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44489BDE-DA3D-44EA-8E6F-A4E251690F1C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</sheets>
  <definedNames>
    <definedName name="_xlnm.Print_Area" localSheetId="5">APRIL!$A$1:$AD$59</definedName>
    <definedName name="_xlnm.Print_Area" localSheetId="1">AUGUST!$A$1:$BH$57</definedName>
    <definedName name="_xlnm.Print_Area" localSheetId="2">JULY!$A$1:$BH$59</definedName>
    <definedName name="_xlnm.Print_Area" localSheetId="3">JUNE!$A$1:$BH$59</definedName>
    <definedName name="_xlnm.Print_Area" localSheetId="6">MARCH!$A$1:$AD$59</definedName>
    <definedName name="_xlnm.Print_Area" localSheetId="4">MAY!$AG$1:$BH$59</definedName>
    <definedName name="_xlnm.Print_Area" localSheetId="0">SEPTEMBER!$A$1:$BH$59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1" i="19" l="1"/>
  <c r="BE51" i="19"/>
  <c r="BD51" i="19"/>
  <c r="BC51" i="19"/>
  <c r="BB51" i="19"/>
  <c r="BA51" i="19"/>
  <c r="AX51" i="19"/>
  <c r="AW51" i="19"/>
  <c r="AV51" i="19"/>
  <c r="AT51" i="19"/>
  <c r="AS51" i="19"/>
  <c r="AR51" i="19"/>
  <c r="AQ51" i="19"/>
  <c r="AP51" i="19"/>
  <c r="AO51" i="19"/>
  <c r="AN51" i="19"/>
  <c r="AM51" i="19"/>
  <c r="AL51" i="19"/>
  <c r="AD51" i="19"/>
  <c r="AB51" i="19"/>
  <c r="AA51" i="19"/>
  <c r="Q51" i="19"/>
  <c r="O51" i="19"/>
  <c r="N51" i="19"/>
  <c r="M51" i="19"/>
  <c r="I51" i="19"/>
  <c r="H51" i="19"/>
  <c r="G51" i="19"/>
  <c r="E51" i="19"/>
  <c r="D51" i="19"/>
  <c r="C51" i="19"/>
  <c r="BG48" i="19"/>
  <c r="AY48" i="19"/>
  <c r="AJ48" i="19"/>
  <c r="Y48" i="19"/>
  <c r="U48" i="19"/>
  <c r="S48" i="19"/>
  <c r="F48" i="19"/>
  <c r="J48" i="19" s="1"/>
  <c r="AJ47" i="19"/>
  <c r="L47" i="19"/>
  <c r="F47" i="19"/>
  <c r="J47" i="19" s="1"/>
  <c r="AZ47" i="19" s="1"/>
  <c r="BH47" i="19" s="1"/>
  <c r="BG46" i="19"/>
  <c r="AY46" i="19"/>
  <c r="AJ46" i="19"/>
  <c r="Y46" i="19"/>
  <c r="U46" i="19"/>
  <c r="S46" i="19"/>
  <c r="F46" i="19"/>
  <c r="J46" i="19" s="1"/>
  <c r="AJ45" i="19"/>
  <c r="L45" i="19"/>
  <c r="F45" i="19"/>
  <c r="J45" i="19" s="1"/>
  <c r="AZ45" i="19" s="1"/>
  <c r="BG44" i="19"/>
  <c r="AY44" i="19"/>
  <c r="AJ44" i="19"/>
  <c r="Y44" i="19"/>
  <c r="U44" i="19"/>
  <c r="S44" i="19"/>
  <c r="F44" i="19"/>
  <c r="J44" i="19" s="1"/>
  <c r="AJ43" i="19"/>
  <c r="L43" i="19"/>
  <c r="F43" i="19"/>
  <c r="J43" i="19" s="1"/>
  <c r="AZ43" i="19" s="1"/>
  <c r="BH43" i="19" s="1"/>
  <c r="BG42" i="19"/>
  <c r="AY42" i="19"/>
  <c r="AK42" i="19"/>
  <c r="AJ42" i="19"/>
  <c r="AC42" i="19"/>
  <c r="Y42" i="19"/>
  <c r="U42" i="19"/>
  <c r="S42" i="19"/>
  <c r="K42" i="19"/>
  <c r="J42" i="19"/>
  <c r="AZ42" i="19" s="1"/>
  <c r="BH41" i="19"/>
  <c r="AZ41" i="19"/>
  <c r="AJ41" i="19"/>
  <c r="L41" i="19"/>
  <c r="J41" i="19"/>
  <c r="F41" i="19"/>
  <c r="BG40" i="19"/>
  <c r="AZ40" i="19"/>
  <c r="AY40" i="19"/>
  <c r="AJ40" i="19"/>
  <c r="AC40" i="19"/>
  <c r="Z40" i="19"/>
  <c r="Y40" i="19"/>
  <c r="U40" i="19"/>
  <c r="T40" i="19"/>
  <c r="S40" i="19"/>
  <c r="K40" i="19"/>
  <c r="J40" i="19"/>
  <c r="AJ39" i="19"/>
  <c r="BH39" i="19" s="1"/>
  <c r="L39" i="19"/>
  <c r="F39" i="19"/>
  <c r="J39" i="19" s="1"/>
  <c r="AZ39" i="19" s="1"/>
  <c r="BG38" i="19"/>
  <c r="AY38" i="19"/>
  <c r="AJ38" i="19"/>
  <c r="Y38" i="19"/>
  <c r="U38" i="19"/>
  <c r="S38" i="19"/>
  <c r="F38" i="19"/>
  <c r="J38" i="19" s="1"/>
  <c r="AJ37" i="19"/>
  <c r="L37" i="19"/>
  <c r="F37" i="19"/>
  <c r="J37" i="19" s="1"/>
  <c r="AZ37" i="19" s="1"/>
  <c r="BH37" i="19" s="1"/>
  <c r="BG36" i="19"/>
  <c r="AY36" i="19"/>
  <c r="AJ36" i="19"/>
  <c r="Y36" i="19"/>
  <c r="U36" i="19"/>
  <c r="S36" i="19"/>
  <c r="F36" i="19"/>
  <c r="J36" i="19" s="1"/>
  <c r="AJ35" i="19"/>
  <c r="L35" i="19"/>
  <c r="F35" i="19"/>
  <c r="J35" i="19" s="1"/>
  <c r="AZ35" i="19" s="1"/>
  <c r="BG34" i="19"/>
  <c r="AY34" i="19"/>
  <c r="AJ34" i="19"/>
  <c r="Y34" i="19"/>
  <c r="U34" i="19"/>
  <c r="S34" i="19"/>
  <c r="F34" i="19"/>
  <c r="J34" i="19" s="1"/>
  <c r="AZ33" i="19"/>
  <c r="BH33" i="19" s="1"/>
  <c r="AJ33" i="19"/>
  <c r="L33" i="19"/>
  <c r="P33" i="19" s="1"/>
  <c r="J33" i="19"/>
  <c r="F33" i="19"/>
  <c r="BG32" i="19"/>
  <c r="AZ32" i="19"/>
  <c r="AY32" i="19"/>
  <c r="AJ32" i="19"/>
  <c r="Y32" i="19"/>
  <c r="U32" i="19"/>
  <c r="S32" i="19"/>
  <c r="J32" i="19"/>
  <c r="F32" i="19"/>
  <c r="BG31" i="19"/>
  <c r="AZ31" i="19"/>
  <c r="AY31" i="19"/>
  <c r="AJ31" i="19"/>
  <c r="U31" i="19"/>
  <c r="S31" i="19"/>
  <c r="F31" i="19"/>
  <c r="J31" i="19" s="1"/>
  <c r="BG30" i="19"/>
  <c r="AY30" i="19"/>
  <c r="AJ30" i="19"/>
  <c r="Y30" i="19"/>
  <c r="U30" i="19"/>
  <c r="S30" i="19"/>
  <c r="F30" i="19"/>
  <c r="J30" i="19" s="1"/>
  <c r="BG29" i="19"/>
  <c r="AY29" i="19"/>
  <c r="AJ29" i="19"/>
  <c r="AC29" i="19"/>
  <c r="U29" i="19"/>
  <c r="S29" i="19"/>
  <c r="F29" i="19"/>
  <c r="J29" i="19" s="1"/>
  <c r="BG28" i="19"/>
  <c r="AZ28" i="19"/>
  <c r="AY28" i="19"/>
  <c r="AJ28" i="19"/>
  <c r="Y28" i="19"/>
  <c r="U28" i="19"/>
  <c r="S28" i="19"/>
  <c r="F28" i="19"/>
  <c r="J28" i="19" s="1"/>
  <c r="AJ27" i="19"/>
  <c r="BH27" i="19" s="1"/>
  <c r="L27" i="19"/>
  <c r="J27" i="19"/>
  <c r="AZ27" i="19" s="1"/>
  <c r="F27" i="19"/>
  <c r="BG26" i="19"/>
  <c r="AZ26" i="19"/>
  <c r="AY26" i="19"/>
  <c r="AJ26" i="19"/>
  <c r="Y26" i="19"/>
  <c r="U26" i="19"/>
  <c r="S26" i="19"/>
  <c r="J26" i="19"/>
  <c r="AC26" i="19" s="1"/>
  <c r="F26" i="19"/>
  <c r="AJ25" i="19"/>
  <c r="L25" i="19"/>
  <c r="F25" i="19"/>
  <c r="J25" i="19" s="1"/>
  <c r="AZ25" i="19" s="1"/>
  <c r="BG24" i="19"/>
  <c r="AY24" i="19"/>
  <c r="AJ24" i="19"/>
  <c r="Y24" i="19"/>
  <c r="U24" i="19"/>
  <c r="S24" i="19"/>
  <c r="F24" i="19"/>
  <c r="J24" i="19" s="1"/>
  <c r="AJ23" i="19"/>
  <c r="L23" i="19"/>
  <c r="J23" i="19"/>
  <c r="AZ23" i="19" s="1"/>
  <c r="BH23" i="19" s="1"/>
  <c r="F23" i="19"/>
  <c r="BG22" i="19"/>
  <c r="AY22" i="19"/>
  <c r="AJ22" i="19"/>
  <c r="AC22" i="19"/>
  <c r="Y22" i="19"/>
  <c r="U22" i="19"/>
  <c r="S22" i="19"/>
  <c r="F22" i="19"/>
  <c r="J22" i="19" s="1"/>
  <c r="AJ21" i="19"/>
  <c r="L21" i="19"/>
  <c r="F21" i="19"/>
  <c r="J21" i="19" s="1"/>
  <c r="AZ21" i="19" s="1"/>
  <c r="BG20" i="19"/>
  <c r="AZ20" i="19"/>
  <c r="BH20" i="19" s="1"/>
  <c r="AY20" i="19"/>
  <c r="AJ20" i="19"/>
  <c r="AC20" i="19"/>
  <c r="Y20" i="19"/>
  <c r="U20" i="19"/>
  <c r="T20" i="19"/>
  <c r="S20" i="19"/>
  <c r="R20" i="19"/>
  <c r="V20" i="19" s="1"/>
  <c r="F20" i="19"/>
  <c r="J20" i="19" s="1"/>
  <c r="K20" i="19" s="1"/>
  <c r="AK20" i="19" s="1"/>
  <c r="AU20" i="19" s="1"/>
  <c r="AJ19" i="19"/>
  <c r="L19" i="19"/>
  <c r="F19" i="19"/>
  <c r="J19" i="19" s="1"/>
  <c r="AZ19" i="19" s="1"/>
  <c r="BG18" i="19"/>
  <c r="AY18" i="19"/>
  <c r="AJ18" i="19"/>
  <c r="AC18" i="19"/>
  <c r="Y18" i="19"/>
  <c r="U18" i="19"/>
  <c r="S18" i="19"/>
  <c r="J18" i="19"/>
  <c r="AJ17" i="19"/>
  <c r="BH17" i="19" s="1"/>
  <c r="S17" i="19"/>
  <c r="L17" i="19"/>
  <c r="F17" i="19"/>
  <c r="J17" i="19" s="1"/>
  <c r="AZ17" i="19" s="1"/>
  <c r="BG16" i="19"/>
  <c r="AY16" i="19"/>
  <c r="AJ16" i="19"/>
  <c r="Y16" i="19"/>
  <c r="U16" i="19"/>
  <c r="S16" i="19"/>
  <c r="F16" i="19"/>
  <c r="J16" i="19" s="1"/>
  <c r="AJ15" i="19"/>
  <c r="S15" i="19"/>
  <c r="L15" i="19"/>
  <c r="P15" i="19" s="1"/>
  <c r="J15" i="19"/>
  <c r="AZ15" i="19" s="1"/>
  <c r="BH15" i="19" s="1"/>
  <c r="F15" i="19"/>
  <c r="BG14" i="19"/>
  <c r="AY14" i="19"/>
  <c r="AJ14" i="19"/>
  <c r="Y14" i="19"/>
  <c r="U14" i="19"/>
  <c r="S14" i="19"/>
  <c r="F14" i="19"/>
  <c r="J14" i="19" s="1"/>
  <c r="AJ13" i="19"/>
  <c r="S13" i="19"/>
  <c r="L13" i="19"/>
  <c r="P13" i="19" s="1"/>
  <c r="F13" i="19"/>
  <c r="J13" i="19" s="1"/>
  <c r="AZ13" i="19" s="1"/>
  <c r="BH13" i="19" s="1"/>
  <c r="BG12" i="19"/>
  <c r="BG51" i="19" s="1"/>
  <c r="AY12" i="19"/>
  <c r="AJ12" i="19"/>
  <c r="Y12" i="19"/>
  <c r="U12" i="19"/>
  <c r="S12" i="19"/>
  <c r="J12" i="19"/>
  <c r="F12" i="19"/>
  <c r="AZ16" i="19" l="1"/>
  <c r="AC16" i="19"/>
  <c r="AZ14" i="19"/>
  <c r="K14" i="19"/>
  <c r="AC14" i="19"/>
  <c r="K16" i="19"/>
  <c r="K22" i="19"/>
  <c r="AZ22" i="19"/>
  <c r="AZ48" i="19"/>
  <c r="K48" i="19"/>
  <c r="AC48" i="19"/>
  <c r="AZ12" i="19"/>
  <c r="J51" i="19"/>
  <c r="T12" i="19"/>
  <c r="AZ18" i="19"/>
  <c r="K18" i="19"/>
  <c r="AC36" i="19"/>
  <c r="AZ36" i="19"/>
  <c r="K12" i="19"/>
  <c r="AC12" i="19"/>
  <c r="BH19" i="19"/>
  <c r="AC24" i="19"/>
  <c r="AZ24" i="19"/>
  <c r="K36" i="19"/>
  <c r="AC44" i="19"/>
  <c r="AZ44" i="19"/>
  <c r="K24" i="19"/>
  <c r="BH25" i="19"/>
  <c r="K30" i="19"/>
  <c r="AZ30" i="19"/>
  <c r="AC30" i="19"/>
  <c r="K31" i="19"/>
  <c r="AC31" i="19"/>
  <c r="K44" i="19"/>
  <c r="Z20" i="19"/>
  <c r="AZ34" i="19"/>
  <c r="AC34" i="19"/>
  <c r="R42" i="19"/>
  <c r="AU42" i="19"/>
  <c r="BH42" i="19" s="1"/>
  <c r="S51" i="19"/>
  <c r="L20" i="19"/>
  <c r="P20" i="19" s="1"/>
  <c r="K34" i="19"/>
  <c r="T42" i="19"/>
  <c r="Z42" i="19"/>
  <c r="L42" i="19"/>
  <c r="P42" i="19" s="1"/>
  <c r="AY51" i="19"/>
  <c r="BH21" i="19"/>
  <c r="K28" i="19"/>
  <c r="AC28" i="19"/>
  <c r="K29" i="19"/>
  <c r="AZ29" i="19"/>
  <c r="BH45" i="19"/>
  <c r="U51" i="19"/>
  <c r="AJ51" i="19"/>
  <c r="K32" i="19"/>
  <c r="AC32" i="19"/>
  <c r="AC38" i="19"/>
  <c r="AZ38" i="19"/>
  <c r="P40" i="19"/>
  <c r="K46" i="19"/>
  <c r="AC46" i="19"/>
  <c r="AZ46" i="19"/>
  <c r="F51" i="19"/>
  <c r="K26" i="19"/>
  <c r="BH35" i="19"/>
  <c r="K38" i="19"/>
  <c r="AK40" i="19"/>
  <c r="L40" i="19"/>
  <c r="AF20" i="19" l="1"/>
  <c r="W20" i="19" s="1"/>
  <c r="AE20" i="19"/>
  <c r="X20" i="19" s="1"/>
  <c r="AC51" i="19"/>
  <c r="AZ51" i="19"/>
  <c r="T38" i="19"/>
  <c r="Z38" i="19"/>
  <c r="L38" i="19"/>
  <c r="AK38" i="19"/>
  <c r="P38" i="19"/>
  <c r="L46" i="19"/>
  <c r="P46" i="19" s="1"/>
  <c r="AK46" i="19"/>
  <c r="T46" i="19"/>
  <c r="Z46" i="19"/>
  <c r="Z16" i="19"/>
  <c r="T16" i="19"/>
  <c r="AK16" i="19"/>
  <c r="L16" i="19"/>
  <c r="P16" i="19" s="1"/>
  <c r="Z12" i="19"/>
  <c r="K51" i="19"/>
  <c r="AK12" i="19"/>
  <c r="L12" i="19"/>
  <c r="V42" i="19"/>
  <c r="AE42" i="19" s="1"/>
  <c r="L31" i="19"/>
  <c r="P31" i="19" s="1"/>
  <c r="AK31" i="19"/>
  <c r="T31" i="19"/>
  <c r="Z31" i="19"/>
  <c r="Z48" i="19"/>
  <c r="L48" i="19"/>
  <c r="P48" i="19" s="1"/>
  <c r="AK48" i="19"/>
  <c r="T48" i="19"/>
  <c r="T36" i="19"/>
  <c r="Z36" i="19"/>
  <c r="L36" i="19"/>
  <c r="P36" i="19" s="1"/>
  <c r="AK36" i="19"/>
  <c r="Z14" i="19"/>
  <c r="L14" i="19"/>
  <c r="P14" i="19" s="1"/>
  <c r="AK14" i="19"/>
  <c r="T14" i="19"/>
  <c r="AK29" i="19"/>
  <c r="Z29" i="19"/>
  <c r="L29" i="19"/>
  <c r="P29" i="19" s="1"/>
  <c r="T29" i="19"/>
  <c r="T18" i="19"/>
  <c r="T51" i="19" s="1"/>
  <c r="Z18" i="19"/>
  <c r="L18" i="19"/>
  <c r="P18" i="19" s="1"/>
  <c r="AK18" i="19"/>
  <c r="L30" i="19"/>
  <c r="P30" i="19" s="1"/>
  <c r="AK30" i="19"/>
  <c r="T30" i="19"/>
  <c r="Z30" i="19"/>
  <c r="T26" i="19"/>
  <c r="L26" i="19"/>
  <c r="P26" i="19" s="1"/>
  <c r="AK26" i="19"/>
  <c r="Z26" i="19"/>
  <c r="L22" i="19"/>
  <c r="P22" i="19" s="1"/>
  <c r="AK22" i="19"/>
  <c r="Z22" i="19"/>
  <c r="T22" i="19"/>
  <c r="L32" i="19"/>
  <c r="P32" i="19" s="1"/>
  <c r="AK32" i="19"/>
  <c r="Z32" i="19"/>
  <c r="T32" i="19"/>
  <c r="AK28" i="19"/>
  <c r="L28" i="19"/>
  <c r="P28" i="19" s="1"/>
  <c r="Z28" i="19"/>
  <c r="T28" i="19"/>
  <c r="Z34" i="19"/>
  <c r="L34" i="19"/>
  <c r="P34" i="19" s="1"/>
  <c r="T34" i="19"/>
  <c r="AK34" i="19"/>
  <c r="AU40" i="19"/>
  <c r="BH40" i="19" s="1"/>
  <c r="R40" i="19"/>
  <c r="V40" i="19" s="1"/>
  <c r="AF40" i="19" s="1"/>
  <c r="W40" i="19" s="1"/>
  <c r="T44" i="19"/>
  <c r="Z44" i="19"/>
  <c r="P44" i="19"/>
  <c r="L44" i="19"/>
  <c r="AK44" i="19"/>
  <c r="Z24" i="19"/>
  <c r="T24" i="19"/>
  <c r="AK24" i="19"/>
  <c r="L24" i="19"/>
  <c r="P24" i="19" s="1"/>
  <c r="AE22" i="19" l="1"/>
  <c r="AF31" i="19"/>
  <c r="W31" i="19" s="1"/>
  <c r="AE31" i="19"/>
  <c r="X31" i="19" s="1"/>
  <c r="AF26" i="19"/>
  <c r="W26" i="19" s="1"/>
  <c r="AE26" i="19"/>
  <c r="X26" i="19" s="1"/>
  <c r="AE48" i="19"/>
  <c r="AF24" i="19"/>
  <c r="W24" i="19" s="1"/>
  <c r="AE24" i="19"/>
  <c r="X24" i="19" s="1"/>
  <c r="AF36" i="19"/>
  <c r="W36" i="19" s="1"/>
  <c r="R48" i="19"/>
  <c r="V48" i="19" s="1"/>
  <c r="AF48" i="19" s="1"/>
  <c r="W48" i="19" s="1"/>
  <c r="AU48" i="19"/>
  <c r="BH48" i="19" s="1"/>
  <c r="R24" i="19"/>
  <c r="V24" i="19" s="1"/>
  <c r="AU24" i="19"/>
  <c r="BH24" i="19" s="1"/>
  <c r="AU32" i="19"/>
  <c r="BH32" i="19" s="1"/>
  <c r="R32" i="19"/>
  <c r="V32" i="19" s="1"/>
  <c r="AF32" i="19" s="1"/>
  <c r="W32" i="19" s="1"/>
  <c r="AU30" i="19"/>
  <c r="BH30" i="19" s="1"/>
  <c r="R30" i="19"/>
  <c r="V30" i="19" s="1"/>
  <c r="AE30" i="19" s="1"/>
  <c r="AU26" i="19"/>
  <c r="BH26" i="19" s="1"/>
  <c r="R26" i="19"/>
  <c r="V26" i="19" s="1"/>
  <c r="R36" i="19"/>
  <c r="V36" i="19" s="1"/>
  <c r="AE36" i="19" s="1"/>
  <c r="X36" i="19" s="1"/>
  <c r="AU36" i="19"/>
  <c r="BH36" i="19" s="1"/>
  <c r="AE40" i="19"/>
  <c r="X40" i="19" s="1"/>
  <c r="R16" i="19"/>
  <c r="V16" i="19" s="1"/>
  <c r="AF16" i="19" s="1"/>
  <c r="W16" i="19" s="1"/>
  <c r="AU16" i="19"/>
  <c r="BH16" i="19" s="1"/>
  <c r="AF42" i="19"/>
  <c r="W42" i="19" s="1"/>
  <c r="X42" i="19" s="1"/>
  <c r="AU18" i="19"/>
  <c r="BH18" i="19" s="1"/>
  <c r="R18" i="19"/>
  <c r="V18" i="19" s="1"/>
  <c r="AE18" i="19" s="1"/>
  <c r="AU29" i="19"/>
  <c r="BH29" i="19" s="1"/>
  <c r="R29" i="19"/>
  <c r="V29" i="19" s="1"/>
  <c r="AE29" i="19" s="1"/>
  <c r="L51" i="19"/>
  <c r="R38" i="19"/>
  <c r="V38" i="19" s="1"/>
  <c r="AF38" i="19" s="1"/>
  <c r="W38" i="19" s="1"/>
  <c r="AU38" i="19"/>
  <c r="BH38" i="19" s="1"/>
  <c r="R44" i="19"/>
  <c r="V44" i="19" s="1"/>
  <c r="AU44" i="19"/>
  <c r="BH44" i="19" s="1"/>
  <c r="R34" i="19"/>
  <c r="V34" i="19" s="1"/>
  <c r="AE34" i="19" s="1"/>
  <c r="AU34" i="19"/>
  <c r="BH34" i="19" s="1"/>
  <c r="P12" i="19"/>
  <c r="AU28" i="19"/>
  <c r="BH28" i="19" s="1"/>
  <c r="R28" i="19"/>
  <c r="V28" i="19" s="1"/>
  <c r="AF28" i="19" s="1"/>
  <c r="W28" i="19" s="1"/>
  <c r="AU22" i="19"/>
  <c r="BH22" i="19" s="1"/>
  <c r="R22" i="19"/>
  <c r="V22" i="19" s="1"/>
  <c r="AF22" i="19" s="1"/>
  <c r="W22" i="19" s="1"/>
  <c r="R12" i="19"/>
  <c r="AK51" i="19"/>
  <c r="AU12" i="19"/>
  <c r="AF44" i="19"/>
  <c r="W44" i="19" s="1"/>
  <c r="AE44" i="19"/>
  <c r="X44" i="19" s="1"/>
  <c r="R14" i="19"/>
  <c r="V14" i="19" s="1"/>
  <c r="AF14" i="19" s="1"/>
  <c r="W14" i="19" s="1"/>
  <c r="AU14" i="19"/>
  <c r="BH14" i="19" s="1"/>
  <c r="AU31" i="19"/>
  <c r="BH31" i="19" s="1"/>
  <c r="R31" i="19"/>
  <c r="V31" i="19" s="1"/>
  <c r="Z51" i="19"/>
  <c r="AU46" i="19"/>
  <c r="BH46" i="19" s="1"/>
  <c r="R46" i="19"/>
  <c r="V46" i="19" s="1"/>
  <c r="AF46" i="19" s="1"/>
  <c r="W46" i="19" s="1"/>
  <c r="X34" i="19" l="1"/>
  <c r="AE28" i="19"/>
  <c r="X28" i="19" s="1"/>
  <c r="AE14" i="19"/>
  <c r="X14" i="19" s="1"/>
  <c r="P51" i="19"/>
  <c r="AE16" i="19"/>
  <c r="X16" i="19" s="1"/>
  <c r="AE46" i="19"/>
  <c r="X46" i="19" s="1"/>
  <c r="AU51" i="19"/>
  <c r="BH12" i="19"/>
  <c r="BH51" i="19" s="1"/>
  <c r="AF30" i="19"/>
  <c r="W30" i="19" s="1"/>
  <c r="X30" i="19" s="1"/>
  <c r="AE38" i="19"/>
  <c r="X38" i="19" s="1"/>
  <c r="AE32" i="19"/>
  <c r="X32" i="19" s="1"/>
  <c r="AF34" i="19"/>
  <c r="W34" i="19" s="1"/>
  <c r="R51" i="19"/>
  <c r="V12" i="19"/>
  <c r="V51" i="19" s="1"/>
  <c r="X22" i="19"/>
  <c r="AF29" i="19"/>
  <c r="W29" i="19" s="1"/>
  <c r="X29" i="19" s="1"/>
  <c r="X48" i="19"/>
  <c r="AF18" i="19"/>
  <c r="W18" i="19" s="1"/>
  <c r="X18" i="19" s="1"/>
  <c r="AE12" i="19" l="1"/>
  <c r="AF12" i="19"/>
  <c r="AF51" i="19" l="1"/>
  <c r="W12" i="19"/>
  <c r="W51" i="19" s="1"/>
  <c r="AE51" i="19"/>
  <c r="X12" i="19"/>
  <c r="X51" i="19" s="1"/>
  <c r="AZ61" i="18" l="1"/>
  <c r="AJ61" i="18"/>
  <c r="BH61" i="18" s="1"/>
  <c r="L61" i="18"/>
  <c r="J61" i="18"/>
  <c r="F61" i="18"/>
  <c r="BG60" i="18"/>
  <c r="AZ60" i="18"/>
  <c r="AY60" i="18"/>
  <c r="AJ60" i="18"/>
  <c r="Z60" i="18"/>
  <c r="Y60" i="18"/>
  <c r="U60" i="18"/>
  <c r="S60" i="18"/>
  <c r="L60" i="18"/>
  <c r="P60" i="18" s="1"/>
  <c r="K60" i="18"/>
  <c r="AK60" i="18" s="1"/>
  <c r="J60" i="18"/>
  <c r="AC60" i="18" s="1"/>
  <c r="F60" i="18"/>
  <c r="BF49" i="18"/>
  <c r="BE49" i="18"/>
  <c r="BD49" i="18"/>
  <c r="BC49" i="18"/>
  <c r="BB49" i="18"/>
  <c r="BA49" i="18"/>
  <c r="AX49" i="18"/>
  <c r="AW49" i="18"/>
  <c r="AV49" i="18"/>
  <c r="AT49" i="18"/>
  <c r="AS49" i="18"/>
  <c r="AR49" i="18"/>
  <c r="AQ49" i="18"/>
  <c r="AP49" i="18"/>
  <c r="AO49" i="18"/>
  <c r="AN49" i="18"/>
  <c r="AM49" i="18"/>
  <c r="AL49" i="18"/>
  <c r="AD49" i="18"/>
  <c r="AB49" i="18"/>
  <c r="AA49" i="18"/>
  <c r="Q49" i="18"/>
  <c r="O49" i="18"/>
  <c r="N49" i="18"/>
  <c r="M49" i="18"/>
  <c r="I49" i="18"/>
  <c r="H49" i="18"/>
  <c r="G49" i="18"/>
  <c r="E49" i="18"/>
  <c r="D49" i="18"/>
  <c r="C49" i="18"/>
  <c r="BG46" i="18"/>
  <c r="AY46" i="18"/>
  <c r="AJ46" i="18"/>
  <c r="Y46" i="18"/>
  <c r="U46" i="18"/>
  <c r="S46" i="18"/>
  <c r="J46" i="18"/>
  <c r="AC46" i="18" s="1"/>
  <c r="F46" i="18"/>
  <c r="AJ45" i="18"/>
  <c r="L45" i="18"/>
  <c r="F45" i="18"/>
  <c r="J45" i="18" s="1"/>
  <c r="AZ45" i="18" s="1"/>
  <c r="BG44" i="18"/>
  <c r="AY44" i="18"/>
  <c r="AJ44" i="18"/>
  <c r="Y44" i="18"/>
  <c r="U44" i="18"/>
  <c r="S44" i="18"/>
  <c r="F44" i="18"/>
  <c r="J44" i="18" s="1"/>
  <c r="AJ43" i="18"/>
  <c r="L43" i="18"/>
  <c r="F43" i="18"/>
  <c r="J43" i="18" s="1"/>
  <c r="AZ43" i="18" s="1"/>
  <c r="BH43" i="18" s="1"/>
  <c r="BG42" i="18"/>
  <c r="AZ42" i="18"/>
  <c r="AY42" i="18"/>
  <c r="AJ42" i="18"/>
  <c r="AC42" i="18"/>
  <c r="Z42" i="18"/>
  <c r="Y42" i="18"/>
  <c r="U42" i="18"/>
  <c r="T42" i="18"/>
  <c r="S42" i="18"/>
  <c r="K42" i="18"/>
  <c r="L42" i="18" s="1"/>
  <c r="P42" i="18" s="1"/>
  <c r="J42" i="18"/>
  <c r="AZ41" i="18"/>
  <c r="AJ41" i="18"/>
  <c r="BH41" i="18" s="1"/>
  <c r="L41" i="18"/>
  <c r="J41" i="18"/>
  <c r="F41" i="18"/>
  <c r="BG40" i="18"/>
  <c r="AY40" i="18"/>
  <c r="AJ40" i="18"/>
  <c r="Y40" i="18"/>
  <c r="U40" i="18"/>
  <c r="S40" i="18"/>
  <c r="K40" i="18"/>
  <c r="J40" i="18"/>
  <c r="AC40" i="18" s="1"/>
  <c r="AJ39" i="18"/>
  <c r="L39" i="18"/>
  <c r="F39" i="18"/>
  <c r="J39" i="18" s="1"/>
  <c r="AZ39" i="18" s="1"/>
  <c r="BG38" i="18"/>
  <c r="AY38" i="18"/>
  <c r="AJ38" i="18"/>
  <c r="Y38" i="18"/>
  <c r="U38" i="18"/>
  <c r="S38" i="18"/>
  <c r="F38" i="18"/>
  <c r="J38" i="18" s="1"/>
  <c r="AJ37" i="18"/>
  <c r="L37" i="18"/>
  <c r="F37" i="18"/>
  <c r="J37" i="18" s="1"/>
  <c r="AZ37" i="18" s="1"/>
  <c r="BH37" i="18" s="1"/>
  <c r="BG36" i="18"/>
  <c r="AY36" i="18"/>
  <c r="AJ36" i="18"/>
  <c r="Y36" i="18"/>
  <c r="U36" i="18"/>
  <c r="S36" i="18"/>
  <c r="F36" i="18"/>
  <c r="J36" i="18" s="1"/>
  <c r="AJ35" i="18"/>
  <c r="L35" i="18"/>
  <c r="F35" i="18"/>
  <c r="J35" i="18" s="1"/>
  <c r="AZ35" i="18" s="1"/>
  <c r="BG34" i="18"/>
  <c r="AY34" i="18"/>
  <c r="AJ34" i="18"/>
  <c r="Y34" i="18"/>
  <c r="U34" i="18"/>
  <c r="S34" i="18"/>
  <c r="F34" i="18"/>
  <c r="J34" i="18" s="1"/>
  <c r="AJ33" i="18"/>
  <c r="L33" i="18"/>
  <c r="P33" i="18" s="1"/>
  <c r="J33" i="18"/>
  <c r="AZ33" i="18" s="1"/>
  <c r="F33" i="18"/>
  <c r="BG32" i="18"/>
  <c r="AY32" i="18"/>
  <c r="AK32" i="18"/>
  <c r="AJ32" i="18"/>
  <c r="Y32" i="18"/>
  <c r="U32" i="18"/>
  <c r="S32" i="18"/>
  <c r="K32" i="18"/>
  <c r="J32" i="18"/>
  <c r="AC32" i="18" s="1"/>
  <c r="F32" i="18"/>
  <c r="BG31" i="18"/>
  <c r="AY31" i="18"/>
  <c r="AJ31" i="18"/>
  <c r="U31" i="18"/>
  <c r="S31" i="18"/>
  <c r="J31" i="18"/>
  <c r="F31" i="18"/>
  <c r="BG30" i="18"/>
  <c r="AY30" i="18"/>
  <c r="AJ30" i="18"/>
  <c r="Y30" i="18"/>
  <c r="U30" i="18"/>
  <c r="S30" i="18"/>
  <c r="J30" i="18"/>
  <c r="F30" i="18"/>
  <c r="BG29" i="18"/>
  <c r="AY29" i="18"/>
  <c r="AJ29" i="18"/>
  <c r="U29" i="18"/>
  <c r="S29" i="18"/>
  <c r="F29" i="18"/>
  <c r="J29" i="18" s="1"/>
  <c r="BG28" i="18"/>
  <c r="AY28" i="18"/>
  <c r="AJ28" i="18"/>
  <c r="Y28" i="18"/>
  <c r="U28" i="18"/>
  <c r="S28" i="18"/>
  <c r="F28" i="18"/>
  <c r="J28" i="18" s="1"/>
  <c r="AJ27" i="18"/>
  <c r="L27" i="18"/>
  <c r="F27" i="18"/>
  <c r="J27" i="18" s="1"/>
  <c r="AZ27" i="18" s="1"/>
  <c r="BH27" i="18" s="1"/>
  <c r="BG26" i="18"/>
  <c r="AY26" i="18"/>
  <c r="AJ26" i="18"/>
  <c r="AC26" i="18"/>
  <c r="Y26" i="18"/>
  <c r="U26" i="18"/>
  <c r="S26" i="18"/>
  <c r="F26" i="18"/>
  <c r="J26" i="18" s="1"/>
  <c r="AZ25" i="18"/>
  <c r="BH25" i="18" s="1"/>
  <c r="AJ25" i="18"/>
  <c r="L25" i="18"/>
  <c r="J25" i="18"/>
  <c r="F25" i="18"/>
  <c r="BG24" i="18"/>
  <c r="AZ24" i="18"/>
  <c r="AY24" i="18"/>
  <c r="AJ24" i="18"/>
  <c r="AC24" i="18"/>
  <c r="Y24" i="18"/>
  <c r="U24" i="18"/>
  <c r="S24" i="18"/>
  <c r="J24" i="18"/>
  <c r="K24" i="18" s="1"/>
  <c r="F24" i="18"/>
  <c r="AZ23" i="18"/>
  <c r="AJ23" i="18"/>
  <c r="BH23" i="18" s="1"/>
  <c r="L23" i="18"/>
  <c r="J23" i="18"/>
  <c r="F23" i="18"/>
  <c r="BG22" i="18"/>
  <c r="AY22" i="18"/>
  <c r="AJ22" i="18"/>
  <c r="Y22" i="18"/>
  <c r="U22" i="18"/>
  <c r="S22" i="18"/>
  <c r="K22" i="18"/>
  <c r="AK22" i="18" s="1"/>
  <c r="J22" i="18"/>
  <c r="AC22" i="18" s="1"/>
  <c r="F22" i="18"/>
  <c r="AJ21" i="18"/>
  <c r="L21" i="18"/>
  <c r="F21" i="18"/>
  <c r="J21" i="18" s="1"/>
  <c r="AZ21" i="18" s="1"/>
  <c r="BG20" i="18"/>
  <c r="AY20" i="18"/>
  <c r="AJ20" i="18"/>
  <c r="Y20" i="18"/>
  <c r="U20" i="18"/>
  <c r="U49" i="18" s="1"/>
  <c r="S20" i="18"/>
  <c r="F20" i="18"/>
  <c r="J20" i="18" s="1"/>
  <c r="AJ19" i="18"/>
  <c r="L19" i="18"/>
  <c r="F19" i="18"/>
  <c r="BG18" i="18"/>
  <c r="AZ18" i="18"/>
  <c r="AY18" i="18"/>
  <c r="AJ18" i="18"/>
  <c r="AC18" i="18"/>
  <c r="Y18" i="18"/>
  <c r="U18" i="18"/>
  <c r="S18" i="18"/>
  <c r="J18" i="18"/>
  <c r="K18" i="18" s="1"/>
  <c r="AZ17" i="18"/>
  <c r="AJ17" i="18"/>
  <c r="BH17" i="18" s="1"/>
  <c r="S17" i="18"/>
  <c r="L17" i="18"/>
  <c r="J17" i="18"/>
  <c r="F17" i="18"/>
  <c r="BG16" i="18"/>
  <c r="AZ16" i="18"/>
  <c r="AY16" i="18"/>
  <c r="AJ16" i="18"/>
  <c r="AC16" i="18"/>
  <c r="Y16" i="18"/>
  <c r="U16" i="18"/>
  <c r="S16" i="18"/>
  <c r="J16" i="18"/>
  <c r="K16" i="18" s="1"/>
  <c r="F16" i="18"/>
  <c r="AZ15" i="18"/>
  <c r="AJ15" i="18"/>
  <c r="BH15" i="18" s="1"/>
  <c r="S15" i="18"/>
  <c r="P15" i="18"/>
  <c r="L15" i="18"/>
  <c r="J15" i="18"/>
  <c r="F15" i="18"/>
  <c r="BG14" i="18"/>
  <c r="AZ14" i="18"/>
  <c r="AY14" i="18"/>
  <c r="AJ14" i="18"/>
  <c r="AC14" i="18"/>
  <c r="Y14" i="18"/>
  <c r="U14" i="18"/>
  <c r="S14" i="18"/>
  <c r="J14" i="18"/>
  <c r="K14" i="18" s="1"/>
  <c r="F14" i="18"/>
  <c r="AZ13" i="18"/>
  <c r="AJ13" i="18"/>
  <c r="BH13" i="18" s="1"/>
  <c r="S13" i="18"/>
  <c r="P13" i="18"/>
  <c r="L13" i="18"/>
  <c r="J13" i="18"/>
  <c r="F13" i="18"/>
  <c r="BG12" i="18"/>
  <c r="BG49" i="18" s="1"/>
  <c r="AZ12" i="18"/>
  <c r="AY12" i="18"/>
  <c r="AY49" i="18" s="1"/>
  <c r="AJ12" i="18"/>
  <c r="AJ49" i="18" s="1"/>
  <c r="AC12" i="18"/>
  <c r="Y12" i="18"/>
  <c r="U12" i="18"/>
  <c r="T12" i="18"/>
  <c r="S12" i="18"/>
  <c r="J12" i="18"/>
  <c r="F12" i="18"/>
  <c r="R22" i="18" l="1"/>
  <c r="AU22" i="18"/>
  <c r="BH22" i="18" s="1"/>
  <c r="BH35" i="18"/>
  <c r="L14" i="18"/>
  <c r="P14" i="18" s="1"/>
  <c r="AK14" i="18"/>
  <c r="Z14" i="18"/>
  <c r="T14" i="18"/>
  <c r="BH21" i="18"/>
  <c r="K36" i="18"/>
  <c r="AC36" i="18"/>
  <c r="AZ36" i="18"/>
  <c r="BH39" i="18"/>
  <c r="AU60" i="18"/>
  <c r="BH60" i="18" s="1"/>
  <c r="R60" i="18"/>
  <c r="AZ26" i="18"/>
  <c r="K26" i="18"/>
  <c r="L16" i="18"/>
  <c r="P16" i="18" s="1"/>
  <c r="AK16" i="18"/>
  <c r="Z16" i="18"/>
  <c r="T16" i="18"/>
  <c r="Z18" i="18"/>
  <c r="P18" i="18"/>
  <c r="L18" i="18"/>
  <c r="AK18" i="18"/>
  <c r="T18" i="18"/>
  <c r="L24" i="18"/>
  <c r="P24" i="18" s="1"/>
  <c r="AK24" i="18"/>
  <c r="T24" i="18"/>
  <c r="Z24" i="18"/>
  <c r="BH33" i="18"/>
  <c r="AK40" i="18"/>
  <c r="L40" i="18"/>
  <c r="P40" i="18" s="1"/>
  <c r="T40" i="18"/>
  <c r="Z40" i="18"/>
  <c r="S49" i="18"/>
  <c r="F49" i="18"/>
  <c r="T22" i="18"/>
  <c r="L22" i="18"/>
  <c r="P22" i="18" s="1"/>
  <c r="Z22" i="18"/>
  <c r="AC30" i="18"/>
  <c r="AZ30" i="18"/>
  <c r="K30" i="18"/>
  <c r="BH32" i="18"/>
  <c r="K34" i="18"/>
  <c r="AZ34" i="18"/>
  <c r="AC34" i="18"/>
  <c r="AC28" i="18"/>
  <c r="AZ28" i="18"/>
  <c r="K28" i="18"/>
  <c r="AC29" i="18"/>
  <c r="K29" i="18"/>
  <c r="AZ29" i="18"/>
  <c r="AC31" i="18"/>
  <c r="AZ31" i="18"/>
  <c r="K31" i="18"/>
  <c r="AU32" i="18"/>
  <c r="R32" i="18"/>
  <c r="V32" i="18" s="1"/>
  <c r="J49" i="18"/>
  <c r="AC38" i="18"/>
  <c r="AZ38" i="18"/>
  <c r="K38" i="18"/>
  <c r="AC44" i="18"/>
  <c r="AZ44" i="18"/>
  <c r="K44" i="18"/>
  <c r="AZ49" i="18"/>
  <c r="AC49" i="18"/>
  <c r="AC20" i="18"/>
  <c r="AZ20" i="18"/>
  <c r="K20" i="18"/>
  <c r="L32" i="18"/>
  <c r="T32" i="18"/>
  <c r="P32" i="18"/>
  <c r="Z32" i="18"/>
  <c r="BH45" i="18"/>
  <c r="J19" i="18"/>
  <c r="AZ19" i="18" s="1"/>
  <c r="BH19" i="18" s="1"/>
  <c r="AZ22" i="18"/>
  <c r="AZ32" i="18"/>
  <c r="AZ40" i="18"/>
  <c r="AZ46" i="18"/>
  <c r="T60" i="18"/>
  <c r="K46" i="18"/>
  <c r="AK42" i="18"/>
  <c r="K12" i="18"/>
  <c r="AE40" i="18" l="1"/>
  <c r="AF22" i="18"/>
  <c r="W22" i="18" s="1"/>
  <c r="AE22" i="18"/>
  <c r="X22" i="18" s="1"/>
  <c r="AF14" i="18"/>
  <c r="W14" i="18" s="1"/>
  <c r="T46" i="18"/>
  <c r="L46" i="18"/>
  <c r="Z46" i="18"/>
  <c r="AK46" i="18"/>
  <c r="P46" i="18"/>
  <c r="AU14" i="18"/>
  <c r="BH14" i="18" s="1"/>
  <c r="R14" i="18"/>
  <c r="V14" i="18" s="1"/>
  <c r="AE14" i="18" s="1"/>
  <c r="X14" i="18" s="1"/>
  <c r="Z26" i="18"/>
  <c r="T26" i="18"/>
  <c r="L26" i="18"/>
  <c r="P26" i="18" s="1"/>
  <c r="AK26" i="18"/>
  <c r="AU24" i="18"/>
  <c r="BH24" i="18" s="1"/>
  <c r="R24" i="18"/>
  <c r="V24" i="18" s="1"/>
  <c r="T31" i="18"/>
  <c r="L31" i="18"/>
  <c r="Z31" i="18"/>
  <c r="P31" i="18"/>
  <c r="AK31" i="18"/>
  <c r="AF24" i="18"/>
  <c r="W24" i="18" s="1"/>
  <c r="AE24" i="18"/>
  <c r="X24" i="18" s="1"/>
  <c r="AU16" i="18"/>
  <c r="BH16" i="18" s="1"/>
  <c r="R16" i="18"/>
  <c r="V16" i="18" s="1"/>
  <c r="V60" i="18"/>
  <c r="T30" i="18"/>
  <c r="L30" i="18"/>
  <c r="AK30" i="18"/>
  <c r="Z30" i="18"/>
  <c r="P30" i="18"/>
  <c r="AF32" i="18"/>
  <c r="W32" i="18" s="1"/>
  <c r="AE32" i="18"/>
  <c r="X32" i="18" s="1"/>
  <c r="Z44" i="18"/>
  <c r="L44" i="18"/>
  <c r="P44" i="18" s="1"/>
  <c r="T44" i="18"/>
  <c r="AK44" i="18"/>
  <c r="T28" i="18"/>
  <c r="T49" i="18" s="1"/>
  <c r="Z28" i="18"/>
  <c r="P28" i="18"/>
  <c r="AK28" i="18"/>
  <c r="L28" i="18"/>
  <c r="T20" i="18"/>
  <c r="Z20" i="18"/>
  <c r="AK20" i="18"/>
  <c r="P20" i="18"/>
  <c r="L20" i="18"/>
  <c r="Z38" i="18"/>
  <c r="P38" i="18"/>
  <c r="L38" i="18"/>
  <c r="AK38" i="18"/>
  <c r="T38" i="18"/>
  <c r="AF16" i="18"/>
  <c r="W16" i="18" s="1"/>
  <c r="AE16" i="18"/>
  <c r="X16" i="18" s="1"/>
  <c r="L36" i="18"/>
  <c r="P36" i="18" s="1"/>
  <c r="T36" i="18"/>
  <c r="AK36" i="18"/>
  <c r="Z36" i="18"/>
  <c r="K49" i="18"/>
  <c r="L12" i="18"/>
  <c r="L49" i="18" s="1"/>
  <c r="AK12" i="18"/>
  <c r="Z12" i="18"/>
  <c r="R18" i="18"/>
  <c r="V18" i="18" s="1"/>
  <c r="AE18" i="18" s="1"/>
  <c r="AU18" i="18"/>
  <c r="BH18" i="18" s="1"/>
  <c r="T29" i="18"/>
  <c r="AK29" i="18"/>
  <c r="Z29" i="18"/>
  <c r="L29" i="18"/>
  <c r="P29" i="18" s="1"/>
  <c r="AU42" i="18"/>
  <c r="BH42" i="18" s="1"/>
  <c r="R42" i="18"/>
  <c r="V42" i="18" s="1"/>
  <c r="AK34" i="18"/>
  <c r="P34" i="18"/>
  <c r="Z34" i="18"/>
  <c r="T34" i="18"/>
  <c r="L34" i="18"/>
  <c r="AU40" i="18"/>
  <c r="BH40" i="18" s="1"/>
  <c r="R40" i="18"/>
  <c r="V40" i="18" s="1"/>
  <c r="AF40" i="18" s="1"/>
  <c r="W40" i="18" s="1"/>
  <c r="V22" i="18"/>
  <c r="AF44" i="18" l="1"/>
  <c r="W44" i="18" s="1"/>
  <c r="X18" i="18"/>
  <c r="R38" i="18"/>
  <c r="V38" i="18" s="1"/>
  <c r="AU38" i="18"/>
  <c r="BH38" i="18" s="1"/>
  <c r="AF38" i="18"/>
  <c r="W38" i="18" s="1"/>
  <c r="AE38" i="18"/>
  <c r="R28" i="18"/>
  <c r="V28" i="18" s="1"/>
  <c r="AU28" i="18"/>
  <c r="BH28" i="18" s="1"/>
  <c r="AF60" i="18"/>
  <c r="W60" i="18" s="1"/>
  <c r="AE60" i="18"/>
  <c r="X60" i="18" s="1"/>
  <c r="AF18" i="18"/>
  <c r="W18" i="18" s="1"/>
  <c r="P12" i="18"/>
  <c r="AE28" i="18"/>
  <c r="X28" i="18" s="1"/>
  <c r="AF28" i="18"/>
  <c r="W28" i="18" s="1"/>
  <c r="Z49" i="18"/>
  <c r="AU12" i="18"/>
  <c r="AK49" i="18"/>
  <c r="R12" i="18"/>
  <c r="AE20" i="18"/>
  <c r="AF20" i="18"/>
  <c r="W20" i="18" s="1"/>
  <c r="AF30" i="18"/>
  <c r="W30" i="18" s="1"/>
  <c r="AE30" i="18"/>
  <c r="R20" i="18"/>
  <c r="V20" i="18" s="1"/>
  <c r="AU20" i="18"/>
  <c r="BH20" i="18" s="1"/>
  <c r="R44" i="18"/>
  <c r="V44" i="18" s="1"/>
  <c r="AE44" i="18" s="1"/>
  <c r="X44" i="18" s="1"/>
  <c r="AU44" i="18"/>
  <c r="BH44" i="18" s="1"/>
  <c r="R26" i="18"/>
  <c r="V26" i="18" s="1"/>
  <c r="AE26" i="18" s="1"/>
  <c r="AU26" i="18"/>
  <c r="BH26" i="18" s="1"/>
  <c r="AU46" i="18"/>
  <c r="BH46" i="18" s="1"/>
  <c r="R46" i="18"/>
  <c r="V46" i="18" s="1"/>
  <c r="AF46" i="18" s="1"/>
  <c r="W46" i="18" s="1"/>
  <c r="AE34" i="18"/>
  <c r="AU31" i="18"/>
  <c r="BH31" i="18" s="1"/>
  <c r="R31" i="18"/>
  <c r="V31" i="18" s="1"/>
  <c r="AF31" i="18" s="1"/>
  <c r="W31" i="18" s="1"/>
  <c r="R29" i="18"/>
  <c r="V29" i="18" s="1"/>
  <c r="AF29" i="18" s="1"/>
  <c r="W29" i="18" s="1"/>
  <c r="AU29" i="18"/>
  <c r="BH29" i="18" s="1"/>
  <c r="AU30" i="18"/>
  <c r="BH30" i="18" s="1"/>
  <c r="R30" i="18"/>
  <c r="V30" i="18" s="1"/>
  <c r="R34" i="18"/>
  <c r="V34" i="18" s="1"/>
  <c r="AF34" i="18" s="1"/>
  <c r="W34" i="18" s="1"/>
  <c r="AU34" i="18"/>
  <c r="BH34" i="18" s="1"/>
  <c r="AE31" i="18"/>
  <c r="X40" i="18"/>
  <c r="AE42" i="18"/>
  <c r="X42" i="18" s="1"/>
  <c r="AF42" i="18"/>
  <c r="W42" i="18" s="1"/>
  <c r="AU36" i="18"/>
  <c r="BH36" i="18" s="1"/>
  <c r="R36" i="18"/>
  <c r="V36" i="18" s="1"/>
  <c r="AE36" i="18" s="1"/>
  <c r="X26" i="18" l="1"/>
  <c r="X20" i="18"/>
  <c r="AE29" i="18"/>
  <c r="X29" i="18" s="1"/>
  <c r="X34" i="18"/>
  <c r="AF26" i="18"/>
  <c r="W26" i="18" s="1"/>
  <c r="AE46" i="18"/>
  <c r="X46" i="18" s="1"/>
  <c r="AU49" i="18"/>
  <c r="BH12" i="18"/>
  <c r="BH49" i="18" s="1"/>
  <c r="AF36" i="18"/>
  <c r="W36" i="18" s="1"/>
  <c r="X36" i="18" s="1"/>
  <c r="X30" i="18"/>
  <c r="X38" i="18"/>
  <c r="X31" i="18"/>
  <c r="P49" i="18"/>
  <c r="R49" i="18"/>
  <c r="V12" i="18"/>
  <c r="V49" i="18" s="1"/>
  <c r="AE12" i="18" l="1"/>
  <c r="AF12" i="18"/>
  <c r="X12" i="18" l="1"/>
  <c r="X49" i="18" s="1"/>
  <c r="AE49" i="18"/>
  <c r="W12" i="18"/>
  <c r="W49" i="18" s="1"/>
  <c r="AF49" i="18"/>
  <c r="BF51" i="17" l="1"/>
  <c r="BE51" i="17"/>
  <c r="BD51" i="17"/>
  <c r="BC51" i="17"/>
  <c r="BB51" i="17"/>
  <c r="BA51" i="17"/>
  <c r="AX51" i="17"/>
  <c r="AW51" i="17"/>
  <c r="AV51" i="17"/>
  <c r="AT51" i="17"/>
  <c r="AS51" i="17"/>
  <c r="AR51" i="17"/>
  <c r="AQ51" i="17"/>
  <c r="AP51" i="17"/>
  <c r="AO51" i="17"/>
  <c r="AN51" i="17"/>
  <c r="AM51" i="17"/>
  <c r="AL51" i="17"/>
  <c r="AD51" i="17"/>
  <c r="AB51" i="17"/>
  <c r="AA51" i="17"/>
  <c r="Q51" i="17"/>
  <c r="O51" i="17"/>
  <c r="N51" i="17"/>
  <c r="M51" i="17"/>
  <c r="I51" i="17"/>
  <c r="H51" i="17"/>
  <c r="G51" i="17"/>
  <c r="E51" i="17"/>
  <c r="D51" i="17"/>
  <c r="C51" i="17"/>
  <c r="BG48" i="17"/>
  <c r="AY48" i="17"/>
  <c r="AJ48" i="17"/>
  <c r="Y48" i="17"/>
  <c r="U48" i="17"/>
  <c r="S48" i="17"/>
  <c r="F48" i="17"/>
  <c r="J48" i="17" s="1"/>
  <c r="AZ47" i="17"/>
  <c r="BH47" i="17" s="1"/>
  <c r="AJ47" i="17"/>
  <c r="L47" i="17"/>
  <c r="J47" i="17"/>
  <c r="F47" i="17"/>
  <c r="BG46" i="17"/>
  <c r="AZ46" i="17"/>
  <c r="AY46" i="17"/>
  <c r="AJ46" i="17"/>
  <c r="AC46" i="17"/>
  <c r="Z46" i="17"/>
  <c r="Y46" i="17"/>
  <c r="U46" i="17"/>
  <c r="T46" i="17"/>
  <c r="S46" i="17"/>
  <c r="P46" i="17"/>
  <c r="K46" i="17"/>
  <c r="L46" i="17" s="1"/>
  <c r="J46" i="17"/>
  <c r="F46" i="17"/>
  <c r="AJ45" i="17"/>
  <c r="BH45" i="17" s="1"/>
  <c r="L45" i="17"/>
  <c r="F45" i="17"/>
  <c r="J45" i="17" s="1"/>
  <c r="AZ45" i="17" s="1"/>
  <c r="BG44" i="17"/>
  <c r="AY44" i="17"/>
  <c r="AJ44" i="17"/>
  <c r="Y44" i="17"/>
  <c r="U44" i="17"/>
  <c r="S44" i="17"/>
  <c r="F44" i="17"/>
  <c r="J44" i="17" s="1"/>
  <c r="AJ43" i="17"/>
  <c r="L43" i="17"/>
  <c r="F43" i="17"/>
  <c r="J43" i="17" s="1"/>
  <c r="AZ43" i="17" s="1"/>
  <c r="BG42" i="17"/>
  <c r="AY42" i="17"/>
  <c r="AJ42" i="17"/>
  <c r="Y42" i="17"/>
  <c r="U42" i="17"/>
  <c r="S42" i="17"/>
  <c r="K42" i="17"/>
  <c r="J42" i="17"/>
  <c r="BH41" i="17"/>
  <c r="AJ41" i="17"/>
  <c r="L41" i="17"/>
  <c r="F41" i="17"/>
  <c r="J41" i="17" s="1"/>
  <c r="AZ41" i="17" s="1"/>
  <c r="BG40" i="17"/>
  <c r="AZ40" i="17"/>
  <c r="AY40" i="17"/>
  <c r="AJ40" i="17"/>
  <c r="AC40" i="17"/>
  <c r="Z40" i="17"/>
  <c r="Y40" i="17"/>
  <c r="U40" i="17"/>
  <c r="T40" i="17"/>
  <c r="S40" i="17"/>
  <c r="L40" i="17"/>
  <c r="K40" i="17"/>
  <c r="P40" i="17" s="1"/>
  <c r="J40" i="17"/>
  <c r="AZ39" i="17"/>
  <c r="AJ39" i="17"/>
  <c r="BH39" i="17" s="1"/>
  <c r="L39" i="17"/>
  <c r="F39" i="17"/>
  <c r="J39" i="17" s="1"/>
  <c r="BG38" i="17"/>
  <c r="AY38" i="17"/>
  <c r="AJ38" i="17"/>
  <c r="Y38" i="17"/>
  <c r="U38" i="17"/>
  <c r="S38" i="17"/>
  <c r="F38" i="17"/>
  <c r="J38" i="17" s="1"/>
  <c r="AJ37" i="17"/>
  <c r="L37" i="17"/>
  <c r="F37" i="17"/>
  <c r="J37" i="17" s="1"/>
  <c r="AZ37" i="17" s="1"/>
  <c r="BG36" i="17"/>
  <c r="AY36" i="17"/>
  <c r="AJ36" i="17"/>
  <c r="Y36" i="17"/>
  <c r="U36" i="17"/>
  <c r="S36" i="17"/>
  <c r="F36" i="17"/>
  <c r="J36" i="17" s="1"/>
  <c r="AJ35" i="17"/>
  <c r="L35" i="17"/>
  <c r="F35" i="17"/>
  <c r="J35" i="17" s="1"/>
  <c r="AZ35" i="17" s="1"/>
  <c r="BH35" i="17" s="1"/>
  <c r="BG34" i="17"/>
  <c r="AY34" i="17"/>
  <c r="AJ34" i="17"/>
  <c r="Y34" i="17"/>
  <c r="U34" i="17"/>
  <c r="S34" i="17"/>
  <c r="F34" i="17"/>
  <c r="J34" i="17" s="1"/>
  <c r="AJ33" i="17"/>
  <c r="P33" i="17"/>
  <c r="L33" i="17"/>
  <c r="F33" i="17"/>
  <c r="J33" i="17" s="1"/>
  <c r="AZ33" i="17" s="1"/>
  <c r="BH33" i="17" s="1"/>
  <c r="BG32" i="17"/>
  <c r="AZ32" i="17"/>
  <c r="AY32" i="17"/>
  <c r="AJ32" i="17"/>
  <c r="AC32" i="17"/>
  <c r="Y32" i="17"/>
  <c r="U32" i="17"/>
  <c r="T32" i="17"/>
  <c r="S32" i="17"/>
  <c r="F32" i="17"/>
  <c r="J32" i="17" s="1"/>
  <c r="K32" i="17" s="1"/>
  <c r="Z32" i="17" s="1"/>
  <c r="BG31" i="17"/>
  <c r="AY31" i="17"/>
  <c r="AJ31" i="17"/>
  <c r="U31" i="17"/>
  <c r="S31" i="17"/>
  <c r="F31" i="17"/>
  <c r="J31" i="17" s="1"/>
  <c r="K31" i="17" s="1"/>
  <c r="Z31" i="17" s="1"/>
  <c r="BG30" i="17"/>
  <c r="AZ30" i="17"/>
  <c r="AY30" i="17"/>
  <c r="AJ30" i="17"/>
  <c r="AC30" i="17"/>
  <c r="Z30" i="17"/>
  <c r="Y30" i="17"/>
  <c r="U30" i="17"/>
  <c r="T30" i="17"/>
  <c r="S30" i="17"/>
  <c r="R30" i="17"/>
  <c r="V30" i="17" s="1"/>
  <c r="P30" i="17"/>
  <c r="L30" i="17"/>
  <c r="K30" i="17"/>
  <c r="AK30" i="17" s="1"/>
  <c r="AU30" i="17" s="1"/>
  <c r="J30" i="17"/>
  <c r="F30" i="17"/>
  <c r="BG29" i="17"/>
  <c r="AZ29" i="17"/>
  <c r="AY29" i="17"/>
  <c r="AJ29" i="17"/>
  <c r="AC29" i="17"/>
  <c r="Z29" i="17"/>
  <c r="U29" i="17"/>
  <c r="S29" i="17"/>
  <c r="R29" i="17"/>
  <c r="L29" i="17"/>
  <c r="P29" i="17" s="1"/>
  <c r="K29" i="17"/>
  <c r="AK29" i="17" s="1"/>
  <c r="AU29" i="17" s="1"/>
  <c r="J29" i="17"/>
  <c r="F29" i="17"/>
  <c r="BG28" i="17"/>
  <c r="AZ28" i="17"/>
  <c r="AY28" i="17"/>
  <c r="AU28" i="17"/>
  <c r="AJ28" i="17"/>
  <c r="BH28" i="17" s="1"/>
  <c r="AC28" i="17"/>
  <c r="Z28" i="17"/>
  <c r="Y28" i="17"/>
  <c r="U28" i="17"/>
  <c r="S28" i="17"/>
  <c r="R28" i="17"/>
  <c r="P28" i="17"/>
  <c r="L28" i="17"/>
  <c r="K28" i="17"/>
  <c r="AK28" i="17" s="1"/>
  <c r="J28" i="17"/>
  <c r="F28" i="17"/>
  <c r="AJ27" i="17"/>
  <c r="L27" i="17"/>
  <c r="J27" i="17"/>
  <c r="AZ27" i="17" s="1"/>
  <c r="F27" i="17"/>
  <c r="BG26" i="17"/>
  <c r="AY26" i="17"/>
  <c r="AJ26" i="17"/>
  <c r="Y26" i="17"/>
  <c r="U26" i="17"/>
  <c r="S26" i="17"/>
  <c r="J26" i="17"/>
  <c r="F26" i="17"/>
  <c r="AJ25" i="17"/>
  <c r="L25" i="17"/>
  <c r="F25" i="17"/>
  <c r="J25" i="17" s="1"/>
  <c r="AZ25" i="17" s="1"/>
  <c r="BH25" i="17" s="1"/>
  <c r="BG24" i="17"/>
  <c r="AY24" i="17"/>
  <c r="AJ24" i="17"/>
  <c r="Y24" i="17"/>
  <c r="U24" i="17"/>
  <c r="S24" i="17"/>
  <c r="F24" i="17"/>
  <c r="J24" i="17" s="1"/>
  <c r="AJ23" i="17"/>
  <c r="L23" i="17"/>
  <c r="F23" i="17"/>
  <c r="J23" i="17" s="1"/>
  <c r="AZ23" i="17" s="1"/>
  <c r="BH23" i="17" s="1"/>
  <c r="BG22" i="17"/>
  <c r="AZ22" i="17"/>
  <c r="AY22" i="17"/>
  <c r="AJ22" i="17"/>
  <c r="AC22" i="17"/>
  <c r="Z22" i="17"/>
  <c r="Y22" i="17"/>
  <c r="U22" i="17"/>
  <c r="T22" i="17"/>
  <c r="S22" i="17"/>
  <c r="F22" i="17"/>
  <c r="J22" i="17" s="1"/>
  <c r="K22" i="17" s="1"/>
  <c r="AZ21" i="17"/>
  <c r="BH21" i="17" s="1"/>
  <c r="AJ21" i="17"/>
  <c r="L21" i="17"/>
  <c r="F21" i="17"/>
  <c r="J21" i="17" s="1"/>
  <c r="BG20" i="17"/>
  <c r="AZ20" i="17"/>
  <c r="AY20" i="17"/>
  <c r="AJ20" i="17"/>
  <c r="Y20" i="17"/>
  <c r="U20" i="17"/>
  <c r="S20" i="17"/>
  <c r="F20" i="17"/>
  <c r="J20" i="17" s="1"/>
  <c r="AJ19" i="17"/>
  <c r="L19" i="17"/>
  <c r="J19" i="17"/>
  <c r="AZ19" i="17" s="1"/>
  <c r="F19" i="17"/>
  <c r="BG18" i="17"/>
  <c r="AY18" i="17"/>
  <c r="AJ18" i="17"/>
  <c r="Y18" i="17"/>
  <c r="U18" i="17"/>
  <c r="S18" i="17"/>
  <c r="J18" i="17"/>
  <c r="AJ17" i="17"/>
  <c r="S17" i="17"/>
  <c r="L17" i="17"/>
  <c r="F17" i="17"/>
  <c r="J17" i="17" s="1"/>
  <c r="AZ17" i="17" s="1"/>
  <c r="BH17" i="17" s="1"/>
  <c r="BG16" i="17"/>
  <c r="AY16" i="17"/>
  <c r="AJ16" i="17"/>
  <c r="Y16" i="17"/>
  <c r="U16" i="17"/>
  <c r="S16" i="17"/>
  <c r="J16" i="17"/>
  <c r="F16" i="17"/>
  <c r="AJ15" i="17"/>
  <c r="S15" i="17"/>
  <c r="L15" i="17"/>
  <c r="P15" i="17" s="1"/>
  <c r="F15" i="17"/>
  <c r="J15" i="17" s="1"/>
  <c r="AZ15" i="17" s="1"/>
  <c r="BH15" i="17" s="1"/>
  <c r="BG14" i="17"/>
  <c r="AY14" i="17"/>
  <c r="AJ14" i="17"/>
  <c r="Y14" i="17"/>
  <c r="U14" i="17"/>
  <c r="S14" i="17"/>
  <c r="F14" i="17"/>
  <c r="J14" i="17" s="1"/>
  <c r="AJ13" i="17"/>
  <c r="S13" i="17"/>
  <c r="L13" i="17"/>
  <c r="P13" i="17" s="1"/>
  <c r="F13" i="17"/>
  <c r="J13" i="17" s="1"/>
  <c r="AZ13" i="17" s="1"/>
  <c r="BH13" i="17" s="1"/>
  <c r="BG12" i="17"/>
  <c r="BG51" i="17" s="1"/>
  <c r="AY12" i="17"/>
  <c r="AJ12" i="17"/>
  <c r="Y12" i="17"/>
  <c r="U12" i="17"/>
  <c r="S12" i="17"/>
  <c r="F12" i="17"/>
  <c r="F12" i="16"/>
  <c r="J12" i="16"/>
  <c r="K12" i="16" s="1"/>
  <c r="S12" i="16"/>
  <c r="T12" i="16"/>
  <c r="U12" i="16"/>
  <c r="Y12" i="16"/>
  <c r="AJ12" i="16"/>
  <c r="AY12" i="16"/>
  <c r="BG12" i="16"/>
  <c r="F13" i="16"/>
  <c r="J13" i="16"/>
  <c r="AZ13" i="16" s="1"/>
  <c r="BH13" i="16" s="1"/>
  <c r="L13" i="16"/>
  <c r="P13" i="16" s="1"/>
  <c r="S13" i="16"/>
  <c r="AJ13" i="16"/>
  <c r="F14" i="16"/>
  <c r="J14" i="16"/>
  <c r="AZ14" i="16" s="1"/>
  <c r="K14" i="16"/>
  <c r="L14" i="16" s="1"/>
  <c r="S14" i="16"/>
  <c r="T14" i="16"/>
  <c r="U14" i="16"/>
  <c r="Y14" i="16"/>
  <c r="AJ14" i="16"/>
  <c r="AK14" i="16"/>
  <c r="AU14" i="16" s="1"/>
  <c r="AY14" i="16"/>
  <c r="BG14" i="16"/>
  <c r="F15" i="16"/>
  <c r="J15" i="16"/>
  <c r="AZ15" i="16" s="1"/>
  <c r="BH15" i="16" s="1"/>
  <c r="L15" i="16"/>
  <c r="P15" i="16" s="1"/>
  <c r="S15" i="16"/>
  <c r="AJ15" i="16"/>
  <c r="F16" i="16"/>
  <c r="J16" i="16"/>
  <c r="AZ16" i="16" s="1"/>
  <c r="K16" i="16"/>
  <c r="L16" i="16" s="1"/>
  <c r="S16" i="16"/>
  <c r="T16" i="16"/>
  <c r="U16" i="16"/>
  <c r="Y16" i="16"/>
  <c r="AJ16" i="16"/>
  <c r="AK16" i="16"/>
  <c r="AU16" i="16" s="1"/>
  <c r="AY16" i="16"/>
  <c r="BG16" i="16"/>
  <c r="F17" i="16"/>
  <c r="J17" i="16"/>
  <c r="AZ17" i="16" s="1"/>
  <c r="L17" i="16"/>
  <c r="S17" i="16"/>
  <c r="AJ17" i="16"/>
  <c r="J18" i="16"/>
  <c r="K18" i="16" s="1"/>
  <c r="S18" i="16"/>
  <c r="U18" i="16"/>
  <c r="Y18" i="16"/>
  <c r="AJ18" i="16"/>
  <c r="AY18" i="16"/>
  <c r="BG18" i="16"/>
  <c r="F19" i="16"/>
  <c r="J19" i="16"/>
  <c r="AZ19" i="16" s="1"/>
  <c r="BH19" i="16" s="1"/>
  <c r="L19" i="16"/>
  <c r="AJ19" i="16"/>
  <c r="F20" i="16"/>
  <c r="J20" i="16" s="1"/>
  <c r="S20" i="16"/>
  <c r="U20" i="16"/>
  <c r="Y20" i="16"/>
  <c r="AJ20" i="16"/>
  <c r="AY20" i="16"/>
  <c r="BG20" i="16"/>
  <c r="F21" i="16"/>
  <c r="J21" i="16" s="1"/>
  <c r="AZ21" i="16" s="1"/>
  <c r="L21" i="16"/>
  <c r="AJ21" i="16"/>
  <c r="BH21" i="16" s="1"/>
  <c r="F22" i="16"/>
  <c r="J22" i="16" s="1"/>
  <c r="S22" i="16"/>
  <c r="U22" i="16"/>
  <c r="Y22" i="16"/>
  <c r="AJ22" i="16"/>
  <c r="AY22" i="16"/>
  <c r="BG22" i="16"/>
  <c r="F23" i="16"/>
  <c r="J23" i="16" s="1"/>
  <c r="AZ23" i="16" s="1"/>
  <c r="BH23" i="16" s="1"/>
  <c r="L23" i="16"/>
  <c r="AJ23" i="16"/>
  <c r="F24" i="16"/>
  <c r="J24" i="16"/>
  <c r="AZ24" i="16" s="1"/>
  <c r="K24" i="16"/>
  <c r="L24" i="16" s="1"/>
  <c r="S24" i="16"/>
  <c r="T24" i="16"/>
  <c r="U24" i="16"/>
  <c r="Y24" i="16"/>
  <c r="AJ24" i="16"/>
  <c r="AK24" i="16"/>
  <c r="AU24" i="16" s="1"/>
  <c r="AY24" i="16"/>
  <c r="BG24" i="16"/>
  <c r="F25" i="16"/>
  <c r="J25" i="16"/>
  <c r="AZ25" i="16" s="1"/>
  <c r="L25" i="16"/>
  <c r="AJ25" i="16"/>
  <c r="F26" i="16"/>
  <c r="J26" i="16"/>
  <c r="K26" i="16" s="1"/>
  <c r="S26" i="16"/>
  <c r="U26" i="16"/>
  <c r="Y26" i="16"/>
  <c r="AJ26" i="16"/>
  <c r="AY26" i="16"/>
  <c r="BG26" i="16"/>
  <c r="F27" i="16"/>
  <c r="J27" i="16"/>
  <c r="AZ27" i="16" s="1"/>
  <c r="BH27" i="16" s="1"/>
  <c r="L27" i="16"/>
  <c r="AJ27" i="16"/>
  <c r="F28" i="16"/>
  <c r="J28" i="16" s="1"/>
  <c r="S28" i="16"/>
  <c r="U28" i="16"/>
  <c r="Y28" i="16"/>
  <c r="AJ28" i="16"/>
  <c r="AY28" i="16"/>
  <c r="BG28" i="16"/>
  <c r="F29" i="16"/>
  <c r="J29" i="16" s="1"/>
  <c r="S29" i="16"/>
  <c r="U29" i="16"/>
  <c r="AJ29" i="16"/>
  <c r="AY29" i="16"/>
  <c r="BG29" i="16"/>
  <c r="F30" i="16"/>
  <c r="J30" i="16" s="1"/>
  <c r="S30" i="16"/>
  <c r="U30" i="16"/>
  <c r="Y30" i="16"/>
  <c r="AJ30" i="16"/>
  <c r="AY30" i="16"/>
  <c r="BG30" i="16"/>
  <c r="F31" i="16"/>
  <c r="J31" i="16" s="1"/>
  <c r="S31" i="16"/>
  <c r="U31" i="16"/>
  <c r="AJ31" i="16"/>
  <c r="AY31" i="16"/>
  <c r="BG31" i="16"/>
  <c r="F32" i="16"/>
  <c r="J32" i="16" s="1"/>
  <c r="S32" i="16"/>
  <c r="U32" i="16"/>
  <c r="Y32" i="16"/>
  <c r="AJ32" i="16"/>
  <c r="AY32" i="16"/>
  <c r="BG32" i="16"/>
  <c r="F33" i="16"/>
  <c r="J33" i="16" s="1"/>
  <c r="AZ33" i="16" s="1"/>
  <c r="BH33" i="16" s="1"/>
  <c r="L33" i="16"/>
  <c r="P33" i="16" s="1"/>
  <c r="AJ33" i="16"/>
  <c r="F34" i="16"/>
  <c r="J34" i="16"/>
  <c r="K34" i="16" s="1"/>
  <c r="S34" i="16"/>
  <c r="U34" i="16"/>
  <c r="Y34" i="16"/>
  <c r="AC34" i="16"/>
  <c r="AJ34" i="16"/>
  <c r="AY34" i="16"/>
  <c r="BG34" i="16"/>
  <c r="F35" i="16"/>
  <c r="J35" i="16"/>
  <c r="AZ35" i="16" s="1"/>
  <c r="L35" i="16"/>
  <c r="AJ35" i="16"/>
  <c r="BH35" i="16" s="1"/>
  <c r="F36" i="16"/>
  <c r="J36" i="16" s="1"/>
  <c r="S36" i="16"/>
  <c r="U36" i="16"/>
  <c r="Y36" i="16"/>
  <c r="AJ36" i="16"/>
  <c r="AY36" i="16"/>
  <c r="BG36" i="16"/>
  <c r="F37" i="16"/>
  <c r="J37" i="16" s="1"/>
  <c r="AZ37" i="16" s="1"/>
  <c r="L37" i="16"/>
  <c r="AJ37" i="16"/>
  <c r="BH37" i="16" s="1"/>
  <c r="F38" i="16"/>
  <c r="J38" i="16" s="1"/>
  <c r="S38" i="16"/>
  <c r="U38" i="16"/>
  <c r="Y38" i="16"/>
  <c r="AJ38" i="16"/>
  <c r="AY38" i="16"/>
  <c r="BG38" i="16"/>
  <c r="F39" i="16"/>
  <c r="J39" i="16"/>
  <c r="L39" i="16"/>
  <c r="AJ39" i="16"/>
  <c r="AZ39" i="16"/>
  <c r="BH39" i="16" s="1"/>
  <c r="J40" i="16"/>
  <c r="AC40" i="16" s="1"/>
  <c r="S40" i="16"/>
  <c r="U40" i="16"/>
  <c r="Y40" i="16"/>
  <c r="AJ40" i="16"/>
  <c r="AY40" i="16"/>
  <c r="AZ40" i="16"/>
  <c r="BG40" i="16"/>
  <c r="F41" i="16"/>
  <c r="J41" i="16"/>
  <c r="AZ41" i="16" s="1"/>
  <c r="BH41" i="16" s="1"/>
  <c r="L41" i="16"/>
  <c r="AJ41" i="16"/>
  <c r="J42" i="16"/>
  <c r="K42" i="16"/>
  <c r="L42" i="16" s="1"/>
  <c r="S42" i="16"/>
  <c r="U42" i="16"/>
  <c r="Y42" i="16"/>
  <c r="AC42" i="16"/>
  <c r="AJ42" i="16"/>
  <c r="AK42" i="16"/>
  <c r="AU42" i="16" s="1"/>
  <c r="BH42" i="16" s="1"/>
  <c r="AY42" i="16"/>
  <c r="AZ42" i="16"/>
  <c r="BG42" i="16"/>
  <c r="F43" i="16"/>
  <c r="J43" i="16" s="1"/>
  <c r="AZ43" i="16" s="1"/>
  <c r="BH43" i="16" s="1"/>
  <c r="L43" i="16"/>
  <c r="AJ43" i="16"/>
  <c r="F44" i="16"/>
  <c r="J44" i="16" s="1"/>
  <c r="S44" i="16"/>
  <c r="U44" i="16"/>
  <c r="Y44" i="16"/>
  <c r="AJ44" i="16"/>
  <c r="AY44" i="16"/>
  <c r="BG44" i="16"/>
  <c r="F45" i="16"/>
  <c r="J45" i="16" s="1"/>
  <c r="AZ45" i="16" s="1"/>
  <c r="BH45" i="16" s="1"/>
  <c r="L45" i="16"/>
  <c r="AJ45" i="16"/>
  <c r="F46" i="16"/>
  <c r="J46" i="16"/>
  <c r="AZ46" i="16" s="1"/>
  <c r="S46" i="16"/>
  <c r="U46" i="16"/>
  <c r="Y46" i="16"/>
  <c r="AC46" i="16"/>
  <c r="AJ46" i="16"/>
  <c r="AY46" i="16"/>
  <c r="BG46" i="16"/>
  <c r="F47" i="16"/>
  <c r="J47" i="16"/>
  <c r="L47" i="16"/>
  <c r="AJ47" i="16"/>
  <c r="AZ47" i="16"/>
  <c r="BH47" i="16" s="1"/>
  <c r="F48" i="16"/>
  <c r="J48" i="16" s="1"/>
  <c r="S48" i="16"/>
  <c r="U48" i="16"/>
  <c r="Y48" i="16"/>
  <c r="AJ48" i="16"/>
  <c r="AY48" i="16"/>
  <c r="BG48" i="16"/>
  <c r="C51" i="16"/>
  <c r="D51" i="16"/>
  <c r="E51" i="16"/>
  <c r="G51" i="16"/>
  <c r="H51" i="16"/>
  <c r="I51" i="16"/>
  <c r="M51" i="16"/>
  <c r="N51" i="16"/>
  <c r="O51" i="16"/>
  <c r="Q51" i="16"/>
  <c r="AA51" i="16"/>
  <c r="AB51" i="16"/>
  <c r="AD51" i="16"/>
  <c r="AL51" i="16"/>
  <c r="AM51" i="16"/>
  <c r="AN51" i="16"/>
  <c r="AO51" i="16"/>
  <c r="AP51" i="16"/>
  <c r="AQ51" i="16"/>
  <c r="AR51" i="16"/>
  <c r="AS51" i="16"/>
  <c r="AT51" i="16"/>
  <c r="AV51" i="16"/>
  <c r="AW51" i="16"/>
  <c r="AX51" i="16"/>
  <c r="BA51" i="16"/>
  <c r="BB51" i="16"/>
  <c r="BC51" i="16"/>
  <c r="BD51" i="16"/>
  <c r="BE51" i="16"/>
  <c r="BF51" i="16"/>
  <c r="J18" i="15"/>
  <c r="AC18" i="15" s="1"/>
  <c r="BF51" i="15"/>
  <c r="BE51" i="15"/>
  <c r="BD51" i="15"/>
  <c r="BC51" i="15"/>
  <c r="BB51" i="15"/>
  <c r="BA51" i="15"/>
  <c r="AX51" i="15"/>
  <c r="AW51" i="15"/>
  <c r="AV51" i="15"/>
  <c r="AT51" i="15"/>
  <c r="AS51" i="15"/>
  <c r="AR51" i="15"/>
  <c r="AQ51" i="15"/>
  <c r="AP51" i="15"/>
  <c r="AO51" i="15"/>
  <c r="AN51" i="15"/>
  <c r="AM51" i="15"/>
  <c r="AL51" i="15"/>
  <c r="AD51" i="15"/>
  <c r="AB51" i="15"/>
  <c r="AA51" i="15"/>
  <c r="Q51" i="15"/>
  <c r="O51" i="15"/>
  <c r="N51" i="15"/>
  <c r="M51" i="15"/>
  <c r="I51" i="15"/>
  <c r="H51" i="15"/>
  <c r="G51" i="15"/>
  <c r="E51" i="15"/>
  <c r="D51" i="15"/>
  <c r="C51" i="15"/>
  <c r="BG48" i="15"/>
  <c r="AY48" i="15"/>
  <c r="AJ48" i="15"/>
  <c r="Y48" i="15"/>
  <c r="U48" i="15"/>
  <c r="S48" i="15"/>
  <c r="J48" i="15"/>
  <c r="K48" i="15" s="1"/>
  <c r="F48" i="15"/>
  <c r="AJ47" i="15"/>
  <c r="L47" i="15"/>
  <c r="F47" i="15"/>
  <c r="J47" i="15" s="1"/>
  <c r="AZ47" i="15" s="1"/>
  <c r="BG46" i="15"/>
  <c r="AY46" i="15"/>
  <c r="AJ46" i="15"/>
  <c r="Y46" i="15"/>
  <c r="U46" i="15"/>
  <c r="S46" i="15"/>
  <c r="F46" i="15"/>
  <c r="J46" i="15" s="1"/>
  <c r="K46" i="15" s="1"/>
  <c r="AJ45" i="15"/>
  <c r="L45" i="15"/>
  <c r="J45" i="15"/>
  <c r="AZ45" i="15" s="1"/>
  <c r="BH45" i="15" s="1"/>
  <c r="F45" i="15"/>
  <c r="BG44" i="15"/>
  <c r="AY44" i="15"/>
  <c r="AJ44" i="15"/>
  <c r="Y44" i="15"/>
  <c r="U44" i="15"/>
  <c r="S44" i="15"/>
  <c r="J44" i="15"/>
  <c r="AC44" i="15" s="1"/>
  <c r="F44" i="15"/>
  <c r="AJ43" i="15"/>
  <c r="L43" i="15"/>
  <c r="F43" i="15"/>
  <c r="J43" i="15" s="1"/>
  <c r="AZ43" i="15" s="1"/>
  <c r="BH43" i="15" s="1"/>
  <c r="BG42" i="15"/>
  <c r="AY42" i="15"/>
  <c r="AJ42" i="15"/>
  <c r="Y42" i="15"/>
  <c r="U42" i="15"/>
  <c r="S42" i="15"/>
  <c r="K42" i="15"/>
  <c r="J42" i="15"/>
  <c r="AC42" i="15" s="1"/>
  <c r="AJ41" i="15"/>
  <c r="L41" i="15"/>
  <c r="F41" i="15"/>
  <c r="J41" i="15" s="1"/>
  <c r="AZ41" i="15" s="1"/>
  <c r="BG40" i="15"/>
  <c r="AY40" i="15"/>
  <c r="AJ40" i="15"/>
  <c r="Y40" i="15"/>
  <c r="U40" i="15"/>
  <c r="S40" i="15"/>
  <c r="J40" i="15"/>
  <c r="AC40" i="15" s="1"/>
  <c r="AJ39" i="15"/>
  <c r="L39" i="15"/>
  <c r="J39" i="15"/>
  <c r="AZ39" i="15" s="1"/>
  <c r="BH39" i="15" s="1"/>
  <c r="F39" i="15"/>
  <c r="BG38" i="15"/>
  <c r="AY38" i="15"/>
  <c r="AJ38" i="15"/>
  <c r="Y38" i="15"/>
  <c r="U38" i="15"/>
  <c r="S38" i="15"/>
  <c r="J38" i="15"/>
  <c r="AC38" i="15" s="1"/>
  <c r="F38" i="15"/>
  <c r="AJ37" i="15"/>
  <c r="BH37" i="15" s="1"/>
  <c r="L37" i="15"/>
  <c r="F37" i="15"/>
  <c r="J37" i="15" s="1"/>
  <c r="AZ37" i="15" s="1"/>
  <c r="BG36" i="15"/>
  <c r="AY36" i="15"/>
  <c r="AJ36" i="15"/>
  <c r="Y36" i="15"/>
  <c r="U36" i="15"/>
  <c r="S36" i="15"/>
  <c r="F36" i="15"/>
  <c r="J36" i="15" s="1"/>
  <c r="AJ35" i="15"/>
  <c r="L35" i="15"/>
  <c r="J35" i="15"/>
  <c r="AZ35" i="15" s="1"/>
  <c r="F35" i="15"/>
  <c r="BG34" i="15"/>
  <c r="AY34" i="15"/>
  <c r="AJ34" i="15"/>
  <c r="Y34" i="15"/>
  <c r="U34" i="15"/>
  <c r="S34" i="15"/>
  <c r="F34" i="15"/>
  <c r="J34" i="15" s="1"/>
  <c r="AJ33" i="15"/>
  <c r="BH33" i="15" s="1"/>
  <c r="L33" i="15"/>
  <c r="P33" i="15" s="1"/>
  <c r="F33" i="15"/>
  <c r="J33" i="15" s="1"/>
  <c r="AZ33" i="15" s="1"/>
  <c r="BG32" i="15"/>
  <c r="AY32" i="15"/>
  <c r="AJ32" i="15"/>
  <c r="Y32" i="15"/>
  <c r="U32" i="15"/>
  <c r="S32" i="15"/>
  <c r="F32" i="15"/>
  <c r="J32" i="15" s="1"/>
  <c r="BG31" i="15"/>
  <c r="AY31" i="15"/>
  <c r="AJ31" i="15"/>
  <c r="U31" i="15"/>
  <c r="S31" i="15"/>
  <c r="F31" i="15"/>
  <c r="J31" i="15" s="1"/>
  <c r="BG30" i="15"/>
  <c r="AY30" i="15"/>
  <c r="AJ30" i="15"/>
  <c r="Y30" i="15"/>
  <c r="U30" i="15"/>
  <c r="S30" i="15"/>
  <c r="F30" i="15"/>
  <c r="J30" i="15" s="1"/>
  <c r="BG29" i="15"/>
  <c r="AY29" i="15"/>
  <c r="AJ29" i="15"/>
  <c r="U29" i="15"/>
  <c r="S29" i="15"/>
  <c r="F29" i="15"/>
  <c r="J29" i="15" s="1"/>
  <c r="BG28" i="15"/>
  <c r="AY28" i="15"/>
  <c r="AJ28" i="15"/>
  <c r="Y28" i="15"/>
  <c r="U28" i="15"/>
  <c r="S28" i="15"/>
  <c r="F28" i="15"/>
  <c r="J28" i="15" s="1"/>
  <c r="AJ27" i="15"/>
  <c r="L27" i="15"/>
  <c r="F27" i="15"/>
  <c r="J27" i="15" s="1"/>
  <c r="AZ27" i="15" s="1"/>
  <c r="BG26" i="15"/>
  <c r="AY26" i="15"/>
  <c r="AJ26" i="15"/>
  <c r="Y26" i="15"/>
  <c r="U26" i="15"/>
  <c r="S26" i="15"/>
  <c r="F26" i="15"/>
  <c r="J26" i="15" s="1"/>
  <c r="AC26" i="15" s="1"/>
  <c r="AJ25" i="15"/>
  <c r="L25" i="15"/>
  <c r="F25" i="15"/>
  <c r="J25" i="15" s="1"/>
  <c r="AZ25" i="15" s="1"/>
  <c r="BH25" i="15" s="1"/>
  <c r="BG24" i="15"/>
  <c r="AY24" i="15"/>
  <c r="AJ24" i="15"/>
  <c r="Y24" i="15"/>
  <c r="U24" i="15"/>
  <c r="S24" i="15"/>
  <c r="F24" i="15"/>
  <c r="J24" i="15" s="1"/>
  <c r="AJ23" i="15"/>
  <c r="L23" i="15"/>
  <c r="F23" i="15"/>
  <c r="J23" i="15" s="1"/>
  <c r="AZ23" i="15" s="1"/>
  <c r="BG22" i="15"/>
  <c r="AY22" i="15"/>
  <c r="AJ22" i="15"/>
  <c r="Y22" i="15"/>
  <c r="U22" i="15"/>
  <c r="S22" i="15"/>
  <c r="F22" i="15"/>
  <c r="J22" i="15" s="1"/>
  <c r="AJ21" i="15"/>
  <c r="L21" i="15"/>
  <c r="F21" i="15"/>
  <c r="J21" i="15" s="1"/>
  <c r="AZ21" i="15" s="1"/>
  <c r="BG20" i="15"/>
  <c r="AY20" i="15"/>
  <c r="AJ20" i="15"/>
  <c r="Y20" i="15"/>
  <c r="U20" i="15"/>
  <c r="S20" i="15"/>
  <c r="F20" i="15"/>
  <c r="J20" i="15" s="1"/>
  <c r="AJ19" i="15"/>
  <c r="L19" i="15"/>
  <c r="F19" i="15"/>
  <c r="J19" i="15" s="1"/>
  <c r="AZ19" i="15" s="1"/>
  <c r="BG18" i="15"/>
  <c r="AY18" i="15"/>
  <c r="AJ18" i="15"/>
  <c r="Y18" i="15"/>
  <c r="U18" i="15"/>
  <c r="S18" i="15"/>
  <c r="AZ17" i="15"/>
  <c r="AJ17" i="15"/>
  <c r="S17" i="15"/>
  <c r="L17" i="15"/>
  <c r="F17" i="15"/>
  <c r="J17" i="15" s="1"/>
  <c r="BG16" i="15"/>
  <c r="AY16" i="15"/>
  <c r="AJ16" i="15"/>
  <c r="Y16" i="15"/>
  <c r="U16" i="15"/>
  <c r="S16" i="15"/>
  <c r="F16" i="15"/>
  <c r="J16" i="15" s="1"/>
  <c r="AJ15" i="15"/>
  <c r="S15" i="15"/>
  <c r="P15" i="15"/>
  <c r="L15" i="15"/>
  <c r="F15" i="15"/>
  <c r="J15" i="15" s="1"/>
  <c r="AZ15" i="15" s="1"/>
  <c r="BG14" i="15"/>
  <c r="AY14" i="15"/>
  <c r="AJ14" i="15"/>
  <c r="Y14" i="15"/>
  <c r="U14" i="15"/>
  <c r="S14" i="15"/>
  <c r="F14" i="15"/>
  <c r="J14" i="15" s="1"/>
  <c r="K14" i="15" s="1"/>
  <c r="Z14" i="15" s="1"/>
  <c r="AJ13" i="15"/>
  <c r="S13" i="15"/>
  <c r="L13" i="15"/>
  <c r="P13" i="15" s="1"/>
  <c r="F13" i="15"/>
  <c r="J13" i="15" s="1"/>
  <c r="AZ13" i="15" s="1"/>
  <c r="BH13" i="15" s="1"/>
  <c r="BG12" i="15"/>
  <c r="AY12" i="15"/>
  <c r="AJ12" i="15"/>
  <c r="Y12" i="15"/>
  <c r="U12" i="15"/>
  <c r="S12" i="15"/>
  <c r="F12" i="15"/>
  <c r="S51" i="17" l="1"/>
  <c r="AC24" i="17"/>
  <c r="AZ24" i="17"/>
  <c r="K24" i="17"/>
  <c r="AC36" i="17"/>
  <c r="AZ36" i="17"/>
  <c r="K36" i="17"/>
  <c r="AC14" i="17"/>
  <c r="AZ14" i="17"/>
  <c r="K14" i="17"/>
  <c r="U51" i="17"/>
  <c r="AZ34" i="17"/>
  <c r="K34" i="17"/>
  <c r="AZ38" i="17"/>
  <c r="AC38" i="17"/>
  <c r="L22" i="17"/>
  <c r="P22" i="17" s="1"/>
  <c r="AK22" i="17"/>
  <c r="BH30" i="17"/>
  <c r="AZ31" i="17"/>
  <c r="K38" i="17"/>
  <c r="AZ48" i="17"/>
  <c r="K48" i="17"/>
  <c r="BH29" i="17"/>
  <c r="BH37" i="17"/>
  <c r="AC16" i="17"/>
  <c r="AZ16" i="17"/>
  <c r="K16" i="17"/>
  <c r="AE30" i="17"/>
  <c r="AF30" i="17"/>
  <c r="W30" i="17" s="1"/>
  <c r="BH43" i="17"/>
  <c r="F51" i="17"/>
  <c r="L32" i="17"/>
  <c r="P32" i="17" s="1"/>
  <c r="AK32" i="17"/>
  <c r="AZ44" i="17"/>
  <c r="AC44" i="17"/>
  <c r="T42" i="17"/>
  <c r="Z42" i="17"/>
  <c r="L42" i="17"/>
  <c r="AK42" i="17"/>
  <c r="P42" i="17"/>
  <c r="AC18" i="17"/>
  <c r="AZ18" i="17"/>
  <c r="L31" i="17"/>
  <c r="P31" i="17" s="1"/>
  <c r="T31" i="17"/>
  <c r="AK31" i="17"/>
  <c r="J12" i="17"/>
  <c r="AJ51" i="17"/>
  <c r="K18" i="17"/>
  <c r="BH19" i="17"/>
  <c r="AC26" i="17"/>
  <c r="AZ26" i="17"/>
  <c r="AC31" i="17"/>
  <c r="AC34" i="17"/>
  <c r="K44" i="17"/>
  <c r="AY51" i="17"/>
  <c r="K20" i="17"/>
  <c r="AC20" i="17"/>
  <c r="K26" i="17"/>
  <c r="BH27" i="17"/>
  <c r="AC42" i="17"/>
  <c r="AZ42" i="17"/>
  <c r="AC48" i="17"/>
  <c r="T28" i="17"/>
  <c r="V28" i="17" s="1"/>
  <c r="T29" i="17"/>
  <c r="V29" i="17" s="1"/>
  <c r="AK40" i="17"/>
  <c r="AK46" i="17"/>
  <c r="S51" i="16"/>
  <c r="AY51" i="16"/>
  <c r="BG51" i="16"/>
  <c r="U51" i="16"/>
  <c r="AC32" i="16"/>
  <c r="AZ32" i="16"/>
  <c r="K32" i="16"/>
  <c r="K36" i="16"/>
  <c r="AZ36" i="16"/>
  <c r="AC36" i="16"/>
  <c r="AK12" i="16"/>
  <c r="L12" i="16"/>
  <c r="P12" i="16"/>
  <c r="Z12" i="16"/>
  <c r="AZ28" i="16"/>
  <c r="AC28" i="16"/>
  <c r="K28" i="16"/>
  <c r="AZ29" i="16"/>
  <c r="AC29" i="16"/>
  <c r="K29" i="16"/>
  <c r="AK18" i="16"/>
  <c r="L18" i="16"/>
  <c r="P18" i="16" s="1"/>
  <c r="Z18" i="16"/>
  <c r="T18" i="16"/>
  <c r="T34" i="16"/>
  <c r="AK34" i="16"/>
  <c r="L34" i="16"/>
  <c r="P34" i="16" s="1"/>
  <c r="Z34" i="16"/>
  <c r="AZ30" i="16"/>
  <c r="AC30" i="16"/>
  <c r="K30" i="16"/>
  <c r="AK26" i="16"/>
  <c r="L26" i="16"/>
  <c r="P26" i="16"/>
  <c r="Z26" i="16"/>
  <c r="T26" i="16"/>
  <c r="BH24" i="16"/>
  <c r="BH17" i="16"/>
  <c r="K48" i="16"/>
  <c r="AC48" i="16"/>
  <c r="AZ48" i="16"/>
  <c r="AZ44" i="16"/>
  <c r="K44" i="16"/>
  <c r="AC44" i="16"/>
  <c r="BH16" i="16"/>
  <c r="AC31" i="16"/>
  <c r="AZ31" i="16"/>
  <c r="K31" i="16"/>
  <c r="AZ20" i="16"/>
  <c r="AC20" i="16"/>
  <c r="K20" i="16"/>
  <c r="BH14" i="16"/>
  <c r="AZ38" i="16"/>
  <c r="AC38" i="16"/>
  <c r="K38" i="16"/>
  <c r="BH25" i="16"/>
  <c r="AC22" i="16"/>
  <c r="K22" i="16"/>
  <c r="AZ22" i="16"/>
  <c r="AJ51" i="16"/>
  <c r="T42" i="16"/>
  <c r="AZ34" i="16"/>
  <c r="AC24" i="16"/>
  <c r="AC16" i="16"/>
  <c r="AC14" i="16"/>
  <c r="AC12" i="16"/>
  <c r="AC51" i="16" s="1"/>
  <c r="K46" i="16"/>
  <c r="Z24" i="16"/>
  <c r="R24" i="16"/>
  <c r="V24" i="16" s="1"/>
  <c r="Z16" i="16"/>
  <c r="R16" i="16"/>
  <c r="V16" i="16" s="1"/>
  <c r="Z14" i="16"/>
  <c r="R14" i="16"/>
  <c r="V14" i="16" s="1"/>
  <c r="AZ12" i="16"/>
  <c r="AZ51" i="16" s="1"/>
  <c r="F51" i="16"/>
  <c r="Z42" i="16"/>
  <c r="R42" i="16"/>
  <c r="V42" i="16" s="1"/>
  <c r="K40" i="16"/>
  <c r="AC26" i="16"/>
  <c r="P24" i="16"/>
  <c r="AC18" i="16"/>
  <c r="P16" i="16"/>
  <c r="P14" i="16"/>
  <c r="P42" i="16"/>
  <c r="AZ26" i="16"/>
  <c r="AZ18" i="16"/>
  <c r="J51" i="16"/>
  <c r="K24" i="15"/>
  <c r="AZ24" i="15"/>
  <c r="AC24" i="15"/>
  <c r="K34" i="15"/>
  <c r="Z34" i="15" s="1"/>
  <c r="AZ34" i="15"/>
  <c r="AC34" i="15"/>
  <c r="BG51" i="15"/>
  <c r="BH17" i="15"/>
  <c r="L42" i="15"/>
  <c r="P42" i="15" s="1"/>
  <c r="BH35" i="15"/>
  <c r="AZ40" i="15"/>
  <c r="AZ42" i="15"/>
  <c r="T42" i="15"/>
  <c r="AC48" i="15"/>
  <c r="U51" i="15"/>
  <c r="AC14" i="15"/>
  <c r="BH15" i="15"/>
  <c r="K40" i="15"/>
  <c r="Z40" i="15" s="1"/>
  <c r="Z42" i="15"/>
  <c r="AZ48" i="15"/>
  <c r="AC28" i="15"/>
  <c r="AZ28" i="15"/>
  <c r="K16" i="15"/>
  <c r="AC16" i="15"/>
  <c r="AZ16" i="15"/>
  <c r="K28" i="15"/>
  <c r="AC20" i="15"/>
  <c r="AZ20" i="15"/>
  <c r="K20" i="15"/>
  <c r="K31" i="15"/>
  <c r="AZ31" i="15"/>
  <c r="AC31" i="15"/>
  <c r="L14" i="15"/>
  <c r="P14" i="15" s="1"/>
  <c r="AK14" i="15"/>
  <c r="BH19" i="15"/>
  <c r="AK34" i="15"/>
  <c r="BH21" i="15"/>
  <c r="AZ26" i="15"/>
  <c r="K26" i="15"/>
  <c r="AC29" i="15"/>
  <c r="AZ29" i="15"/>
  <c r="AZ32" i="15"/>
  <c r="AC32" i="15"/>
  <c r="L46" i="15"/>
  <c r="AK46" i="15"/>
  <c r="T46" i="15"/>
  <c r="P46" i="15"/>
  <c r="Z46" i="15"/>
  <c r="F51" i="15"/>
  <c r="J12" i="15"/>
  <c r="AZ18" i="15"/>
  <c r="K18" i="15"/>
  <c r="AZ22" i="15"/>
  <c r="AC22" i="15"/>
  <c r="BH23" i="15"/>
  <c r="K29" i="15"/>
  <c r="K32" i="15"/>
  <c r="T14" i="15"/>
  <c r="K22" i="15"/>
  <c r="K30" i="15"/>
  <c r="AC30" i="15"/>
  <c r="AZ30" i="15"/>
  <c r="AC36" i="15"/>
  <c r="K36" i="15"/>
  <c r="AZ36" i="15"/>
  <c r="BH41" i="15"/>
  <c r="BH47" i="15"/>
  <c r="S51" i="15"/>
  <c r="AZ14" i="15"/>
  <c r="AY51" i="15"/>
  <c r="AJ51" i="15"/>
  <c r="BH27" i="15"/>
  <c r="Z48" i="15"/>
  <c r="L48" i="15"/>
  <c r="P48" i="15" s="1"/>
  <c r="AK48" i="15"/>
  <c r="T48" i="15"/>
  <c r="AZ46" i="15"/>
  <c r="K38" i="15"/>
  <c r="K44" i="15"/>
  <c r="AK42" i="15"/>
  <c r="AC46" i="15"/>
  <c r="AZ44" i="15"/>
  <c r="AK24" i="15"/>
  <c r="AZ38" i="15"/>
  <c r="J42" i="14"/>
  <c r="K42" i="14" s="1"/>
  <c r="BF51" i="14"/>
  <c r="BE51" i="14"/>
  <c r="BD51" i="14"/>
  <c r="BC51" i="14"/>
  <c r="BB51" i="14"/>
  <c r="BA51" i="14"/>
  <c r="AX51" i="14"/>
  <c r="AW51" i="14"/>
  <c r="AV51" i="14"/>
  <c r="AT51" i="14"/>
  <c r="AS51" i="14"/>
  <c r="AR51" i="14"/>
  <c r="AQ51" i="14"/>
  <c r="AP51" i="14"/>
  <c r="AO51" i="14"/>
  <c r="AN51" i="14"/>
  <c r="AM51" i="14"/>
  <c r="AL51" i="14"/>
  <c r="AD51" i="14"/>
  <c r="AB51" i="14"/>
  <c r="AA51" i="14"/>
  <c r="Q51" i="14"/>
  <c r="O51" i="14"/>
  <c r="N51" i="14"/>
  <c r="M51" i="14"/>
  <c r="I51" i="14"/>
  <c r="H51" i="14"/>
  <c r="G51" i="14"/>
  <c r="E51" i="14"/>
  <c r="D51" i="14"/>
  <c r="C51" i="14"/>
  <c r="BG48" i="14"/>
  <c r="AY48" i="14"/>
  <c r="AJ48" i="14"/>
  <c r="Y48" i="14"/>
  <c r="U48" i="14"/>
  <c r="S48" i="14"/>
  <c r="F48" i="14"/>
  <c r="J48" i="14" s="1"/>
  <c r="AJ47" i="14"/>
  <c r="L47" i="14"/>
  <c r="F47" i="14"/>
  <c r="J47" i="14" s="1"/>
  <c r="AZ47" i="14" s="1"/>
  <c r="BG46" i="14"/>
  <c r="AY46" i="14"/>
  <c r="AJ46" i="14"/>
  <c r="Y46" i="14"/>
  <c r="U46" i="14"/>
  <c r="S46" i="14"/>
  <c r="F46" i="14"/>
  <c r="J46" i="14" s="1"/>
  <c r="AC46" i="14" s="1"/>
  <c r="AJ45" i="14"/>
  <c r="L45" i="14"/>
  <c r="F45" i="14"/>
  <c r="J45" i="14" s="1"/>
  <c r="AZ45" i="14" s="1"/>
  <c r="BH45" i="14" s="1"/>
  <c r="BG44" i="14"/>
  <c r="AY44" i="14"/>
  <c r="AJ44" i="14"/>
  <c r="Y44" i="14"/>
  <c r="U44" i="14"/>
  <c r="S44" i="14"/>
  <c r="F44" i="14"/>
  <c r="J44" i="14" s="1"/>
  <c r="AZ44" i="14" s="1"/>
  <c r="AJ43" i="14"/>
  <c r="L43" i="14"/>
  <c r="F43" i="14"/>
  <c r="J43" i="14" s="1"/>
  <c r="AZ43" i="14" s="1"/>
  <c r="BG42" i="14"/>
  <c r="AY42" i="14"/>
  <c r="AJ42" i="14"/>
  <c r="Y42" i="14"/>
  <c r="U42" i="14"/>
  <c r="S42" i="14"/>
  <c r="AJ41" i="14"/>
  <c r="L41" i="14"/>
  <c r="J41" i="14"/>
  <c r="AZ41" i="14" s="1"/>
  <c r="F41" i="14"/>
  <c r="BG40" i="14"/>
  <c r="AY40" i="14"/>
  <c r="AJ40" i="14"/>
  <c r="Y40" i="14"/>
  <c r="U40" i="14"/>
  <c r="S40" i="14"/>
  <c r="J40" i="14"/>
  <c r="K40" i="14" s="1"/>
  <c r="AJ39" i="14"/>
  <c r="L39" i="14"/>
  <c r="J39" i="14"/>
  <c r="AZ39" i="14" s="1"/>
  <c r="F39" i="14"/>
  <c r="BG38" i="14"/>
  <c r="AY38" i="14"/>
  <c r="AJ38" i="14"/>
  <c r="AC38" i="14"/>
  <c r="Y38" i="14"/>
  <c r="U38" i="14"/>
  <c r="S38" i="14"/>
  <c r="F38" i="14"/>
  <c r="J38" i="14" s="1"/>
  <c r="AJ37" i="14"/>
  <c r="L37" i="14"/>
  <c r="F37" i="14"/>
  <c r="J37" i="14" s="1"/>
  <c r="AZ37" i="14" s="1"/>
  <c r="BG36" i="14"/>
  <c r="AY36" i="14"/>
  <c r="AJ36" i="14"/>
  <c r="AC36" i="14"/>
  <c r="Y36" i="14"/>
  <c r="U36" i="14"/>
  <c r="S36" i="14"/>
  <c r="F36" i="14"/>
  <c r="J36" i="14" s="1"/>
  <c r="AJ35" i="14"/>
  <c r="L35" i="14"/>
  <c r="F35" i="14"/>
  <c r="J35" i="14" s="1"/>
  <c r="AZ35" i="14" s="1"/>
  <c r="BG34" i="14"/>
  <c r="AY34" i="14"/>
  <c r="AJ34" i="14"/>
  <c r="Y34" i="14"/>
  <c r="U34" i="14"/>
  <c r="S34" i="14"/>
  <c r="F34" i="14"/>
  <c r="J34" i="14" s="1"/>
  <c r="AC34" i="14" s="1"/>
  <c r="AJ33" i="14"/>
  <c r="L33" i="14"/>
  <c r="P33" i="14" s="1"/>
  <c r="F33" i="14"/>
  <c r="J33" i="14" s="1"/>
  <c r="AZ33" i="14" s="1"/>
  <c r="BG32" i="14"/>
  <c r="AY32" i="14"/>
  <c r="AJ32" i="14"/>
  <c r="Y32" i="14"/>
  <c r="U32" i="14"/>
  <c r="S32" i="14"/>
  <c r="J32" i="14"/>
  <c r="K32" i="14" s="1"/>
  <c r="F32" i="14"/>
  <c r="BG31" i="14"/>
  <c r="AY31" i="14"/>
  <c r="AJ31" i="14"/>
  <c r="U31" i="14"/>
  <c r="S31" i="14"/>
  <c r="F31" i="14"/>
  <c r="J31" i="14" s="1"/>
  <c r="BG30" i="14"/>
  <c r="AY30" i="14"/>
  <c r="AJ30" i="14"/>
  <c r="Y30" i="14"/>
  <c r="U30" i="14"/>
  <c r="S30" i="14"/>
  <c r="F30" i="14"/>
  <c r="J30" i="14" s="1"/>
  <c r="BG29" i="14"/>
  <c r="AY29" i="14"/>
  <c r="AJ29" i="14"/>
  <c r="U29" i="14"/>
  <c r="S29" i="14"/>
  <c r="F29" i="14"/>
  <c r="J29" i="14" s="1"/>
  <c r="BG28" i="14"/>
  <c r="AY28" i="14"/>
  <c r="AJ28" i="14"/>
  <c r="Y28" i="14"/>
  <c r="U28" i="14"/>
  <c r="S28" i="14"/>
  <c r="F28" i="14"/>
  <c r="J28" i="14" s="1"/>
  <c r="BH27" i="14"/>
  <c r="AJ27" i="14"/>
  <c r="L27" i="14"/>
  <c r="F27" i="14"/>
  <c r="J27" i="14" s="1"/>
  <c r="AZ27" i="14" s="1"/>
  <c r="BG26" i="14"/>
  <c r="AY26" i="14"/>
  <c r="AJ26" i="14"/>
  <c r="Y26" i="14"/>
  <c r="U26" i="14"/>
  <c r="S26" i="14"/>
  <c r="F26" i="14"/>
  <c r="J26" i="14" s="1"/>
  <c r="AJ25" i="14"/>
  <c r="L25" i="14"/>
  <c r="F25" i="14"/>
  <c r="J25" i="14" s="1"/>
  <c r="AZ25" i="14" s="1"/>
  <c r="BH25" i="14" s="1"/>
  <c r="BG24" i="14"/>
  <c r="AY24" i="14"/>
  <c r="AJ24" i="14"/>
  <c r="Y24" i="14"/>
  <c r="U24" i="14"/>
  <c r="S24" i="14"/>
  <c r="F24" i="14"/>
  <c r="J24" i="14" s="1"/>
  <c r="AJ23" i="14"/>
  <c r="L23" i="14"/>
  <c r="F23" i="14"/>
  <c r="J23" i="14" s="1"/>
  <c r="AZ23" i="14" s="1"/>
  <c r="BG22" i="14"/>
  <c r="AY22" i="14"/>
  <c r="AJ22" i="14"/>
  <c r="Y22" i="14"/>
  <c r="U22" i="14"/>
  <c r="S22" i="14"/>
  <c r="F22" i="14"/>
  <c r="J22" i="14" s="1"/>
  <c r="AC22" i="14" s="1"/>
  <c r="AJ21" i="14"/>
  <c r="L21" i="14"/>
  <c r="F21" i="14"/>
  <c r="J21" i="14" s="1"/>
  <c r="AZ21" i="14" s="1"/>
  <c r="BG20" i="14"/>
  <c r="AY20" i="14"/>
  <c r="AJ20" i="14"/>
  <c r="Y20" i="14"/>
  <c r="U20" i="14"/>
  <c r="S20" i="14"/>
  <c r="F20" i="14"/>
  <c r="J20" i="14" s="1"/>
  <c r="AJ19" i="14"/>
  <c r="L19" i="14"/>
  <c r="F19" i="14"/>
  <c r="J19" i="14" s="1"/>
  <c r="AZ19" i="14" s="1"/>
  <c r="BG18" i="14"/>
  <c r="AY18" i="14"/>
  <c r="AJ18" i="14"/>
  <c r="Y18" i="14"/>
  <c r="U18" i="14"/>
  <c r="S18" i="14"/>
  <c r="F18" i="14"/>
  <c r="J18" i="14" s="1"/>
  <c r="AJ17" i="14"/>
  <c r="S17" i="14"/>
  <c r="L17" i="14"/>
  <c r="F17" i="14"/>
  <c r="J17" i="14" s="1"/>
  <c r="AZ17" i="14" s="1"/>
  <c r="BG16" i="14"/>
  <c r="AY16" i="14"/>
  <c r="AJ16" i="14"/>
  <c r="AC16" i="14"/>
  <c r="Y16" i="14"/>
  <c r="U16" i="14"/>
  <c r="S16" i="14"/>
  <c r="F16" i="14"/>
  <c r="J16" i="14" s="1"/>
  <c r="AZ16" i="14" s="1"/>
  <c r="AZ15" i="14"/>
  <c r="AJ15" i="14"/>
  <c r="S15" i="14"/>
  <c r="L15" i="14"/>
  <c r="P15" i="14" s="1"/>
  <c r="F15" i="14"/>
  <c r="J15" i="14" s="1"/>
  <c r="BG14" i="14"/>
  <c r="AY14" i="14"/>
  <c r="AJ14" i="14"/>
  <c r="Y14" i="14"/>
  <c r="U14" i="14"/>
  <c r="S14" i="14"/>
  <c r="F14" i="14"/>
  <c r="J14" i="14" s="1"/>
  <c r="K14" i="14" s="1"/>
  <c r="AK14" i="14" s="1"/>
  <c r="AU14" i="14" s="1"/>
  <c r="AJ13" i="14"/>
  <c r="S13" i="14"/>
  <c r="L13" i="14"/>
  <c r="P13" i="14" s="1"/>
  <c r="F13" i="14"/>
  <c r="J13" i="14" s="1"/>
  <c r="AZ13" i="14" s="1"/>
  <c r="BH13" i="14" s="1"/>
  <c r="BG12" i="14"/>
  <c r="AY12" i="14"/>
  <c r="AJ12" i="14"/>
  <c r="Y12" i="14"/>
  <c r="U12" i="14"/>
  <c r="S12" i="14"/>
  <c r="F12" i="14"/>
  <c r="J13" i="13"/>
  <c r="J21" i="13"/>
  <c r="J29" i="13"/>
  <c r="J37" i="13"/>
  <c r="J45" i="13"/>
  <c r="F13" i="13"/>
  <c r="F14" i="13"/>
  <c r="J14" i="13" s="1"/>
  <c r="F15" i="13"/>
  <c r="J15" i="13" s="1"/>
  <c r="F16" i="13"/>
  <c r="J16" i="13" s="1"/>
  <c r="F17" i="13"/>
  <c r="J17" i="13" s="1"/>
  <c r="F18" i="13"/>
  <c r="J18" i="13" s="1"/>
  <c r="F19" i="13"/>
  <c r="J19" i="13" s="1"/>
  <c r="F20" i="13"/>
  <c r="J20" i="13" s="1"/>
  <c r="F21" i="13"/>
  <c r="F22" i="13"/>
  <c r="J22" i="13" s="1"/>
  <c r="F23" i="13"/>
  <c r="J23" i="13" s="1"/>
  <c r="F24" i="13"/>
  <c r="J24" i="13" s="1"/>
  <c r="F25" i="13"/>
  <c r="J25" i="13" s="1"/>
  <c r="F26" i="13"/>
  <c r="J26" i="13" s="1"/>
  <c r="F27" i="13"/>
  <c r="J27" i="13" s="1"/>
  <c r="F28" i="13"/>
  <c r="J28" i="13" s="1"/>
  <c r="F29" i="13"/>
  <c r="F30" i="13"/>
  <c r="J30" i="13" s="1"/>
  <c r="F31" i="13"/>
  <c r="J31" i="13" s="1"/>
  <c r="F32" i="13"/>
  <c r="J32" i="13" s="1"/>
  <c r="F33" i="13"/>
  <c r="J33" i="13" s="1"/>
  <c r="F34" i="13"/>
  <c r="J34" i="13" s="1"/>
  <c r="F35" i="13"/>
  <c r="J35" i="13" s="1"/>
  <c r="F36" i="13"/>
  <c r="J36" i="13" s="1"/>
  <c r="F37" i="13"/>
  <c r="F38" i="13"/>
  <c r="J38" i="13" s="1"/>
  <c r="F39" i="13"/>
  <c r="J39" i="13" s="1"/>
  <c r="F40" i="13"/>
  <c r="J40" i="13" s="1"/>
  <c r="F41" i="13"/>
  <c r="J41" i="13" s="1"/>
  <c r="F42" i="13"/>
  <c r="J42" i="13" s="1"/>
  <c r="F43" i="13"/>
  <c r="J43" i="13" s="1"/>
  <c r="F44" i="13"/>
  <c r="J44" i="13" s="1"/>
  <c r="F45" i="13"/>
  <c r="F46" i="13"/>
  <c r="J46" i="13" s="1"/>
  <c r="F47" i="13"/>
  <c r="J47" i="13" s="1"/>
  <c r="F48" i="13"/>
  <c r="J48" i="13" s="1"/>
  <c r="F12" i="13"/>
  <c r="J12" i="13" s="1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12" i="13"/>
  <c r="AE29" i="17" l="1"/>
  <c r="AF29" i="17"/>
  <c r="W29" i="17" s="1"/>
  <c r="AF28" i="17"/>
  <c r="W28" i="17" s="1"/>
  <c r="AE28" i="17"/>
  <c r="X28" i="17" s="1"/>
  <c r="T44" i="17"/>
  <c r="Z44" i="17"/>
  <c r="L44" i="17"/>
  <c r="P44" i="17" s="1"/>
  <c r="AK44" i="17"/>
  <c r="T18" i="17"/>
  <c r="Z18" i="17"/>
  <c r="AK18" i="17"/>
  <c r="L18" i="17"/>
  <c r="P18" i="17" s="1"/>
  <c r="AU32" i="17"/>
  <c r="BH32" i="17" s="1"/>
  <c r="R32" i="17"/>
  <c r="V32" i="17" s="1"/>
  <c r="AF32" i="17" s="1"/>
  <c r="W32" i="17" s="1"/>
  <c r="X30" i="17"/>
  <c r="R42" i="17"/>
  <c r="V42" i="17" s="1"/>
  <c r="AE42" i="17" s="1"/>
  <c r="AU42" i="17"/>
  <c r="BH42" i="17" s="1"/>
  <c r="Z48" i="17"/>
  <c r="L48" i="17"/>
  <c r="P48" i="17" s="1"/>
  <c r="AK48" i="17"/>
  <c r="T48" i="17"/>
  <c r="AU46" i="17"/>
  <c r="BH46" i="17" s="1"/>
  <c r="R46" i="17"/>
  <c r="V46" i="17" s="1"/>
  <c r="AC12" i="17"/>
  <c r="AC51" i="17" s="1"/>
  <c r="AZ12" i="17"/>
  <c r="AZ51" i="17" s="1"/>
  <c r="K12" i="17"/>
  <c r="T12" i="17"/>
  <c r="J51" i="17"/>
  <c r="AU40" i="17"/>
  <c r="BH40" i="17" s="1"/>
  <c r="R40" i="17"/>
  <c r="V40" i="17" s="1"/>
  <c r="T26" i="17"/>
  <c r="P26" i="17"/>
  <c r="Z26" i="17"/>
  <c r="AK26" i="17"/>
  <c r="L26" i="17"/>
  <c r="AU31" i="17"/>
  <c r="BH31" i="17" s="1"/>
  <c r="R31" i="17"/>
  <c r="V31" i="17" s="1"/>
  <c r="AF31" i="17" s="1"/>
  <c r="W31" i="17" s="1"/>
  <c r="Z16" i="17"/>
  <c r="AK16" i="17"/>
  <c r="L16" i="17"/>
  <c r="P16" i="17" s="1"/>
  <c r="T16" i="17"/>
  <c r="Z38" i="17"/>
  <c r="T38" i="17"/>
  <c r="P38" i="17"/>
  <c r="AK38" i="17"/>
  <c r="L38" i="17"/>
  <c r="Z14" i="17"/>
  <c r="P14" i="17"/>
  <c r="AK14" i="17"/>
  <c r="L14" i="17"/>
  <c r="T14" i="17"/>
  <c r="Z24" i="17"/>
  <c r="AK24" i="17"/>
  <c r="L24" i="17"/>
  <c r="P24" i="17" s="1"/>
  <c r="T24" i="17"/>
  <c r="Z34" i="17"/>
  <c r="L34" i="17"/>
  <c r="P34" i="17" s="1"/>
  <c r="AK34" i="17"/>
  <c r="T34" i="17"/>
  <c r="AK20" i="17"/>
  <c r="T20" i="17"/>
  <c r="Z20" i="17"/>
  <c r="L20" i="17"/>
  <c r="P20" i="17"/>
  <c r="AU22" i="17"/>
  <c r="BH22" i="17" s="1"/>
  <c r="R22" i="17"/>
  <c r="V22" i="17" s="1"/>
  <c r="AF22" i="17" s="1"/>
  <c r="W22" i="17" s="1"/>
  <c r="T36" i="17"/>
  <c r="Z36" i="17"/>
  <c r="L36" i="17"/>
  <c r="P36" i="17" s="1"/>
  <c r="AK36" i="17"/>
  <c r="AE34" i="16"/>
  <c r="AF34" i="16"/>
  <c r="W34" i="16" s="1"/>
  <c r="AE18" i="16"/>
  <c r="AF18" i="16"/>
  <c r="W18" i="16" s="1"/>
  <c r="AU12" i="16"/>
  <c r="R12" i="16"/>
  <c r="T48" i="16"/>
  <c r="AK48" i="16"/>
  <c r="L48" i="16"/>
  <c r="P48" i="16"/>
  <c r="Z48" i="16"/>
  <c r="Z30" i="16"/>
  <c r="T30" i="16"/>
  <c r="AK30" i="16"/>
  <c r="L30" i="16"/>
  <c r="P30" i="16" s="1"/>
  <c r="K51" i="16"/>
  <c r="AF24" i="16"/>
  <c r="W24" i="16" s="1"/>
  <c r="AE24" i="16"/>
  <c r="X24" i="16" s="1"/>
  <c r="T22" i="16"/>
  <c r="Z22" i="16"/>
  <c r="AK22" i="16"/>
  <c r="L22" i="16"/>
  <c r="P22" i="16"/>
  <c r="Z28" i="16"/>
  <c r="L28" i="16"/>
  <c r="P28" i="16" s="1"/>
  <c r="T28" i="16"/>
  <c r="AK28" i="16"/>
  <c r="AU26" i="16"/>
  <c r="BH26" i="16" s="1"/>
  <c r="R26" i="16"/>
  <c r="V26" i="16" s="1"/>
  <c r="AF26" i="16" s="1"/>
  <c r="W26" i="16" s="1"/>
  <c r="L20" i="16"/>
  <c r="L51" i="16" s="1"/>
  <c r="Z20" i="16"/>
  <c r="Z51" i="16" s="1"/>
  <c r="T20" i="16"/>
  <c r="T51" i="16" s="1"/>
  <c r="AK20" i="16"/>
  <c r="T40" i="16"/>
  <c r="Z40" i="16"/>
  <c r="AK40" i="16"/>
  <c r="L40" i="16"/>
  <c r="P40" i="16"/>
  <c r="AK36" i="16"/>
  <c r="L36" i="16"/>
  <c r="P36" i="16" s="1"/>
  <c r="Z36" i="16"/>
  <c r="T36" i="16"/>
  <c r="AF16" i="16"/>
  <c r="W16" i="16" s="1"/>
  <c r="AE16" i="16"/>
  <c r="X16" i="16" s="1"/>
  <c r="L38" i="16"/>
  <c r="P38" i="16"/>
  <c r="Z38" i="16"/>
  <c r="T38" i="16"/>
  <c r="AK38" i="16"/>
  <c r="L44" i="16"/>
  <c r="P44" i="16"/>
  <c r="Z44" i="16"/>
  <c r="T44" i="16"/>
  <c r="AK44" i="16"/>
  <c r="AU18" i="16"/>
  <c r="BH18" i="16" s="1"/>
  <c r="R18" i="16"/>
  <c r="V18" i="16" s="1"/>
  <c r="AF42" i="16"/>
  <c r="W42" i="16" s="1"/>
  <c r="AE42" i="16"/>
  <c r="X42" i="16" s="1"/>
  <c r="P31" i="16"/>
  <c r="T31" i="16"/>
  <c r="Z31" i="16"/>
  <c r="AK31" i="16"/>
  <c r="L31" i="16"/>
  <c r="T32" i="16"/>
  <c r="AK32" i="16"/>
  <c r="L32" i="16"/>
  <c r="Z32" i="16"/>
  <c r="P32" i="16"/>
  <c r="AF14" i="16"/>
  <c r="W14" i="16" s="1"/>
  <c r="AE14" i="16"/>
  <c r="X14" i="16" s="1"/>
  <c r="Z46" i="16"/>
  <c r="T46" i="16"/>
  <c r="P46" i="16"/>
  <c r="AK46" i="16"/>
  <c r="L46" i="16"/>
  <c r="AU34" i="16"/>
  <c r="BH34" i="16" s="1"/>
  <c r="R34" i="16"/>
  <c r="V34" i="16" s="1"/>
  <c r="P29" i="16"/>
  <c r="Z29" i="16"/>
  <c r="T29" i="16"/>
  <c r="AK29" i="16"/>
  <c r="L29" i="16"/>
  <c r="T40" i="15"/>
  <c r="L40" i="15"/>
  <c r="P40" i="15" s="1"/>
  <c r="AK40" i="15"/>
  <c r="K24" i="14"/>
  <c r="L24" i="14" s="1"/>
  <c r="AC24" i="14"/>
  <c r="K34" i="14"/>
  <c r="T34" i="14" s="1"/>
  <c r="BH35" i="14"/>
  <c r="K16" i="14"/>
  <c r="Z16" i="14" s="1"/>
  <c r="L34" i="15"/>
  <c r="P34" i="15" s="1"/>
  <c r="T34" i="15"/>
  <c r="F51" i="13"/>
  <c r="BH37" i="14"/>
  <c r="BH47" i="14"/>
  <c r="BH19" i="14"/>
  <c r="BH43" i="14"/>
  <c r="BH23" i="14"/>
  <c r="BH33" i="14"/>
  <c r="AZ34" i="14"/>
  <c r="L24" i="15"/>
  <c r="P24" i="15" s="1"/>
  <c r="T24" i="15"/>
  <c r="Z24" i="15"/>
  <c r="T44" i="15"/>
  <c r="Z44" i="15"/>
  <c r="P44" i="15"/>
  <c r="AK44" i="15"/>
  <c r="L44" i="15"/>
  <c r="AU40" i="15"/>
  <c r="BH40" i="15" s="1"/>
  <c r="R40" i="15"/>
  <c r="V40" i="15" s="1"/>
  <c r="AF40" i="15" s="1"/>
  <c r="W40" i="15" s="1"/>
  <c r="T31" i="15"/>
  <c r="Z31" i="15"/>
  <c r="L31" i="15"/>
  <c r="P31" i="15" s="1"/>
  <c r="AK31" i="15"/>
  <c r="R48" i="15"/>
  <c r="V48" i="15" s="1"/>
  <c r="AE48" i="15" s="1"/>
  <c r="AU48" i="15"/>
  <c r="BH48" i="15" s="1"/>
  <c r="T36" i="15"/>
  <c r="L36" i="15"/>
  <c r="P36" i="15" s="1"/>
  <c r="AK36" i="15"/>
  <c r="Z36" i="15"/>
  <c r="L32" i="15"/>
  <c r="P32" i="15" s="1"/>
  <c r="T32" i="15"/>
  <c r="Z32" i="15"/>
  <c r="AK32" i="15"/>
  <c r="Z26" i="15"/>
  <c r="L26" i="15"/>
  <c r="P26" i="15" s="1"/>
  <c r="AK26" i="15"/>
  <c r="T26" i="15"/>
  <c r="R42" i="15"/>
  <c r="V42" i="15" s="1"/>
  <c r="AU42" i="15"/>
  <c r="BH42" i="15" s="1"/>
  <c r="K12" i="15"/>
  <c r="J51" i="15"/>
  <c r="T12" i="15"/>
  <c r="AC12" i="15"/>
  <c r="AC51" i="15" s="1"/>
  <c r="AZ12" i="15"/>
  <c r="AZ51" i="15" s="1"/>
  <c r="AK29" i="15"/>
  <c r="T29" i="15"/>
  <c r="L29" i="15"/>
  <c r="P29" i="15" s="1"/>
  <c r="Z29" i="15"/>
  <c r="T28" i="15"/>
  <c r="Z28" i="15"/>
  <c r="L28" i="15"/>
  <c r="P28" i="15" s="1"/>
  <c r="AK28" i="15"/>
  <c r="AK30" i="15"/>
  <c r="T30" i="15"/>
  <c r="Z30" i="15"/>
  <c r="L30" i="15"/>
  <c r="P30" i="15" s="1"/>
  <c r="AU34" i="15"/>
  <c r="BH34" i="15" s="1"/>
  <c r="R34" i="15"/>
  <c r="Z38" i="15"/>
  <c r="L38" i="15"/>
  <c r="P38" i="15" s="1"/>
  <c r="AK38" i="15"/>
  <c r="T38" i="15"/>
  <c r="T22" i="15"/>
  <c r="Z22" i="15"/>
  <c r="P22" i="15"/>
  <c r="AK22" i="15"/>
  <c r="L22" i="15"/>
  <c r="L16" i="15"/>
  <c r="P16" i="15" s="1"/>
  <c r="AK16" i="15"/>
  <c r="Z16" i="15"/>
  <c r="T16" i="15"/>
  <c r="AU24" i="15"/>
  <c r="BH24" i="15" s="1"/>
  <c r="R24" i="15"/>
  <c r="V24" i="15" s="1"/>
  <c r="AU46" i="15"/>
  <c r="BH46" i="15" s="1"/>
  <c r="R46" i="15"/>
  <c r="V46" i="15" s="1"/>
  <c r="AF46" i="15" s="1"/>
  <c r="W46" i="15" s="1"/>
  <c r="Z18" i="15"/>
  <c r="L18" i="15"/>
  <c r="P18" i="15" s="1"/>
  <c r="AK18" i="15"/>
  <c r="T18" i="15"/>
  <c r="AU14" i="15"/>
  <c r="BH14" i="15" s="1"/>
  <c r="R14" i="15"/>
  <c r="V14" i="15" s="1"/>
  <c r="AE14" i="15" s="1"/>
  <c r="T20" i="15"/>
  <c r="Z20" i="15"/>
  <c r="L20" i="15"/>
  <c r="P20" i="15" s="1"/>
  <c r="AK20" i="15"/>
  <c r="AC14" i="14"/>
  <c r="AC31" i="14"/>
  <c r="AZ31" i="14"/>
  <c r="K31" i="14"/>
  <c r="K18" i="14"/>
  <c r="AC18" i="14"/>
  <c r="AZ18" i="14"/>
  <c r="AC20" i="14"/>
  <c r="K20" i="14"/>
  <c r="AZ20" i="14"/>
  <c r="Z40" i="14"/>
  <c r="T40" i="14"/>
  <c r="AK40" i="14"/>
  <c r="L40" i="14"/>
  <c r="P40" i="14" s="1"/>
  <c r="AZ30" i="14"/>
  <c r="AC30" i="14"/>
  <c r="K30" i="14"/>
  <c r="AK34" i="14"/>
  <c r="Z34" i="14"/>
  <c r="BH17" i="14"/>
  <c r="Z32" i="14"/>
  <c r="T32" i="14"/>
  <c r="AK32" i="14"/>
  <c r="L14" i="14"/>
  <c r="P14" i="14" s="1"/>
  <c r="T14" i="14"/>
  <c r="Z14" i="14"/>
  <c r="AZ24" i="14"/>
  <c r="K26" i="14"/>
  <c r="AZ26" i="14"/>
  <c r="AC26" i="14"/>
  <c r="AC28" i="14"/>
  <c r="AZ28" i="14"/>
  <c r="K28" i="14"/>
  <c r="L32" i="14"/>
  <c r="P32" i="14" s="1"/>
  <c r="T42" i="14"/>
  <c r="AK42" i="14"/>
  <c r="Z42" i="14"/>
  <c r="L42" i="14"/>
  <c r="P42" i="14" s="1"/>
  <c r="J12" i="14"/>
  <c r="F51" i="14"/>
  <c r="L16" i="14"/>
  <c r="P16" i="14" s="1"/>
  <c r="AK16" i="14"/>
  <c r="AK24" i="14"/>
  <c r="Z24" i="14"/>
  <c r="P24" i="14"/>
  <c r="T24" i="14"/>
  <c r="AJ51" i="14"/>
  <c r="S51" i="14"/>
  <c r="AY51" i="14"/>
  <c r="K38" i="14"/>
  <c r="AZ38" i="14"/>
  <c r="T16" i="14"/>
  <c r="BH21" i="14"/>
  <c r="AZ29" i="14"/>
  <c r="AC29" i="14"/>
  <c r="R14" i="14"/>
  <c r="BH15" i="14"/>
  <c r="K29" i="14"/>
  <c r="K36" i="14"/>
  <c r="AZ36" i="14"/>
  <c r="AZ40" i="14"/>
  <c r="AC40" i="14"/>
  <c r="BG51" i="14"/>
  <c r="AZ14" i="14"/>
  <c r="BH14" i="14" s="1"/>
  <c r="K22" i="14"/>
  <c r="BH39" i="14"/>
  <c r="AZ22" i="14"/>
  <c r="AC32" i="14"/>
  <c r="AZ32" i="14"/>
  <c r="AC44" i="14"/>
  <c r="K44" i="14"/>
  <c r="K46" i="14"/>
  <c r="AZ46" i="14"/>
  <c r="BH41" i="14"/>
  <c r="AZ48" i="14"/>
  <c r="K48" i="14"/>
  <c r="AC48" i="14"/>
  <c r="U51" i="14"/>
  <c r="AC42" i="14"/>
  <c r="AZ42" i="14"/>
  <c r="E51" i="13"/>
  <c r="G51" i="13"/>
  <c r="T12" i="13"/>
  <c r="AZ12" i="13"/>
  <c r="BF51" i="13"/>
  <c r="BE51" i="13"/>
  <c r="BD51" i="13"/>
  <c r="BC51" i="13"/>
  <c r="BB51" i="13"/>
  <c r="BA51" i="13"/>
  <c r="AX51" i="13"/>
  <c r="AW51" i="13"/>
  <c r="AV51" i="13"/>
  <c r="AT51" i="13"/>
  <c r="AS51" i="13"/>
  <c r="AR51" i="13"/>
  <c r="AQ51" i="13"/>
  <c r="AP51" i="13"/>
  <c r="AO51" i="13"/>
  <c r="AN51" i="13"/>
  <c r="AM51" i="13"/>
  <c r="AL51" i="13"/>
  <c r="AD51" i="13"/>
  <c r="AB51" i="13"/>
  <c r="AA51" i="13"/>
  <c r="Q51" i="13"/>
  <c r="O51" i="13"/>
  <c r="N51" i="13"/>
  <c r="M51" i="13"/>
  <c r="I51" i="13"/>
  <c r="H51" i="13"/>
  <c r="D51" i="13"/>
  <c r="C51" i="13"/>
  <c r="BG48" i="13"/>
  <c r="AY48" i="13"/>
  <c r="Y48" i="13"/>
  <c r="U48" i="13"/>
  <c r="S48" i="13"/>
  <c r="AZ48" i="13"/>
  <c r="AZ47" i="13"/>
  <c r="BH47" i="13" s="1"/>
  <c r="L47" i="13"/>
  <c r="BG46" i="13"/>
  <c r="AY46" i="13"/>
  <c r="Y46" i="13"/>
  <c r="U46" i="13"/>
  <c r="S46" i="13"/>
  <c r="AC46" i="13"/>
  <c r="AZ45" i="13"/>
  <c r="L45" i="13"/>
  <c r="BG44" i="13"/>
  <c r="AY44" i="13"/>
  <c r="Y44" i="13"/>
  <c r="U44" i="13"/>
  <c r="S44" i="13"/>
  <c r="AZ44" i="13"/>
  <c r="AZ43" i="13"/>
  <c r="L43" i="13"/>
  <c r="BG42" i="13"/>
  <c r="AY42" i="13"/>
  <c r="Y42" i="13"/>
  <c r="U42" i="13"/>
  <c r="S42" i="13"/>
  <c r="K42" i="13"/>
  <c r="AZ41" i="13"/>
  <c r="BH41" i="13" s="1"/>
  <c r="L41" i="13"/>
  <c r="BG40" i="13"/>
  <c r="AY40" i="13"/>
  <c r="Y40" i="13"/>
  <c r="U40" i="13"/>
  <c r="S40" i="13"/>
  <c r="AC40" i="13"/>
  <c r="AZ39" i="13"/>
  <c r="BH39" i="13"/>
  <c r="L39" i="13"/>
  <c r="BG38" i="13"/>
  <c r="AY38" i="13"/>
  <c r="Y38" i="13"/>
  <c r="U38" i="13"/>
  <c r="S38" i="13"/>
  <c r="K38" i="13"/>
  <c r="AZ37" i="13"/>
  <c r="BH37" i="13" s="1"/>
  <c r="L37" i="13"/>
  <c r="BG36" i="13"/>
  <c r="AY36" i="13"/>
  <c r="Y36" i="13"/>
  <c r="U36" i="13"/>
  <c r="S36" i="13"/>
  <c r="AZ36" i="13"/>
  <c r="AZ35" i="13"/>
  <c r="BH35" i="13" s="1"/>
  <c r="L35" i="13"/>
  <c r="BG34" i="13"/>
  <c r="AY34" i="13"/>
  <c r="Y34" i="13"/>
  <c r="U34" i="13"/>
  <c r="S34" i="13"/>
  <c r="AC34" i="13"/>
  <c r="AZ33" i="13"/>
  <c r="BH33" i="13" s="1"/>
  <c r="L33" i="13"/>
  <c r="P33" i="13" s="1"/>
  <c r="BG32" i="13"/>
  <c r="AY32" i="13"/>
  <c r="Y32" i="13"/>
  <c r="U32" i="13"/>
  <c r="S32" i="13"/>
  <c r="K32" i="13"/>
  <c r="BG31" i="13"/>
  <c r="AY31" i="13"/>
  <c r="U31" i="13"/>
  <c r="S31" i="13"/>
  <c r="AZ31" i="13"/>
  <c r="BG30" i="13"/>
  <c r="AY30" i="13"/>
  <c r="Y30" i="13"/>
  <c r="U30" i="13"/>
  <c r="S30" i="13"/>
  <c r="AZ30" i="13"/>
  <c r="BG29" i="13"/>
  <c r="AY29" i="13"/>
  <c r="U29" i="13"/>
  <c r="S29" i="13"/>
  <c r="AC29" i="13"/>
  <c r="BG28" i="13"/>
  <c r="AY28" i="13"/>
  <c r="Y28" i="13"/>
  <c r="U28" i="13"/>
  <c r="S28" i="13"/>
  <c r="K28" i="13"/>
  <c r="AZ27" i="13"/>
  <c r="BH27" i="13" s="1"/>
  <c r="L27" i="13"/>
  <c r="BG26" i="13"/>
  <c r="AY26" i="13"/>
  <c r="Y26" i="13"/>
  <c r="U26" i="13"/>
  <c r="S26" i="13"/>
  <c r="AC26" i="13"/>
  <c r="AZ25" i="13"/>
  <c r="BH25" i="13" s="1"/>
  <c r="L25" i="13"/>
  <c r="BG24" i="13"/>
  <c r="AZ24" i="13"/>
  <c r="AY24" i="13"/>
  <c r="AC24" i="13"/>
  <c r="Y24" i="13"/>
  <c r="U24" i="13"/>
  <c r="S24" i="13"/>
  <c r="K24" i="13"/>
  <c r="AZ23" i="13"/>
  <c r="BH23" i="13" s="1"/>
  <c r="L23" i="13"/>
  <c r="BG22" i="13"/>
  <c r="AY22" i="13"/>
  <c r="Y22" i="13"/>
  <c r="U22" i="13"/>
  <c r="S22" i="13"/>
  <c r="AZ22" i="13"/>
  <c r="AZ21" i="13"/>
  <c r="L21" i="13"/>
  <c r="BG20" i="13"/>
  <c r="AY20" i="13"/>
  <c r="Y20" i="13"/>
  <c r="U20" i="13"/>
  <c r="S20" i="13"/>
  <c r="AC20" i="13"/>
  <c r="AZ19" i="13"/>
  <c r="BH19" i="13" s="1"/>
  <c r="L19" i="13"/>
  <c r="BG18" i="13"/>
  <c r="AY18" i="13"/>
  <c r="Y18" i="13"/>
  <c r="U18" i="13"/>
  <c r="S18" i="13"/>
  <c r="AZ18" i="13"/>
  <c r="AZ17" i="13"/>
  <c r="BH17" i="13" s="1"/>
  <c r="S17" i="13"/>
  <c r="L17" i="13"/>
  <c r="BG16" i="13"/>
  <c r="AY16" i="13"/>
  <c r="Y16" i="13"/>
  <c r="U16" i="13"/>
  <c r="S16" i="13"/>
  <c r="AZ16" i="13"/>
  <c r="AZ15" i="13"/>
  <c r="BH15" i="13"/>
  <c r="S15" i="13"/>
  <c r="L15" i="13"/>
  <c r="P15" i="13" s="1"/>
  <c r="BG14" i="13"/>
  <c r="AY14" i="13"/>
  <c r="Y14" i="13"/>
  <c r="U14" i="13"/>
  <c r="S14" i="13"/>
  <c r="K14" i="13"/>
  <c r="AZ13" i="13"/>
  <c r="BH13" i="13" s="1"/>
  <c r="S13" i="13"/>
  <c r="L13" i="13"/>
  <c r="P13" i="13" s="1"/>
  <c r="BG12" i="13"/>
  <c r="AY12" i="13"/>
  <c r="Y12" i="13"/>
  <c r="U12" i="13"/>
  <c r="S12" i="13"/>
  <c r="AE34" i="17" l="1"/>
  <c r="AF44" i="17"/>
  <c r="W44" i="17" s="1"/>
  <c r="AE44" i="17"/>
  <c r="X44" i="17" s="1"/>
  <c r="AF24" i="17"/>
  <c r="W24" i="17" s="1"/>
  <c r="R34" i="17"/>
  <c r="V34" i="17" s="1"/>
  <c r="AF34" i="17" s="1"/>
  <c r="W34" i="17" s="1"/>
  <c r="AU34" i="17"/>
  <c r="BH34" i="17" s="1"/>
  <c r="AE22" i="17"/>
  <c r="X22" i="17" s="1"/>
  <c r="R48" i="17"/>
  <c r="V48" i="17" s="1"/>
  <c r="AF48" i="17" s="1"/>
  <c r="W48" i="17" s="1"/>
  <c r="AU48" i="17"/>
  <c r="BH48" i="17" s="1"/>
  <c r="R44" i="17"/>
  <c r="V44" i="17" s="1"/>
  <c r="AU44" i="17"/>
  <c r="BH44" i="17" s="1"/>
  <c r="T51" i="17"/>
  <c r="AF42" i="17"/>
  <c r="W42" i="17" s="1"/>
  <c r="X42" i="17" s="1"/>
  <c r="AE32" i="17"/>
  <c r="X32" i="17" s="1"/>
  <c r="R36" i="17"/>
  <c r="V36" i="17" s="1"/>
  <c r="AE36" i="17" s="1"/>
  <c r="AU36" i="17"/>
  <c r="BH36" i="17" s="1"/>
  <c r="R14" i="17"/>
  <c r="V14" i="17" s="1"/>
  <c r="AU14" i="17"/>
  <c r="BH14" i="17" s="1"/>
  <c r="R26" i="17"/>
  <c r="V26" i="17" s="1"/>
  <c r="AF26" i="17" s="1"/>
  <c r="W26" i="17" s="1"/>
  <c r="AU26" i="17"/>
  <c r="BH26" i="17" s="1"/>
  <c r="AK12" i="17"/>
  <c r="Z12" i="17"/>
  <c r="Z51" i="17" s="1"/>
  <c r="K51" i="17"/>
  <c r="L12" i="17"/>
  <c r="L51" i="17" s="1"/>
  <c r="AE14" i="17"/>
  <c r="AF14" i="17"/>
  <c r="W14" i="17" s="1"/>
  <c r="R16" i="17"/>
  <c r="V16" i="17" s="1"/>
  <c r="AF16" i="17" s="1"/>
  <c r="W16" i="17" s="1"/>
  <c r="AU16" i="17"/>
  <c r="BH16" i="17" s="1"/>
  <c r="R18" i="17"/>
  <c r="V18" i="17" s="1"/>
  <c r="AF18" i="17" s="1"/>
  <c r="W18" i="17" s="1"/>
  <c r="AU18" i="17"/>
  <c r="BH18" i="17" s="1"/>
  <c r="X29" i="17"/>
  <c r="R20" i="17"/>
  <c r="V20" i="17" s="1"/>
  <c r="AF20" i="17" s="1"/>
  <c r="W20" i="17" s="1"/>
  <c r="AU20" i="17"/>
  <c r="BH20" i="17" s="1"/>
  <c r="R24" i="17"/>
  <c r="V24" i="17" s="1"/>
  <c r="AE24" i="17" s="1"/>
  <c r="AU24" i="17"/>
  <c r="BH24" i="17" s="1"/>
  <c r="AE46" i="17"/>
  <c r="AF46" i="17"/>
  <c r="W46" i="17" s="1"/>
  <c r="AE31" i="17"/>
  <c r="X31" i="17" s="1"/>
  <c r="R38" i="17"/>
  <c r="V38" i="17" s="1"/>
  <c r="AF38" i="17" s="1"/>
  <c r="W38" i="17" s="1"/>
  <c r="AU38" i="17"/>
  <c r="BH38" i="17" s="1"/>
  <c r="AF40" i="17"/>
  <c r="W40" i="17" s="1"/>
  <c r="AE40" i="17"/>
  <c r="AF28" i="16"/>
  <c r="W28" i="16" s="1"/>
  <c r="AF36" i="16"/>
  <c r="W36" i="16" s="1"/>
  <c r="AE36" i="16"/>
  <c r="X36" i="16" s="1"/>
  <c r="AU32" i="16"/>
  <c r="BH32" i="16" s="1"/>
  <c r="R32" i="16"/>
  <c r="V32" i="16" s="1"/>
  <c r="AE32" i="16" s="1"/>
  <c r="AU44" i="16"/>
  <c r="BH44" i="16" s="1"/>
  <c r="R44" i="16"/>
  <c r="V44" i="16" s="1"/>
  <c r="AE44" i="16" s="1"/>
  <c r="AE29" i="16"/>
  <c r="AF29" i="16"/>
  <c r="W29" i="16" s="1"/>
  <c r="AE31" i="16"/>
  <c r="AF31" i="16"/>
  <c r="W31" i="16" s="1"/>
  <c r="P20" i="16"/>
  <c r="AU48" i="16"/>
  <c r="BH48" i="16" s="1"/>
  <c r="R48" i="16"/>
  <c r="V48" i="16" s="1"/>
  <c r="R40" i="16"/>
  <c r="V40" i="16" s="1"/>
  <c r="AE40" i="16" s="1"/>
  <c r="AU40" i="16"/>
  <c r="BH40" i="16" s="1"/>
  <c r="R22" i="16"/>
  <c r="V22" i="16" s="1"/>
  <c r="AU22" i="16"/>
  <c r="BH22" i="16" s="1"/>
  <c r="R30" i="16"/>
  <c r="V30" i="16" s="1"/>
  <c r="AE30" i="16" s="1"/>
  <c r="AU30" i="16"/>
  <c r="BH30" i="16" s="1"/>
  <c r="AE26" i="16"/>
  <c r="X26" i="16" s="1"/>
  <c r="AU38" i="16"/>
  <c r="BH38" i="16" s="1"/>
  <c r="R38" i="16"/>
  <c r="V38" i="16" s="1"/>
  <c r="R28" i="16"/>
  <c r="V28" i="16" s="1"/>
  <c r="AE28" i="16" s="1"/>
  <c r="X28" i="16" s="1"/>
  <c r="AU28" i="16"/>
  <c r="BH28" i="16" s="1"/>
  <c r="V12" i="16"/>
  <c r="R29" i="16"/>
  <c r="V29" i="16" s="1"/>
  <c r="AU29" i="16"/>
  <c r="BH29" i="16" s="1"/>
  <c r="AU36" i="16"/>
  <c r="BH36" i="16" s="1"/>
  <c r="R36" i="16"/>
  <c r="V36" i="16" s="1"/>
  <c r="AE48" i="16"/>
  <c r="AF48" i="16"/>
  <c r="W48" i="16" s="1"/>
  <c r="AE22" i="16"/>
  <c r="AF22" i="16"/>
  <c r="W22" i="16" s="1"/>
  <c r="AK51" i="16"/>
  <c r="R46" i="16"/>
  <c r="V46" i="16" s="1"/>
  <c r="AE46" i="16" s="1"/>
  <c r="AU46" i="16"/>
  <c r="BH46" i="16" s="1"/>
  <c r="R20" i="16"/>
  <c r="V20" i="16" s="1"/>
  <c r="AU20" i="16"/>
  <c r="BH20" i="16" s="1"/>
  <c r="AU51" i="16"/>
  <c r="BH12" i="16"/>
  <c r="R31" i="16"/>
  <c r="V31" i="16" s="1"/>
  <c r="AU31" i="16"/>
  <c r="BH31" i="16" s="1"/>
  <c r="AE38" i="16"/>
  <c r="AF38" i="16"/>
  <c r="W38" i="16" s="1"/>
  <c r="X18" i="16"/>
  <c r="X34" i="16"/>
  <c r="X48" i="15"/>
  <c r="L34" i="14"/>
  <c r="P34" i="14" s="1"/>
  <c r="AE34" i="14" s="1"/>
  <c r="V34" i="15"/>
  <c r="AF34" i="15" s="1"/>
  <c r="W34" i="15" s="1"/>
  <c r="AF14" i="15"/>
  <c r="W14" i="15" s="1"/>
  <c r="X14" i="15" s="1"/>
  <c r="AF48" i="15"/>
  <c r="W48" i="15" s="1"/>
  <c r="AE20" i="15"/>
  <c r="AF20" i="15"/>
  <c r="W20" i="15" s="1"/>
  <c r="R38" i="15"/>
  <c r="V38" i="15" s="1"/>
  <c r="AF38" i="15" s="1"/>
  <c r="W38" i="15" s="1"/>
  <c r="AU38" i="15"/>
  <c r="BH38" i="15" s="1"/>
  <c r="T51" i="15"/>
  <c r="AU36" i="15"/>
  <c r="BH36" i="15" s="1"/>
  <c r="R36" i="15"/>
  <c r="V36" i="15" s="1"/>
  <c r="AE36" i="15" s="1"/>
  <c r="AE24" i="15"/>
  <c r="AF24" i="15"/>
  <c r="W24" i="15" s="1"/>
  <c r="R22" i="15"/>
  <c r="V22" i="15" s="1"/>
  <c r="AU22" i="15"/>
  <c r="BH22" i="15" s="1"/>
  <c r="P12" i="15"/>
  <c r="L12" i="15"/>
  <c r="L51" i="15" s="1"/>
  <c r="K51" i="15"/>
  <c r="AK12" i="15"/>
  <c r="Z12" i="15"/>
  <c r="Z51" i="15" s="1"/>
  <c r="AU32" i="15"/>
  <c r="BH32" i="15" s="1"/>
  <c r="R32" i="15"/>
  <c r="V32" i="15" s="1"/>
  <c r="AE32" i="15" s="1"/>
  <c r="AF22" i="15"/>
  <c r="W22" i="15" s="1"/>
  <c r="AE22" i="15"/>
  <c r="X22" i="15" s="1"/>
  <c r="R30" i="15"/>
  <c r="V30" i="15" s="1"/>
  <c r="AF30" i="15" s="1"/>
  <c r="W30" i="15" s="1"/>
  <c r="AU30" i="15"/>
  <c r="BH30" i="15" s="1"/>
  <c r="R20" i="15"/>
  <c r="V20" i="15" s="1"/>
  <c r="AU20" i="15"/>
  <c r="BH20" i="15" s="1"/>
  <c r="R18" i="15"/>
  <c r="V18" i="15" s="1"/>
  <c r="AE18" i="15" s="1"/>
  <c r="AU18" i="15"/>
  <c r="BH18" i="15" s="1"/>
  <c r="R28" i="15"/>
  <c r="V28" i="15" s="1"/>
  <c r="AF28" i="15" s="1"/>
  <c r="W28" i="15" s="1"/>
  <c r="AU28" i="15"/>
  <c r="BH28" i="15" s="1"/>
  <c r="AE42" i="15"/>
  <c r="AF42" i="15"/>
  <c r="W42" i="15" s="1"/>
  <c r="AE40" i="15"/>
  <c r="X40" i="15" s="1"/>
  <c r="AE46" i="15"/>
  <c r="X46" i="15" s="1"/>
  <c r="R29" i="15"/>
  <c r="V29" i="15" s="1"/>
  <c r="AF29" i="15" s="1"/>
  <c r="W29" i="15" s="1"/>
  <c r="AU29" i="15"/>
  <c r="BH29" i="15" s="1"/>
  <c r="AU16" i="15"/>
  <c r="BH16" i="15" s="1"/>
  <c r="R16" i="15"/>
  <c r="V16" i="15" s="1"/>
  <c r="AF16" i="15" s="1"/>
  <c r="W16" i="15" s="1"/>
  <c r="R26" i="15"/>
  <c r="V26" i="15" s="1"/>
  <c r="AE26" i="15" s="1"/>
  <c r="AU26" i="15"/>
  <c r="BH26" i="15" s="1"/>
  <c r="AU31" i="15"/>
  <c r="BH31" i="15" s="1"/>
  <c r="R31" i="15"/>
  <c r="V31" i="15" s="1"/>
  <c r="AF31" i="15" s="1"/>
  <c r="W31" i="15" s="1"/>
  <c r="R44" i="15"/>
  <c r="V44" i="15" s="1"/>
  <c r="AF44" i="15" s="1"/>
  <c r="W44" i="15" s="1"/>
  <c r="AU44" i="15"/>
  <c r="BH44" i="15" s="1"/>
  <c r="V14" i="14"/>
  <c r="AF14" i="14" s="1"/>
  <c r="W14" i="14" s="1"/>
  <c r="AE32" i="14"/>
  <c r="AU16" i="14"/>
  <c r="BH16" i="14" s="1"/>
  <c r="R16" i="14"/>
  <c r="V16" i="14" s="1"/>
  <c r="AF16" i="14" s="1"/>
  <c r="W16" i="14" s="1"/>
  <c r="AK18" i="14"/>
  <c r="T18" i="14"/>
  <c r="L18" i="14"/>
  <c r="P18" i="14" s="1"/>
  <c r="Z18" i="14"/>
  <c r="Z30" i="14"/>
  <c r="T30" i="14"/>
  <c r="L30" i="14"/>
  <c r="P30" i="14" s="1"/>
  <c r="AK30" i="14"/>
  <c r="R34" i="14"/>
  <c r="V34" i="14" s="1"/>
  <c r="AU34" i="14"/>
  <c r="BH34" i="14" s="1"/>
  <c r="T22" i="14"/>
  <c r="L22" i="14"/>
  <c r="P22" i="14" s="1"/>
  <c r="Z22" i="14"/>
  <c r="AK22" i="14"/>
  <c r="Z29" i="14"/>
  <c r="L29" i="14"/>
  <c r="P29" i="14" s="1"/>
  <c r="T29" i="14"/>
  <c r="AK29" i="14"/>
  <c r="R32" i="14"/>
  <c r="V32" i="14" s="1"/>
  <c r="AF32" i="14" s="1"/>
  <c r="W32" i="14" s="1"/>
  <c r="AU32" i="14"/>
  <c r="BH32" i="14" s="1"/>
  <c r="R40" i="14"/>
  <c r="V40" i="14" s="1"/>
  <c r="AF40" i="14" s="1"/>
  <c r="W40" i="14" s="1"/>
  <c r="AU40" i="14"/>
  <c r="BH40" i="14" s="1"/>
  <c r="Z31" i="14"/>
  <c r="T31" i="14"/>
  <c r="L31" i="14"/>
  <c r="P31" i="14" s="1"/>
  <c r="AK31" i="14"/>
  <c r="L28" i="14"/>
  <c r="P28" i="14" s="1"/>
  <c r="Z28" i="14"/>
  <c r="AK28" i="14"/>
  <c r="T28" i="14"/>
  <c r="L36" i="14"/>
  <c r="P36" i="14" s="1"/>
  <c r="AK36" i="14"/>
  <c r="T36" i="14"/>
  <c r="Z36" i="14"/>
  <c r="L46" i="14"/>
  <c r="P46" i="14" s="1"/>
  <c r="AK46" i="14"/>
  <c r="T46" i="14"/>
  <c r="Z46" i="14"/>
  <c r="L38" i="14"/>
  <c r="P38" i="14" s="1"/>
  <c r="AK38" i="14"/>
  <c r="Z38" i="14"/>
  <c r="T38" i="14"/>
  <c r="AU24" i="14"/>
  <c r="BH24" i="14" s="1"/>
  <c r="R24" i="14"/>
  <c r="V24" i="14" s="1"/>
  <c r="AF24" i="14" s="1"/>
  <c r="W24" i="14" s="1"/>
  <c r="R42" i="14"/>
  <c r="V42" i="14" s="1"/>
  <c r="AE42" i="14" s="1"/>
  <c r="AU42" i="14"/>
  <c r="BH42" i="14" s="1"/>
  <c r="AK26" i="14"/>
  <c r="T26" i="14"/>
  <c r="L26" i="14"/>
  <c r="P26" i="14" s="1"/>
  <c r="Z26" i="14"/>
  <c r="T44" i="14"/>
  <c r="L44" i="14"/>
  <c r="P44" i="14" s="1"/>
  <c r="AK44" i="14"/>
  <c r="Z44" i="14"/>
  <c r="Z48" i="14"/>
  <c r="L48" i="14"/>
  <c r="P48" i="14" s="1"/>
  <c r="AK48" i="14"/>
  <c r="T48" i="14"/>
  <c r="J51" i="14"/>
  <c r="AC12" i="14"/>
  <c r="AC51" i="14" s="1"/>
  <c r="K12" i="14"/>
  <c r="AZ12" i="14"/>
  <c r="AZ51" i="14" s="1"/>
  <c r="T12" i="14"/>
  <c r="T20" i="14"/>
  <c r="Z20" i="14"/>
  <c r="L20" i="14"/>
  <c r="P20" i="14" s="1"/>
  <c r="AK20" i="14"/>
  <c r="AZ14" i="13"/>
  <c r="AC12" i="13"/>
  <c r="AC36" i="13"/>
  <c r="AC30" i="13"/>
  <c r="AJ51" i="13"/>
  <c r="BH45" i="13"/>
  <c r="K44" i="13"/>
  <c r="T44" i="13" s="1"/>
  <c r="AC44" i="13"/>
  <c r="AZ40" i="13"/>
  <c r="K40" i="13"/>
  <c r="T40" i="13" s="1"/>
  <c r="AZ32" i="13"/>
  <c r="K30" i="13"/>
  <c r="AK30" i="13" s="1"/>
  <c r="AZ26" i="13"/>
  <c r="K26" i="13"/>
  <c r="T26" i="13" s="1"/>
  <c r="AC22" i="13"/>
  <c r="AC16" i="13"/>
  <c r="K12" i="13"/>
  <c r="J51" i="13"/>
  <c r="AY51" i="13"/>
  <c r="AZ28" i="13"/>
  <c r="AZ38" i="13"/>
  <c r="K48" i="13"/>
  <c r="AK48" i="13" s="1"/>
  <c r="BH21" i="13"/>
  <c r="S51" i="13"/>
  <c r="AC18" i="13"/>
  <c r="K31" i="13"/>
  <c r="AK31" i="13" s="1"/>
  <c r="AU31" i="13" s="1"/>
  <c r="BH31" i="13" s="1"/>
  <c r="AZ42" i="13"/>
  <c r="K18" i="13"/>
  <c r="AC38" i="13"/>
  <c r="AC48" i="13"/>
  <c r="K16" i="13"/>
  <c r="Z16" i="13" s="1"/>
  <c r="AC31" i="13"/>
  <c r="BH43" i="13"/>
  <c r="BG51" i="13"/>
  <c r="U51" i="13"/>
  <c r="L32" i="13"/>
  <c r="P32" i="13" s="1"/>
  <c r="AK32" i="13"/>
  <c r="Z32" i="13"/>
  <c r="T32" i="13"/>
  <c r="AK38" i="13"/>
  <c r="T38" i="13"/>
  <c r="Z38" i="13"/>
  <c r="L38" i="13"/>
  <c r="P38" i="13" s="1"/>
  <c r="L28" i="13"/>
  <c r="P28" i="13" s="1"/>
  <c r="AK28" i="13"/>
  <c r="Z28" i="13"/>
  <c r="T28" i="13"/>
  <c r="L42" i="13"/>
  <c r="P42" i="13" s="1"/>
  <c r="AK42" i="13"/>
  <c r="Z42" i="13"/>
  <c r="T42" i="13"/>
  <c r="AK24" i="13"/>
  <c r="T24" i="13"/>
  <c r="Z24" i="13"/>
  <c r="L24" i="13"/>
  <c r="P24" i="13" s="1"/>
  <c r="L14" i="13"/>
  <c r="P14" i="13" s="1"/>
  <c r="Z14" i="13"/>
  <c r="AK14" i="13"/>
  <c r="T14" i="13"/>
  <c r="AC14" i="13"/>
  <c r="K20" i="13"/>
  <c r="L20" i="13" s="1"/>
  <c r="AC28" i="13"/>
  <c r="AC32" i="13"/>
  <c r="K34" i="13"/>
  <c r="AC42" i="13"/>
  <c r="K46" i="13"/>
  <c r="AZ20" i="13"/>
  <c r="K22" i="13"/>
  <c r="K29" i="13"/>
  <c r="AZ34" i="13"/>
  <c r="K36" i="13"/>
  <c r="AZ29" i="13"/>
  <c r="AZ46" i="13"/>
  <c r="AE48" i="17" l="1"/>
  <c r="X48" i="17" s="1"/>
  <c r="AE18" i="17"/>
  <c r="X18" i="17" s="1"/>
  <c r="X46" i="17"/>
  <c r="AE26" i="17"/>
  <c r="X26" i="17" s="1"/>
  <c r="P12" i="17"/>
  <c r="AE16" i="17"/>
  <c r="X16" i="17" s="1"/>
  <c r="AF36" i="17"/>
  <c r="W36" i="17" s="1"/>
  <c r="X36" i="17" s="1"/>
  <c r="X40" i="17"/>
  <c r="R12" i="17"/>
  <c r="AU12" i="17"/>
  <c r="AK51" i="17"/>
  <c r="AE38" i="17"/>
  <c r="X38" i="17" s="1"/>
  <c r="X24" i="17"/>
  <c r="X34" i="17"/>
  <c r="AE20" i="17"/>
  <c r="X20" i="17" s="1"/>
  <c r="X14" i="17"/>
  <c r="X30" i="16"/>
  <c r="X46" i="16"/>
  <c r="X22" i="16"/>
  <c r="X48" i="16"/>
  <c r="X31" i="16"/>
  <c r="X38" i="16"/>
  <c r="AF46" i="16"/>
  <c r="W46" i="16" s="1"/>
  <c r="AF44" i="16"/>
  <c r="W44" i="16" s="1"/>
  <c r="X44" i="16" s="1"/>
  <c r="AF32" i="16"/>
  <c r="W32" i="16" s="1"/>
  <c r="X32" i="16" s="1"/>
  <c r="AF40" i="16"/>
  <c r="W40" i="16" s="1"/>
  <c r="X40" i="16" s="1"/>
  <c r="AF30" i="16"/>
  <c r="W30" i="16" s="1"/>
  <c r="V51" i="16"/>
  <c r="AE12" i="16"/>
  <c r="AF12" i="16"/>
  <c r="R51" i="16"/>
  <c r="AE20" i="16"/>
  <c r="AF20" i="16"/>
  <c r="W20" i="16" s="1"/>
  <c r="P51" i="16"/>
  <c r="X29" i="16"/>
  <c r="BH51" i="16"/>
  <c r="AF18" i="15"/>
  <c r="W18" i="15" s="1"/>
  <c r="X42" i="15"/>
  <c r="AE28" i="15"/>
  <c r="X28" i="15" s="1"/>
  <c r="AF34" i="14"/>
  <c r="W34" i="14" s="1"/>
  <c r="X34" i="14" s="1"/>
  <c r="AE29" i="15"/>
  <c r="X29" i="15" s="1"/>
  <c r="AE30" i="15"/>
  <c r="X30" i="15" s="1"/>
  <c r="AE14" i="14"/>
  <c r="AF32" i="15"/>
  <c r="W32" i="15" s="1"/>
  <c r="X32" i="15" s="1"/>
  <c r="AE34" i="15"/>
  <c r="X34" i="15" s="1"/>
  <c r="AE38" i="15"/>
  <c r="X38" i="15" s="1"/>
  <c r="AE16" i="14"/>
  <c r="X16" i="14" s="1"/>
  <c r="X18" i="15"/>
  <c r="L44" i="13"/>
  <c r="AE31" i="15"/>
  <c r="X31" i="15" s="1"/>
  <c r="P51" i="15"/>
  <c r="AE16" i="15"/>
  <c r="X16" i="15" s="1"/>
  <c r="AF26" i="15"/>
  <c r="W26" i="15" s="1"/>
  <c r="X26" i="15" s="1"/>
  <c r="AU12" i="15"/>
  <c r="AK51" i="15"/>
  <c r="R12" i="15"/>
  <c r="X20" i="15"/>
  <c r="AE44" i="15"/>
  <c r="X44" i="15" s="1"/>
  <c r="AF36" i="15"/>
  <c r="W36" i="15" s="1"/>
  <c r="X36" i="15" s="1"/>
  <c r="X24" i="15"/>
  <c r="X14" i="14"/>
  <c r="AE40" i="14"/>
  <c r="X40" i="14" s="1"/>
  <c r="AE24" i="14"/>
  <c r="AE22" i="14"/>
  <c r="AU38" i="14"/>
  <c r="BH38" i="14" s="1"/>
  <c r="R38" i="14"/>
  <c r="V38" i="14" s="1"/>
  <c r="AF38" i="14" s="1"/>
  <c r="W38" i="14" s="1"/>
  <c r="AU36" i="14"/>
  <c r="BH36" i="14" s="1"/>
  <c r="R36" i="14"/>
  <c r="V36" i="14" s="1"/>
  <c r="AF36" i="14" s="1"/>
  <c r="W36" i="14" s="1"/>
  <c r="AU22" i="14"/>
  <c r="BH22" i="14" s="1"/>
  <c r="R22" i="14"/>
  <c r="V22" i="14" s="1"/>
  <c r="AF22" i="14" s="1"/>
  <c r="W22" i="14" s="1"/>
  <c r="R30" i="14"/>
  <c r="V30" i="14" s="1"/>
  <c r="AE30" i="14" s="1"/>
  <c r="AU30" i="14"/>
  <c r="BH30" i="14" s="1"/>
  <c r="R20" i="14"/>
  <c r="V20" i="14" s="1"/>
  <c r="AF20" i="14" s="1"/>
  <c r="W20" i="14" s="1"/>
  <c r="AU20" i="14"/>
  <c r="BH20" i="14" s="1"/>
  <c r="AF42" i="14"/>
  <c r="W42" i="14" s="1"/>
  <c r="X42" i="14" s="1"/>
  <c r="X24" i="14"/>
  <c r="X32" i="14"/>
  <c r="R48" i="14"/>
  <c r="V48" i="14" s="1"/>
  <c r="AE48" i="14" s="1"/>
  <c r="AU48" i="14"/>
  <c r="BH48" i="14" s="1"/>
  <c r="AU44" i="14"/>
  <c r="BH44" i="14" s="1"/>
  <c r="R44" i="14"/>
  <c r="V44" i="14" s="1"/>
  <c r="AF44" i="14" s="1"/>
  <c r="W44" i="14" s="1"/>
  <c r="R31" i="14"/>
  <c r="V31" i="14" s="1"/>
  <c r="AF31" i="14" s="1"/>
  <c r="W31" i="14" s="1"/>
  <c r="AU31" i="14"/>
  <c r="BH31" i="14" s="1"/>
  <c r="AU26" i="14"/>
  <c r="BH26" i="14" s="1"/>
  <c r="R26" i="14"/>
  <c r="V26" i="14" s="1"/>
  <c r="AF26" i="14" s="1"/>
  <c r="W26" i="14" s="1"/>
  <c r="T51" i="14"/>
  <c r="R18" i="14"/>
  <c r="V18" i="14" s="1"/>
  <c r="AF18" i="14" s="1"/>
  <c r="W18" i="14" s="1"/>
  <c r="AU18" i="14"/>
  <c r="BH18" i="14" s="1"/>
  <c r="R29" i="14"/>
  <c r="V29" i="14" s="1"/>
  <c r="AF29" i="14" s="1"/>
  <c r="W29" i="14" s="1"/>
  <c r="AU29" i="14"/>
  <c r="BH29" i="14" s="1"/>
  <c r="L12" i="14"/>
  <c r="L51" i="14" s="1"/>
  <c r="AK12" i="14"/>
  <c r="P12" i="14"/>
  <c r="Z12" i="14"/>
  <c r="Z51" i="14" s="1"/>
  <c r="K51" i="14"/>
  <c r="AU46" i="14"/>
  <c r="BH46" i="14" s="1"/>
  <c r="R46" i="14"/>
  <c r="V46" i="14" s="1"/>
  <c r="AF46" i="14" s="1"/>
  <c r="W46" i="14" s="1"/>
  <c r="R28" i="14"/>
  <c r="V28" i="14" s="1"/>
  <c r="AF28" i="14" s="1"/>
  <c r="W28" i="14" s="1"/>
  <c r="AU28" i="14"/>
  <c r="BH28" i="14" s="1"/>
  <c r="Z48" i="13"/>
  <c r="Z26" i="13"/>
  <c r="L26" i="13"/>
  <c r="P26" i="13" s="1"/>
  <c r="L12" i="13"/>
  <c r="P12" i="13" s="1"/>
  <c r="Z12" i="13"/>
  <c r="AK40" i="13"/>
  <c r="R40" i="13" s="1"/>
  <c r="V40" i="13" s="1"/>
  <c r="R31" i="13"/>
  <c r="T31" i="13"/>
  <c r="AK12" i="13"/>
  <c r="R12" i="13" s="1"/>
  <c r="AK44" i="13"/>
  <c r="R44" i="13" s="1"/>
  <c r="V44" i="13" s="1"/>
  <c r="Z44" i="13"/>
  <c r="P44" i="13"/>
  <c r="Z40" i="13"/>
  <c r="L40" i="13"/>
  <c r="P40" i="13" s="1"/>
  <c r="T30" i="13"/>
  <c r="L30" i="13"/>
  <c r="P30" i="13" s="1"/>
  <c r="Z30" i="13"/>
  <c r="AK26" i="13"/>
  <c r="K51" i="13"/>
  <c r="L18" i="13"/>
  <c r="P18" i="13" s="1"/>
  <c r="T18" i="13"/>
  <c r="Z18" i="13"/>
  <c r="AC51" i="13"/>
  <c r="Z31" i="13"/>
  <c r="AZ51" i="13"/>
  <c r="T16" i="13"/>
  <c r="L16" i="13"/>
  <c r="P16" i="13" s="1"/>
  <c r="L31" i="13"/>
  <c r="P31" i="13" s="1"/>
  <c r="AK16" i="13"/>
  <c r="R16" i="13" s="1"/>
  <c r="L48" i="13"/>
  <c r="P48" i="13" s="1"/>
  <c r="T48" i="13"/>
  <c r="AK18" i="13"/>
  <c r="AU18" i="13" s="1"/>
  <c r="BH18" i="13" s="1"/>
  <c r="Z29" i="13"/>
  <c r="L29" i="13"/>
  <c r="P29" i="13" s="1"/>
  <c r="AK29" i="13"/>
  <c r="T29" i="13"/>
  <c r="T20" i="13"/>
  <c r="Z20" i="13"/>
  <c r="AK20" i="13"/>
  <c r="AU42" i="13"/>
  <c r="BH42" i="13" s="1"/>
  <c r="R42" i="13"/>
  <c r="V42" i="13" s="1"/>
  <c r="AF42" i="13" s="1"/>
  <c r="W42" i="13" s="1"/>
  <c r="AU32" i="13"/>
  <c r="BH32" i="13" s="1"/>
  <c r="R32" i="13"/>
  <c r="V32" i="13" s="1"/>
  <c r="AF32" i="13" s="1"/>
  <c r="W32" i="13" s="1"/>
  <c r="Z22" i="13"/>
  <c r="L22" i="13"/>
  <c r="P22" i="13" s="1"/>
  <c r="AK22" i="13"/>
  <c r="T22" i="13"/>
  <c r="AU48" i="13"/>
  <c r="BH48" i="13" s="1"/>
  <c r="R48" i="13"/>
  <c r="T34" i="13"/>
  <c r="Z34" i="13"/>
  <c r="L34" i="13"/>
  <c r="P34" i="13" s="1"/>
  <c r="AK34" i="13"/>
  <c r="AU14" i="13"/>
  <c r="BH14" i="13" s="1"/>
  <c r="R14" i="13"/>
  <c r="V14" i="13" s="1"/>
  <c r="AF14" i="13" s="1"/>
  <c r="W14" i="13" s="1"/>
  <c r="R26" i="13"/>
  <c r="V26" i="13" s="1"/>
  <c r="AU26" i="13"/>
  <c r="BH26" i="13" s="1"/>
  <c r="R24" i="13"/>
  <c r="V24" i="13" s="1"/>
  <c r="AF24" i="13" s="1"/>
  <c r="W24" i="13" s="1"/>
  <c r="AU24" i="13"/>
  <c r="BH24" i="13" s="1"/>
  <c r="Z36" i="13"/>
  <c r="L36" i="13"/>
  <c r="P36" i="13" s="1"/>
  <c r="AK36" i="13"/>
  <c r="T36" i="13"/>
  <c r="Z46" i="13"/>
  <c r="L46" i="13"/>
  <c r="P46" i="13" s="1"/>
  <c r="AK46" i="13"/>
  <c r="T46" i="13"/>
  <c r="AU16" i="13"/>
  <c r="BH16" i="13" s="1"/>
  <c r="R38" i="13"/>
  <c r="V38" i="13" s="1"/>
  <c r="AF38" i="13" s="1"/>
  <c r="W38" i="13" s="1"/>
  <c r="AU38" i="13"/>
  <c r="BH38" i="13" s="1"/>
  <c r="R30" i="13"/>
  <c r="AU30" i="13"/>
  <c r="BH30" i="13" s="1"/>
  <c r="AU28" i="13"/>
  <c r="BH28" i="13" s="1"/>
  <c r="R28" i="13"/>
  <c r="V28" i="13" s="1"/>
  <c r="AE28" i="13" s="1"/>
  <c r="P51" i="17" l="1"/>
  <c r="AU51" i="17"/>
  <c r="BH12" i="17"/>
  <c r="BH51" i="17" s="1"/>
  <c r="R51" i="17"/>
  <c r="V12" i="17"/>
  <c r="V51" i="17" s="1"/>
  <c r="X20" i="16"/>
  <c r="W12" i="16"/>
  <c r="W51" i="16" s="1"/>
  <c r="AF51" i="16"/>
  <c r="X12" i="16"/>
  <c r="X51" i="16" s="1"/>
  <c r="AE51" i="16"/>
  <c r="AE31" i="14"/>
  <c r="X31" i="14" s="1"/>
  <c r="AE29" i="14"/>
  <c r="X29" i="14" s="1"/>
  <c r="AF30" i="14"/>
  <c r="W30" i="14" s="1"/>
  <c r="AE36" i="14"/>
  <c r="AE46" i="14"/>
  <c r="X46" i="14" s="1"/>
  <c r="AE18" i="14"/>
  <c r="X18" i="14" s="1"/>
  <c r="AU51" i="15"/>
  <c r="BH12" i="15"/>
  <c r="BH51" i="15" s="1"/>
  <c r="R51" i="15"/>
  <c r="V12" i="15"/>
  <c r="AE28" i="14"/>
  <c r="X28" i="14" s="1"/>
  <c r="AE44" i="14"/>
  <c r="X44" i="14" s="1"/>
  <c r="X22" i="14"/>
  <c r="P51" i="14"/>
  <c r="X30" i="14"/>
  <c r="AU12" i="14"/>
  <c r="AK51" i="14"/>
  <c r="R12" i="14"/>
  <c r="AE20" i="14"/>
  <c r="X20" i="14" s="1"/>
  <c r="X36" i="14"/>
  <c r="AE26" i="14"/>
  <c r="X26" i="14" s="1"/>
  <c r="AE38" i="14"/>
  <c r="X38" i="14" s="1"/>
  <c r="AF48" i="14"/>
  <c r="W48" i="14" s="1"/>
  <c r="X48" i="14" s="1"/>
  <c r="AU40" i="13"/>
  <c r="BH40" i="13" s="1"/>
  <c r="V30" i="13"/>
  <c r="AF30" i="13" s="1"/>
  <c r="W30" i="13" s="1"/>
  <c r="AF44" i="13"/>
  <c r="W44" i="13" s="1"/>
  <c r="AU12" i="13"/>
  <c r="BH12" i="13" s="1"/>
  <c r="V48" i="13"/>
  <c r="AE48" i="13" s="1"/>
  <c r="V31" i="13"/>
  <c r="AF31" i="13" s="1"/>
  <c r="W31" i="13" s="1"/>
  <c r="AE42" i="13"/>
  <c r="X42" i="13"/>
  <c r="AF26" i="13"/>
  <c r="W26" i="13" s="1"/>
  <c r="AU44" i="13"/>
  <c r="BH44" i="13" s="1"/>
  <c r="AE40" i="13"/>
  <c r="Z51" i="13"/>
  <c r="T51" i="13"/>
  <c r="AE38" i="13"/>
  <c r="X38" i="13" s="1"/>
  <c r="R18" i="13"/>
  <c r="V18" i="13" s="1"/>
  <c r="AE18" i="13" s="1"/>
  <c r="AK51" i="13"/>
  <c r="V16" i="13"/>
  <c r="AE16" i="13" s="1"/>
  <c r="L51" i="13"/>
  <c r="AF40" i="13"/>
  <c r="W40" i="13" s="1"/>
  <c r="AF28" i="13"/>
  <c r="W28" i="13" s="1"/>
  <c r="X28" i="13" s="1"/>
  <c r="AE26" i="13"/>
  <c r="R46" i="13"/>
  <c r="V46" i="13" s="1"/>
  <c r="AF46" i="13" s="1"/>
  <c r="W46" i="13" s="1"/>
  <c r="AU46" i="13"/>
  <c r="BH46" i="13" s="1"/>
  <c r="P20" i="13"/>
  <c r="AE44" i="13"/>
  <c r="X44" i="13" s="1"/>
  <c r="AE14" i="13"/>
  <c r="X14" i="13" s="1"/>
  <c r="R36" i="13"/>
  <c r="V36" i="13" s="1"/>
  <c r="AE36" i="13" s="1"/>
  <c r="AU36" i="13"/>
  <c r="BH36" i="13" s="1"/>
  <c r="AE24" i="13"/>
  <c r="X24" i="13" s="1"/>
  <c r="V12" i="13"/>
  <c r="AE12" i="13" s="1"/>
  <c r="R34" i="13"/>
  <c r="V34" i="13" s="1"/>
  <c r="AF34" i="13" s="1"/>
  <c r="W34" i="13" s="1"/>
  <c r="AU34" i="13"/>
  <c r="BH34" i="13" s="1"/>
  <c r="AE32" i="13"/>
  <c r="X32" i="13" s="1"/>
  <c r="R20" i="13"/>
  <c r="V20" i="13" s="1"/>
  <c r="AU20" i="13"/>
  <c r="BH20" i="13" s="1"/>
  <c r="R29" i="13"/>
  <c r="V29" i="13" s="1"/>
  <c r="AF29" i="13" s="1"/>
  <c r="W29" i="13" s="1"/>
  <c r="AU29" i="13"/>
  <c r="BH29" i="13" s="1"/>
  <c r="R22" i="13"/>
  <c r="V22" i="13" s="1"/>
  <c r="AF22" i="13" s="1"/>
  <c r="W22" i="13" s="1"/>
  <c r="AU22" i="13"/>
  <c r="BH22" i="13" s="1"/>
  <c r="AF12" i="17" l="1"/>
  <c r="AE12" i="17"/>
  <c r="AE30" i="13"/>
  <c r="X30" i="13" s="1"/>
  <c r="AE31" i="13"/>
  <c r="X31" i="13" s="1"/>
  <c r="V51" i="15"/>
  <c r="AF12" i="15"/>
  <c r="AE12" i="15"/>
  <c r="V12" i="14"/>
  <c r="R51" i="14"/>
  <c r="AU51" i="14"/>
  <c r="BH12" i="14"/>
  <c r="BH51" i="14" s="1"/>
  <c r="AF48" i="13"/>
  <c r="W48" i="13" s="1"/>
  <c r="AE29" i="13"/>
  <c r="X29" i="13" s="1"/>
  <c r="X40" i="13"/>
  <c r="AF16" i="13"/>
  <c r="W16" i="13" s="1"/>
  <c r="X16" i="13" s="1"/>
  <c r="X26" i="13"/>
  <c r="AF18" i="13"/>
  <c r="W18" i="13" s="1"/>
  <c r="X18" i="13" s="1"/>
  <c r="AF12" i="13"/>
  <c r="W12" i="13" s="1"/>
  <c r="X12" i="13" s="1"/>
  <c r="AF36" i="13"/>
  <c r="W36" i="13" s="1"/>
  <c r="X36" i="13" s="1"/>
  <c r="X48" i="13"/>
  <c r="AE22" i="13"/>
  <c r="X22" i="13" s="1"/>
  <c r="AF20" i="13"/>
  <c r="W20" i="13" s="1"/>
  <c r="AE20" i="13"/>
  <c r="P51" i="13"/>
  <c r="AE46" i="13"/>
  <c r="X46" i="13" s="1"/>
  <c r="AE34" i="13"/>
  <c r="X34" i="13" s="1"/>
  <c r="R51" i="13"/>
  <c r="AU51" i="13"/>
  <c r="V51" i="13"/>
  <c r="BH51" i="13"/>
  <c r="AE51" i="17" l="1"/>
  <c r="AF51" i="17"/>
  <c r="W12" i="17"/>
  <c r="W51" i="17" s="1"/>
  <c r="AF51" i="15"/>
  <c r="W12" i="15"/>
  <c r="W51" i="15" s="1"/>
  <c r="AE51" i="15"/>
  <c r="V51" i="14"/>
  <c r="AF12" i="14"/>
  <c r="AE12" i="14"/>
  <c r="X20" i="13"/>
  <c r="X51" i="13" s="1"/>
  <c r="AE51" i="13"/>
  <c r="W51" i="13"/>
  <c r="AF51" i="13"/>
  <c r="X12" i="17" l="1"/>
  <c r="X51" i="17" s="1"/>
  <c r="X12" i="15"/>
  <c r="X51" i="15" s="1"/>
  <c r="AE51" i="14"/>
  <c r="AF51" i="14"/>
  <c r="W12" i="14"/>
  <c r="W51" i="14" s="1"/>
  <c r="X12" i="14" l="1"/>
  <c r="X51" i="14" s="1"/>
</calcChain>
</file>

<file path=xl/sharedStrings.xml><?xml version="1.0" encoding="utf-8"?>
<sst xmlns="http://schemas.openxmlformats.org/spreadsheetml/2006/main" count="1477" uniqueCount="121">
  <si>
    <t>REPUBLIC OF THE PHILIPPINES</t>
  </si>
  <si>
    <t>.</t>
  </si>
  <si>
    <t xml:space="preserve"> </t>
  </si>
  <si>
    <t>COLLEGE OF ENGINEERING</t>
  </si>
  <si>
    <t xml:space="preserve"> GSIS </t>
  </si>
  <si>
    <t>PAY</t>
  </si>
  <si>
    <t>RT. INS.</t>
  </si>
  <si>
    <t>EC</t>
  </si>
  <si>
    <t>PAG-IBIG</t>
  </si>
  <si>
    <t>NO.</t>
  </si>
  <si>
    <t xml:space="preserve">NAME      </t>
  </si>
  <si>
    <t>POSITION</t>
  </si>
  <si>
    <t>INCREMENT</t>
  </si>
  <si>
    <t>ABS.</t>
  </si>
  <si>
    <t>D</t>
  </si>
  <si>
    <t>H</t>
  </si>
  <si>
    <t>M</t>
  </si>
  <si>
    <t>CPL</t>
  </si>
  <si>
    <t xml:space="preserve"> ARREARS </t>
  </si>
  <si>
    <t>MPL</t>
  </si>
  <si>
    <t>GFAL</t>
  </si>
  <si>
    <t>FEU</t>
  </si>
  <si>
    <t>1ST</t>
  </si>
  <si>
    <t>2ND</t>
  </si>
  <si>
    <t>ANUNCIO, HAZEL F.</t>
  </si>
  <si>
    <t>ASST. PROF. IV</t>
  </si>
  <si>
    <t>BANTAYAN, BRYAN V.</t>
  </si>
  <si>
    <t>ASST. PROF. II</t>
  </si>
  <si>
    <t>BARAL, RONALD B.</t>
  </si>
  <si>
    <t>INST. I</t>
  </si>
  <si>
    <t>-</t>
  </si>
  <si>
    <t>BAUTISTA, JORGE P.</t>
  </si>
  <si>
    <t>BUSA, LUIGI R.</t>
  </si>
  <si>
    <t>DUYAN, NELSON P.</t>
  </si>
  <si>
    <t>FABRO, BERNARD C.</t>
  </si>
  <si>
    <t>GABRIEL, MARY JANE J.</t>
  </si>
  <si>
    <t>INSTR. II</t>
  </si>
  <si>
    <t>GONZALES, WINIFREDO E.</t>
  </si>
  <si>
    <t>LABAYNA, JOSE P.</t>
  </si>
  <si>
    <t>LIWANAG, ROBERTO M.</t>
  </si>
  <si>
    <t>MIERGAS, MARITES A.</t>
  </si>
  <si>
    <t>INSTR. III</t>
  </si>
  <si>
    <t>MORALES, EMMANUEL M.</t>
  </si>
  <si>
    <t>QUISMUNDO, ALLAN Q.</t>
  </si>
  <si>
    <t>ASST. PROF. III</t>
  </si>
  <si>
    <t>SISON, EDGARDO R.</t>
  </si>
  <si>
    <t>SOLLANO, APOLINARIO S.</t>
  </si>
  <si>
    <t>TIRIA, JOHN ANDREW A.</t>
  </si>
  <si>
    <t>UTULO, ADOR G.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</si>
  <si>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</si>
  <si>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</si>
  <si>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</si>
  <si>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</si>
  <si>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</si>
  <si>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</si>
  <si>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</si>
  <si>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</si>
  <si>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</si>
  <si>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INFO. TECH OFF. I</t>
  </si>
  <si>
    <t>ADMIN. OFF. V</t>
  </si>
  <si>
    <t>ASSO. PROF. III</t>
  </si>
  <si>
    <t>RATE NBC 588</t>
  </si>
  <si>
    <t>GROSS SALARY</t>
  </si>
  <si>
    <t>NET SALARY</t>
  </si>
  <si>
    <t>WITHHOLDING TAX</t>
  </si>
  <si>
    <t>GSIS SALARY LOAN</t>
  </si>
  <si>
    <t>GSIS POLICY LOAN</t>
  </si>
  <si>
    <t>TOTAL GSIS DEDS.</t>
  </si>
  <si>
    <t>PAGIBIG FUND CONT.</t>
  </si>
  <si>
    <t>MULTI PURP. LOAN</t>
  </si>
  <si>
    <t>PAGIBIG FUND CONT. 2</t>
  </si>
  <si>
    <t>TOTAL PAGIBIG DEDS.</t>
  </si>
  <si>
    <t>PHILHEALTH</t>
  </si>
  <si>
    <t>UNLIQUIDATED CASH</t>
  </si>
  <si>
    <t>LANDBANK SALARY LOAN</t>
  </si>
  <si>
    <t>MTSLA SALARY LOAN</t>
  </si>
  <si>
    <t>SAVINGS &amp; SALARY LOAN (ESLAI)</t>
  </si>
  <si>
    <t>TOTAL OTHER DEDS.</t>
  </si>
  <si>
    <t>TOTAL DEDS.</t>
  </si>
  <si>
    <t>GSIS ARREARS</t>
  </si>
  <si>
    <t>STATE UNIVERSITIES AND COLLEGES</t>
  </si>
  <si>
    <t>PAYROLL REGISTER FOR REGULAR EMPLOYEES</t>
  </si>
  <si>
    <t>Chief, HRMS</t>
  </si>
  <si>
    <t>Director, FMS</t>
  </si>
  <si>
    <t>LIST OF REMITTANCES</t>
  </si>
  <si>
    <t>EARIST CREDIT COOP.</t>
  </si>
  <si>
    <t>ASSO. PROF. I</t>
  </si>
  <si>
    <t>JC</t>
  </si>
  <si>
    <t>NBC594</t>
  </si>
  <si>
    <t>MARJORIE E. ONDRA</t>
  </si>
  <si>
    <t>Staff, HRMS</t>
  </si>
  <si>
    <t>MPL LITE</t>
  </si>
  <si>
    <t xml:space="preserve">PLANNING </t>
  </si>
  <si>
    <t>OFF. III</t>
  </si>
  <si>
    <t>PLANNING</t>
  </si>
  <si>
    <t>KU, JAN VINCENT E.</t>
  </si>
  <si>
    <t>INSTR. I</t>
  </si>
  <si>
    <t>MARCH 1 - 31, 2025</t>
  </si>
  <si>
    <t>FOR THE MONTH OF MARCH 2025</t>
  </si>
  <si>
    <t>RATE NBC 594</t>
  </si>
  <si>
    <t>NBC DIFF'L 597</t>
  </si>
  <si>
    <t>APRIL 1 - 30, 2025</t>
  </si>
  <si>
    <t>FOR THE MONTH OF APRIL 2025</t>
  </si>
  <si>
    <t>ASSO. PROF. V</t>
  </si>
  <si>
    <t>INST. III</t>
  </si>
  <si>
    <t>MAY 1-31, 2025</t>
  </si>
  <si>
    <t>FOR THE MONTH OF MAY 2025</t>
  </si>
  <si>
    <t>JUNE 1-30, 2025</t>
  </si>
  <si>
    <t>FOR THE MONTH OF JUNE 2025</t>
  </si>
  <si>
    <t>FOR THE MONTH OF JULY 2025</t>
  </si>
  <si>
    <t>JULY 1-31, 2025</t>
  </si>
  <si>
    <t>PHIL. HEALTH</t>
  </si>
  <si>
    <t>PERSONAL LIFE/RET INS.</t>
  </si>
  <si>
    <t>GSIS HOUSING LOAN</t>
  </si>
  <si>
    <t>EMERGENCY LOAN (ELA)</t>
  </si>
  <si>
    <t>AUGUST 1-31, 2025</t>
  </si>
  <si>
    <t>NHMC HOUSING LOAN</t>
  </si>
  <si>
    <t>SEPTEMBER 1-30, 2025</t>
  </si>
  <si>
    <t>FOR THE MONTH OF SEPTEMBER 2025</t>
  </si>
  <si>
    <t>PERSONAL LIFE/RET. INS.</t>
  </si>
  <si>
    <t>EMER. LOAN (ELA)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</si>
</sst>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6" x14ac:knownFonts="1">
    <font>
      <sz val="10"/>
      <name val="Arial"/>
    </font>
    <font>
      <sz val="18"/>
      <color theme="1"/>
      <name val="Arial Narrow"/>
      <family val="2"/>
    </font>
    <font>
      <sz val="22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8"/>
      <color rgb="FFFF0000"/>
      <name val="Arial Narrow"/>
      <family val="2"/>
    </font>
    <font>
      <sz val="10"/>
      <name val="Arial"/>
      <family val="2"/>
    </font>
    <font>
      <b/>
      <sz val="16"/>
      <color rgb="FFFF0000"/>
      <name val="Arial Narrow"/>
      <family val="2"/>
    </font>
    <font>
      <b/>
      <sz val="9"/>
      <color theme="1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b/>
      <sz val="14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1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b/>
      <sz val="20"/>
      <color rgb="FFFF0000"/>
      <name val="Century Gothic"/>
      <family val="2"/>
    </font>
    <font>
      <sz val="20"/>
      <color theme="1"/>
      <name val="Century Gothic"/>
      <family val="2"/>
    </font>
    <font>
      <b/>
      <sz val="10"/>
      <color rgb="FFFF0000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458">
    <xf numFmtId="0" fontId="0" fillId="0" borderId="0" xfId="0"/>
    <xf numFmtId="0" fontId="1" fillId="0" borderId="0" xfId="0" applyFont="1"/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center"/>
    </xf>
    <xf numFmtId="164" fontId="20" fillId="2" borderId="2" xfId="1" applyFont="1" applyFill="1" applyBorder="1"/>
    <xf numFmtId="0" fontId="17" fillId="2" borderId="1" xfId="0" applyFont="1" applyFill="1" applyBorder="1"/>
    <xf numFmtId="0" fontId="18" fillId="2" borderId="2" xfId="0" applyFont="1" applyFill="1" applyBorder="1" applyAlignment="1">
      <alignment shrinkToFit="1"/>
    </xf>
    <xf numFmtId="0" fontId="17" fillId="2" borderId="2" xfId="0" applyFont="1" applyFill="1" applyBorder="1" applyAlignment="1">
      <alignment horizontal="left" shrinkToFit="1"/>
    </xf>
    <xf numFmtId="164" fontId="17" fillId="2" borderId="2" xfId="1" applyFont="1" applyFill="1" applyBorder="1"/>
    <xf numFmtId="164" fontId="17" fillId="2" borderId="2" xfId="0" applyNumberFormat="1" applyFont="1" applyFill="1" applyBorder="1"/>
    <xf numFmtId="164" fontId="20" fillId="2" borderId="3" xfId="1" applyFont="1" applyFill="1" applyBorder="1"/>
    <xf numFmtId="0" fontId="17" fillId="2" borderId="2" xfId="0" applyFont="1" applyFill="1" applyBorder="1"/>
    <xf numFmtId="164" fontId="19" fillId="2" borderId="2" xfId="1" applyFont="1" applyFill="1" applyBorder="1"/>
    <xf numFmtId="0" fontId="17" fillId="2" borderId="28" xfId="0" applyFont="1" applyFill="1" applyBorder="1"/>
    <xf numFmtId="164" fontId="17" fillId="2" borderId="1" xfId="1" applyFont="1" applyFill="1" applyBorder="1" applyAlignment="1">
      <alignment shrinkToFit="1"/>
    </xf>
    <xf numFmtId="164" fontId="17" fillId="2" borderId="2" xfId="1" applyFont="1" applyFill="1" applyBorder="1" applyAlignment="1">
      <alignment shrinkToFit="1"/>
    </xf>
    <xf numFmtId="2" fontId="17" fillId="2" borderId="2" xfId="0" applyNumberFormat="1" applyFont="1" applyFill="1" applyBorder="1"/>
    <xf numFmtId="2" fontId="17" fillId="2" borderId="28" xfId="0" applyNumberFormat="1" applyFont="1" applyFill="1" applyBorder="1"/>
    <xf numFmtId="164" fontId="20" fillId="2" borderId="5" xfId="0" applyNumberFormat="1" applyFont="1" applyFill="1" applyBorder="1"/>
    <xf numFmtId="164" fontId="20" fillId="2" borderId="4" xfId="0" applyNumberFormat="1" applyFont="1" applyFill="1" applyBorder="1"/>
    <xf numFmtId="164" fontId="18" fillId="2" borderId="28" xfId="0" applyNumberFormat="1" applyFont="1" applyFill="1" applyBorder="1"/>
    <xf numFmtId="0" fontId="17" fillId="2" borderId="0" xfId="0" applyFont="1" applyFill="1"/>
    <xf numFmtId="0" fontId="18" fillId="2" borderId="2" xfId="0" applyFont="1" applyFill="1" applyBorder="1"/>
    <xf numFmtId="164" fontId="19" fillId="2" borderId="28" xfId="1" applyFont="1" applyFill="1" applyBorder="1"/>
    <xf numFmtId="164" fontId="17" fillId="2" borderId="8" xfId="1" applyFont="1" applyFill="1" applyBorder="1"/>
    <xf numFmtId="0" fontId="17" fillId="2" borderId="2" xfId="0" quotePrefix="1" applyFont="1" applyFill="1" applyBorder="1" applyAlignment="1">
      <alignment horizontal="left" shrinkToFit="1"/>
    </xf>
    <xf numFmtId="164" fontId="17" fillId="2" borderId="2" xfId="1" applyFont="1" applyFill="1" applyBorder="1" applyAlignment="1">
      <alignment horizontal="center"/>
    </xf>
    <xf numFmtId="0" fontId="17" fillId="2" borderId="2" xfId="0" applyFont="1" applyFill="1" applyBorder="1" applyAlignment="1">
      <alignment shrinkToFit="1"/>
    </xf>
    <xf numFmtId="165" fontId="17" fillId="2" borderId="28" xfId="1" applyNumberFormat="1" applyFont="1" applyFill="1" applyBorder="1"/>
    <xf numFmtId="0" fontId="18" fillId="2" borderId="8" xfId="0" applyFont="1" applyFill="1" applyBorder="1" applyAlignment="1">
      <alignment shrinkToFit="1"/>
    </xf>
    <xf numFmtId="0" fontId="17" fillId="2" borderId="8" xfId="0" applyFont="1" applyFill="1" applyBorder="1" applyAlignment="1">
      <alignment shrinkToFit="1"/>
    </xf>
    <xf numFmtId="164" fontId="17" fillId="2" borderId="8" xfId="0" applyNumberFormat="1" applyFont="1" applyFill="1" applyBorder="1"/>
    <xf numFmtId="0" fontId="17" fillId="2" borderId="8" xfId="0" applyFont="1" applyFill="1" applyBorder="1"/>
    <xf numFmtId="164" fontId="17" fillId="2" borderId="7" xfId="0" applyNumberFormat="1" applyFont="1" applyFill="1" applyBorder="1"/>
    <xf numFmtId="164" fontId="19" fillId="2" borderId="7" xfId="1" applyFont="1" applyFill="1" applyBorder="1"/>
    <xf numFmtId="164" fontId="19" fillId="2" borderId="25" xfId="1" applyFont="1" applyFill="1" applyBorder="1"/>
    <xf numFmtId="164" fontId="17" fillId="2" borderId="29" xfId="1" applyFont="1" applyFill="1" applyBorder="1" applyAlignment="1">
      <alignment shrinkToFit="1"/>
    </xf>
    <xf numFmtId="164" fontId="17" fillId="2" borderId="8" xfId="1" applyFont="1" applyFill="1" applyBorder="1" applyAlignment="1">
      <alignment shrinkToFit="1"/>
    </xf>
    <xf numFmtId="165" fontId="17" fillId="2" borderId="25" xfId="1" applyNumberFormat="1" applyFont="1" applyFill="1" applyBorder="1"/>
    <xf numFmtId="164" fontId="20" fillId="2" borderId="17" xfId="0" applyNumberFormat="1" applyFont="1" applyFill="1" applyBorder="1"/>
    <xf numFmtId="164" fontId="20" fillId="2" borderId="9" xfId="0" applyNumberFormat="1" applyFont="1" applyFill="1" applyBorder="1"/>
    <xf numFmtId="0" fontId="17" fillId="2" borderId="29" xfId="0" applyFont="1" applyFill="1" applyBorder="1"/>
    <xf numFmtId="164" fontId="17" fillId="2" borderId="7" xfId="1" applyFont="1" applyFill="1" applyBorder="1"/>
    <xf numFmtId="2" fontId="17" fillId="2" borderId="8" xfId="0" applyNumberFormat="1" applyFont="1" applyFill="1" applyBorder="1"/>
    <xf numFmtId="164" fontId="20" fillId="2" borderId="8" xfId="1" applyFont="1" applyFill="1" applyBorder="1"/>
    <xf numFmtId="0" fontId="18" fillId="2" borderId="2" xfId="0" applyFont="1" applyFill="1" applyBorder="1" applyAlignment="1">
      <alignment horizontal="left" shrinkToFit="1"/>
    </xf>
    <xf numFmtId="0" fontId="17" fillId="2" borderId="24" xfId="0" applyFont="1" applyFill="1" applyBorder="1"/>
    <xf numFmtId="164" fontId="17" fillId="2" borderId="7" xfId="1" applyFont="1" applyFill="1" applyBorder="1" applyAlignment="1">
      <alignment shrinkToFit="1"/>
    </xf>
    <xf numFmtId="164" fontId="17" fillId="2" borderId="35" xfId="1" applyFont="1" applyFill="1" applyBorder="1" applyAlignment="1">
      <alignment shrinkToFit="1"/>
    </xf>
    <xf numFmtId="165" fontId="20" fillId="2" borderId="18" xfId="1" applyNumberFormat="1" applyFont="1" applyFill="1" applyBorder="1"/>
    <xf numFmtId="17" fontId="17" fillId="2" borderId="8" xfId="1" applyNumberFormat="1" applyFont="1" applyFill="1" applyBorder="1"/>
    <xf numFmtId="0" fontId="18" fillId="2" borderId="2" xfId="0" quotePrefix="1" applyFont="1" applyFill="1" applyBorder="1" applyAlignment="1">
      <alignment horizontal="left" shrinkToFit="1"/>
    </xf>
    <xf numFmtId="17" fontId="17" fillId="2" borderId="2" xfId="1" applyNumberFormat="1" applyFont="1" applyFill="1" applyBorder="1"/>
    <xf numFmtId="164" fontId="18" fillId="2" borderId="2" xfId="0" applyNumberFormat="1" applyFont="1" applyFill="1" applyBorder="1"/>
    <xf numFmtId="164" fontId="21" fillId="2" borderId="2" xfId="1" applyFont="1" applyFill="1" applyBorder="1"/>
    <xf numFmtId="164" fontId="17" fillId="2" borderId="3" xfId="1" applyFont="1" applyFill="1" applyBorder="1"/>
    <xf numFmtId="165" fontId="17" fillId="2" borderId="35" xfId="1" applyNumberFormat="1" applyFont="1" applyFill="1" applyBorder="1"/>
    <xf numFmtId="2" fontId="17" fillId="2" borderId="6" xfId="0" applyNumberFormat="1" applyFont="1" applyFill="1" applyBorder="1"/>
    <xf numFmtId="164" fontId="17" fillId="2" borderId="28" xfId="0" applyNumberFormat="1" applyFont="1" applyFill="1" applyBorder="1"/>
    <xf numFmtId="0" fontId="17" fillId="2" borderId="10" xfId="0" applyFont="1" applyFill="1" applyBorder="1"/>
    <xf numFmtId="0" fontId="17" fillId="2" borderId="11" xfId="0" applyFont="1" applyFill="1" applyBorder="1"/>
    <xf numFmtId="164" fontId="17" fillId="2" borderId="11" xfId="1" applyFont="1" applyFill="1" applyBorder="1"/>
    <xf numFmtId="164" fontId="17" fillId="2" borderId="11" xfId="0" applyNumberFormat="1" applyFont="1" applyFill="1" applyBorder="1"/>
    <xf numFmtId="0" fontId="18" fillId="2" borderId="11" xfId="0" applyFont="1" applyFill="1" applyBorder="1"/>
    <xf numFmtId="0" fontId="19" fillId="2" borderId="11" xfId="0" applyFont="1" applyFill="1" applyBorder="1"/>
    <xf numFmtId="0" fontId="17" fillId="2" borderId="33" xfId="0" applyFont="1" applyFill="1" applyBorder="1"/>
    <xf numFmtId="0" fontId="17" fillId="2" borderId="10" xfId="0" applyFont="1" applyFill="1" applyBorder="1" applyAlignment="1">
      <alignment shrinkToFit="1"/>
    </xf>
    <xf numFmtId="0" fontId="17" fillId="2" borderId="11" xfId="0" applyFont="1" applyFill="1" applyBorder="1" applyAlignment="1">
      <alignment shrinkToFit="1"/>
    </xf>
    <xf numFmtId="164" fontId="17" fillId="2" borderId="11" xfId="1" applyFont="1" applyFill="1" applyBorder="1" applyAlignment="1">
      <alignment shrinkToFit="1"/>
    </xf>
    <xf numFmtId="165" fontId="17" fillId="2" borderId="12" xfId="0" applyNumberFormat="1" applyFont="1" applyFill="1" applyBorder="1"/>
    <xf numFmtId="164" fontId="20" fillId="2" borderId="13" xfId="0" applyNumberFormat="1" applyFont="1" applyFill="1" applyBorder="1"/>
    <xf numFmtId="2" fontId="17" fillId="2" borderId="3" xfId="0" applyNumberFormat="1" applyFont="1" applyFill="1" applyBorder="1"/>
    <xf numFmtId="0" fontId="17" fillId="2" borderId="12" xfId="0" applyFont="1" applyFill="1" applyBorder="1"/>
    <xf numFmtId="0" fontId="19" fillId="2" borderId="1" xfId="0" applyFont="1" applyFill="1" applyBorder="1" applyAlignment="1">
      <alignment shrinkToFit="1"/>
    </xf>
    <xf numFmtId="0" fontId="19" fillId="2" borderId="2" xfId="0" applyFont="1" applyFill="1" applyBorder="1" applyAlignment="1">
      <alignment horizontal="center" shrinkToFit="1"/>
    </xf>
    <xf numFmtId="0" fontId="19" fillId="2" borderId="2" xfId="0" applyFont="1" applyFill="1" applyBorder="1" applyAlignment="1">
      <alignment shrinkToFit="1"/>
    </xf>
    <xf numFmtId="164" fontId="19" fillId="2" borderId="2" xfId="0" applyNumberFormat="1" applyFont="1" applyFill="1" applyBorder="1" applyAlignment="1">
      <alignment shrinkToFit="1"/>
    </xf>
    <xf numFmtId="164" fontId="19" fillId="2" borderId="28" xfId="0" applyNumberFormat="1" applyFont="1" applyFill="1" applyBorder="1" applyAlignment="1">
      <alignment shrinkToFit="1"/>
    </xf>
    <xf numFmtId="164" fontId="19" fillId="2" borderId="1" xfId="0" applyNumberFormat="1" applyFont="1" applyFill="1" applyBorder="1" applyAlignment="1">
      <alignment shrinkToFit="1"/>
    </xf>
    <xf numFmtId="164" fontId="22" fillId="2" borderId="5" xfId="0" applyNumberFormat="1" applyFont="1" applyFill="1" applyBorder="1" applyAlignment="1">
      <alignment shrinkToFit="1"/>
    </xf>
    <xf numFmtId="164" fontId="22" fillId="2" borderId="4" xfId="0" applyNumberFormat="1" applyFont="1" applyFill="1" applyBorder="1" applyAlignment="1">
      <alignment shrinkToFit="1"/>
    </xf>
    <xf numFmtId="164" fontId="19" fillId="2" borderId="0" xfId="0" applyNumberFormat="1" applyFont="1" applyFill="1" applyAlignment="1">
      <alignment shrinkToFit="1"/>
    </xf>
    <xf numFmtId="0" fontId="17" fillId="2" borderId="14" xfId="0" applyFont="1" applyFill="1" applyBorder="1"/>
    <xf numFmtId="0" fontId="17" fillId="2" borderId="6" xfId="0" applyFont="1" applyFill="1" applyBorder="1" applyAlignment="1">
      <alignment horizontal="center"/>
    </xf>
    <xf numFmtId="0" fontId="17" fillId="2" borderId="6" xfId="0" applyFont="1" applyFill="1" applyBorder="1"/>
    <xf numFmtId="164" fontId="17" fillId="2" borderId="6" xfId="0" applyNumberFormat="1" applyFont="1" applyFill="1" applyBorder="1"/>
    <xf numFmtId="164" fontId="19" fillId="2" borderId="6" xfId="0" applyNumberFormat="1" applyFont="1" applyFill="1" applyBorder="1"/>
    <xf numFmtId="164" fontId="17" fillId="2" borderId="15" xfId="0" applyNumberFormat="1" applyFont="1" applyFill="1" applyBorder="1"/>
    <xf numFmtId="164" fontId="17" fillId="2" borderId="14" xfId="0" applyNumberFormat="1" applyFont="1" applyFill="1" applyBorder="1" applyAlignment="1">
      <alignment shrinkToFit="1"/>
    </xf>
    <xf numFmtId="164" fontId="17" fillId="2" borderId="6" xfId="0" applyNumberFormat="1" applyFont="1" applyFill="1" applyBorder="1" applyAlignment="1">
      <alignment shrinkToFit="1"/>
    </xf>
    <xf numFmtId="164" fontId="17" fillId="2" borderId="17" xfId="0" applyNumberFormat="1" applyFont="1" applyFill="1" applyBorder="1"/>
    <xf numFmtId="164" fontId="17" fillId="2" borderId="9" xfId="0" applyNumberFormat="1" applyFont="1" applyFill="1" applyBorder="1"/>
    <xf numFmtId="0" fontId="17" fillId="2" borderId="0" xfId="0" applyFont="1" applyFill="1" applyAlignment="1">
      <alignment horizontal="center"/>
    </xf>
    <xf numFmtId="164" fontId="17" fillId="2" borderId="0" xfId="0" applyNumberFormat="1" applyFont="1" applyFill="1"/>
    <xf numFmtId="164" fontId="17" fillId="2" borderId="0" xfId="0" applyNumberFormat="1" applyFont="1" applyFill="1" applyAlignment="1">
      <alignment shrinkToFit="1"/>
    </xf>
    <xf numFmtId="164" fontId="17" fillId="2" borderId="34" xfId="0" applyNumberFormat="1" applyFont="1" applyFill="1" applyBorder="1"/>
    <xf numFmtId="164" fontId="19" fillId="2" borderId="0" xfId="0" applyNumberFormat="1" applyFont="1" applyFill="1"/>
    <xf numFmtId="0" fontId="19" fillId="2" borderId="0" xfId="0" applyFont="1" applyFill="1" applyAlignment="1">
      <alignment shrinkToFit="1"/>
    </xf>
    <xf numFmtId="164" fontId="17" fillId="2" borderId="6" xfId="1" applyFont="1" applyFill="1" applyBorder="1"/>
    <xf numFmtId="164" fontId="17" fillId="2" borderId="0" xfId="1" applyFont="1" applyFill="1"/>
    <xf numFmtId="0" fontId="1" fillId="2" borderId="0" xfId="0" applyFont="1" applyFill="1"/>
    <xf numFmtId="164" fontId="2" fillId="2" borderId="0" xfId="0" applyNumberFormat="1" applyFont="1" applyFill="1" applyAlignment="1">
      <alignment shrinkToFit="1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164" fontId="5" fillId="2" borderId="0" xfId="0" applyNumberFormat="1" applyFont="1" applyFill="1" applyAlignment="1">
      <alignment shrinkToFit="1"/>
    </xf>
    <xf numFmtId="0" fontId="3" fillId="2" borderId="0" xfId="0" applyFont="1" applyFill="1" applyAlignment="1">
      <alignment shrinkToFit="1"/>
    </xf>
    <xf numFmtId="164" fontId="3" fillId="2" borderId="0" xfId="1" applyFont="1" applyFill="1"/>
    <xf numFmtId="0" fontId="1" fillId="2" borderId="0" xfId="0" quotePrefix="1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quotePrefix="1" applyFont="1" applyFill="1"/>
    <xf numFmtId="0" fontId="6" fillId="2" borderId="0" xfId="0" quotePrefix="1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17" fillId="2" borderId="11" xfId="1" applyFont="1" applyFill="1" applyBorder="1" applyAlignment="1">
      <alignment vertical="center" wrapText="1"/>
    </xf>
    <xf numFmtId="0" fontId="17" fillId="2" borderId="3" xfId="0" applyFont="1" applyFill="1" applyBorder="1"/>
    <xf numFmtId="164" fontId="17" fillId="2" borderId="3" xfId="0" applyNumberFormat="1" applyFont="1" applyFill="1" applyBorder="1"/>
    <xf numFmtId="164" fontId="19" fillId="2" borderId="3" xfId="1" applyFont="1" applyFill="1" applyBorder="1"/>
    <xf numFmtId="164" fontId="19" fillId="2" borderId="27" xfId="1" applyFont="1" applyFill="1" applyBorder="1"/>
    <xf numFmtId="164" fontId="17" fillId="2" borderId="26" xfId="1" applyFont="1" applyFill="1" applyBorder="1" applyAlignment="1">
      <alignment shrinkToFit="1"/>
    </xf>
    <xf numFmtId="164" fontId="17" fillId="2" borderId="3" xfId="1" applyFont="1" applyFill="1" applyBorder="1" applyAlignment="1">
      <alignment shrinkToFit="1"/>
    </xf>
    <xf numFmtId="0" fontId="17" fillId="2" borderId="27" xfId="0" applyFont="1" applyFill="1" applyBorder="1"/>
    <xf numFmtId="164" fontId="17" fillId="2" borderId="5" xfId="0" applyNumberFormat="1" applyFont="1" applyFill="1" applyBorder="1"/>
    <xf numFmtId="164" fontId="17" fillId="2" borderId="4" xfId="0" applyNumberFormat="1" applyFont="1" applyFill="1" applyBorder="1"/>
    <xf numFmtId="0" fontId="17" fillId="2" borderId="26" xfId="0" applyFont="1" applyFill="1" applyBorder="1"/>
    <xf numFmtId="0" fontId="18" fillId="2" borderId="3" xfId="0" applyFont="1" applyFill="1" applyBorder="1"/>
    <xf numFmtId="164" fontId="17" fillId="2" borderId="27" xfId="0" applyNumberFormat="1" applyFont="1" applyFill="1" applyBorder="1"/>
    <xf numFmtId="164" fontId="17" fillId="2" borderId="2" xfId="1" quotePrefix="1" applyFont="1" applyFill="1" applyBorder="1" applyAlignment="1">
      <alignment horizontal="left"/>
    </xf>
    <xf numFmtId="0" fontId="18" fillId="2" borderId="0" xfId="0" applyFont="1" applyFill="1"/>
    <xf numFmtId="0" fontId="17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9" fillId="2" borderId="0" xfId="0" applyFont="1" applyFill="1"/>
    <xf numFmtId="0" fontId="17" fillId="2" borderId="0" xfId="0" applyFont="1" applyFill="1" applyAlignment="1">
      <alignment shrinkToFit="1"/>
    </xf>
    <xf numFmtId="0" fontId="17" fillId="2" borderId="4" xfId="0" applyFont="1" applyFill="1" applyBorder="1"/>
    <xf numFmtId="164" fontId="19" fillId="2" borderId="20" xfId="1" applyFont="1" applyFill="1" applyBorder="1"/>
    <xf numFmtId="164" fontId="19" fillId="2" borderId="4" xfId="1" applyFont="1" applyFill="1" applyBorder="1"/>
    <xf numFmtId="165" fontId="17" fillId="2" borderId="2" xfId="1" applyNumberFormat="1" applyFont="1" applyFill="1" applyBorder="1"/>
    <xf numFmtId="0" fontId="6" fillId="2" borderId="0" xfId="0" applyFont="1" applyFill="1" applyAlignment="1">
      <alignment horizontal="center"/>
    </xf>
    <xf numFmtId="0" fontId="1" fillId="0" borderId="0" xfId="2" applyFont="1"/>
    <xf numFmtId="0" fontId="1" fillId="2" borderId="0" xfId="2" applyFont="1" applyFill="1"/>
    <xf numFmtId="0" fontId="3" fillId="2" borderId="0" xfId="2" applyFont="1" applyFill="1"/>
    <xf numFmtId="0" fontId="3" fillId="2" borderId="0" xfId="2" applyFont="1" applyFill="1" applyAlignment="1">
      <alignment shrinkToFit="1"/>
    </xf>
    <xf numFmtId="0" fontId="4" fillId="2" borderId="0" xfId="2" applyFont="1" applyFill="1"/>
    <xf numFmtId="0" fontId="17" fillId="0" borderId="0" xfId="2" applyFont="1"/>
    <xf numFmtId="0" fontId="17" fillId="2" borderId="0" xfId="2" applyFont="1" applyFill="1"/>
    <xf numFmtId="0" fontId="19" fillId="2" borderId="0" xfId="2" applyFont="1" applyFill="1"/>
    <xf numFmtId="0" fontId="18" fillId="0" borderId="0" xfId="2" applyFont="1"/>
    <xf numFmtId="0" fontId="18" fillId="2" borderId="0" xfId="2" applyFont="1" applyFill="1"/>
    <xf numFmtId="0" fontId="17" fillId="2" borderId="0" xfId="2" applyFont="1" applyFill="1" applyAlignment="1">
      <alignment shrinkToFit="1"/>
    </xf>
    <xf numFmtId="0" fontId="18" fillId="2" borderId="0" xfId="2" applyFont="1" applyFill="1" applyAlignment="1">
      <alignment horizontal="left"/>
    </xf>
    <xf numFmtId="164" fontId="17" fillId="2" borderId="0" xfId="2" applyNumberFormat="1" applyFont="1" applyFill="1"/>
    <xf numFmtId="0" fontId="17" fillId="2" borderId="0" xfId="2" applyFont="1" applyFill="1" applyAlignment="1">
      <alignment horizontal="left"/>
    </xf>
    <xf numFmtId="0" fontId="17" fillId="2" borderId="0" xfId="2" applyFont="1" applyFill="1" applyAlignment="1">
      <alignment horizontal="center"/>
    </xf>
    <xf numFmtId="164" fontId="17" fillId="2" borderId="0" xfId="2" applyNumberFormat="1" applyFont="1" applyFill="1" applyAlignment="1">
      <alignment shrinkToFit="1"/>
    </xf>
    <xf numFmtId="164" fontId="19" fillId="2" borderId="0" xfId="2" applyNumberFormat="1" applyFont="1" applyFill="1"/>
    <xf numFmtId="164" fontId="17" fillId="2" borderId="34" xfId="2" applyNumberFormat="1" applyFont="1" applyFill="1" applyBorder="1"/>
    <xf numFmtId="164" fontId="17" fillId="2" borderId="15" xfId="2" applyNumberFormat="1" applyFont="1" applyFill="1" applyBorder="1"/>
    <xf numFmtId="164" fontId="17" fillId="2" borderId="6" xfId="2" applyNumberFormat="1" applyFont="1" applyFill="1" applyBorder="1"/>
    <xf numFmtId="0" fontId="17" fillId="2" borderId="6" xfId="2" applyFont="1" applyFill="1" applyBorder="1"/>
    <xf numFmtId="0" fontId="17" fillId="2" borderId="6" xfId="2" applyFont="1" applyFill="1" applyBorder="1" applyAlignment="1">
      <alignment horizontal="center"/>
    </xf>
    <xf numFmtId="0" fontId="17" fillId="2" borderId="14" xfId="2" applyFont="1" applyFill="1" applyBorder="1"/>
    <xf numFmtId="164" fontId="17" fillId="2" borderId="9" xfId="2" applyNumberFormat="1" applyFont="1" applyFill="1" applyBorder="1"/>
    <xf numFmtId="164" fontId="17" fillId="2" borderId="17" xfId="2" applyNumberFormat="1" applyFont="1" applyFill="1" applyBorder="1"/>
    <xf numFmtId="164" fontId="17" fillId="2" borderId="6" xfId="2" applyNumberFormat="1" applyFont="1" applyFill="1" applyBorder="1" applyAlignment="1">
      <alignment shrinkToFit="1"/>
    </xf>
    <xf numFmtId="164" fontId="17" fillId="2" borderId="14" xfId="2" applyNumberFormat="1" applyFont="1" applyFill="1" applyBorder="1" applyAlignment="1">
      <alignment shrinkToFit="1"/>
    </xf>
    <xf numFmtId="164" fontId="19" fillId="2" borderId="6" xfId="2" applyNumberFormat="1" applyFont="1" applyFill="1" applyBorder="1"/>
    <xf numFmtId="0" fontId="19" fillId="2" borderId="0" xfId="2" applyFont="1" applyFill="1" applyAlignment="1">
      <alignment shrinkToFit="1"/>
    </xf>
    <xf numFmtId="164" fontId="19" fillId="2" borderId="0" xfId="2" applyNumberFormat="1" applyFont="1" applyFill="1" applyAlignment="1">
      <alignment shrinkToFit="1"/>
    </xf>
    <xf numFmtId="164" fontId="19" fillId="2" borderId="2" xfId="2" applyNumberFormat="1" applyFont="1" applyFill="1" applyBorder="1" applyAlignment="1">
      <alignment shrinkToFit="1"/>
    </xf>
    <xf numFmtId="0" fontId="19" fillId="2" borderId="2" xfId="2" applyFont="1" applyFill="1" applyBorder="1" applyAlignment="1">
      <alignment shrinkToFit="1"/>
    </xf>
    <xf numFmtId="0" fontId="19" fillId="2" borderId="2" xfId="2" applyFont="1" applyFill="1" applyBorder="1" applyAlignment="1">
      <alignment horizontal="center" shrinkToFit="1"/>
    </xf>
    <xf numFmtId="0" fontId="19" fillId="2" borderId="1" xfId="2" applyFont="1" applyFill="1" applyBorder="1" applyAlignment="1">
      <alignment shrinkToFit="1"/>
    </xf>
    <xf numFmtId="164" fontId="22" fillId="2" borderId="4" xfId="2" applyNumberFormat="1" applyFont="1" applyFill="1" applyBorder="1" applyAlignment="1">
      <alignment shrinkToFit="1"/>
    </xf>
    <xf numFmtId="164" fontId="22" fillId="2" borderId="5" xfId="2" applyNumberFormat="1" applyFont="1" applyFill="1" applyBorder="1" applyAlignment="1">
      <alignment shrinkToFit="1"/>
    </xf>
    <xf numFmtId="164" fontId="19" fillId="2" borderId="1" xfId="2" applyNumberFormat="1" applyFont="1" applyFill="1" applyBorder="1" applyAlignment="1">
      <alignment shrinkToFit="1"/>
    </xf>
    <xf numFmtId="164" fontId="19" fillId="2" borderId="28" xfId="2" applyNumberFormat="1" applyFont="1" applyFill="1" applyBorder="1" applyAlignment="1">
      <alignment shrinkToFit="1"/>
    </xf>
    <xf numFmtId="0" fontId="17" fillId="2" borderId="12" xfId="2" applyFont="1" applyFill="1" applyBorder="1"/>
    <xf numFmtId="0" fontId="18" fillId="2" borderId="11" xfId="2" applyFont="1" applyFill="1" applyBorder="1"/>
    <xf numFmtId="2" fontId="17" fillId="2" borderId="3" xfId="2" applyNumberFormat="1" applyFont="1" applyFill="1" applyBorder="1"/>
    <xf numFmtId="0" fontId="17" fillId="2" borderId="11" xfId="2" applyFont="1" applyFill="1" applyBorder="1"/>
    <xf numFmtId="0" fontId="17" fillId="2" borderId="10" xfId="2" applyFont="1" applyFill="1" applyBorder="1"/>
    <xf numFmtId="164" fontId="20" fillId="2" borderId="13" xfId="2" applyNumberFormat="1" applyFont="1" applyFill="1" applyBorder="1"/>
    <xf numFmtId="164" fontId="20" fillId="2" borderId="5" xfId="2" applyNumberFormat="1" applyFont="1" applyFill="1" applyBorder="1"/>
    <xf numFmtId="165" fontId="17" fillId="2" borderId="12" xfId="2" applyNumberFormat="1" applyFont="1" applyFill="1" applyBorder="1"/>
    <xf numFmtId="0" fontId="17" fillId="2" borderId="11" xfId="2" applyFont="1" applyFill="1" applyBorder="1" applyAlignment="1">
      <alignment shrinkToFit="1"/>
    </xf>
    <xf numFmtId="0" fontId="17" fillId="2" borderId="10" xfId="2" applyFont="1" applyFill="1" applyBorder="1" applyAlignment="1">
      <alignment shrinkToFit="1"/>
    </xf>
    <xf numFmtId="0" fontId="17" fillId="2" borderId="33" xfId="2" applyFont="1" applyFill="1" applyBorder="1"/>
    <xf numFmtId="0" fontId="19" fillId="2" borderId="11" xfId="2" applyFont="1" applyFill="1" applyBorder="1"/>
    <xf numFmtId="164" fontId="17" fillId="2" borderId="11" xfId="2" applyNumberFormat="1" applyFont="1" applyFill="1" applyBorder="1"/>
    <xf numFmtId="164" fontId="17" fillId="2" borderId="28" xfId="2" applyNumberFormat="1" applyFont="1" applyFill="1" applyBorder="1"/>
    <xf numFmtId="0" fontId="17" fillId="2" borderId="2" xfId="2" applyFont="1" applyFill="1" applyBorder="1"/>
    <xf numFmtId="2" fontId="17" fillId="2" borderId="6" xfId="2" applyNumberFormat="1" applyFont="1" applyFill="1" applyBorder="1"/>
    <xf numFmtId="0" fontId="17" fillId="2" borderId="2" xfId="2" applyFont="1" applyFill="1" applyBorder="1" applyAlignment="1">
      <alignment shrinkToFit="1"/>
    </xf>
    <xf numFmtId="0" fontId="18" fillId="2" borderId="2" xfId="2" quotePrefix="1" applyFont="1" applyFill="1" applyBorder="1" applyAlignment="1">
      <alignment horizontal="left" shrinkToFit="1"/>
    </xf>
    <xf numFmtId="0" fontId="17" fillId="2" borderId="1" xfId="2" applyFont="1" applyFill="1" applyBorder="1"/>
    <xf numFmtId="164" fontId="20" fillId="2" borderId="4" xfId="2" applyNumberFormat="1" applyFont="1" applyFill="1" applyBorder="1"/>
    <xf numFmtId="0" fontId="17" fillId="2" borderId="28" xfId="2" applyFont="1" applyFill="1" applyBorder="1"/>
    <xf numFmtId="164" fontId="17" fillId="2" borderId="2" xfId="2" applyNumberFormat="1" applyFont="1" applyFill="1" applyBorder="1"/>
    <xf numFmtId="164" fontId="18" fillId="2" borderId="2" xfId="2" applyNumberFormat="1" applyFont="1" applyFill="1" applyBorder="1"/>
    <xf numFmtId="164" fontId="18" fillId="2" borderId="28" xfId="2" applyNumberFormat="1" applyFont="1" applyFill="1" applyBorder="1"/>
    <xf numFmtId="2" fontId="17" fillId="2" borderId="8" xfId="2" applyNumberFormat="1" applyFont="1" applyFill="1" applyBorder="1"/>
    <xf numFmtId="0" fontId="17" fillId="2" borderId="8" xfId="2" applyFont="1" applyFill="1" applyBorder="1" applyAlignment="1">
      <alignment shrinkToFit="1"/>
    </xf>
    <xf numFmtId="0" fontId="18" fillId="2" borderId="8" xfId="2" applyFont="1" applyFill="1" applyBorder="1" applyAlignment="1">
      <alignment shrinkToFit="1"/>
    </xf>
    <xf numFmtId="0" fontId="17" fillId="2" borderId="29" xfId="2" applyFont="1" applyFill="1" applyBorder="1"/>
    <xf numFmtId="164" fontId="20" fillId="2" borderId="9" xfId="2" applyNumberFormat="1" applyFont="1" applyFill="1" applyBorder="1"/>
    <xf numFmtId="164" fontId="20" fillId="2" borderId="17" xfId="2" applyNumberFormat="1" applyFont="1" applyFill="1" applyBorder="1"/>
    <xf numFmtId="164" fontId="17" fillId="2" borderId="7" xfId="2" applyNumberFormat="1" applyFont="1" applyFill="1" applyBorder="1"/>
    <xf numFmtId="164" fontId="17" fillId="2" borderId="8" xfId="2" applyNumberFormat="1" applyFont="1" applyFill="1" applyBorder="1"/>
    <xf numFmtId="0" fontId="17" fillId="2" borderId="8" xfId="2" applyFont="1" applyFill="1" applyBorder="1"/>
    <xf numFmtId="2" fontId="17" fillId="2" borderId="2" xfId="2" applyNumberFormat="1" applyFont="1" applyFill="1" applyBorder="1"/>
    <xf numFmtId="0" fontId="18" fillId="2" borderId="2" xfId="2" applyFont="1" applyFill="1" applyBorder="1" applyAlignment="1">
      <alignment shrinkToFit="1"/>
    </xf>
    <xf numFmtId="2" fontId="17" fillId="2" borderId="28" xfId="2" applyNumberFormat="1" applyFont="1" applyFill="1" applyBorder="1"/>
    <xf numFmtId="0" fontId="17" fillId="2" borderId="4" xfId="2" applyFont="1" applyFill="1" applyBorder="1"/>
    <xf numFmtId="0" fontId="17" fillId="2" borderId="24" xfId="2" applyFont="1" applyFill="1" applyBorder="1"/>
    <xf numFmtId="0" fontId="17" fillId="2" borderId="2" xfId="2" quotePrefix="1" applyFont="1" applyFill="1" applyBorder="1" applyAlignment="1">
      <alignment horizontal="left" shrinkToFit="1"/>
    </xf>
    <xf numFmtId="0" fontId="18" fillId="2" borderId="2" xfId="2" applyFont="1" applyFill="1" applyBorder="1" applyAlignment="1">
      <alignment horizontal="left" shrinkToFit="1"/>
    </xf>
    <xf numFmtId="0" fontId="18" fillId="2" borderId="2" xfId="2" applyFont="1" applyFill="1" applyBorder="1"/>
    <xf numFmtId="164" fontId="17" fillId="2" borderId="27" xfId="2" applyNumberFormat="1" applyFont="1" applyFill="1" applyBorder="1"/>
    <xf numFmtId="0" fontId="17" fillId="2" borderId="3" xfId="2" applyFont="1" applyFill="1" applyBorder="1"/>
    <xf numFmtId="0" fontId="18" fillId="2" borderId="3" xfId="2" applyFont="1" applyFill="1" applyBorder="1"/>
    <xf numFmtId="0" fontId="17" fillId="2" borderId="26" xfId="2" applyFont="1" applyFill="1" applyBorder="1"/>
    <xf numFmtId="164" fontId="17" fillId="2" borderId="4" xfId="2" applyNumberFormat="1" applyFont="1" applyFill="1" applyBorder="1"/>
    <xf numFmtId="164" fontId="17" fillId="2" borderId="5" xfId="2" applyNumberFormat="1" applyFont="1" applyFill="1" applyBorder="1"/>
    <xf numFmtId="0" fontId="17" fillId="2" borderId="27" xfId="2" applyFont="1" applyFill="1" applyBorder="1"/>
    <xf numFmtId="164" fontId="17" fillId="2" borderId="3" xfId="2" applyNumberFormat="1" applyFont="1" applyFill="1" applyBorder="1"/>
    <xf numFmtId="0" fontId="6" fillId="2" borderId="0" xfId="2" applyFont="1" applyFill="1" applyAlignment="1">
      <alignment horizontal="center"/>
    </xf>
    <xf numFmtId="0" fontId="6" fillId="2" borderId="6" xfId="2" applyFont="1" applyFill="1" applyBorder="1" applyAlignment="1">
      <alignment horizontal="center"/>
    </xf>
    <xf numFmtId="0" fontId="4" fillId="2" borderId="6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4" fillId="2" borderId="11" xfId="2" applyFont="1" applyFill="1" applyBorder="1" applyAlignment="1">
      <alignment horizontal="center"/>
    </xf>
    <xf numFmtId="0" fontId="1" fillId="2" borderId="0" xfId="2" quotePrefix="1" applyFont="1" applyFill="1" applyAlignment="1">
      <alignment horizontal="center"/>
    </xf>
    <xf numFmtId="0" fontId="6" fillId="2" borderId="0" xfId="2" quotePrefix="1" applyFont="1" applyFill="1" applyAlignment="1">
      <alignment horizontal="center"/>
    </xf>
    <xf numFmtId="0" fontId="6" fillId="2" borderId="0" xfId="2" quotePrefix="1" applyFont="1" applyFill="1"/>
    <xf numFmtId="0" fontId="6" fillId="2" borderId="0" xfId="2" applyFont="1" applyFill="1"/>
    <xf numFmtId="0" fontId="1" fillId="2" borderId="0" xfId="2" applyFont="1" applyFill="1" applyAlignment="1">
      <alignment horizontal="center"/>
    </xf>
    <xf numFmtId="0" fontId="9" fillId="2" borderId="0" xfId="2" applyFill="1"/>
    <xf numFmtId="164" fontId="2" fillId="2" borderId="0" xfId="2" applyNumberFormat="1" applyFont="1" applyFill="1" applyAlignment="1">
      <alignment shrinkToFit="1"/>
    </xf>
    <xf numFmtId="164" fontId="5" fillId="2" borderId="0" xfId="2" applyNumberFormat="1" applyFont="1" applyFill="1" applyAlignment="1">
      <alignment shrinkToFit="1"/>
    </xf>
    <xf numFmtId="0" fontId="17" fillId="2" borderId="2" xfId="2" applyFont="1" applyFill="1" applyBorder="1" applyAlignment="1">
      <alignment horizontal="left" shrinkToFit="1"/>
    </xf>
    <xf numFmtId="0" fontId="1" fillId="2" borderId="0" xfId="2" applyFont="1" applyFill="1" applyAlignment="1">
      <alignment horizontal="center" vertical="center"/>
    </xf>
    <xf numFmtId="0" fontId="4" fillId="2" borderId="3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39" xfId="2" applyFont="1" applyFill="1" applyBorder="1" applyAlignment="1">
      <alignment horizontal="center"/>
    </xf>
    <xf numFmtId="0" fontId="17" fillId="2" borderId="42" xfId="2" applyFont="1" applyFill="1" applyBorder="1" applyAlignment="1">
      <alignment horizontal="center" vertical="center"/>
    </xf>
    <xf numFmtId="0" fontId="18" fillId="2" borderId="43" xfId="2" applyFont="1" applyFill="1" applyBorder="1"/>
    <xf numFmtId="164" fontId="19" fillId="2" borderId="13" xfId="1" applyFont="1" applyFill="1" applyBorder="1"/>
    <xf numFmtId="164" fontId="19" fillId="2" borderId="44" xfId="1" applyFont="1" applyFill="1" applyBorder="1" applyAlignment="1"/>
    <xf numFmtId="0" fontId="17" fillId="2" borderId="44" xfId="2" applyFont="1" applyFill="1" applyBorder="1" applyAlignment="1">
      <alignment horizontal="center" vertical="center"/>
    </xf>
    <xf numFmtId="0" fontId="18" fillId="2" borderId="45" xfId="2" applyFont="1" applyFill="1" applyBorder="1"/>
    <xf numFmtId="0" fontId="17" fillId="2" borderId="46" xfId="2" applyFont="1" applyFill="1" applyBorder="1" applyAlignment="1">
      <alignment horizontal="center" vertical="center"/>
    </xf>
    <xf numFmtId="0" fontId="18" fillId="2" borderId="5" xfId="2" applyFont="1" applyFill="1" applyBorder="1" applyAlignment="1">
      <alignment shrinkToFit="1"/>
    </xf>
    <xf numFmtId="0" fontId="17" fillId="2" borderId="46" xfId="2" applyFont="1" applyFill="1" applyBorder="1" applyAlignment="1"/>
    <xf numFmtId="0" fontId="18" fillId="2" borderId="5" xfId="2" applyFont="1" applyFill="1" applyBorder="1"/>
    <xf numFmtId="164" fontId="19" fillId="2" borderId="46" xfId="1" applyFont="1" applyFill="1" applyBorder="1" applyAlignment="1"/>
    <xf numFmtId="0" fontId="18" fillId="2" borderId="18" xfId="2" applyFont="1" applyFill="1" applyBorder="1" applyAlignment="1">
      <alignment shrinkToFit="1"/>
    </xf>
    <xf numFmtId="164" fontId="19" fillId="2" borderId="9" xfId="1" applyFont="1" applyFill="1" applyBorder="1"/>
    <xf numFmtId="164" fontId="19" fillId="2" borderId="38" xfId="1" applyFont="1" applyFill="1" applyBorder="1" applyAlignment="1"/>
    <xf numFmtId="0" fontId="17" fillId="2" borderId="47" xfId="2" applyFont="1" applyFill="1" applyBorder="1" applyAlignment="1">
      <alignment horizontal="center" vertical="center"/>
    </xf>
    <xf numFmtId="0" fontId="18" fillId="2" borderId="5" xfId="2" applyFont="1" applyFill="1" applyBorder="1" applyAlignment="1">
      <alignment horizontal="left" shrinkToFit="1"/>
    </xf>
    <xf numFmtId="0" fontId="18" fillId="2" borderId="5" xfId="2" quotePrefix="1" applyFont="1" applyFill="1" applyBorder="1" applyAlignment="1">
      <alignment horizontal="left" shrinkToFit="1"/>
    </xf>
    <xf numFmtId="0" fontId="17" fillId="2" borderId="48" xfId="2" applyFont="1" applyFill="1" applyBorder="1" applyAlignment="1">
      <alignment horizontal="center" vertical="center"/>
    </xf>
    <xf numFmtId="0" fontId="17" fillId="2" borderId="48" xfId="2" applyFont="1" applyFill="1" applyBorder="1" applyAlignment="1"/>
    <xf numFmtId="164" fontId="17" fillId="2" borderId="14" xfId="1" applyFont="1" applyFill="1" applyBorder="1" applyAlignment="1">
      <alignment shrinkToFit="1"/>
    </xf>
    <xf numFmtId="164" fontId="17" fillId="2" borderId="6" xfId="1" applyFont="1" applyFill="1" applyBorder="1" applyAlignment="1">
      <alignment shrinkToFit="1"/>
    </xf>
    <xf numFmtId="165" fontId="17" fillId="2" borderId="15" xfId="1" applyNumberFormat="1" applyFont="1" applyFill="1" applyBorder="1"/>
    <xf numFmtId="0" fontId="17" fillId="2" borderId="10" xfId="2" applyFont="1" applyFill="1" applyBorder="1" applyAlignment="1">
      <alignment horizontal="center" vertical="center"/>
    </xf>
    <xf numFmtId="0" fontId="19" fillId="2" borderId="33" xfId="2" applyFont="1" applyFill="1" applyBorder="1"/>
    <xf numFmtId="0" fontId="17" fillId="2" borderId="42" xfId="2" applyFont="1" applyFill="1" applyBorder="1"/>
    <xf numFmtId="0" fontId="19" fillId="2" borderId="1" xfId="2" applyFont="1" applyFill="1" applyBorder="1" applyAlignment="1">
      <alignment horizontal="center" vertical="center" shrinkToFit="1"/>
    </xf>
    <xf numFmtId="164" fontId="19" fillId="2" borderId="4" xfId="2" applyNumberFormat="1" applyFont="1" applyFill="1" applyBorder="1" applyAlignment="1">
      <alignment shrinkToFit="1"/>
    </xf>
    <xf numFmtId="164" fontId="19" fillId="2" borderId="46" xfId="2" applyNumberFormat="1" applyFont="1" applyFill="1" applyBorder="1" applyAlignment="1">
      <alignment shrinkToFit="1"/>
    </xf>
    <xf numFmtId="0" fontId="17" fillId="2" borderId="14" xfId="2" applyFont="1" applyFill="1" applyBorder="1" applyAlignment="1">
      <alignment horizontal="center" vertical="center"/>
    </xf>
    <xf numFmtId="164" fontId="19" fillId="2" borderId="39" xfId="2" applyNumberFormat="1" applyFont="1" applyFill="1" applyBorder="1"/>
    <xf numFmtId="164" fontId="17" fillId="2" borderId="48" xfId="2" applyNumberFormat="1" applyFont="1" applyFill="1" applyBorder="1"/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17" fillId="2" borderId="1" xfId="2" applyFont="1" applyFill="1" applyBorder="1" applyAlignment="1">
      <alignment horizontal="center" vertical="center"/>
    </xf>
    <xf numFmtId="0" fontId="17" fillId="2" borderId="46" xfId="2" applyFont="1" applyFill="1" applyBorder="1"/>
    <xf numFmtId="164" fontId="17" fillId="3" borderId="2" xfId="1" applyFont="1" applyFill="1" applyBorder="1"/>
    <xf numFmtId="164" fontId="17" fillId="3" borderId="2" xfId="1" applyFont="1" applyFill="1" applyBorder="1" applyAlignment="1">
      <alignment horizontal="center"/>
    </xf>
    <xf numFmtId="0" fontId="17" fillId="2" borderId="48" xfId="2" applyFont="1" applyFill="1" applyBorder="1"/>
    <xf numFmtId="0" fontId="18" fillId="2" borderId="0" xfId="2" applyFont="1" applyFill="1" applyAlignment="1">
      <alignment horizontal="center" vertical="center" wrapText="1"/>
    </xf>
    <xf numFmtId="0" fontId="19" fillId="2" borderId="0" xfId="2" applyFont="1" applyFill="1" applyAlignment="1">
      <alignment horizontal="center" vertical="center" wrapText="1"/>
    </xf>
    <xf numFmtId="0" fontId="17" fillId="2" borderId="0" xfId="2" applyFont="1" applyFill="1" applyAlignment="1">
      <alignment horizontal="center" vertical="center" wrapText="1"/>
    </xf>
    <xf numFmtId="0" fontId="23" fillId="2" borderId="0" xfId="2" applyFont="1" applyFill="1" applyAlignment="1">
      <alignment horizontal="center" vertical="center" wrapText="1"/>
    </xf>
    <xf numFmtId="0" fontId="10" fillId="2" borderId="22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0" fontId="15" fillId="2" borderId="22" xfId="2" applyFont="1" applyFill="1" applyBorder="1" applyAlignment="1">
      <alignment horizontal="center" vertical="center" wrapText="1"/>
    </xf>
    <xf numFmtId="0" fontId="15" fillId="2" borderId="8" xfId="2" applyFont="1" applyFill="1" applyBorder="1" applyAlignment="1">
      <alignment horizontal="center" vertical="center" wrapText="1"/>
    </xf>
    <xf numFmtId="0" fontId="15" fillId="2" borderId="19" xfId="2" applyFont="1" applyFill="1" applyBorder="1" applyAlignment="1">
      <alignment horizontal="center" vertical="center" wrapText="1"/>
    </xf>
    <xf numFmtId="0" fontId="7" fillId="2" borderId="22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 wrapText="1"/>
    </xf>
    <xf numFmtId="0" fontId="6" fillId="2" borderId="32" xfId="2" applyFont="1" applyFill="1" applyBorder="1" applyAlignment="1">
      <alignment horizontal="center" vertical="center" wrapText="1"/>
    </xf>
    <xf numFmtId="164" fontId="19" fillId="2" borderId="16" xfId="2" applyNumberFormat="1" applyFont="1" applyFill="1" applyBorder="1" applyAlignment="1">
      <alignment horizontal="center"/>
    </xf>
    <xf numFmtId="164" fontId="17" fillId="2" borderId="0" xfId="2" applyNumberFormat="1" applyFont="1" applyFill="1" applyAlignment="1">
      <alignment horizontal="center" vertical="center" wrapText="1"/>
    </xf>
    <xf numFmtId="164" fontId="23" fillId="2" borderId="0" xfId="2" applyNumberFormat="1" applyFont="1" applyFill="1" applyAlignment="1">
      <alignment horizontal="center" vertical="center" wrapText="1"/>
    </xf>
    <xf numFmtId="0" fontId="13" fillId="2" borderId="22" xfId="2" applyFont="1" applyFill="1" applyBorder="1" applyAlignment="1">
      <alignment horizontal="center" vertical="center" wrapText="1"/>
    </xf>
    <xf numFmtId="0" fontId="13" fillId="2" borderId="8" xfId="2" applyFont="1" applyFill="1" applyBorder="1" applyAlignment="1">
      <alignment horizontal="center" vertical="center" wrapText="1"/>
    </xf>
    <xf numFmtId="0" fontId="13" fillId="2" borderId="19" xfId="2" applyFont="1" applyFill="1" applyBorder="1" applyAlignment="1">
      <alignment horizontal="center" vertical="center" wrapText="1"/>
    </xf>
    <xf numFmtId="0" fontId="14" fillId="2" borderId="22" xfId="2" applyFont="1" applyFill="1" applyBorder="1" applyAlignment="1">
      <alignment horizontal="center" vertical="center" wrapText="1"/>
    </xf>
    <xf numFmtId="0" fontId="14" fillId="2" borderId="8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0" fillId="2" borderId="22" xfId="2" quotePrefix="1" applyFont="1" applyFill="1" applyBorder="1" applyAlignment="1">
      <alignment horizontal="center" vertical="center" wrapText="1"/>
    </xf>
    <xf numFmtId="0" fontId="10" fillId="2" borderId="8" xfId="2" quotePrefix="1" applyFont="1" applyFill="1" applyBorder="1" applyAlignment="1">
      <alignment horizontal="center" vertical="center" wrapText="1"/>
    </xf>
    <xf numFmtId="0" fontId="10" fillId="2" borderId="19" xfId="2" quotePrefix="1" applyFont="1" applyFill="1" applyBorder="1" applyAlignment="1">
      <alignment horizontal="center" vertical="center" wrapText="1"/>
    </xf>
    <xf numFmtId="0" fontId="8" fillId="2" borderId="22" xfId="2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8" fillId="2" borderId="19" xfId="2" applyFont="1" applyFill="1" applyBorder="1" applyAlignment="1">
      <alignment horizontal="center" vertical="center" wrapText="1"/>
    </xf>
    <xf numFmtId="0" fontId="6" fillId="2" borderId="22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12" fillId="2" borderId="22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>
      <alignment horizontal="center" vertical="center" wrapText="1"/>
    </xf>
    <xf numFmtId="0" fontId="12" fillId="2" borderId="19" xfId="2" applyFont="1" applyFill="1" applyBorder="1" applyAlignment="1">
      <alignment horizontal="center" vertical="center" wrapText="1"/>
    </xf>
    <xf numFmtId="0" fontId="6" fillId="2" borderId="36" xfId="2" applyFont="1" applyFill="1" applyBorder="1" applyAlignment="1">
      <alignment horizontal="center" vertical="center" wrapText="1"/>
    </xf>
    <xf numFmtId="0" fontId="6" fillId="2" borderId="38" xfId="2" applyFont="1" applyFill="1" applyBorder="1" applyAlignment="1">
      <alignment horizontal="center" vertical="center" wrapText="1"/>
    </xf>
    <xf numFmtId="0" fontId="6" fillId="2" borderId="40" xfId="2" applyFont="1" applyFill="1" applyBorder="1" applyAlignment="1">
      <alignment horizontal="center" vertical="center" wrapText="1"/>
    </xf>
    <xf numFmtId="0" fontId="6" fillId="2" borderId="37" xfId="2" applyFont="1" applyFill="1" applyBorder="1" applyAlignment="1">
      <alignment horizontal="center" vertical="center" wrapText="1"/>
    </xf>
    <xf numFmtId="0" fontId="6" fillId="2" borderId="18" xfId="2" applyFont="1" applyFill="1" applyBorder="1" applyAlignment="1">
      <alignment horizontal="center" vertical="center" wrapText="1"/>
    </xf>
    <xf numFmtId="0" fontId="6" fillId="2" borderId="41" xfId="2" applyFont="1" applyFill="1" applyBorder="1" applyAlignment="1">
      <alignment horizontal="center" vertical="center" wrapText="1"/>
    </xf>
    <xf numFmtId="0" fontId="11" fillId="2" borderId="22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0" fillId="2" borderId="22" xfId="2" quotePrefix="1" applyFont="1" applyFill="1" applyBorder="1" applyAlignment="1">
      <alignment horizontal="center" wrapText="1"/>
    </xf>
    <xf numFmtId="0" fontId="10" fillId="2" borderId="8" xfId="2" quotePrefix="1" applyFont="1" applyFill="1" applyBorder="1" applyAlignment="1">
      <alignment horizontal="center" wrapText="1"/>
    </xf>
    <xf numFmtId="0" fontId="10" fillId="2" borderId="19" xfId="2" quotePrefix="1" applyFont="1" applyFill="1" applyBorder="1" applyAlignment="1">
      <alignment horizontal="center" wrapText="1"/>
    </xf>
    <xf numFmtId="0" fontId="7" fillId="2" borderId="21" xfId="2" applyFont="1" applyFill="1" applyBorder="1" applyAlignment="1">
      <alignment horizontal="center" vertical="center" wrapText="1" shrinkToFit="1"/>
    </xf>
    <xf numFmtId="0" fontId="7" fillId="2" borderId="24" xfId="2" applyFont="1" applyFill="1" applyBorder="1" applyAlignment="1">
      <alignment horizontal="center" vertical="center" wrapText="1" shrinkToFit="1"/>
    </xf>
    <xf numFmtId="0" fontId="7" fillId="2" borderId="31" xfId="2" applyFont="1" applyFill="1" applyBorder="1" applyAlignment="1">
      <alignment horizontal="center" vertical="center" wrapText="1" shrinkToFit="1"/>
    </xf>
    <xf numFmtId="164" fontId="7" fillId="2" borderId="22" xfId="1" applyFont="1" applyFill="1" applyBorder="1" applyAlignment="1">
      <alignment horizontal="center" vertical="center" wrapText="1"/>
    </xf>
    <xf numFmtId="164" fontId="7" fillId="2" borderId="8" xfId="1" applyFont="1" applyFill="1" applyBorder="1" applyAlignment="1">
      <alignment horizontal="center" vertical="center" wrapText="1"/>
    </xf>
    <xf numFmtId="164" fontId="7" fillId="2" borderId="19" xfId="1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 shrinkToFit="1"/>
    </xf>
    <xf numFmtId="0" fontId="16" fillId="2" borderId="8" xfId="2" applyFont="1" applyFill="1" applyBorder="1" applyAlignment="1">
      <alignment horizontal="center" vertical="center" wrapText="1" shrinkToFit="1"/>
    </xf>
    <xf numFmtId="0" fontId="16" fillId="2" borderId="19" xfId="2" applyFont="1" applyFill="1" applyBorder="1" applyAlignment="1">
      <alignment horizontal="center" vertical="center" wrapText="1" shrinkToFit="1"/>
    </xf>
    <xf numFmtId="0" fontId="7" fillId="2" borderId="23" xfId="2" applyFont="1" applyFill="1" applyBorder="1" applyAlignment="1">
      <alignment horizontal="center" vertical="center" wrapText="1"/>
    </xf>
    <xf numFmtId="0" fontId="7" fillId="2" borderId="25" xfId="2" applyFont="1" applyFill="1" applyBorder="1" applyAlignment="1">
      <alignment horizontal="center" vertical="center" wrapText="1"/>
    </xf>
    <xf numFmtId="0" fontId="7" fillId="2" borderId="32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/>
    </xf>
    <xf numFmtId="0" fontId="6" fillId="2" borderId="20" xfId="2" applyFont="1" applyFill="1" applyBorder="1" applyAlignment="1">
      <alignment horizontal="center"/>
    </xf>
    <xf numFmtId="0" fontId="6" fillId="2" borderId="36" xfId="2" applyFont="1" applyFill="1" applyBorder="1" applyAlignment="1">
      <alignment wrapText="1"/>
    </xf>
    <xf numFmtId="0" fontId="6" fillId="2" borderId="38" xfId="2" applyFont="1" applyFill="1" applyBorder="1" applyAlignment="1">
      <alignment wrapText="1"/>
    </xf>
    <xf numFmtId="0" fontId="6" fillId="2" borderId="40" xfId="2" applyFont="1" applyFill="1" applyBorder="1" applyAlignment="1">
      <alignment wrapText="1"/>
    </xf>
    <xf numFmtId="0" fontId="7" fillId="2" borderId="21" xfId="2" quotePrefix="1" applyFont="1" applyFill="1" applyBorder="1" applyAlignment="1">
      <alignment horizontal="center" vertical="center" wrapText="1"/>
    </xf>
    <xf numFmtId="0" fontId="7" fillId="2" borderId="24" xfId="2" quotePrefix="1" applyFont="1" applyFill="1" applyBorder="1" applyAlignment="1">
      <alignment horizontal="center" vertical="center" wrapText="1"/>
    </xf>
    <xf numFmtId="0" fontId="7" fillId="2" borderId="31" xfId="2" quotePrefix="1" applyFont="1" applyFill="1" applyBorder="1" applyAlignment="1">
      <alignment horizontal="center" vertical="center" wrapText="1"/>
    </xf>
    <xf numFmtId="0" fontId="6" fillId="2" borderId="22" xfId="2" quotePrefix="1" applyFont="1" applyFill="1" applyBorder="1" applyAlignment="1">
      <alignment horizontal="center" vertical="center" wrapText="1"/>
    </xf>
    <xf numFmtId="0" fontId="6" fillId="2" borderId="8" xfId="2" quotePrefix="1" applyFont="1" applyFill="1" applyBorder="1" applyAlignment="1">
      <alignment horizontal="center" vertical="center" wrapText="1"/>
    </xf>
    <xf numFmtId="0" fontId="6" fillId="2" borderId="19" xfId="2" quotePrefix="1" applyFont="1" applyFill="1" applyBorder="1" applyAlignment="1">
      <alignment horizontal="center" vertical="center" wrapText="1"/>
    </xf>
    <xf numFmtId="0" fontId="6" fillId="2" borderId="22" xfId="2" quotePrefix="1" applyFont="1" applyFill="1" applyBorder="1" applyAlignment="1">
      <alignment horizontal="center" vertical="center"/>
    </xf>
    <xf numFmtId="0" fontId="6" fillId="2" borderId="8" xfId="2" quotePrefix="1" applyFont="1" applyFill="1" applyBorder="1" applyAlignment="1">
      <alignment horizontal="center" vertical="center"/>
    </xf>
    <xf numFmtId="0" fontId="6" fillId="2" borderId="19" xfId="2" quotePrefix="1" applyFont="1" applyFill="1" applyBorder="1" applyAlignment="1">
      <alignment horizontal="center" vertical="center"/>
    </xf>
    <xf numFmtId="0" fontId="7" fillId="2" borderId="22" xfId="2" quotePrefix="1" applyFont="1" applyFill="1" applyBorder="1" applyAlignment="1">
      <alignment horizontal="center" vertical="center" wrapText="1"/>
    </xf>
    <xf numFmtId="0" fontId="7" fillId="2" borderId="8" xfId="2" quotePrefix="1" applyFont="1" applyFill="1" applyBorder="1" applyAlignment="1">
      <alignment horizontal="center" vertical="center" wrapText="1"/>
    </xf>
    <xf numFmtId="0" fontId="7" fillId="2" borderId="30" xfId="2" quotePrefix="1" applyFont="1" applyFill="1" applyBorder="1" applyAlignment="1">
      <alignment horizontal="center" vertical="center" wrapText="1"/>
    </xf>
    <xf numFmtId="0" fontId="7" fillId="2" borderId="20" xfId="2" quotePrefix="1" applyFont="1" applyFill="1" applyBorder="1" applyAlignment="1">
      <alignment horizontal="center" vertical="center" wrapText="1"/>
    </xf>
    <xf numFmtId="0" fontId="7" fillId="2" borderId="13" xfId="2" quotePrefix="1" applyFont="1" applyFill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15" fillId="2" borderId="22" xfId="0" quotePrefix="1" applyFont="1" applyFill="1" applyBorder="1" applyAlignment="1">
      <alignment horizontal="center" wrapText="1" shrinkToFit="1"/>
    </xf>
    <xf numFmtId="0" fontId="15" fillId="2" borderId="8" xfId="0" quotePrefix="1" applyFont="1" applyFill="1" applyBorder="1" applyAlignment="1">
      <alignment horizontal="center" wrapText="1" shrinkToFit="1"/>
    </xf>
    <xf numFmtId="0" fontId="15" fillId="2" borderId="19" xfId="0" quotePrefix="1" applyFont="1" applyFill="1" applyBorder="1" applyAlignment="1">
      <alignment horizontal="center" wrapText="1" shrinkToFit="1"/>
    </xf>
    <xf numFmtId="0" fontId="25" fillId="2" borderId="22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0" fontId="25" fillId="2" borderId="19" xfId="0" applyFont="1" applyFill="1" applyBorder="1" applyAlignment="1">
      <alignment horizontal="center" vertical="center" wrapText="1" shrinkToFit="1"/>
    </xf>
    <xf numFmtId="164" fontId="24" fillId="2" borderId="22" xfId="1" applyFont="1" applyFill="1" applyBorder="1" applyAlignment="1">
      <alignment horizontal="center" vertical="center" wrapText="1" shrinkToFit="1"/>
    </xf>
    <xf numFmtId="164" fontId="24" fillId="2" borderId="8" xfId="1" applyFont="1" applyFill="1" applyBorder="1" applyAlignment="1">
      <alignment horizontal="center" vertical="center" wrapText="1" shrinkToFit="1"/>
    </xf>
    <xf numFmtId="164" fontId="24" fillId="2" borderId="19" xfId="1" applyFont="1" applyFill="1" applyBorder="1" applyAlignment="1">
      <alignment horizontal="center" vertical="center" wrapText="1" shrinkToFit="1"/>
    </xf>
    <xf numFmtId="0" fontId="6" fillId="2" borderId="21" xfId="2" applyFont="1" applyFill="1" applyBorder="1" applyAlignment="1">
      <alignment horizontal="center" vertical="center" wrapText="1"/>
    </xf>
    <xf numFmtId="0" fontId="6" fillId="2" borderId="24" xfId="2" applyFont="1" applyFill="1" applyBorder="1" applyAlignment="1">
      <alignment horizontal="center" vertical="center" wrapText="1"/>
    </xf>
    <xf numFmtId="0" fontId="6" fillId="2" borderId="31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/>
    </xf>
    <xf numFmtId="0" fontId="6" fillId="2" borderId="18" xfId="2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164" fontId="19" fillId="2" borderId="16" xfId="0" applyNumberFormat="1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0" fillId="2" borderId="22" xfId="0" quotePrefix="1" applyFont="1" applyFill="1" applyBorder="1" applyAlignment="1">
      <alignment horizontal="center" vertical="center" wrapText="1"/>
    </xf>
    <xf numFmtId="0" fontId="10" fillId="2" borderId="8" xfId="0" quotePrefix="1" applyFont="1" applyFill="1" applyBorder="1" applyAlignment="1">
      <alignment horizontal="center" vertical="center" wrapText="1"/>
    </xf>
    <xf numFmtId="0" fontId="10" fillId="2" borderId="19" xfId="0" quotePrefix="1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164" fontId="23" fillId="2" borderId="0" xfId="0" applyNumberFormat="1" applyFont="1" applyFill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 shrinkToFit="1"/>
    </xf>
    <xf numFmtId="0" fontId="7" fillId="2" borderId="24" xfId="0" applyFont="1" applyFill="1" applyBorder="1" applyAlignment="1">
      <alignment horizontal="center" vertical="center" wrapText="1" shrinkToFit="1"/>
    </xf>
    <xf numFmtId="0" fontId="7" fillId="2" borderId="31" xfId="0" applyFont="1" applyFill="1" applyBorder="1" applyAlignment="1">
      <alignment horizontal="center" vertical="center" wrapText="1" shrinkToFit="1"/>
    </xf>
    <xf numFmtId="0" fontId="16" fillId="2" borderId="22" xfId="0" applyFont="1" applyFill="1" applyBorder="1" applyAlignment="1">
      <alignment horizontal="center" vertical="center" wrapText="1" shrinkToFit="1"/>
    </xf>
    <xf numFmtId="0" fontId="16" fillId="2" borderId="8" xfId="0" applyFont="1" applyFill="1" applyBorder="1" applyAlignment="1">
      <alignment horizontal="center" vertical="center" wrapText="1" shrinkToFit="1"/>
    </xf>
    <xf numFmtId="0" fontId="16" fillId="2" borderId="19" xfId="0" applyFont="1" applyFill="1" applyBorder="1" applyAlignment="1">
      <alignment horizontal="center" vertical="center" wrapText="1" shrinkToFi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0" fillId="2" borderId="22" xfId="0" quotePrefix="1" applyFont="1" applyFill="1" applyBorder="1" applyAlignment="1">
      <alignment horizontal="center" wrapText="1"/>
    </xf>
    <xf numFmtId="0" fontId="10" fillId="2" borderId="8" xfId="0" quotePrefix="1" applyFont="1" applyFill="1" applyBorder="1" applyAlignment="1">
      <alignment horizontal="center" wrapText="1"/>
    </xf>
    <xf numFmtId="0" fontId="10" fillId="2" borderId="19" xfId="0" quotePrefix="1" applyFont="1" applyFill="1" applyBorder="1" applyAlignment="1">
      <alignment horizontal="center" wrapText="1"/>
    </xf>
    <xf numFmtId="0" fontId="6" fillId="2" borderId="22" xfId="0" quotePrefix="1" applyFont="1" applyFill="1" applyBorder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0" fontId="6" fillId="2" borderId="19" xfId="0" quotePrefix="1" applyFont="1" applyFill="1" applyBorder="1" applyAlignment="1">
      <alignment horizontal="center" vertical="center" wrapText="1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7" fillId="2" borderId="22" xfId="0" quotePrefix="1" applyFont="1" applyFill="1" applyBorder="1" applyAlignment="1">
      <alignment horizontal="center" vertical="center" wrapText="1"/>
    </xf>
    <xf numFmtId="0" fontId="7" fillId="2" borderId="8" xfId="0" quotePrefix="1" applyFont="1" applyFill="1" applyBorder="1" applyAlignment="1">
      <alignment horizontal="center" vertical="center" wrapText="1"/>
    </xf>
    <xf numFmtId="0" fontId="7" fillId="2" borderId="30" xfId="0" quotePrefix="1" applyFont="1" applyFill="1" applyBorder="1" applyAlignment="1">
      <alignment horizontal="center" vertical="center" wrapText="1"/>
    </xf>
    <xf numFmtId="0" fontId="7" fillId="2" borderId="20" xfId="0" quotePrefix="1" applyFont="1" applyFill="1" applyBorder="1" applyAlignment="1">
      <alignment horizontal="center" vertical="center" wrapText="1"/>
    </xf>
    <xf numFmtId="0" fontId="7" fillId="2" borderId="13" xfId="0" quotePrefix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2" borderId="21" xfId="0" quotePrefix="1" applyFont="1" applyFill="1" applyBorder="1" applyAlignment="1">
      <alignment horizontal="center" vertical="center" wrapText="1"/>
    </xf>
    <xf numFmtId="0" fontId="7" fillId="2" borderId="24" xfId="0" quotePrefix="1" applyFont="1" applyFill="1" applyBorder="1" applyAlignment="1">
      <alignment horizontal="center" vertical="center" wrapText="1"/>
    </xf>
    <xf numFmtId="0" fontId="7" fillId="2" borderId="31" xfId="0" quotePrefix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D589080E-B0DE-417A-89BE-F228BC7B0B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</xdr:colOff>
      <xdr:row>0</xdr:row>
      <xdr:rowOff>0</xdr:rowOff>
    </xdr:from>
    <xdr:to>
      <xdr:col>15</xdr:col>
      <xdr:colOff>1015252</xdr:colOff>
      <xdr:row>5</xdr:row>
      <xdr:rowOff>241674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6B3BA056-174C-4774-ACF9-AFF660E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6926" y="0"/>
          <a:ext cx="1936376" cy="1670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765735</xdr:colOff>
      <xdr:row>0</xdr:row>
      <xdr:rowOff>0</xdr:rowOff>
    </xdr:from>
    <xdr:to>
      <xdr:col>43</xdr:col>
      <xdr:colOff>482787</xdr:colOff>
      <xdr:row>6</xdr:row>
      <xdr:rowOff>0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BFC1301-3B7D-44CA-B349-B5503D12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2360" y="0"/>
          <a:ext cx="1945902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</xdr:colOff>
      <xdr:row>0</xdr:row>
      <xdr:rowOff>0</xdr:rowOff>
    </xdr:from>
    <xdr:to>
      <xdr:col>15</xdr:col>
      <xdr:colOff>1015252</xdr:colOff>
      <xdr:row>5</xdr:row>
      <xdr:rowOff>241674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2ECC4903-F5F8-404D-8B95-99349F1AE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6926" y="0"/>
          <a:ext cx="1936376" cy="1670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765735</xdr:colOff>
      <xdr:row>0</xdr:row>
      <xdr:rowOff>0</xdr:rowOff>
    </xdr:from>
    <xdr:to>
      <xdr:col>43</xdr:col>
      <xdr:colOff>482787</xdr:colOff>
      <xdr:row>6</xdr:row>
      <xdr:rowOff>0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AA11D90-AD49-43C9-A55F-A679AC6B1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2360" y="0"/>
          <a:ext cx="1945902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57150</xdr:rowOff>
    </xdr:from>
    <xdr:to>
      <xdr:col>15</xdr:col>
      <xdr:colOff>342900</xdr:colOff>
      <xdr:row>5</xdr:row>
      <xdr:rowOff>83506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79891B6D-A042-45A0-83C2-4A1892374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57150"/>
          <a:ext cx="1943100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857250</xdr:colOff>
      <xdr:row>0</xdr:row>
      <xdr:rowOff>0</xdr:rowOff>
    </xdr:from>
    <xdr:to>
      <xdr:col>42</xdr:col>
      <xdr:colOff>650875</xdr:colOff>
      <xdr:row>5</xdr:row>
      <xdr:rowOff>26356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A5BACD3-FBFE-4B73-94B2-653C78E1B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0" y="0"/>
          <a:ext cx="1679575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57150</xdr:rowOff>
    </xdr:from>
    <xdr:to>
      <xdr:col>15</xdr:col>
      <xdr:colOff>342900</xdr:colOff>
      <xdr:row>5</xdr:row>
      <xdr:rowOff>83506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461A09E4-833E-414D-ABB4-BBF48B9F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"/>
          <a:ext cx="2171700" cy="83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857250</xdr:colOff>
      <xdr:row>0</xdr:row>
      <xdr:rowOff>0</xdr:rowOff>
    </xdr:from>
    <xdr:to>
      <xdr:col>42</xdr:col>
      <xdr:colOff>650875</xdr:colOff>
      <xdr:row>5</xdr:row>
      <xdr:rowOff>26356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1816DE3-57F0-499E-A934-FF34CC7B4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0"/>
          <a:ext cx="1222375" cy="83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57150</xdr:rowOff>
    </xdr:from>
    <xdr:to>
      <xdr:col>15</xdr:col>
      <xdr:colOff>342900</xdr:colOff>
      <xdr:row>5</xdr:row>
      <xdr:rowOff>83506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7AA7D7E9-28E3-40AA-A5F0-4A146BC8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57150"/>
          <a:ext cx="1943100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857250</xdr:colOff>
      <xdr:row>0</xdr:row>
      <xdr:rowOff>0</xdr:rowOff>
    </xdr:from>
    <xdr:to>
      <xdr:col>42</xdr:col>
      <xdr:colOff>650875</xdr:colOff>
      <xdr:row>5</xdr:row>
      <xdr:rowOff>26356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F6BB721-AFC8-4E10-8E9B-968E20451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05100" y="0"/>
          <a:ext cx="1679575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57150</xdr:rowOff>
    </xdr:from>
    <xdr:to>
      <xdr:col>15</xdr:col>
      <xdr:colOff>342900</xdr:colOff>
      <xdr:row>5</xdr:row>
      <xdr:rowOff>83506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419D4798-66CB-40EF-9EAD-52FFB414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7150"/>
          <a:ext cx="1943100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857250</xdr:colOff>
      <xdr:row>0</xdr:row>
      <xdr:rowOff>0</xdr:rowOff>
    </xdr:from>
    <xdr:to>
      <xdr:col>42</xdr:col>
      <xdr:colOff>650875</xdr:colOff>
      <xdr:row>5</xdr:row>
      <xdr:rowOff>26356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AC9B374-5AFC-4D9E-8E2F-28A27C181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25" y="0"/>
          <a:ext cx="1679575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57150</xdr:rowOff>
    </xdr:from>
    <xdr:to>
      <xdr:col>15</xdr:col>
      <xdr:colOff>342900</xdr:colOff>
      <xdr:row>5</xdr:row>
      <xdr:rowOff>83506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B8D9C33C-080D-414E-8DA0-5848A9E8D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57150"/>
          <a:ext cx="1943100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857250</xdr:colOff>
      <xdr:row>0</xdr:row>
      <xdr:rowOff>0</xdr:rowOff>
    </xdr:from>
    <xdr:to>
      <xdr:col>42</xdr:col>
      <xdr:colOff>650875</xdr:colOff>
      <xdr:row>5</xdr:row>
      <xdr:rowOff>26356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55C22E3-1FB7-4CDF-B87B-48C3ECD4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0" y="0"/>
          <a:ext cx="1679575" cy="1455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6C5D-28C1-4DB1-82CA-2BEB4F035516}">
  <dimension ref="A1:BI59"/>
  <sheetViews>
    <sheetView tabSelected="1" view="pageBreakPreview" topLeftCell="AF4" zoomScale="62" zoomScaleNormal="62" zoomScaleSheetLayoutView="62" workbookViewId="0">
      <selection activeCell="AZ8" sqref="AZ8:AZ10"/>
    </sheetView>
  </sheetViews>
  <sheetFormatPr defaultColWidth="9.140625" defaultRowHeight="23.1" customHeight="1" x14ac:dyDescent="0.35"/>
  <cols>
    <col min="1" max="1" width="7.28515625" style="247" customWidth="1"/>
    <col min="2" max="2" width="34.5703125" style="145" customWidth="1"/>
    <col min="3" max="3" width="16.140625" style="145" customWidth="1"/>
    <col min="4" max="4" width="18.5703125" style="145" hidden="1" customWidth="1"/>
    <col min="5" max="5" width="16.28515625" style="145" hidden="1" customWidth="1"/>
    <col min="6" max="6" width="20.5703125" style="145" customWidth="1"/>
    <col min="7" max="7" width="16.28515625" style="145" customWidth="1"/>
    <col min="8" max="8" width="9.140625" style="145" customWidth="1"/>
    <col min="9" max="9" width="9.85546875" style="145" customWidth="1"/>
    <col min="10" max="10" width="18.7109375" style="145" customWidth="1"/>
    <col min="11" max="11" width="5.28515625" style="146" hidden="1" customWidth="1"/>
    <col min="12" max="12" width="19.42578125" style="145" customWidth="1"/>
    <col min="13" max="13" width="4.85546875" style="145" customWidth="1"/>
    <col min="14" max="14" width="3.28515625" style="145" customWidth="1"/>
    <col min="15" max="15" width="5.85546875" style="145" customWidth="1"/>
    <col min="16" max="16" width="19.5703125" style="145" customWidth="1"/>
    <col min="17" max="17" width="24.85546875" style="145" customWidth="1"/>
    <col min="18" max="18" width="19.140625" style="145" customWidth="1"/>
    <col min="19" max="19" width="16.28515625" style="145" customWidth="1"/>
    <col min="20" max="20" width="18.42578125" style="145" customWidth="1"/>
    <col min="21" max="21" width="18.28515625" style="145" customWidth="1"/>
    <col min="22" max="22" width="19" style="145" customWidth="1"/>
    <col min="23" max="24" width="23.7109375" style="148" customWidth="1"/>
    <col min="25" max="25" width="5.28515625" style="145" customWidth="1"/>
    <col min="26" max="26" width="18.85546875" style="147" customWidth="1"/>
    <col min="27" max="27" width="18.85546875" style="147" hidden="1" customWidth="1"/>
    <col min="28" max="28" width="14.7109375" style="108" customWidth="1"/>
    <col min="29" max="29" width="17" style="147" customWidth="1"/>
    <col min="30" max="30" width="14.5703125" style="146" customWidth="1"/>
    <col min="31" max="31" width="21.140625" style="145" customWidth="1"/>
    <col min="32" max="32" width="20.85546875" style="145" customWidth="1"/>
    <col min="33" max="33" width="7.28515625" style="145" customWidth="1"/>
    <col min="34" max="34" width="34.5703125" style="145" customWidth="1"/>
    <col min="35" max="35" width="16.140625" style="145" customWidth="1"/>
    <col min="36" max="36" width="20" style="145" customWidth="1"/>
    <col min="37" max="37" width="18.42578125" style="145" customWidth="1"/>
    <col min="38" max="38" width="17.5703125" style="145" customWidth="1"/>
    <col min="39" max="39" width="18.140625" style="145" customWidth="1"/>
    <col min="40" max="41" width="15" style="145" customWidth="1"/>
    <col min="42" max="42" width="13.28515625" style="145" customWidth="1"/>
    <col min="43" max="43" width="20.140625" style="145" customWidth="1"/>
    <col min="44" max="45" width="17.5703125" style="145" customWidth="1"/>
    <col min="46" max="46" width="16.5703125" style="145" customWidth="1"/>
    <col min="47" max="47" width="18.28515625" style="145" customWidth="1"/>
    <col min="48" max="48" width="16" style="145" customWidth="1"/>
    <col min="49" max="49" width="16.28515625" style="145" customWidth="1"/>
    <col min="50" max="50" width="11.85546875" style="145" customWidth="1"/>
    <col min="51" max="51" width="16.28515625" style="145" customWidth="1"/>
    <col min="52" max="52" width="18.42578125" style="145" customWidth="1"/>
    <col min="53" max="53" width="13.5703125" style="145" customWidth="1"/>
    <col min="54" max="54" width="18.42578125" style="145" customWidth="1"/>
    <col min="55" max="55" width="19.42578125" style="145" customWidth="1"/>
    <col min="56" max="56" width="14" style="145" customWidth="1"/>
    <col min="57" max="57" width="17.7109375" style="145" customWidth="1"/>
    <col min="58" max="58" width="16.5703125" style="145" customWidth="1"/>
    <col min="59" max="59" width="18.28515625" style="145" customWidth="1"/>
    <col min="60" max="60" width="18.5703125" style="145" customWidth="1"/>
    <col min="61" max="61" width="9.140625" style="145" customWidth="1"/>
    <col min="62" max="16384" width="9.140625" style="144"/>
  </cols>
  <sheetData>
    <row r="1" spans="1:60" s="145" customFormat="1" ht="23.1" customHeight="1" x14ac:dyDescent="0.4">
      <c r="A1" s="247"/>
      <c r="B1" s="244"/>
      <c r="D1" s="242"/>
      <c r="E1" s="242"/>
      <c r="F1" s="242"/>
      <c r="G1" s="242"/>
      <c r="H1" s="242"/>
      <c r="I1" s="242"/>
      <c r="J1" s="242"/>
      <c r="K1" s="146"/>
      <c r="P1" s="291" t="s">
        <v>0</v>
      </c>
      <c r="Q1" s="291"/>
      <c r="R1" s="291"/>
      <c r="S1" s="291"/>
      <c r="T1" s="291"/>
      <c r="U1" s="291"/>
      <c r="V1" s="145" t="s">
        <v>2</v>
      </c>
      <c r="W1" s="148"/>
      <c r="X1" s="245"/>
      <c r="Z1" s="147"/>
      <c r="AA1" s="147"/>
      <c r="AB1" s="108"/>
      <c r="AC1" s="147"/>
      <c r="AD1" s="146"/>
      <c r="AH1" s="244"/>
      <c r="AP1" s="291" t="s">
        <v>0</v>
      </c>
      <c r="AQ1" s="291"/>
      <c r="AR1" s="291"/>
      <c r="AS1" s="291"/>
      <c r="AT1" s="291"/>
      <c r="AU1" s="291"/>
      <c r="AV1" s="291"/>
      <c r="AW1" s="291"/>
      <c r="AX1" s="291"/>
      <c r="BF1" s="145" t="s">
        <v>1</v>
      </c>
      <c r="BH1" s="145" t="s">
        <v>2</v>
      </c>
    </row>
    <row r="2" spans="1:60" s="145" customFormat="1" ht="23.1" customHeight="1" x14ac:dyDescent="0.35">
      <c r="A2" s="247"/>
      <c r="D2" s="242"/>
      <c r="E2" s="242"/>
      <c r="F2" s="242"/>
      <c r="G2" s="242"/>
      <c r="H2" s="242"/>
      <c r="I2" s="242"/>
      <c r="J2" s="242"/>
      <c r="K2" s="146"/>
      <c r="P2" s="291" t="s">
        <v>80</v>
      </c>
      <c r="Q2" s="291"/>
      <c r="R2" s="291"/>
      <c r="S2" s="291"/>
      <c r="T2" s="291"/>
      <c r="U2" s="291"/>
      <c r="W2" s="148"/>
      <c r="X2" s="148"/>
      <c r="Z2" s="147"/>
      <c r="AA2" s="147"/>
      <c r="AB2" s="108"/>
      <c r="AC2" s="147"/>
      <c r="AD2" s="146"/>
      <c r="AL2" s="238"/>
      <c r="AP2" s="291" t="s">
        <v>80</v>
      </c>
      <c r="AQ2" s="291"/>
      <c r="AR2" s="291"/>
      <c r="AS2" s="291"/>
      <c r="AT2" s="291"/>
      <c r="AU2" s="291"/>
      <c r="AV2" s="291"/>
      <c r="AW2" s="291"/>
      <c r="AX2" s="291"/>
      <c r="AY2" s="243"/>
    </row>
    <row r="3" spans="1:60" s="145" customFormat="1" ht="23.1" customHeight="1" x14ac:dyDescent="0.35">
      <c r="A3" s="247"/>
      <c r="K3" s="146"/>
      <c r="N3" s="242"/>
      <c r="P3" s="291" t="s">
        <v>81</v>
      </c>
      <c r="Q3" s="291"/>
      <c r="R3" s="291"/>
      <c r="S3" s="291"/>
      <c r="T3" s="291"/>
      <c r="U3" s="291"/>
      <c r="W3" s="148"/>
      <c r="X3" s="148"/>
      <c r="Z3" s="147"/>
      <c r="AA3" s="147"/>
      <c r="AB3" s="108"/>
      <c r="AC3" s="147"/>
      <c r="AD3" s="146"/>
      <c r="AP3" s="291" t="s">
        <v>84</v>
      </c>
      <c r="AQ3" s="291"/>
      <c r="AR3" s="291"/>
      <c r="AS3" s="291"/>
      <c r="AT3" s="291"/>
      <c r="AU3" s="291"/>
      <c r="AV3" s="291"/>
      <c r="AW3" s="291"/>
      <c r="AX3" s="291"/>
      <c r="AY3" s="241"/>
      <c r="AZ3" s="241"/>
      <c r="BA3" s="241"/>
      <c r="BB3" s="241"/>
      <c r="BC3" s="241"/>
      <c r="BD3" s="241"/>
      <c r="BE3" s="241"/>
      <c r="BF3" s="241"/>
      <c r="BG3" s="241"/>
    </row>
    <row r="4" spans="1:60" s="145" customFormat="1" ht="23.1" customHeight="1" x14ac:dyDescent="0.35">
      <c r="A4" s="247"/>
      <c r="K4" s="146"/>
      <c r="P4" s="289" t="s">
        <v>117</v>
      </c>
      <c r="Q4" s="289"/>
      <c r="R4" s="289"/>
      <c r="S4" s="289"/>
      <c r="T4" s="289"/>
      <c r="U4" s="289"/>
      <c r="W4" s="148"/>
      <c r="X4" s="148"/>
      <c r="Z4" s="147"/>
      <c r="AA4" s="147"/>
      <c r="AB4" s="108"/>
      <c r="AC4" s="147"/>
      <c r="AD4" s="146"/>
      <c r="AL4" s="240"/>
      <c r="AM4" s="240"/>
      <c r="AN4" s="240"/>
      <c r="AO4" s="240"/>
      <c r="AP4" s="289" t="s">
        <v>118</v>
      </c>
      <c r="AQ4" s="289"/>
      <c r="AR4" s="289"/>
      <c r="AS4" s="289"/>
      <c r="AT4" s="289"/>
      <c r="AU4" s="289"/>
      <c r="AV4" s="289"/>
      <c r="AW4" s="289"/>
      <c r="AX4" s="289"/>
    </row>
    <row r="5" spans="1:60" s="145" customFormat="1" ht="23.1" customHeight="1" x14ac:dyDescent="0.35">
      <c r="A5" s="247"/>
      <c r="K5" s="146"/>
      <c r="P5" s="289" t="s">
        <v>3</v>
      </c>
      <c r="Q5" s="291"/>
      <c r="R5" s="291"/>
      <c r="S5" s="291"/>
      <c r="T5" s="291"/>
      <c r="U5" s="291"/>
      <c r="W5" s="148"/>
      <c r="X5" s="148"/>
      <c r="Z5" s="147"/>
      <c r="AA5" s="147"/>
      <c r="AB5" s="108"/>
      <c r="AC5" s="147"/>
      <c r="AD5" s="146"/>
      <c r="AL5" s="241"/>
      <c r="AP5" s="289" t="s">
        <v>3</v>
      </c>
      <c r="AQ5" s="289"/>
      <c r="AR5" s="289"/>
      <c r="AS5" s="289"/>
      <c r="AT5" s="289"/>
      <c r="AU5" s="289"/>
      <c r="AV5" s="289"/>
      <c r="AW5" s="289"/>
      <c r="AX5" s="289"/>
      <c r="AY5" s="240"/>
    </row>
    <row r="6" spans="1:60" s="145" customFormat="1" ht="23.1" customHeight="1" x14ac:dyDescent="0.35">
      <c r="A6" s="247"/>
      <c r="K6" s="146"/>
      <c r="P6" s="369"/>
      <c r="Q6" s="369"/>
      <c r="R6" s="369"/>
      <c r="S6" s="369"/>
      <c r="T6" s="369"/>
      <c r="U6" s="369"/>
      <c r="W6" s="148"/>
      <c r="X6" s="148"/>
      <c r="Z6" s="147"/>
      <c r="AA6" s="147"/>
      <c r="AB6" s="108"/>
      <c r="AC6" s="147"/>
      <c r="AD6" s="146"/>
      <c r="AL6" s="239"/>
      <c r="AM6" s="239"/>
      <c r="AN6" s="239"/>
      <c r="AO6" s="239"/>
      <c r="AU6" s="238"/>
    </row>
    <row r="7" spans="1:60" s="145" customFormat="1" ht="23.1" customHeight="1" thickBot="1" x14ac:dyDescent="0.4">
      <c r="A7" s="247"/>
      <c r="K7" s="146"/>
      <c r="W7" s="148"/>
      <c r="X7" s="148"/>
      <c r="Z7" s="147"/>
      <c r="AA7" s="147"/>
      <c r="AB7" s="108"/>
      <c r="AC7" s="147"/>
      <c r="AD7" s="146"/>
    </row>
    <row r="8" spans="1:60" s="231" customFormat="1" ht="23.1" customHeight="1" x14ac:dyDescent="0.35">
      <c r="A8" s="326" t="s">
        <v>9</v>
      </c>
      <c r="B8" s="329" t="s">
        <v>10</v>
      </c>
      <c r="C8" s="320" t="s">
        <v>11</v>
      </c>
      <c r="D8" s="358" t="s">
        <v>61</v>
      </c>
      <c r="E8" s="358" t="s">
        <v>88</v>
      </c>
      <c r="F8" s="358" t="s">
        <v>99</v>
      </c>
      <c r="G8" s="358" t="s">
        <v>100</v>
      </c>
      <c r="H8" s="361" t="s">
        <v>87</v>
      </c>
      <c r="I8" s="364" t="s">
        <v>12</v>
      </c>
      <c r="J8" s="320" t="s">
        <v>62</v>
      </c>
      <c r="K8" s="366" t="s">
        <v>62</v>
      </c>
      <c r="L8" s="355" t="s">
        <v>13</v>
      </c>
      <c r="M8" s="299" t="s">
        <v>14</v>
      </c>
      <c r="N8" s="299" t="s">
        <v>15</v>
      </c>
      <c r="O8" s="299" t="s">
        <v>16</v>
      </c>
      <c r="Q8" s="332" t="s">
        <v>64</v>
      </c>
      <c r="R8" s="320" t="s">
        <v>67</v>
      </c>
      <c r="S8" s="299" t="s">
        <v>71</v>
      </c>
      <c r="T8" s="308" t="s">
        <v>111</v>
      </c>
      <c r="U8" s="299" t="s">
        <v>77</v>
      </c>
      <c r="V8" s="320" t="s">
        <v>78</v>
      </c>
      <c r="W8" s="237" t="s">
        <v>5</v>
      </c>
      <c r="X8" s="248" t="s">
        <v>5</v>
      </c>
      <c r="Y8" s="352" t="s">
        <v>9</v>
      </c>
      <c r="Z8" s="338" t="s">
        <v>6</v>
      </c>
      <c r="AA8" s="236" t="s">
        <v>4</v>
      </c>
      <c r="AB8" s="341" t="s">
        <v>7</v>
      </c>
      <c r="AC8" s="344" t="s">
        <v>72</v>
      </c>
      <c r="AD8" s="347" t="s">
        <v>8</v>
      </c>
      <c r="AE8" s="358" t="s">
        <v>63</v>
      </c>
      <c r="AF8" s="350"/>
      <c r="AG8" s="326" t="s">
        <v>9</v>
      </c>
      <c r="AH8" s="329" t="s">
        <v>10</v>
      </c>
      <c r="AI8" s="320" t="s">
        <v>11</v>
      </c>
      <c r="AJ8" s="332" t="s">
        <v>64</v>
      </c>
      <c r="AK8" s="335" t="s">
        <v>119</v>
      </c>
      <c r="AL8" s="293" t="s">
        <v>65</v>
      </c>
      <c r="AM8" s="293" t="s">
        <v>66</v>
      </c>
      <c r="AN8" s="293" t="s">
        <v>116</v>
      </c>
      <c r="AO8" s="317" t="s">
        <v>17</v>
      </c>
      <c r="AP8" s="323" t="s">
        <v>79</v>
      </c>
      <c r="AQ8" s="317" t="s">
        <v>19</v>
      </c>
      <c r="AR8" s="317" t="s">
        <v>20</v>
      </c>
      <c r="AS8" s="317" t="s">
        <v>91</v>
      </c>
      <c r="AT8" s="293" t="s">
        <v>120</v>
      </c>
      <c r="AU8" s="320" t="s">
        <v>67</v>
      </c>
      <c r="AV8" s="314" t="s">
        <v>68</v>
      </c>
      <c r="AW8" s="293" t="s">
        <v>69</v>
      </c>
      <c r="AX8" s="323" t="s">
        <v>70</v>
      </c>
      <c r="AY8" s="299" t="s">
        <v>71</v>
      </c>
      <c r="AZ8" s="308" t="s">
        <v>111</v>
      </c>
      <c r="BA8" s="311" t="s">
        <v>73</v>
      </c>
      <c r="BB8" s="314" t="s">
        <v>74</v>
      </c>
      <c r="BC8" s="293" t="s">
        <v>85</v>
      </c>
      <c r="BD8" s="317" t="s">
        <v>21</v>
      </c>
      <c r="BE8" s="293" t="s">
        <v>75</v>
      </c>
      <c r="BF8" s="296" t="s">
        <v>76</v>
      </c>
      <c r="BG8" s="299" t="s">
        <v>77</v>
      </c>
      <c r="BH8" s="302" t="s">
        <v>78</v>
      </c>
    </row>
    <row r="9" spans="1:60" s="231" customFormat="1" ht="23.1" customHeight="1" x14ac:dyDescent="0.35">
      <c r="A9" s="327"/>
      <c r="B9" s="330"/>
      <c r="C9" s="321"/>
      <c r="D9" s="359"/>
      <c r="E9" s="359"/>
      <c r="F9" s="359"/>
      <c r="G9" s="359"/>
      <c r="H9" s="362"/>
      <c r="I9" s="365"/>
      <c r="J9" s="321"/>
      <c r="K9" s="367"/>
      <c r="L9" s="356"/>
      <c r="M9" s="300"/>
      <c r="N9" s="300"/>
      <c r="O9" s="300"/>
      <c r="Q9" s="333"/>
      <c r="R9" s="321"/>
      <c r="S9" s="300"/>
      <c r="T9" s="309"/>
      <c r="U9" s="300"/>
      <c r="V9" s="321"/>
      <c r="W9" s="235" t="s">
        <v>22</v>
      </c>
      <c r="X9" s="249" t="s">
        <v>23</v>
      </c>
      <c r="Y9" s="353"/>
      <c r="Z9" s="339"/>
      <c r="AA9" s="234" t="s">
        <v>18</v>
      </c>
      <c r="AB9" s="342"/>
      <c r="AC9" s="345"/>
      <c r="AD9" s="348"/>
      <c r="AE9" s="359"/>
      <c r="AF9" s="351"/>
      <c r="AG9" s="327"/>
      <c r="AH9" s="330"/>
      <c r="AI9" s="321"/>
      <c r="AJ9" s="333"/>
      <c r="AK9" s="336"/>
      <c r="AL9" s="294"/>
      <c r="AM9" s="294"/>
      <c r="AN9" s="294"/>
      <c r="AO9" s="318"/>
      <c r="AP9" s="324"/>
      <c r="AQ9" s="318"/>
      <c r="AR9" s="318"/>
      <c r="AS9" s="318"/>
      <c r="AT9" s="294"/>
      <c r="AU9" s="321"/>
      <c r="AV9" s="315"/>
      <c r="AW9" s="294"/>
      <c r="AX9" s="324"/>
      <c r="AY9" s="300"/>
      <c r="AZ9" s="309"/>
      <c r="BA9" s="312"/>
      <c r="BB9" s="315"/>
      <c r="BC9" s="294"/>
      <c r="BD9" s="318"/>
      <c r="BE9" s="294"/>
      <c r="BF9" s="297"/>
      <c r="BG9" s="300"/>
      <c r="BH9" s="303"/>
    </row>
    <row r="10" spans="1:60" s="231" customFormat="1" ht="23.1" customHeight="1" thickBot="1" x14ac:dyDescent="0.4">
      <c r="A10" s="327"/>
      <c r="B10" s="330"/>
      <c r="C10" s="321"/>
      <c r="D10" s="359"/>
      <c r="E10" s="360"/>
      <c r="F10" s="360"/>
      <c r="G10" s="360"/>
      <c r="H10" s="363"/>
      <c r="I10" s="365"/>
      <c r="J10" s="321"/>
      <c r="K10" s="368"/>
      <c r="L10" s="357"/>
      <c r="M10" s="301"/>
      <c r="N10" s="301"/>
      <c r="O10" s="301"/>
      <c r="Q10" s="334"/>
      <c r="R10" s="322"/>
      <c r="S10" s="301"/>
      <c r="T10" s="310"/>
      <c r="U10" s="301"/>
      <c r="V10" s="322"/>
      <c r="W10" s="233"/>
      <c r="X10" s="250"/>
      <c r="Y10" s="354"/>
      <c r="Z10" s="340"/>
      <c r="AA10" s="232"/>
      <c r="AB10" s="343"/>
      <c r="AC10" s="346"/>
      <c r="AD10" s="349"/>
      <c r="AE10" s="360"/>
      <c r="AF10" s="351"/>
      <c r="AG10" s="328"/>
      <c r="AH10" s="331"/>
      <c r="AI10" s="322"/>
      <c r="AJ10" s="334"/>
      <c r="AK10" s="337"/>
      <c r="AL10" s="295"/>
      <c r="AM10" s="295"/>
      <c r="AN10" s="295"/>
      <c r="AO10" s="319"/>
      <c r="AP10" s="325"/>
      <c r="AQ10" s="319"/>
      <c r="AR10" s="319"/>
      <c r="AS10" s="319"/>
      <c r="AT10" s="295"/>
      <c r="AU10" s="322"/>
      <c r="AV10" s="316"/>
      <c r="AW10" s="295"/>
      <c r="AX10" s="325"/>
      <c r="AY10" s="301"/>
      <c r="AZ10" s="310"/>
      <c r="BA10" s="313"/>
      <c r="BB10" s="316"/>
      <c r="BC10" s="295"/>
      <c r="BD10" s="319"/>
      <c r="BE10" s="295"/>
      <c r="BF10" s="298"/>
      <c r="BG10" s="301"/>
      <c r="BH10" s="304"/>
    </row>
    <row r="11" spans="1:60" s="150" customFormat="1" ht="23.1" customHeight="1" x14ac:dyDescent="0.35">
      <c r="A11" s="251"/>
      <c r="B11" s="252"/>
      <c r="C11" s="185"/>
      <c r="D11" s="120"/>
      <c r="E11" s="56"/>
      <c r="F11" s="56"/>
      <c r="G11" s="56"/>
      <c r="H11" s="62"/>
      <c r="I11" s="62"/>
      <c r="J11" s="62"/>
      <c r="K11" s="203"/>
      <c r="L11" s="56"/>
      <c r="M11" s="224"/>
      <c r="N11" s="224"/>
      <c r="O11" s="224"/>
      <c r="P11" s="230"/>
      <c r="Q11" s="224"/>
      <c r="R11" s="56"/>
      <c r="S11" s="56"/>
      <c r="T11" s="224"/>
      <c r="U11" s="56"/>
      <c r="V11" s="230"/>
      <c r="W11" s="123"/>
      <c r="X11" s="253"/>
      <c r="Y11" s="254"/>
      <c r="Z11" s="125"/>
      <c r="AA11" s="126"/>
      <c r="AB11" s="56"/>
      <c r="AC11" s="126"/>
      <c r="AD11" s="229"/>
      <c r="AE11" s="228"/>
      <c r="AF11" s="227"/>
      <c r="AG11" s="255"/>
      <c r="AH11" s="256"/>
      <c r="AI11" s="224"/>
      <c r="AJ11" s="224"/>
      <c r="AK11" s="56"/>
      <c r="AL11" s="224"/>
      <c r="AM11" s="224"/>
      <c r="AN11" s="224"/>
      <c r="AO11" s="224"/>
      <c r="AP11" s="224"/>
      <c r="AQ11" s="224"/>
      <c r="AR11" s="224"/>
      <c r="AS11" s="224"/>
      <c r="AT11" s="224"/>
      <c r="AU11" s="56"/>
      <c r="AV11" s="224"/>
      <c r="AW11" s="224"/>
      <c r="AX11" s="224"/>
      <c r="AY11" s="56"/>
      <c r="AZ11" s="224"/>
      <c r="BA11" s="224"/>
      <c r="BB11" s="224"/>
      <c r="BC11" s="224"/>
      <c r="BD11" s="224"/>
      <c r="BE11" s="224"/>
      <c r="BF11" s="224"/>
      <c r="BG11" s="56"/>
      <c r="BH11" s="223"/>
    </row>
    <row r="12" spans="1:60" s="150" customFormat="1" ht="23.1" customHeight="1" x14ac:dyDescent="0.35">
      <c r="A12" s="257">
        <v>1</v>
      </c>
      <c r="B12" s="258" t="s">
        <v>24</v>
      </c>
      <c r="C12" s="246" t="s">
        <v>86</v>
      </c>
      <c r="D12" s="9">
        <v>51357</v>
      </c>
      <c r="E12" s="9">
        <v>2516</v>
      </c>
      <c r="F12" s="9">
        <f t="shared" ref="F12:F17" si="0">SUM(D12:E12)</f>
        <v>53873</v>
      </c>
      <c r="G12" s="9">
        <v>2517</v>
      </c>
      <c r="H12" s="9"/>
      <c r="I12" s="9"/>
      <c r="J12" s="9">
        <f t="shared" ref="J12:J48" si="1">SUM(F12:I12)</f>
        <v>56390</v>
      </c>
      <c r="K12" s="203">
        <f>J12</f>
        <v>56390</v>
      </c>
      <c r="L12" s="11">
        <f t="shared" ref="L12:L48" si="2">ROUND(K12/6/31/60*(O12+N12*60+M12*6*60),2)</f>
        <v>0</v>
      </c>
      <c r="M12" s="196">
        <v>0</v>
      </c>
      <c r="N12" s="196">
        <v>0</v>
      </c>
      <c r="O12" s="196">
        <v>0</v>
      </c>
      <c r="P12" s="203">
        <f>K12-L12</f>
        <v>56390</v>
      </c>
      <c r="Q12" s="9">
        <v>5529.03</v>
      </c>
      <c r="R12" s="9">
        <f>SUM(AK12:AT12)</f>
        <v>13382.66</v>
      </c>
      <c r="S12" s="9">
        <f t="shared" ref="S12:S18" si="3">SUM(AV12:AX12)</f>
        <v>1030.95</v>
      </c>
      <c r="T12" s="9">
        <f>ROUNDDOWN(J12*5%/2,2)</f>
        <v>1409.75</v>
      </c>
      <c r="U12" s="9">
        <f>SUM(BA12:BF12)</f>
        <v>14861.19</v>
      </c>
      <c r="V12" s="203">
        <f>Q12+R12+S12+T12+U12</f>
        <v>36213.58</v>
      </c>
      <c r="W12" s="13">
        <f>ROUND(AF12,0)</f>
        <v>10088</v>
      </c>
      <c r="X12" s="141">
        <f>(AE12-W12)</f>
        <v>10088.419999999998</v>
      </c>
      <c r="Y12" s="285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217">
        <v>200</v>
      </c>
      <c r="AE12" s="188">
        <f>+P12-V12</f>
        <v>20176.419999999998</v>
      </c>
      <c r="AF12" s="201">
        <f>(+P12-V12)/2</f>
        <v>10088.209999999999</v>
      </c>
      <c r="AG12" s="257">
        <v>1</v>
      </c>
      <c r="AH12" s="258" t="s">
        <v>24</v>
      </c>
      <c r="AI12" s="246" t="s">
        <v>86</v>
      </c>
      <c r="AJ12" s="9">
        <f t="shared" ref="AJ12:AJ48" si="4"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/>
      <c r="AU12" s="9">
        <f>SUM(AK12:AT12)</f>
        <v>13382.66</v>
      </c>
      <c r="AV12" s="215">
        <v>200</v>
      </c>
      <c r="AW12" s="9">
        <v>830.95</v>
      </c>
      <c r="AX12" s="9"/>
      <c r="AY12" s="9">
        <f>SUM(AV12:AX12)</f>
        <v>1030.95</v>
      </c>
      <c r="AZ12" s="9">
        <f t="shared" ref="AZ12:AZ48" si="5">ROUNDDOWN(J12*5%/2,2)</f>
        <v>1409.75</v>
      </c>
      <c r="BA12" s="9">
        <v>0</v>
      </c>
      <c r="BB12" s="286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05">
        <f t="shared" ref="BH12:BH48" si="6">AJ12+AU12+AY12+AZ12+BG12</f>
        <v>36213.58</v>
      </c>
    </row>
    <row r="13" spans="1:60" s="150" customFormat="1" ht="23.1" customHeight="1" x14ac:dyDescent="0.35">
      <c r="A13" s="257" t="s">
        <v>2</v>
      </c>
      <c r="B13" s="260"/>
      <c r="C13" s="196"/>
      <c r="D13" s="9"/>
      <c r="E13" s="9"/>
      <c r="F13" s="9">
        <f t="shared" si="0"/>
        <v>0</v>
      </c>
      <c r="G13" s="9"/>
      <c r="H13" s="9"/>
      <c r="I13" s="9"/>
      <c r="J13" s="9">
        <f t="shared" si="1"/>
        <v>0</v>
      </c>
      <c r="K13" s="203"/>
      <c r="L13" s="11">
        <f t="shared" si="2"/>
        <v>0</v>
      </c>
      <c r="M13" s="196"/>
      <c r="N13" s="196"/>
      <c r="O13" s="196"/>
      <c r="P13" s="203">
        <f>K13-L13</f>
        <v>0</v>
      </c>
      <c r="Q13" s="196"/>
      <c r="R13" s="9"/>
      <c r="S13" s="9">
        <f t="shared" si="3"/>
        <v>0</v>
      </c>
      <c r="T13" s="9"/>
      <c r="U13" s="9"/>
      <c r="V13" s="203"/>
      <c r="W13" s="13"/>
      <c r="X13" s="141"/>
      <c r="Y13" s="261"/>
      <c r="Z13" s="15"/>
      <c r="AA13" s="16"/>
      <c r="AB13" s="9"/>
      <c r="AC13" s="9"/>
      <c r="AD13" s="202"/>
      <c r="AE13" s="188"/>
      <c r="AF13" s="201"/>
      <c r="AG13" s="257" t="s">
        <v>2</v>
      </c>
      <c r="AH13" s="260"/>
      <c r="AI13" s="196"/>
      <c r="AJ13" s="9">
        <f t="shared" si="4"/>
        <v>0</v>
      </c>
      <c r="AK13" s="9"/>
      <c r="AL13" s="196"/>
      <c r="AM13" s="196"/>
      <c r="AN13" s="25"/>
      <c r="AO13" s="196"/>
      <c r="AP13" s="196"/>
      <c r="AQ13" s="196"/>
      <c r="AR13" s="25"/>
      <c r="AS13" s="25"/>
      <c r="AT13" s="25"/>
      <c r="AU13" s="9"/>
      <c r="AV13" s="196"/>
      <c r="AW13" s="196"/>
      <c r="AX13" s="196"/>
      <c r="AY13" s="9"/>
      <c r="AZ13" s="9">
        <f t="shared" si="5"/>
        <v>0</v>
      </c>
      <c r="BA13" s="196"/>
      <c r="BB13" s="196"/>
      <c r="BC13" s="196"/>
      <c r="BD13" s="196"/>
      <c r="BE13" s="196"/>
      <c r="BF13" s="196"/>
      <c r="BG13" s="9"/>
      <c r="BH13" s="205">
        <f t="shared" si="6"/>
        <v>0</v>
      </c>
    </row>
    <row r="14" spans="1:60" s="150" customFormat="1" ht="23.1" customHeight="1" x14ac:dyDescent="0.35">
      <c r="A14" s="257">
        <v>2</v>
      </c>
      <c r="B14" s="258" t="s">
        <v>26</v>
      </c>
      <c r="C14" s="220" t="s">
        <v>60</v>
      </c>
      <c r="D14" s="9">
        <v>63997</v>
      </c>
      <c r="E14" s="9">
        <v>3008</v>
      </c>
      <c r="F14" s="9">
        <f t="shared" si="0"/>
        <v>67005</v>
      </c>
      <c r="G14" s="9">
        <v>3008</v>
      </c>
      <c r="H14" s="9"/>
      <c r="I14" s="9"/>
      <c r="J14" s="9">
        <f t="shared" si="1"/>
        <v>70013</v>
      </c>
      <c r="K14" s="203">
        <f>J14</f>
        <v>70013</v>
      </c>
      <c r="L14" s="11">
        <f t="shared" si="2"/>
        <v>0</v>
      </c>
      <c r="M14" s="196"/>
      <c r="N14" s="196">
        <v>0</v>
      </c>
      <c r="O14" s="196">
        <v>0</v>
      </c>
      <c r="P14" s="203">
        <f>K14-L14</f>
        <v>70013</v>
      </c>
      <c r="Q14" s="9">
        <v>8394.4</v>
      </c>
      <c r="R14" s="9">
        <f>SUM(AK14:AT14)</f>
        <v>15215.75</v>
      </c>
      <c r="S14" s="9">
        <f t="shared" si="3"/>
        <v>200</v>
      </c>
      <c r="T14" s="9">
        <f>ROUNDDOWN(K14*5%/2,2)</f>
        <v>1750.32</v>
      </c>
      <c r="U14" s="9">
        <f>SUM(BA14:BF14)</f>
        <v>100</v>
      </c>
      <c r="V14" s="203">
        <f>Q14+R14+S14+T14+U14</f>
        <v>25660.47</v>
      </c>
      <c r="W14" s="13">
        <f>ROUND(AF14,0)</f>
        <v>22176</v>
      </c>
      <c r="X14" s="141">
        <f>(AE14-W14)</f>
        <v>22176.53</v>
      </c>
      <c r="Y14" s="285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217">
        <v>200</v>
      </c>
      <c r="AE14" s="188">
        <f>+P14-V14</f>
        <v>44352.53</v>
      </c>
      <c r="AF14" s="201">
        <f>(+P14-V14)/2</f>
        <v>22176.264999999999</v>
      </c>
      <c r="AG14" s="257">
        <v>2</v>
      </c>
      <c r="AH14" s="258" t="s">
        <v>26</v>
      </c>
      <c r="AI14" s="220" t="s">
        <v>60</v>
      </c>
      <c r="AJ14" s="9">
        <f t="shared" si="4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215">
        <v>200</v>
      </c>
      <c r="AW14" s="9">
        <v>0</v>
      </c>
      <c r="AX14" s="9"/>
      <c r="AY14" s="9">
        <f>SUM(AV14:AX14)</f>
        <v>200</v>
      </c>
      <c r="AZ14" s="9">
        <f t="shared" si="5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05">
        <f t="shared" si="6"/>
        <v>25660.47</v>
      </c>
    </row>
    <row r="15" spans="1:60" s="150" customFormat="1" ht="23.1" customHeight="1" x14ac:dyDescent="0.35">
      <c r="A15" s="257" t="s">
        <v>2</v>
      </c>
      <c r="B15" s="258"/>
      <c r="C15" s="198"/>
      <c r="D15" s="9"/>
      <c r="E15" s="9"/>
      <c r="F15" s="9">
        <f t="shared" si="0"/>
        <v>0</v>
      </c>
      <c r="G15" s="9"/>
      <c r="H15" s="9"/>
      <c r="I15" s="9"/>
      <c r="J15" s="9">
        <f t="shared" si="1"/>
        <v>0</v>
      </c>
      <c r="K15" s="203"/>
      <c r="L15" s="11">
        <f t="shared" si="2"/>
        <v>0</v>
      </c>
      <c r="M15" s="196"/>
      <c r="N15" s="196"/>
      <c r="O15" s="196"/>
      <c r="P15" s="203">
        <f>K15-L15</f>
        <v>0</v>
      </c>
      <c r="Q15" s="9"/>
      <c r="R15" s="9"/>
      <c r="S15" s="9">
        <f t="shared" si="3"/>
        <v>0</v>
      </c>
      <c r="T15" s="9"/>
      <c r="U15" s="9"/>
      <c r="V15" s="203"/>
      <c r="W15" s="13"/>
      <c r="X15" s="141"/>
      <c r="Y15" s="285"/>
      <c r="Z15" s="15"/>
      <c r="AA15" s="16"/>
      <c r="AB15" s="9"/>
      <c r="AC15" s="9"/>
      <c r="AD15" s="29"/>
      <c r="AE15" s="188"/>
      <c r="AF15" s="201"/>
      <c r="AG15" s="257" t="s">
        <v>2</v>
      </c>
      <c r="AH15" s="258"/>
      <c r="AI15" s="198"/>
      <c r="AJ15" s="9">
        <f t="shared" si="4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215" t="s">
        <v>2</v>
      </c>
      <c r="AW15" s="9"/>
      <c r="AX15" s="9"/>
      <c r="AY15" s="9"/>
      <c r="AZ15" s="9">
        <f t="shared" si="5"/>
        <v>0</v>
      </c>
      <c r="BA15" s="196"/>
      <c r="BB15" s="9"/>
      <c r="BC15" s="9"/>
      <c r="BD15" s="9"/>
      <c r="BE15" s="9"/>
      <c r="BF15" s="9"/>
      <c r="BG15" s="9"/>
      <c r="BH15" s="205">
        <f t="shared" si="6"/>
        <v>0</v>
      </c>
    </row>
    <row r="16" spans="1:60" s="150" customFormat="1" ht="23.1" customHeight="1" x14ac:dyDescent="0.35">
      <c r="A16" s="257">
        <v>3</v>
      </c>
      <c r="B16" s="258" t="s">
        <v>28</v>
      </c>
      <c r="C16" s="198" t="s">
        <v>58</v>
      </c>
      <c r="D16" s="9">
        <v>51357</v>
      </c>
      <c r="E16" s="9">
        <v>2516</v>
      </c>
      <c r="F16" s="9">
        <f t="shared" si="0"/>
        <v>53873</v>
      </c>
      <c r="G16" s="9">
        <v>2517</v>
      </c>
      <c r="H16" s="9"/>
      <c r="I16" s="9"/>
      <c r="J16" s="9">
        <f t="shared" si="1"/>
        <v>56390</v>
      </c>
      <c r="K16" s="203">
        <f>J16</f>
        <v>56390</v>
      </c>
      <c r="L16" s="11">
        <f t="shared" si="2"/>
        <v>10914.19</v>
      </c>
      <c r="M16" s="196">
        <v>6</v>
      </c>
      <c r="N16" s="196">
        <v>0</v>
      </c>
      <c r="O16" s="196">
        <v>0</v>
      </c>
      <c r="P16" s="203">
        <f>K16-L16</f>
        <v>45475.81</v>
      </c>
      <c r="Q16" s="9">
        <v>5529.03</v>
      </c>
      <c r="R16" s="9">
        <f>SUM(AK16:AT16)</f>
        <v>5075.0999999999995</v>
      </c>
      <c r="S16" s="9">
        <f t="shared" si="3"/>
        <v>200</v>
      </c>
      <c r="T16" s="9">
        <f>ROUNDDOWN(K16*5%/2,2)</f>
        <v>1409.75</v>
      </c>
      <c r="U16" s="9">
        <f>SUM(BA16:BF16)</f>
        <v>100</v>
      </c>
      <c r="V16" s="203">
        <f>Q16+R16+S16+T16+U16</f>
        <v>12313.88</v>
      </c>
      <c r="W16" s="13">
        <f>ROUND(AF16,0)</f>
        <v>16581</v>
      </c>
      <c r="X16" s="141">
        <f>(AE16-W16)</f>
        <v>16580.93</v>
      </c>
      <c r="Y16" s="285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217">
        <v>200</v>
      </c>
      <c r="AE16" s="188">
        <f>+P16-V16</f>
        <v>33161.93</v>
      </c>
      <c r="AF16" s="201">
        <f>(+P16-V16)/2</f>
        <v>16580.965</v>
      </c>
      <c r="AG16" s="257">
        <v>3</v>
      </c>
      <c r="AH16" s="258" t="s">
        <v>28</v>
      </c>
      <c r="AI16" s="198" t="s">
        <v>58</v>
      </c>
      <c r="AJ16" s="9">
        <f t="shared" si="4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215">
        <v>200</v>
      </c>
      <c r="AW16" s="5">
        <v>0</v>
      </c>
      <c r="AX16" s="9"/>
      <c r="AY16" s="9">
        <f>SUM(AV16:AW16)</f>
        <v>200</v>
      </c>
      <c r="AZ16" s="9">
        <f t="shared" si="5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05">
        <f t="shared" si="6"/>
        <v>12313.88</v>
      </c>
    </row>
    <row r="17" spans="1:60" s="150" customFormat="1" ht="23.1" customHeight="1" x14ac:dyDescent="0.35">
      <c r="A17" s="257" t="s">
        <v>2</v>
      </c>
      <c r="B17" s="262"/>
      <c r="C17" s="207"/>
      <c r="D17" s="25"/>
      <c r="E17" s="25"/>
      <c r="F17" s="9">
        <f t="shared" si="0"/>
        <v>0</v>
      </c>
      <c r="G17" s="25"/>
      <c r="H17" s="25"/>
      <c r="I17" s="9"/>
      <c r="J17" s="9">
        <f t="shared" si="1"/>
        <v>0</v>
      </c>
      <c r="K17" s="213"/>
      <c r="L17" s="11">
        <f t="shared" si="2"/>
        <v>0</v>
      </c>
      <c r="M17" s="214"/>
      <c r="N17" s="214"/>
      <c r="O17" s="214"/>
      <c r="P17" s="213"/>
      <c r="Q17" s="25"/>
      <c r="R17" s="9"/>
      <c r="S17" s="9">
        <f t="shared" si="3"/>
        <v>0</v>
      </c>
      <c r="T17" s="9"/>
      <c r="U17" s="9"/>
      <c r="V17" s="212"/>
      <c r="W17" s="13"/>
      <c r="X17" s="263"/>
      <c r="Y17" s="264"/>
      <c r="Z17" s="37"/>
      <c r="AA17" s="38"/>
      <c r="AB17" s="25"/>
      <c r="AC17" s="9"/>
      <c r="AD17" s="39"/>
      <c r="AE17" s="211"/>
      <c r="AF17" s="210"/>
      <c r="AG17" s="265"/>
      <c r="AH17" s="262"/>
      <c r="AI17" s="207"/>
      <c r="AJ17" s="9">
        <f t="shared" si="4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206"/>
      <c r="AW17" s="45"/>
      <c r="AX17" s="25"/>
      <c r="AY17" s="43"/>
      <c r="AZ17" s="9">
        <f t="shared" si="5"/>
        <v>0</v>
      </c>
      <c r="BA17" s="196"/>
      <c r="BB17" s="25"/>
      <c r="BC17" s="25"/>
      <c r="BD17" s="25"/>
      <c r="BE17" s="25"/>
      <c r="BF17" s="25"/>
      <c r="BG17" s="43"/>
      <c r="BH17" s="205">
        <f t="shared" si="6"/>
        <v>0</v>
      </c>
    </row>
    <row r="18" spans="1:60" s="150" customFormat="1" ht="23.1" customHeight="1" x14ac:dyDescent="0.35">
      <c r="A18" s="257">
        <v>4</v>
      </c>
      <c r="B18" s="258" t="s">
        <v>31</v>
      </c>
      <c r="C18" s="198" t="s">
        <v>29</v>
      </c>
      <c r="D18" s="9">
        <v>29449</v>
      </c>
      <c r="E18" s="9">
        <v>1540</v>
      </c>
      <c r="F18" s="9">
        <v>35434</v>
      </c>
      <c r="G18" s="9">
        <v>1590</v>
      </c>
      <c r="H18" s="9"/>
      <c r="I18" s="9"/>
      <c r="J18" s="9">
        <f t="shared" si="1"/>
        <v>37024</v>
      </c>
      <c r="K18" s="203">
        <f>J18</f>
        <v>37024</v>
      </c>
      <c r="L18" s="11">
        <f t="shared" si="2"/>
        <v>1194.32</v>
      </c>
      <c r="M18" s="196">
        <v>1</v>
      </c>
      <c r="N18" s="196">
        <v>0</v>
      </c>
      <c r="O18" s="196">
        <v>0</v>
      </c>
      <c r="P18" s="203">
        <f>K18-L18</f>
        <v>35829.68</v>
      </c>
      <c r="Q18" s="9">
        <v>1742.35</v>
      </c>
      <c r="R18" s="9">
        <f>SUM(AK18:AT18)</f>
        <v>3332.16</v>
      </c>
      <c r="S18" s="9">
        <f t="shared" si="3"/>
        <v>200</v>
      </c>
      <c r="T18" s="9">
        <f>ROUNDDOWN(K18*5%/2,2)</f>
        <v>925.6</v>
      </c>
      <c r="U18" s="9">
        <f>SUM(BA18:BF18)</f>
        <v>5781.96</v>
      </c>
      <c r="V18" s="203">
        <f>Q18+R18+S18+T18+U18</f>
        <v>11982.07</v>
      </c>
      <c r="W18" s="13">
        <f>ROUND(AF18,0)</f>
        <v>11924</v>
      </c>
      <c r="X18" s="141">
        <f>(AE18-W18)</f>
        <v>11923.61</v>
      </c>
      <c r="Y18" s="285">
        <f>+A18</f>
        <v>4</v>
      </c>
      <c r="Z18" s="15">
        <f>K18*12%</f>
        <v>4442.88</v>
      </c>
      <c r="AA18" s="16">
        <v>0</v>
      </c>
      <c r="AB18" s="9">
        <v>100</v>
      </c>
      <c r="AC18" s="9">
        <f>ROUNDUP(J18*5%/2,2)</f>
        <v>925.6</v>
      </c>
      <c r="AD18" s="217">
        <v>200</v>
      </c>
      <c r="AE18" s="188">
        <f>+P18-V18</f>
        <v>23847.61</v>
      </c>
      <c r="AF18" s="201">
        <f>(+P18-V18)/2</f>
        <v>11923.805</v>
      </c>
      <c r="AG18" s="257">
        <v>4</v>
      </c>
      <c r="AH18" s="258" t="s">
        <v>31</v>
      </c>
      <c r="AI18" s="198" t="s">
        <v>29</v>
      </c>
      <c r="AJ18" s="9">
        <f t="shared" si="4"/>
        <v>1742.35</v>
      </c>
      <c r="AK18" s="9">
        <f>K18*9%</f>
        <v>3332.16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3332.16</v>
      </c>
      <c r="AV18" s="215">
        <v>200</v>
      </c>
      <c r="AW18" s="9"/>
      <c r="AX18" s="9"/>
      <c r="AY18" s="9">
        <f>SUM(AV18:AW18)</f>
        <v>200</v>
      </c>
      <c r="AZ18" s="9">
        <f t="shared" si="5"/>
        <v>925.6</v>
      </c>
      <c r="BA18" s="9">
        <v>0</v>
      </c>
      <c r="BB18" s="287">
        <v>5681.96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5781.96</v>
      </c>
      <c r="BH18" s="205">
        <f t="shared" si="6"/>
        <v>11982.07</v>
      </c>
    </row>
    <row r="19" spans="1:60" s="150" customFormat="1" ht="23.1" customHeight="1" x14ac:dyDescent="0.35">
      <c r="A19" s="257" t="s">
        <v>2</v>
      </c>
      <c r="B19" s="262"/>
      <c r="C19" s="207"/>
      <c r="D19" s="25"/>
      <c r="E19" s="25"/>
      <c r="F19" s="9">
        <f t="shared" ref="F19:F39" si="7">SUM(D19:E19)</f>
        <v>0</v>
      </c>
      <c r="G19" s="25"/>
      <c r="H19" s="25"/>
      <c r="I19" s="9"/>
      <c r="J19" s="9">
        <f t="shared" si="1"/>
        <v>0</v>
      </c>
      <c r="K19" s="213"/>
      <c r="L19" s="11">
        <f t="shared" si="2"/>
        <v>0</v>
      </c>
      <c r="M19" s="214"/>
      <c r="N19" s="214"/>
      <c r="O19" s="214"/>
      <c r="P19" s="213"/>
      <c r="Q19" s="25"/>
      <c r="R19" s="9"/>
      <c r="S19" s="9"/>
      <c r="T19" s="9"/>
      <c r="U19" s="9"/>
      <c r="V19" s="212"/>
      <c r="W19" s="13"/>
      <c r="X19" s="263"/>
      <c r="Y19" s="261"/>
      <c r="Z19" s="37"/>
      <c r="AA19" s="38"/>
      <c r="AB19" s="25"/>
      <c r="AC19" s="9"/>
      <c r="AD19" s="39"/>
      <c r="AE19" s="211"/>
      <c r="AF19" s="210"/>
      <c r="AG19" s="257" t="s">
        <v>2</v>
      </c>
      <c r="AH19" s="262"/>
      <c r="AI19" s="207"/>
      <c r="AJ19" s="9">
        <f t="shared" si="4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206"/>
      <c r="AW19" s="25"/>
      <c r="AX19" s="25"/>
      <c r="AY19" s="43"/>
      <c r="AZ19" s="9">
        <f t="shared" si="5"/>
        <v>0</v>
      </c>
      <c r="BA19" s="196"/>
      <c r="BB19" s="25"/>
      <c r="BC19" s="25"/>
      <c r="BD19" s="25"/>
      <c r="BE19" s="25"/>
      <c r="BF19" s="25"/>
      <c r="BG19" s="43"/>
      <c r="BH19" s="205">
        <f t="shared" si="6"/>
        <v>0</v>
      </c>
    </row>
    <row r="20" spans="1:60" s="150" customFormat="1" ht="23.1" customHeight="1" x14ac:dyDescent="0.35">
      <c r="A20" s="257">
        <v>5</v>
      </c>
      <c r="B20" s="258" t="s">
        <v>32</v>
      </c>
      <c r="C20" s="198" t="s">
        <v>29</v>
      </c>
      <c r="D20" s="9">
        <v>29165</v>
      </c>
      <c r="E20" s="9">
        <v>1540</v>
      </c>
      <c r="F20" s="9">
        <f t="shared" si="7"/>
        <v>30705</v>
      </c>
      <c r="G20" s="9">
        <v>1540</v>
      </c>
      <c r="H20" s="9"/>
      <c r="I20" s="9"/>
      <c r="J20" s="9">
        <f t="shared" si="1"/>
        <v>32245</v>
      </c>
      <c r="K20" s="203">
        <f>J20</f>
        <v>32245</v>
      </c>
      <c r="L20" s="11">
        <f t="shared" si="2"/>
        <v>3120.48</v>
      </c>
      <c r="M20" s="196">
        <v>3</v>
      </c>
      <c r="N20" s="196">
        <v>0</v>
      </c>
      <c r="O20" s="196">
        <v>0</v>
      </c>
      <c r="P20" s="203">
        <f>K20-L20</f>
        <v>29124.52</v>
      </c>
      <c r="Q20" s="9">
        <v>1125.52</v>
      </c>
      <c r="R20" s="9">
        <f>SUM(AK20:AT20)</f>
        <v>2902.0499999999997</v>
      </c>
      <c r="S20" s="9">
        <f>SUM(AV20:AX20)</f>
        <v>200</v>
      </c>
      <c r="T20" s="9">
        <f>ROUNDDOWN(K20*5%/2,2)</f>
        <v>806.12</v>
      </c>
      <c r="U20" s="9">
        <f>SUM(BA20:BF20)</f>
        <v>100</v>
      </c>
      <c r="V20" s="203">
        <f>Q20+R20+S20+T20+U20</f>
        <v>5133.6899999999996</v>
      </c>
      <c r="W20" s="13">
        <f>ROUND(AF20,0)</f>
        <v>11995</v>
      </c>
      <c r="X20" s="141">
        <f>(AE20-W20)</f>
        <v>11995.830000000002</v>
      </c>
      <c r="Y20" s="285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217">
        <v>200</v>
      </c>
      <c r="AE20" s="188">
        <f>+P20-V20</f>
        <v>23990.83</v>
      </c>
      <c r="AF20" s="201">
        <f>(+P20-V20)/2</f>
        <v>11995.415000000001</v>
      </c>
      <c r="AG20" s="257">
        <v>5</v>
      </c>
      <c r="AH20" s="258" t="s">
        <v>32</v>
      </c>
      <c r="AI20" s="198" t="s">
        <v>29</v>
      </c>
      <c r="AJ20" s="9">
        <f t="shared" si="4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215">
        <v>200</v>
      </c>
      <c r="AW20" s="9">
        <v>0</v>
      </c>
      <c r="AX20" s="9">
        <v>0</v>
      </c>
      <c r="AY20" s="9">
        <f>SUM(AV20:AW20)</f>
        <v>200</v>
      </c>
      <c r="AZ20" s="9">
        <f t="shared" si="5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05">
        <f t="shared" si="6"/>
        <v>5133.6899999999996</v>
      </c>
    </row>
    <row r="21" spans="1:60" s="150" customFormat="1" ht="23.1" customHeight="1" x14ac:dyDescent="0.35">
      <c r="A21" s="257" t="s">
        <v>2</v>
      </c>
      <c r="B21" s="262"/>
      <c r="C21" s="207"/>
      <c r="D21" s="25"/>
      <c r="E21" s="25"/>
      <c r="F21" s="9">
        <f t="shared" si="7"/>
        <v>0</v>
      </c>
      <c r="G21" s="25"/>
      <c r="H21" s="25"/>
      <c r="I21" s="9"/>
      <c r="J21" s="9">
        <f t="shared" si="1"/>
        <v>0</v>
      </c>
      <c r="K21" s="213"/>
      <c r="L21" s="11">
        <f t="shared" si="2"/>
        <v>0</v>
      </c>
      <c r="M21" s="214"/>
      <c r="N21" s="214"/>
      <c r="O21" s="214"/>
      <c r="P21" s="213"/>
      <c r="Q21" s="25"/>
      <c r="R21" s="9"/>
      <c r="S21" s="9"/>
      <c r="T21" s="9"/>
      <c r="U21" s="9"/>
      <c r="V21" s="212"/>
      <c r="W21" s="13"/>
      <c r="X21" s="263"/>
      <c r="Y21" s="285"/>
      <c r="Z21" s="37"/>
      <c r="AA21" s="38"/>
      <c r="AB21" s="25"/>
      <c r="AC21" s="9"/>
      <c r="AD21" s="39"/>
      <c r="AE21" s="211"/>
      <c r="AF21" s="210"/>
      <c r="AG21" s="257" t="s">
        <v>2</v>
      </c>
      <c r="AH21" s="262"/>
      <c r="AI21" s="207"/>
      <c r="AJ21" s="9">
        <f t="shared" si="4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206"/>
      <c r="AW21" s="25"/>
      <c r="AX21" s="25"/>
      <c r="AY21" s="43"/>
      <c r="AZ21" s="9">
        <f t="shared" si="5"/>
        <v>0</v>
      </c>
      <c r="BA21" s="196"/>
      <c r="BB21" s="25"/>
      <c r="BC21" s="25"/>
      <c r="BD21" s="25"/>
      <c r="BE21" s="25"/>
      <c r="BF21" s="25"/>
      <c r="BG21" s="43"/>
      <c r="BH21" s="205">
        <f t="shared" si="6"/>
        <v>0</v>
      </c>
    </row>
    <row r="22" spans="1:60" s="150" customFormat="1" ht="23.1" customHeight="1" x14ac:dyDescent="0.35">
      <c r="A22" s="257">
        <v>6</v>
      </c>
      <c r="B22" s="266" t="s">
        <v>33</v>
      </c>
      <c r="C22" s="220" t="s">
        <v>27</v>
      </c>
      <c r="D22" s="9">
        <v>40088</v>
      </c>
      <c r="E22" s="9">
        <v>1964</v>
      </c>
      <c r="F22" s="9">
        <f t="shared" si="7"/>
        <v>42052</v>
      </c>
      <c r="G22" s="9">
        <v>1944</v>
      </c>
      <c r="H22" s="9"/>
      <c r="I22" s="9"/>
      <c r="J22" s="9">
        <f t="shared" si="1"/>
        <v>43996</v>
      </c>
      <c r="K22" s="203">
        <f>J22</f>
        <v>43996</v>
      </c>
      <c r="L22" s="11">
        <f t="shared" si="2"/>
        <v>0</v>
      </c>
      <c r="M22" s="196">
        <v>0</v>
      </c>
      <c r="N22" s="196">
        <v>0</v>
      </c>
      <c r="O22" s="196">
        <v>0</v>
      </c>
      <c r="P22" s="203">
        <f>K22-L22</f>
        <v>43996</v>
      </c>
      <c r="Q22" s="9">
        <v>2955.63</v>
      </c>
      <c r="R22" s="9">
        <f>SUM(AK22:AT22)</f>
        <v>3959.64</v>
      </c>
      <c r="S22" s="9">
        <f>SUM(AV22:AX22)</f>
        <v>200</v>
      </c>
      <c r="T22" s="9">
        <f>ROUNDDOWN(K22*5%/2,2)</f>
        <v>1099.9000000000001</v>
      </c>
      <c r="U22" s="9">
        <f>SUM(BA22:BF22)</f>
        <v>100</v>
      </c>
      <c r="V22" s="203">
        <f>Q22+R22+S22+T22+U22</f>
        <v>8315.17</v>
      </c>
      <c r="W22" s="13">
        <f>ROUND(AF22,0)</f>
        <v>17840</v>
      </c>
      <c r="X22" s="141">
        <f>(AE22-W22)</f>
        <v>17840.830000000002</v>
      </c>
      <c r="Y22" s="285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217">
        <v>200</v>
      </c>
      <c r="AE22" s="188">
        <f>+P22-V22</f>
        <v>35680.83</v>
      </c>
      <c r="AF22" s="201">
        <f>(+P22-V22)/2</f>
        <v>17840.415000000001</v>
      </c>
      <c r="AG22" s="257">
        <v>6</v>
      </c>
      <c r="AH22" s="266" t="s">
        <v>33</v>
      </c>
      <c r="AI22" s="220" t="s">
        <v>27</v>
      </c>
      <c r="AJ22" s="9">
        <f t="shared" si="4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215">
        <v>200</v>
      </c>
      <c r="AW22" s="9">
        <v>0</v>
      </c>
      <c r="AX22" s="9">
        <v>0</v>
      </c>
      <c r="AY22" s="9">
        <f>SUM(AV22:AX22)</f>
        <v>200</v>
      </c>
      <c r="AZ22" s="9">
        <f t="shared" si="5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05">
        <f t="shared" si="6"/>
        <v>8315.17</v>
      </c>
    </row>
    <row r="23" spans="1:60" s="150" customFormat="1" ht="23.1" customHeight="1" x14ac:dyDescent="0.35">
      <c r="A23" s="257" t="s">
        <v>2</v>
      </c>
      <c r="B23" s="266"/>
      <c r="C23" s="220"/>
      <c r="D23" s="9"/>
      <c r="E23" s="9"/>
      <c r="F23" s="9">
        <f t="shared" si="7"/>
        <v>0</v>
      </c>
      <c r="G23" s="9"/>
      <c r="H23" s="9"/>
      <c r="I23" s="9"/>
      <c r="J23" s="9">
        <f t="shared" si="1"/>
        <v>0</v>
      </c>
      <c r="K23" s="203"/>
      <c r="L23" s="11">
        <f t="shared" si="2"/>
        <v>0</v>
      </c>
      <c r="M23" s="196"/>
      <c r="N23" s="196"/>
      <c r="O23" s="196"/>
      <c r="P23" s="203"/>
      <c r="Q23" s="9"/>
      <c r="R23" s="9"/>
      <c r="S23" s="9"/>
      <c r="T23" s="9"/>
      <c r="U23" s="9"/>
      <c r="V23" s="203"/>
      <c r="W23" s="13"/>
      <c r="X23" s="141"/>
      <c r="Y23" s="264"/>
      <c r="Z23" s="15"/>
      <c r="AA23" s="16"/>
      <c r="AB23" s="9"/>
      <c r="AC23" s="9"/>
      <c r="AD23" s="29"/>
      <c r="AE23" s="188"/>
      <c r="AF23" s="201"/>
      <c r="AG23" s="265"/>
      <c r="AH23" s="266"/>
      <c r="AI23" s="220"/>
      <c r="AJ23" s="9">
        <f t="shared" si="4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215"/>
      <c r="AW23" s="25"/>
      <c r="AX23" s="25"/>
      <c r="AY23" s="9"/>
      <c r="AZ23" s="9">
        <f t="shared" si="5"/>
        <v>0</v>
      </c>
      <c r="BA23" s="196"/>
      <c r="BB23" s="25"/>
      <c r="BC23" s="9"/>
      <c r="BD23" s="9"/>
      <c r="BE23" s="9"/>
      <c r="BF23" s="25"/>
      <c r="BG23" s="9"/>
      <c r="BH23" s="205">
        <f t="shared" si="6"/>
        <v>0</v>
      </c>
    </row>
    <row r="24" spans="1:60" s="150" customFormat="1" ht="23.1" customHeight="1" x14ac:dyDescent="0.35">
      <c r="A24" s="257">
        <v>7</v>
      </c>
      <c r="B24" s="258" t="s">
        <v>34</v>
      </c>
      <c r="C24" s="196" t="s">
        <v>27</v>
      </c>
      <c r="D24" s="9">
        <v>39672</v>
      </c>
      <c r="E24" s="9">
        <v>1944</v>
      </c>
      <c r="F24" s="9">
        <f t="shared" si="7"/>
        <v>41616</v>
      </c>
      <c r="G24" s="9">
        <v>1944</v>
      </c>
      <c r="H24" s="9"/>
      <c r="I24" s="9"/>
      <c r="J24" s="9">
        <f t="shared" si="1"/>
        <v>43560</v>
      </c>
      <c r="K24" s="203">
        <f>J24</f>
        <v>43560</v>
      </c>
      <c r="L24" s="11">
        <f t="shared" si="2"/>
        <v>0</v>
      </c>
      <c r="M24" s="196">
        <v>0</v>
      </c>
      <c r="N24" s="196">
        <v>0</v>
      </c>
      <c r="O24" s="196">
        <v>0</v>
      </c>
      <c r="P24" s="203">
        <f>K24-L24</f>
        <v>43560</v>
      </c>
      <c r="Q24" s="9">
        <v>2878.45</v>
      </c>
      <c r="R24" s="9">
        <f>SUM(AK24:AT24)</f>
        <v>13951.599999999999</v>
      </c>
      <c r="S24" s="9">
        <f>SUM(AV24:AX24)</f>
        <v>200</v>
      </c>
      <c r="T24" s="9">
        <f>ROUNDDOWN(K24*5%/2,2)</f>
        <v>1089</v>
      </c>
      <c r="U24" s="9">
        <f>SUM(BA24:BF24)</f>
        <v>10201.61</v>
      </c>
      <c r="V24" s="203">
        <f>Q24+R24+S24+T24+U24</f>
        <v>28320.66</v>
      </c>
      <c r="W24" s="13">
        <f>ROUND(AF24,0)</f>
        <v>7620</v>
      </c>
      <c r="X24" s="141">
        <f>(AE24-W24)</f>
        <v>7619.34</v>
      </c>
      <c r="Y24" s="285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217">
        <v>200</v>
      </c>
      <c r="AE24" s="188">
        <f>+P24-V24</f>
        <v>15239.34</v>
      </c>
      <c r="AF24" s="201">
        <f>(+P24-V24)/2</f>
        <v>7619.67</v>
      </c>
      <c r="AG24" s="257">
        <v>7</v>
      </c>
      <c r="AH24" s="258" t="s">
        <v>34</v>
      </c>
      <c r="AI24" s="196" t="s">
        <v>27</v>
      </c>
      <c r="AJ24" s="9">
        <f t="shared" si="4"/>
        <v>2878.45</v>
      </c>
      <c r="AK24" s="9">
        <f>K24*9%</f>
        <v>3920.3999999999996</v>
      </c>
      <c r="AL24" s="9">
        <v>0</v>
      </c>
      <c r="AM24" s="9">
        <v>500</v>
      </c>
      <c r="AN24" s="9">
        <v>0</v>
      </c>
      <c r="AO24" s="9"/>
      <c r="AP24" s="9">
        <v>0</v>
      </c>
      <c r="AQ24" s="9">
        <v>6005.99</v>
      </c>
      <c r="AR24" s="9">
        <v>0</v>
      </c>
      <c r="AS24" s="9">
        <v>2333.33</v>
      </c>
      <c r="AT24" s="9">
        <v>1191.8800000000001</v>
      </c>
      <c r="AU24" s="9">
        <f>SUM(AK24:AT24)</f>
        <v>13951.599999999999</v>
      </c>
      <c r="AV24" s="215">
        <v>200</v>
      </c>
      <c r="AW24" s="9"/>
      <c r="AX24" s="9">
        <v>0</v>
      </c>
      <c r="AY24" s="9">
        <f>SUM(AV24:AW24)</f>
        <v>200</v>
      </c>
      <c r="AZ24" s="9">
        <f t="shared" si="5"/>
        <v>1089</v>
      </c>
      <c r="BA24" s="9">
        <v>0</v>
      </c>
      <c r="BB24" s="286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05">
        <f t="shared" si="6"/>
        <v>28320.66</v>
      </c>
    </row>
    <row r="25" spans="1:60" s="150" customFormat="1" ht="23.1" customHeight="1" x14ac:dyDescent="0.35">
      <c r="A25" s="257" t="s">
        <v>2</v>
      </c>
      <c r="B25" s="262"/>
      <c r="C25" s="207"/>
      <c r="D25" s="25"/>
      <c r="E25" s="25"/>
      <c r="F25" s="9">
        <f t="shared" si="7"/>
        <v>0</v>
      </c>
      <c r="G25" s="25"/>
      <c r="H25" s="25"/>
      <c r="I25" s="25"/>
      <c r="J25" s="9">
        <f t="shared" si="1"/>
        <v>0</v>
      </c>
      <c r="K25" s="213"/>
      <c r="L25" s="11">
        <f t="shared" si="2"/>
        <v>0</v>
      </c>
      <c r="M25" s="214"/>
      <c r="N25" s="214"/>
      <c r="O25" s="214"/>
      <c r="P25" s="213"/>
      <c r="Q25" s="25"/>
      <c r="R25" s="9"/>
      <c r="S25" s="9"/>
      <c r="T25" s="9"/>
      <c r="U25" s="9"/>
      <c r="V25" s="212"/>
      <c r="W25" s="13"/>
      <c r="X25" s="263"/>
      <c r="Y25" s="261"/>
      <c r="Z25" s="219"/>
      <c r="AA25" s="214"/>
      <c r="AB25" s="48"/>
      <c r="AC25" s="9"/>
      <c r="AD25" s="49"/>
      <c r="AE25" s="50"/>
      <c r="AF25" s="210"/>
      <c r="AG25" s="257" t="s">
        <v>2</v>
      </c>
      <c r="AH25" s="262"/>
      <c r="AI25" s="207"/>
      <c r="AJ25" s="9">
        <f t="shared" si="4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206"/>
      <c r="AW25" s="25"/>
      <c r="AX25" s="25"/>
      <c r="AY25" s="43"/>
      <c r="AZ25" s="9">
        <f t="shared" si="5"/>
        <v>0</v>
      </c>
      <c r="BA25" s="196"/>
      <c r="BB25" s="25"/>
      <c r="BC25" s="25"/>
      <c r="BD25" s="25"/>
      <c r="BE25" s="25"/>
      <c r="BF25" s="25"/>
      <c r="BG25" s="43"/>
      <c r="BH25" s="205">
        <f t="shared" si="6"/>
        <v>0</v>
      </c>
    </row>
    <row r="26" spans="1:60" s="150" customFormat="1" ht="23.1" customHeight="1" x14ac:dyDescent="0.35">
      <c r="A26" s="257">
        <v>8</v>
      </c>
      <c r="B26" s="258" t="s">
        <v>35</v>
      </c>
      <c r="C26" s="220" t="s">
        <v>36</v>
      </c>
      <c r="D26" s="9">
        <v>33591</v>
      </c>
      <c r="E26" s="9">
        <v>1550</v>
      </c>
      <c r="F26" s="9">
        <f t="shared" si="7"/>
        <v>35141</v>
      </c>
      <c r="G26" s="9">
        <v>1550</v>
      </c>
      <c r="H26" s="9"/>
      <c r="I26" s="9"/>
      <c r="J26" s="9">
        <f t="shared" si="1"/>
        <v>36691</v>
      </c>
      <c r="K26" s="203">
        <f>J26</f>
        <v>36691</v>
      </c>
      <c r="L26" s="11">
        <f t="shared" si="2"/>
        <v>0</v>
      </c>
      <c r="M26" s="196">
        <v>0</v>
      </c>
      <c r="N26" s="196">
        <v>0</v>
      </c>
      <c r="O26" s="196">
        <v>0</v>
      </c>
      <c r="P26" s="203">
        <f>K26-L26</f>
        <v>36691</v>
      </c>
      <c r="Q26" s="9">
        <v>1715.73</v>
      </c>
      <c r="R26" s="9">
        <f>SUM(AK26:AT26)</f>
        <v>6160.33</v>
      </c>
      <c r="S26" s="9">
        <f>SUM(AV26:AX26)</f>
        <v>200</v>
      </c>
      <c r="T26" s="9">
        <f>ROUNDDOWN(K26*5%/2,2)</f>
        <v>917.27</v>
      </c>
      <c r="U26" s="9">
        <f>SUM(BA26:BF26)</f>
        <v>100</v>
      </c>
      <c r="V26" s="203">
        <f>Q26+R26+S26+T26+U26</f>
        <v>9093.33</v>
      </c>
      <c r="W26" s="13">
        <f>ROUND(AF26,0)</f>
        <v>13799</v>
      </c>
      <c r="X26" s="141">
        <f>(AE26-W26)</f>
        <v>13798.669999999998</v>
      </c>
      <c r="Y26" s="285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217">
        <v>200</v>
      </c>
      <c r="AE26" s="188">
        <f>+P26-V26</f>
        <v>27597.67</v>
      </c>
      <c r="AF26" s="201">
        <f>(+P26-V26)/2</f>
        <v>13798.834999999999</v>
      </c>
      <c r="AG26" s="257">
        <v>8</v>
      </c>
      <c r="AH26" s="258" t="s">
        <v>35</v>
      </c>
      <c r="AI26" s="220" t="s">
        <v>36</v>
      </c>
      <c r="AJ26" s="9">
        <f t="shared" si="4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215">
        <v>200</v>
      </c>
      <c r="AW26" s="9">
        <v>0</v>
      </c>
      <c r="AX26" s="9">
        <v>0</v>
      </c>
      <c r="AY26" s="9">
        <f>SUM(AV26:AX26)</f>
        <v>200</v>
      </c>
      <c r="AZ26" s="9">
        <f t="shared" si="5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05">
        <f t="shared" si="6"/>
        <v>9093.33</v>
      </c>
    </row>
    <row r="27" spans="1:60" s="150" customFormat="1" ht="23.1" customHeight="1" x14ac:dyDescent="0.35">
      <c r="A27" s="257" t="s">
        <v>2</v>
      </c>
      <c r="B27" s="258"/>
      <c r="C27" s="198"/>
      <c r="D27" s="9"/>
      <c r="E27" s="9"/>
      <c r="F27" s="9">
        <f t="shared" si="7"/>
        <v>0</v>
      </c>
      <c r="G27" s="9"/>
      <c r="H27" s="9"/>
      <c r="I27" s="9"/>
      <c r="J27" s="9">
        <f t="shared" si="1"/>
        <v>0</v>
      </c>
      <c r="K27" s="203"/>
      <c r="L27" s="11">
        <f t="shared" si="2"/>
        <v>0</v>
      </c>
      <c r="M27" s="196"/>
      <c r="N27" s="196"/>
      <c r="O27" s="196"/>
      <c r="P27" s="203"/>
      <c r="Q27" s="9"/>
      <c r="R27" s="9"/>
      <c r="S27" s="9"/>
      <c r="T27" s="9"/>
      <c r="U27" s="9"/>
      <c r="V27" s="203"/>
      <c r="W27" s="13"/>
      <c r="X27" s="141"/>
      <c r="Y27" s="285"/>
      <c r="Z27" s="15"/>
      <c r="AA27" s="16"/>
      <c r="AB27" s="9"/>
      <c r="AC27" s="9"/>
      <c r="AD27" s="29"/>
      <c r="AE27" s="188"/>
      <c r="AF27" s="201"/>
      <c r="AG27" s="257" t="s">
        <v>2</v>
      </c>
      <c r="AH27" s="258"/>
      <c r="AI27" s="198"/>
      <c r="AJ27" s="9">
        <f t="shared" si="4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215"/>
      <c r="AW27" s="9"/>
      <c r="AX27" s="9"/>
      <c r="AY27" s="9"/>
      <c r="AZ27" s="9">
        <f t="shared" si="5"/>
        <v>0</v>
      </c>
      <c r="BA27" s="196"/>
      <c r="BB27" s="9"/>
      <c r="BC27" s="9"/>
      <c r="BD27" s="9"/>
      <c r="BE27" s="9"/>
      <c r="BF27" s="9"/>
      <c r="BG27" s="9"/>
      <c r="BH27" s="205">
        <f t="shared" si="6"/>
        <v>0</v>
      </c>
    </row>
    <row r="28" spans="1:60" s="150" customFormat="1" ht="23.1" customHeight="1" x14ac:dyDescent="0.35">
      <c r="A28" s="257">
        <v>9</v>
      </c>
      <c r="B28" s="258" t="s">
        <v>37</v>
      </c>
      <c r="C28" s="198" t="s">
        <v>29</v>
      </c>
      <c r="D28" s="9">
        <v>29737</v>
      </c>
      <c r="E28" s="9">
        <v>1540</v>
      </c>
      <c r="F28" s="9">
        <f t="shared" si="7"/>
        <v>31277</v>
      </c>
      <c r="G28" s="9">
        <v>1540</v>
      </c>
      <c r="H28" s="9"/>
      <c r="I28" s="9"/>
      <c r="J28" s="9">
        <f t="shared" si="1"/>
        <v>32817</v>
      </c>
      <c r="K28" s="203">
        <f>J28</f>
        <v>32817</v>
      </c>
      <c r="L28" s="11">
        <f t="shared" si="2"/>
        <v>0</v>
      </c>
      <c r="M28" s="196">
        <v>0</v>
      </c>
      <c r="N28" s="196">
        <v>0</v>
      </c>
      <c r="O28" s="196">
        <v>0</v>
      </c>
      <c r="P28" s="203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>SUM(AV28:AX28)</f>
        <v>200</v>
      </c>
      <c r="T28" s="9">
        <f>ROUNDDOWN(K28*5%/2,2)</f>
        <v>820.42</v>
      </c>
      <c r="U28" s="9">
        <f>SUM(BA28:BF28)</f>
        <v>100</v>
      </c>
      <c r="V28" s="203">
        <f>Q28+R28+S28+T28+U28</f>
        <v>5275.41</v>
      </c>
      <c r="W28" s="13">
        <f>ROUND(AF28,0)</f>
        <v>13771</v>
      </c>
      <c r="X28" s="141">
        <f>(AE28-W28)</f>
        <v>13770.59</v>
      </c>
      <c r="Y28" s="285">
        <f>+A28</f>
        <v>9</v>
      </c>
      <c r="Z28" s="15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217">
        <v>200</v>
      </c>
      <c r="AE28" s="188">
        <f>+P28-V28</f>
        <v>27541.59</v>
      </c>
      <c r="AF28" s="201">
        <f>(+P28-V28)/2</f>
        <v>13770.795</v>
      </c>
      <c r="AG28" s="257">
        <v>9</v>
      </c>
      <c r="AH28" s="258" t="s">
        <v>37</v>
      </c>
      <c r="AI28" s="198" t="s">
        <v>29</v>
      </c>
      <c r="AJ28" s="9">
        <f t="shared" si="4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215">
        <v>200</v>
      </c>
      <c r="AW28" s="9">
        <v>0</v>
      </c>
      <c r="AX28" s="9">
        <v>0</v>
      </c>
      <c r="AY28" s="9">
        <f>SUM(AV28:AW28)</f>
        <v>200</v>
      </c>
      <c r="AZ28" s="9">
        <f t="shared" si="5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05">
        <f t="shared" si="6"/>
        <v>5275.41</v>
      </c>
    </row>
    <row r="29" spans="1:60" s="150" customFormat="1" ht="23.1" customHeight="1" x14ac:dyDescent="0.35">
      <c r="A29" s="257" t="s">
        <v>2</v>
      </c>
      <c r="B29" s="258"/>
      <c r="C29" s="198"/>
      <c r="D29" s="9"/>
      <c r="E29" s="9"/>
      <c r="F29" s="9">
        <f t="shared" si="7"/>
        <v>0</v>
      </c>
      <c r="G29" s="9"/>
      <c r="H29" s="9"/>
      <c r="I29" s="9"/>
      <c r="J29" s="9">
        <f t="shared" si="1"/>
        <v>0</v>
      </c>
      <c r="K29" s="203">
        <f>J29</f>
        <v>0</v>
      </c>
      <c r="L29" s="11">
        <f t="shared" si="2"/>
        <v>0</v>
      </c>
      <c r="M29" s="196"/>
      <c r="N29" s="196"/>
      <c r="O29" s="196"/>
      <c r="P29" s="203">
        <f t="shared" si="8"/>
        <v>0</v>
      </c>
      <c r="Q29" s="9"/>
      <c r="R29" s="9">
        <f>SUM(AK29:AT29)</f>
        <v>0</v>
      </c>
      <c r="S29" s="9">
        <f>SUM(AV29:AX29)</f>
        <v>0</v>
      </c>
      <c r="T29" s="9">
        <f>ROUNDDOWN(K29*5%/2,2)</f>
        <v>0</v>
      </c>
      <c r="U29" s="9">
        <f>SUM(BA29:BF29)</f>
        <v>0</v>
      </c>
      <c r="V29" s="203">
        <f>Q29+R29+S29+T29+U29</f>
        <v>0</v>
      </c>
      <c r="W29" s="13">
        <f>ROUND(AF29,0)</f>
        <v>0</v>
      </c>
      <c r="X29" s="141">
        <f>(AE29-W29)</f>
        <v>0</v>
      </c>
      <c r="Y29" s="264"/>
      <c r="Z29" s="15">
        <f>K29*12%</f>
        <v>0</v>
      </c>
      <c r="AA29" s="16"/>
      <c r="AB29" s="9"/>
      <c r="AC29" s="9">
        <f>ROUNDUP(J29*5%/2,2)</f>
        <v>0</v>
      </c>
      <c r="AD29" s="29"/>
      <c r="AE29" s="188">
        <f>+P29-V29</f>
        <v>0</v>
      </c>
      <c r="AF29" s="201">
        <f>(+P29-V29)/2</f>
        <v>0</v>
      </c>
      <c r="AG29" s="265"/>
      <c r="AH29" s="258"/>
      <c r="AI29" s="198"/>
      <c r="AJ29" s="9">
        <f t="shared" si="4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215"/>
      <c r="AW29" s="9"/>
      <c r="AX29" s="9"/>
      <c r="AY29" s="9">
        <f>SUM(AV29:AW29)</f>
        <v>0</v>
      </c>
      <c r="AZ29" s="9">
        <f t="shared" si="5"/>
        <v>0</v>
      </c>
      <c r="BA29" s="196"/>
      <c r="BB29" s="9"/>
      <c r="BC29" s="9"/>
      <c r="BD29" s="9"/>
      <c r="BE29" s="9"/>
      <c r="BF29" s="9"/>
      <c r="BG29" s="9">
        <f>SUM(BA29:BF29)</f>
        <v>0</v>
      </c>
      <c r="BH29" s="205">
        <f t="shared" si="6"/>
        <v>0</v>
      </c>
    </row>
    <row r="30" spans="1:60" s="150" customFormat="1" ht="23.1" customHeight="1" x14ac:dyDescent="0.35">
      <c r="A30" s="257">
        <v>10</v>
      </c>
      <c r="B30" s="258" t="s">
        <v>95</v>
      </c>
      <c r="C30" s="198" t="s">
        <v>96</v>
      </c>
      <c r="D30" s="9">
        <v>29165</v>
      </c>
      <c r="E30" s="9">
        <v>1540</v>
      </c>
      <c r="F30" s="9">
        <f t="shared" si="7"/>
        <v>30705</v>
      </c>
      <c r="G30" s="9">
        <v>1540</v>
      </c>
      <c r="H30" s="9"/>
      <c r="I30" s="9"/>
      <c r="J30" s="9">
        <f t="shared" si="1"/>
        <v>32245</v>
      </c>
      <c r="K30" s="203">
        <f>J30</f>
        <v>32245</v>
      </c>
      <c r="L30" s="11">
        <f t="shared" si="2"/>
        <v>0</v>
      </c>
      <c r="M30" s="196">
        <v>0</v>
      </c>
      <c r="N30" s="196">
        <v>0</v>
      </c>
      <c r="O30" s="196">
        <v>0</v>
      </c>
      <c r="P30" s="203">
        <f t="shared" si="8"/>
        <v>32245</v>
      </c>
      <c r="Q30" s="9">
        <v>1125.52</v>
      </c>
      <c r="R30" s="9">
        <f>SUM(AK30:AT30)</f>
        <v>2902.0499999999997</v>
      </c>
      <c r="S30" s="9">
        <f>SUM(AV30:AX30)</f>
        <v>200</v>
      </c>
      <c r="T30" s="9">
        <f>ROUNDDOWN(K30*5%/2,2)</f>
        <v>806.12</v>
      </c>
      <c r="U30" s="9">
        <f>SUM(BA30:BF30)</f>
        <v>220.98</v>
      </c>
      <c r="V30" s="203">
        <f>Q30+R30+S30+T30+U30</f>
        <v>5254.6699999999992</v>
      </c>
      <c r="W30" s="13">
        <f>ROUND(AF30,0)</f>
        <v>13495</v>
      </c>
      <c r="X30" s="141">
        <f>(AE30-W30)</f>
        <v>13495.330000000002</v>
      </c>
      <c r="Y30" s="285">
        <f>+A30</f>
        <v>10</v>
      </c>
      <c r="Z30" s="15">
        <f>K30*12%</f>
        <v>3869.3999999999996</v>
      </c>
      <c r="AA30" s="16"/>
      <c r="AB30" s="9">
        <v>100</v>
      </c>
      <c r="AC30" s="9">
        <f>ROUNDUP(J30*5%/2,2)</f>
        <v>806.13</v>
      </c>
      <c r="AD30" s="29">
        <v>200</v>
      </c>
      <c r="AE30" s="188">
        <f>+P30-V30</f>
        <v>26990.33</v>
      </c>
      <c r="AF30" s="201">
        <f>(+P30-V30)/2</f>
        <v>13495.165000000001</v>
      </c>
      <c r="AG30" s="257">
        <v>10</v>
      </c>
      <c r="AH30" s="258" t="s">
        <v>95</v>
      </c>
      <c r="AI30" s="198" t="s">
        <v>96</v>
      </c>
      <c r="AJ30" s="9">
        <f t="shared" si="4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215">
        <v>200</v>
      </c>
      <c r="AW30" s="9"/>
      <c r="AX30" s="9"/>
      <c r="AY30" s="9">
        <f>SUM(AV30:AW30)</f>
        <v>200</v>
      </c>
      <c r="AZ30" s="9">
        <f t="shared" si="5"/>
        <v>806.12</v>
      </c>
      <c r="BA30" s="196"/>
      <c r="BB30" s="9"/>
      <c r="BC30" s="9"/>
      <c r="BD30" s="9">
        <v>220.98</v>
      </c>
      <c r="BE30" s="9"/>
      <c r="BF30" s="9"/>
      <c r="BG30" s="9">
        <f>SUM(BA30:BF30)</f>
        <v>220.98</v>
      </c>
      <c r="BH30" s="205">
        <f t="shared" si="6"/>
        <v>5254.6699999999992</v>
      </c>
    </row>
    <row r="31" spans="1:60" s="150" customFormat="1" ht="23.1" customHeight="1" x14ac:dyDescent="0.35">
      <c r="A31" s="257" t="s">
        <v>2</v>
      </c>
      <c r="B31" s="258"/>
      <c r="C31" s="198"/>
      <c r="D31" s="9"/>
      <c r="E31" s="9"/>
      <c r="F31" s="9">
        <f t="shared" si="7"/>
        <v>0</v>
      </c>
      <c r="G31" s="9"/>
      <c r="H31" s="9"/>
      <c r="I31" s="9"/>
      <c r="J31" s="9">
        <f t="shared" si="1"/>
        <v>0</v>
      </c>
      <c r="K31" s="203">
        <f>J31</f>
        <v>0</v>
      </c>
      <c r="L31" s="11">
        <f t="shared" si="2"/>
        <v>0</v>
      </c>
      <c r="M31" s="196"/>
      <c r="N31" s="196"/>
      <c r="O31" s="196"/>
      <c r="P31" s="203">
        <f t="shared" si="8"/>
        <v>0</v>
      </c>
      <c r="Q31" s="9"/>
      <c r="R31" s="9">
        <f>SUM(AK31:AT31)</f>
        <v>0</v>
      </c>
      <c r="S31" s="9">
        <f>SUM(AV31:AX31)</f>
        <v>0</v>
      </c>
      <c r="T31" s="9">
        <f>ROUNDDOWN(K31*5%/2,2)</f>
        <v>0</v>
      </c>
      <c r="U31" s="9">
        <f>SUM(BA31:BF31)</f>
        <v>0</v>
      </c>
      <c r="V31" s="203">
        <f>Q31+R31+S31+T31+U31</f>
        <v>0</v>
      </c>
      <c r="W31" s="13">
        <f>ROUND(AF31,0)</f>
        <v>0</v>
      </c>
      <c r="X31" s="141">
        <f>(AE31-W31)</f>
        <v>0</v>
      </c>
      <c r="Y31" s="261"/>
      <c r="Z31" s="15">
        <f>K31*12%</f>
        <v>0</v>
      </c>
      <c r="AA31" s="16"/>
      <c r="AB31" s="9"/>
      <c r="AC31" s="9">
        <f>ROUNDUP(J31*5%/2,2)</f>
        <v>0</v>
      </c>
      <c r="AD31" s="29"/>
      <c r="AE31" s="188">
        <f>+P31-V31</f>
        <v>0</v>
      </c>
      <c r="AF31" s="201">
        <f>(+P31-V31)/2</f>
        <v>0</v>
      </c>
      <c r="AG31" s="257" t="s">
        <v>2</v>
      </c>
      <c r="AH31" s="258"/>
      <c r="AI31" s="198"/>
      <c r="AJ31" s="9">
        <f t="shared" si="4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215"/>
      <c r="AW31" s="9"/>
      <c r="AX31" s="9"/>
      <c r="AY31" s="9">
        <f>SUM(AV31:AW31)</f>
        <v>0</v>
      </c>
      <c r="AZ31" s="9">
        <f t="shared" si="5"/>
        <v>0</v>
      </c>
      <c r="BA31" s="196"/>
      <c r="BB31" s="9"/>
      <c r="BC31" s="9"/>
      <c r="BD31" s="9"/>
      <c r="BE31" s="9"/>
      <c r="BF31" s="9"/>
      <c r="BG31" s="9">
        <f>SUM(BA31:BF31)</f>
        <v>0</v>
      </c>
      <c r="BH31" s="205">
        <f t="shared" si="6"/>
        <v>0</v>
      </c>
    </row>
    <row r="32" spans="1:60" s="150" customFormat="1" ht="23.1" customHeight="1" x14ac:dyDescent="0.35">
      <c r="A32" s="257">
        <v>11</v>
      </c>
      <c r="B32" s="266" t="s">
        <v>38</v>
      </c>
      <c r="C32" s="198" t="s">
        <v>36</v>
      </c>
      <c r="D32" s="9">
        <v>33591</v>
      </c>
      <c r="E32" s="9">
        <v>1550</v>
      </c>
      <c r="F32" s="9">
        <f t="shared" si="7"/>
        <v>35141</v>
      </c>
      <c r="G32" s="9">
        <v>1550</v>
      </c>
      <c r="H32" s="9"/>
      <c r="I32" s="9"/>
      <c r="J32" s="9">
        <f t="shared" si="1"/>
        <v>36691</v>
      </c>
      <c r="K32" s="203">
        <f>J32</f>
        <v>36691</v>
      </c>
      <c r="L32" s="11">
        <f t="shared" si="2"/>
        <v>0</v>
      </c>
      <c r="M32" s="196">
        <v>0</v>
      </c>
      <c r="N32" s="196">
        <v>0</v>
      </c>
      <c r="O32" s="196">
        <v>0</v>
      </c>
      <c r="P32" s="203">
        <f t="shared" si="8"/>
        <v>36691</v>
      </c>
      <c r="Q32" s="9">
        <v>1715.73</v>
      </c>
      <c r="R32" s="9">
        <f>SUM(AK32:AT32)</f>
        <v>18643.05</v>
      </c>
      <c r="S32" s="9">
        <f>SUM(AV32:AX32)</f>
        <v>2156.79</v>
      </c>
      <c r="T32" s="9">
        <f>ROUNDDOWN(K32*5%/2,2)</f>
        <v>917.27</v>
      </c>
      <c r="U32" s="9">
        <f>SUM(BA32:BF32)</f>
        <v>8258.16</v>
      </c>
      <c r="V32" s="203">
        <f>Q32+R32+S32+T32+U32</f>
        <v>31691</v>
      </c>
      <c r="W32" s="13">
        <f>ROUND(AF32,0)</f>
        <v>2500</v>
      </c>
      <c r="X32" s="141">
        <f>(AE32-W32)</f>
        <v>2500</v>
      </c>
      <c r="Y32" s="285">
        <f>+A32</f>
        <v>11</v>
      </c>
      <c r="Z32" s="15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217">
        <v>200</v>
      </c>
      <c r="AE32" s="188">
        <f>+P32-V32</f>
        <v>5000</v>
      </c>
      <c r="AF32" s="201">
        <f>(+P32-V32)/2</f>
        <v>2500</v>
      </c>
      <c r="AG32" s="257">
        <v>11</v>
      </c>
      <c r="AH32" s="266" t="s">
        <v>38</v>
      </c>
      <c r="AI32" s="198" t="s">
        <v>36</v>
      </c>
      <c r="AJ32" s="9">
        <f t="shared" si="4"/>
        <v>1715.73</v>
      </c>
      <c r="AK32" s="9">
        <f>K32*9%</f>
        <v>3302.19</v>
      </c>
      <c r="AL32" s="9">
        <v>0</v>
      </c>
      <c r="AM32" s="9">
        <v>300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18643.05</v>
      </c>
      <c r="AV32" s="215">
        <v>300</v>
      </c>
      <c r="AW32" s="9">
        <v>1856.79</v>
      </c>
      <c r="AX32" s="9">
        <v>0</v>
      </c>
      <c r="AY32" s="9">
        <f>SUM(AV32:AX32)</f>
        <v>2156.79</v>
      </c>
      <c r="AZ32" s="9">
        <f t="shared" si="5"/>
        <v>917.27</v>
      </c>
      <c r="BA32" s="9">
        <v>0</v>
      </c>
      <c r="BB32" s="27">
        <v>0</v>
      </c>
      <c r="BC32" s="9">
        <v>5772.16</v>
      </c>
      <c r="BD32" s="9">
        <v>100</v>
      </c>
      <c r="BE32" s="9">
        <v>2386</v>
      </c>
      <c r="BF32" s="9">
        <v>0</v>
      </c>
      <c r="BG32" s="9">
        <f>SUM(BA32:BF32)</f>
        <v>8258.16</v>
      </c>
      <c r="BH32" s="205">
        <f t="shared" si="6"/>
        <v>31691</v>
      </c>
    </row>
    <row r="33" spans="1:60" s="150" customFormat="1" ht="23.1" customHeight="1" x14ac:dyDescent="0.35">
      <c r="A33" s="257" t="s">
        <v>2</v>
      </c>
      <c r="B33" s="267"/>
      <c r="C33" s="198"/>
      <c r="D33" s="9"/>
      <c r="E33" s="9"/>
      <c r="F33" s="9">
        <f t="shared" si="7"/>
        <v>0</v>
      </c>
      <c r="G33" s="9"/>
      <c r="H33" s="9"/>
      <c r="I33" s="9"/>
      <c r="J33" s="9">
        <f t="shared" si="1"/>
        <v>0</v>
      </c>
      <c r="K33" s="203"/>
      <c r="L33" s="11">
        <f t="shared" si="2"/>
        <v>0</v>
      </c>
      <c r="M33" s="196"/>
      <c r="N33" s="196"/>
      <c r="O33" s="196"/>
      <c r="P33" s="203">
        <f t="shared" si="8"/>
        <v>0</v>
      </c>
      <c r="Q33" s="9"/>
      <c r="R33" s="9"/>
      <c r="S33" s="9"/>
      <c r="T33" s="9"/>
      <c r="U33" s="9"/>
      <c r="V33" s="203"/>
      <c r="W33" s="13"/>
      <c r="X33" s="141"/>
      <c r="Y33" s="285"/>
      <c r="Z33" s="15"/>
      <c r="AA33" s="16"/>
      <c r="AB33" s="9"/>
      <c r="AC33" s="9"/>
      <c r="AD33" s="29"/>
      <c r="AE33" s="188"/>
      <c r="AF33" s="201"/>
      <c r="AG33" s="257" t="s">
        <v>2</v>
      </c>
      <c r="AH33" s="267"/>
      <c r="AI33" s="198"/>
      <c r="AJ33" s="9">
        <f t="shared" si="4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215"/>
      <c r="AW33" s="9"/>
      <c r="AX33" s="9"/>
      <c r="AY33" s="9"/>
      <c r="AZ33" s="9">
        <f t="shared" si="5"/>
        <v>0</v>
      </c>
      <c r="BA33" s="196"/>
      <c r="BB33" s="9"/>
      <c r="BC33" s="53"/>
      <c r="BD33" s="9"/>
      <c r="BE33" s="9"/>
      <c r="BF33" s="9"/>
      <c r="BG33" s="9"/>
      <c r="BH33" s="205">
        <f t="shared" si="6"/>
        <v>0</v>
      </c>
    </row>
    <row r="34" spans="1:60" s="150" customFormat="1" ht="23.1" customHeight="1" x14ac:dyDescent="0.35">
      <c r="A34" s="257">
        <v>12</v>
      </c>
      <c r="B34" s="258" t="s">
        <v>39</v>
      </c>
      <c r="C34" s="196" t="s">
        <v>92</v>
      </c>
      <c r="D34" s="9">
        <v>46725</v>
      </c>
      <c r="E34" s="9">
        <v>2290</v>
      </c>
      <c r="F34" s="9">
        <f t="shared" si="7"/>
        <v>49015</v>
      </c>
      <c r="G34" s="9">
        <v>2289</v>
      </c>
      <c r="H34" s="9"/>
      <c r="I34" s="9"/>
      <c r="J34" s="9">
        <f t="shared" si="1"/>
        <v>51304</v>
      </c>
      <c r="K34" s="203">
        <f>J34</f>
        <v>51304</v>
      </c>
      <c r="L34" s="11">
        <f t="shared" si="2"/>
        <v>4413.25</v>
      </c>
      <c r="M34" s="196">
        <v>2</v>
      </c>
      <c r="N34" s="196">
        <v>4</v>
      </c>
      <c r="O34" s="196">
        <v>0</v>
      </c>
      <c r="P34" s="203">
        <f t="shared" si="8"/>
        <v>46890.75</v>
      </c>
      <c r="Q34" s="9">
        <v>4459.28</v>
      </c>
      <c r="R34" s="9">
        <f>SUM(AK34:AT34)</f>
        <v>21644.539999999997</v>
      </c>
      <c r="S34" s="9">
        <f>SUM(AV34:AX34)</f>
        <v>200</v>
      </c>
      <c r="T34" s="9">
        <f>ROUNDDOWN(K34*5%/2,2)</f>
        <v>1282.5999999999999</v>
      </c>
      <c r="U34" s="9">
        <f>SUM(BA34:BF34)</f>
        <v>200</v>
      </c>
      <c r="V34" s="203">
        <f>Q34+R34+S34+T34+U34</f>
        <v>27786.419999999995</v>
      </c>
      <c r="W34" s="13">
        <f>ROUND(AF34,0)</f>
        <v>9552</v>
      </c>
      <c r="X34" s="141">
        <f>(AE34-W34)</f>
        <v>9552.3300000000054</v>
      </c>
      <c r="Y34" s="285">
        <f>+A34</f>
        <v>12</v>
      </c>
      <c r="Z34" s="15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217">
        <v>200</v>
      </c>
      <c r="AE34" s="188">
        <f>+P34-V34</f>
        <v>19104.330000000005</v>
      </c>
      <c r="AF34" s="201">
        <f>(+P34-V34)/2</f>
        <v>9552.1650000000027</v>
      </c>
      <c r="AG34" s="257">
        <v>12</v>
      </c>
      <c r="AH34" s="258" t="s">
        <v>39</v>
      </c>
      <c r="AI34" s="196" t="s">
        <v>92</v>
      </c>
      <c r="AJ34" s="9">
        <f t="shared" si="4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215">
        <v>200</v>
      </c>
      <c r="AW34" s="9">
        <v>0</v>
      </c>
      <c r="AX34" s="9">
        <v>0</v>
      </c>
      <c r="AY34" s="9">
        <f>SUM(AV34:AW34)</f>
        <v>200</v>
      </c>
      <c r="AZ34" s="9">
        <f t="shared" si="5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05">
        <f t="shared" si="6"/>
        <v>27786.419999999995</v>
      </c>
    </row>
    <row r="35" spans="1:60" s="150" customFormat="1" ht="23.1" customHeight="1" x14ac:dyDescent="0.35">
      <c r="A35" s="257" t="s">
        <v>2</v>
      </c>
      <c r="B35" s="262"/>
      <c r="C35" s="207" t="s">
        <v>93</v>
      </c>
      <c r="D35" s="25"/>
      <c r="E35" s="25"/>
      <c r="F35" s="9">
        <f t="shared" si="7"/>
        <v>0</v>
      </c>
      <c r="G35" s="25"/>
      <c r="H35" s="25"/>
      <c r="I35" s="25"/>
      <c r="J35" s="9">
        <f t="shared" si="1"/>
        <v>0</v>
      </c>
      <c r="K35" s="213"/>
      <c r="L35" s="11">
        <f t="shared" si="2"/>
        <v>0</v>
      </c>
      <c r="M35" s="214"/>
      <c r="N35" s="214"/>
      <c r="O35" s="214"/>
      <c r="P35" s="213"/>
      <c r="Q35" s="25"/>
      <c r="R35" s="9"/>
      <c r="S35" s="9"/>
      <c r="T35" s="9"/>
      <c r="U35" s="9"/>
      <c r="V35" s="212"/>
      <c r="W35" s="13"/>
      <c r="X35" s="263"/>
      <c r="Y35" s="264"/>
      <c r="Z35" s="15"/>
      <c r="AA35" s="16"/>
      <c r="AB35" s="9"/>
      <c r="AC35" s="9"/>
      <c r="AD35" s="29"/>
      <c r="AE35" s="211"/>
      <c r="AF35" s="210"/>
      <c r="AG35" s="265"/>
      <c r="AH35" s="262"/>
      <c r="AI35" s="207" t="s">
        <v>93</v>
      </c>
      <c r="AJ35" s="9">
        <f t="shared" si="4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206"/>
      <c r="AW35" s="25"/>
      <c r="AX35" s="25"/>
      <c r="AY35" s="43"/>
      <c r="AZ35" s="9">
        <f t="shared" si="5"/>
        <v>0</v>
      </c>
      <c r="BA35" s="196"/>
      <c r="BB35" s="25"/>
      <c r="BC35" s="25"/>
      <c r="BD35" s="25"/>
      <c r="BE35" s="25"/>
      <c r="BF35" s="25"/>
      <c r="BG35" s="43"/>
      <c r="BH35" s="205">
        <f t="shared" si="6"/>
        <v>0</v>
      </c>
    </row>
    <row r="36" spans="1:60" s="150" customFormat="1" ht="23.1" customHeight="1" x14ac:dyDescent="0.35">
      <c r="A36" s="257">
        <v>13</v>
      </c>
      <c r="B36" s="258" t="s">
        <v>40</v>
      </c>
      <c r="C36" s="220" t="s">
        <v>41</v>
      </c>
      <c r="D36" s="9">
        <v>33843</v>
      </c>
      <c r="E36" s="9">
        <v>1591</v>
      </c>
      <c r="F36" s="9">
        <f t="shared" si="7"/>
        <v>35434</v>
      </c>
      <c r="G36" s="9">
        <v>1590</v>
      </c>
      <c r="H36" s="9"/>
      <c r="I36" s="9"/>
      <c r="J36" s="9">
        <f t="shared" si="1"/>
        <v>37024</v>
      </c>
      <c r="K36" s="203">
        <f>J36</f>
        <v>37024</v>
      </c>
      <c r="L36" s="11">
        <f t="shared" si="2"/>
        <v>0</v>
      </c>
      <c r="M36" s="196">
        <v>0</v>
      </c>
      <c r="N36" s="196">
        <v>0</v>
      </c>
      <c r="O36" s="196">
        <v>0</v>
      </c>
      <c r="P36" s="203">
        <f>K36-L36</f>
        <v>37024</v>
      </c>
      <c r="Q36" s="9">
        <v>1759.94</v>
      </c>
      <c r="R36" s="9">
        <f>SUM(AK36:AT36)</f>
        <v>11485.41</v>
      </c>
      <c r="S36" s="9">
        <f>SUM(AV36:AX36)</f>
        <v>2512.19</v>
      </c>
      <c r="T36" s="9">
        <f>ROUNDDOWN(K36*5%/2,2)</f>
        <v>925.6</v>
      </c>
      <c r="U36" s="9">
        <f>SUM(BA36:BF36)</f>
        <v>100</v>
      </c>
      <c r="V36" s="203">
        <f>Q36+R36+S36+T36+U36</f>
        <v>16783.14</v>
      </c>
      <c r="W36" s="13">
        <f>ROUND(AF36,0)</f>
        <v>10120</v>
      </c>
      <c r="X36" s="141">
        <f>(AE36-W36)</f>
        <v>10120.86</v>
      </c>
      <c r="Y36" s="285">
        <f>+A36</f>
        <v>13</v>
      </c>
      <c r="Z36" s="15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217">
        <v>200</v>
      </c>
      <c r="AE36" s="188">
        <f>+P36-V36</f>
        <v>20240.86</v>
      </c>
      <c r="AF36" s="201">
        <f>(+P36-V36)/2</f>
        <v>10120.43</v>
      </c>
      <c r="AG36" s="257">
        <v>13</v>
      </c>
      <c r="AH36" s="258" t="s">
        <v>40</v>
      </c>
      <c r="AI36" s="220" t="s">
        <v>41</v>
      </c>
      <c r="AJ36" s="9">
        <f t="shared" si="4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/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11485.41</v>
      </c>
      <c r="AV36" s="215">
        <v>200</v>
      </c>
      <c r="AW36" s="9">
        <v>2312.19</v>
      </c>
      <c r="AX36" s="9">
        <v>0</v>
      </c>
      <c r="AY36" s="9">
        <f>SUM(AV36:AW36)</f>
        <v>2512.19</v>
      </c>
      <c r="AZ36" s="9">
        <f t="shared" si="5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05">
        <f t="shared" si="6"/>
        <v>16783.14</v>
      </c>
    </row>
    <row r="37" spans="1:60" s="150" customFormat="1" ht="23.1" customHeight="1" x14ac:dyDescent="0.35">
      <c r="A37" s="257" t="s">
        <v>2</v>
      </c>
      <c r="B37" s="262"/>
      <c r="C37" s="207"/>
      <c r="D37" s="25"/>
      <c r="E37" s="25"/>
      <c r="F37" s="9">
        <f t="shared" si="7"/>
        <v>0</v>
      </c>
      <c r="G37" s="25"/>
      <c r="H37" s="25"/>
      <c r="I37" s="25"/>
      <c r="J37" s="9">
        <f t="shared" si="1"/>
        <v>0</v>
      </c>
      <c r="K37" s="213"/>
      <c r="L37" s="11">
        <f t="shared" si="2"/>
        <v>0</v>
      </c>
      <c r="M37" s="214"/>
      <c r="N37" s="214"/>
      <c r="O37" s="214"/>
      <c r="P37" s="213"/>
      <c r="Q37" s="25"/>
      <c r="R37" s="9"/>
      <c r="S37" s="9"/>
      <c r="T37" s="9"/>
      <c r="U37" s="9"/>
      <c r="V37" s="212"/>
      <c r="W37" s="13"/>
      <c r="X37" s="263"/>
      <c r="Y37" s="261"/>
      <c r="Z37" s="15"/>
      <c r="AA37" s="16"/>
      <c r="AB37" s="9"/>
      <c r="AC37" s="9"/>
      <c r="AD37" s="29"/>
      <c r="AE37" s="211"/>
      <c r="AF37" s="210"/>
      <c r="AG37" s="257" t="s">
        <v>2</v>
      </c>
      <c r="AH37" s="262"/>
      <c r="AI37" s="207"/>
      <c r="AJ37" s="9">
        <f t="shared" si="4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206"/>
      <c r="AW37" s="25"/>
      <c r="AX37" s="25"/>
      <c r="AY37" s="43"/>
      <c r="AZ37" s="9">
        <f t="shared" si="5"/>
        <v>0</v>
      </c>
      <c r="BA37" s="196"/>
      <c r="BB37" s="25"/>
      <c r="BC37" s="25"/>
      <c r="BD37" s="25"/>
      <c r="BE37" s="25"/>
      <c r="BF37" s="25"/>
      <c r="BG37" s="43"/>
      <c r="BH37" s="205">
        <f t="shared" si="6"/>
        <v>0</v>
      </c>
    </row>
    <row r="38" spans="1:60" s="150" customFormat="1" ht="23.1" customHeight="1" x14ac:dyDescent="0.35">
      <c r="A38" s="257">
        <v>14</v>
      </c>
      <c r="B38" s="258" t="s">
        <v>42</v>
      </c>
      <c r="C38" s="198" t="s">
        <v>59</v>
      </c>
      <c r="D38" s="9">
        <v>46725</v>
      </c>
      <c r="E38" s="9">
        <v>2290</v>
      </c>
      <c r="F38" s="9">
        <f t="shared" si="7"/>
        <v>49015</v>
      </c>
      <c r="G38" s="9">
        <v>2289</v>
      </c>
      <c r="H38" s="9"/>
      <c r="I38" s="9"/>
      <c r="J38" s="9">
        <f t="shared" si="1"/>
        <v>51304</v>
      </c>
      <c r="K38" s="203">
        <f>J38</f>
        <v>51304</v>
      </c>
      <c r="L38" s="11">
        <f t="shared" si="2"/>
        <v>0</v>
      </c>
      <c r="M38" s="196">
        <v>0</v>
      </c>
      <c r="N38" s="196">
        <v>0</v>
      </c>
      <c r="O38" s="196">
        <v>0</v>
      </c>
      <c r="P38" s="203">
        <f>K38-L38</f>
        <v>51304</v>
      </c>
      <c r="Q38" s="9">
        <v>4459.28</v>
      </c>
      <c r="R38" s="9">
        <f>SUM(AK38:AT38)</f>
        <v>15389.36</v>
      </c>
      <c r="S38" s="9">
        <f>SUM(AV38:AX38)</f>
        <v>200</v>
      </c>
      <c r="T38" s="9">
        <f>ROUNDDOWN(K38*5%/2,2)</f>
        <v>1282.5999999999999</v>
      </c>
      <c r="U38" s="9">
        <f>SUM(BA38:BF38)</f>
        <v>200</v>
      </c>
      <c r="V38" s="203">
        <f>Q38+R38+S38+T38+U38</f>
        <v>21531.239999999998</v>
      </c>
      <c r="W38" s="13">
        <f>ROUND(AF38,0)</f>
        <v>14886</v>
      </c>
      <c r="X38" s="141">
        <f>(AE38-W38)</f>
        <v>14886.760000000002</v>
      </c>
      <c r="Y38" s="285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217">
        <v>200</v>
      </c>
      <c r="AE38" s="188">
        <f>+P38-V38</f>
        <v>29772.760000000002</v>
      </c>
      <c r="AF38" s="201">
        <f>(+P38-V38)/2</f>
        <v>14886.380000000001</v>
      </c>
      <c r="AG38" s="257">
        <v>14</v>
      </c>
      <c r="AH38" s="258" t="s">
        <v>42</v>
      </c>
      <c r="AI38" s="198" t="s">
        <v>59</v>
      </c>
      <c r="AJ38" s="9">
        <f t="shared" si="4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1174.33</v>
      </c>
      <c r="AU38" s="9">
        <f>SUM(AK38:AT38)</f>
        <v>15389.36</v>
      </c>
      <c r="AV38" s="215">
        <v>200</v>
      </c>
      <c r="AW38" s="9">
        <v>0</v>
      </c>
      <c r="AX38" s="9">
        <v>0</v>
      </c>
      <c r="AY38" s="9">
        <f>SUM(AV38:AX38)</f>
        <v>200</v>
      </c>
      <c r="AZ38" s="9">
        <f t="shared" si="5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05">
        <f t="shared" si="6"/>
        <v>21531.239999999998</v>
      </c>
    </row>
    <row r="39" spans="1:60" s="150" customFormat="1" ht="23.1" customHeight="1" x14ac:dyDescent="0.35">
      <c r="A39" s="257" t="s">
        <v>2</v>
      </c>
      <c r="B39" s="258"/>
      <c r="C39" s="196"/>
      <c r="D39" s="9"/>
      <c r="E39" s="9"/>
      <c r="F39" s="9">
        <f t="shared" si="7"/>
        <v>0</v>
      </c>
      <c r="G39" s="9"/>
      <c r="H39" s="9"/>
      <c r="I39" s="9"/>
      <c r="J39" s="9">
        <f t="shared" si="1"/>
        <v>0</v>
      </c>
      <c r="K39" s="204"/>
      <c r="L39" s="11">
        <f t="shared" si="2"/>
        <v>0</v>
      </c>
      <c r="M39" s="196"/>
      <c r="N39" s="196"/>
      <c r="O39" s="196"/>
      <c r="P39" s="203"/>
      <c r="Q39" s="9"/>
      <c r="R39" s="9"/>
      <c r="S39" s="9"/>
      <c r="T39" s="9"/>
      <c r="U39" s="9"/>
      <c r="V39" s="203"/>
      <c r="W39" s="13"/>
      <c r="X39" s="141"/>
      <c r="Y39" s="285"/>
      <c r="Z39" s="15"/>
      <c r="AA39" s="16"/>
      <c r="AB39" s="9"/>
      <c r="AC39" s="9"/>
      <c r="AD39" s="29"/>
      <c r="AE39" s="188"/>
      <c r="AF39" s="201"/>
      <c r="AG39" s="257" t="s">
        <v>2</v>
      </c>
      <c r="AH39" s="258"/>
      <c r="AI39" s="196"/>
      <c r="AJ39" s="9">
        <f t="shared" si="4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215"/>
      <c r="AW39" s="25"/>
      <c r="AX39" s="25"/>
      <c r="AY39" s="9"/>
      <c r="AZ39" s="9">
        <f t="shared" si="5"/>
        <v>0</v>
      </c>
      <c r="BA39" s="196"/>
      <c r="BB39" s="25"/>
      <c r="BC39" s="9"/>
      <c r="BD39" s="9"/>
      <c r="BE39" s="9"/>
      <c r="BF39" s="25"/>
      <c r="BG39" s="9"/>
      <c r="BH39" s="205">
        <f t="shared" si="6"/>
        <v>0</v>
      </c>
    </row>
    <row r="40" spans="1:60" s="150" customFormat="1" ht="22.5" customHeight="1" x14ac:dyDescent="0.35">
      <c r="A40" s="257">
        <v>15</v>
      </c>
      <c r="B40" s="258" t="s">
        <v>43</v>
      </c>
      <c r="C40" s="246" t="s">
        <v>103</v>
      </c>
      <c r="D40" s="9">
        <v>43488</v>
      </c>
      <c r="E40" s="9">
        <v>2131</v>
      </c>
      <c r="F40" s="9">
        <v>83659</v>
      </c>
      <c r="G40" s="9">
        <v>3656</v>
      </c>
      <c r="H40" s="9"/>
      <c r="I40" s="9"/>
      <c r="J40" s="9">
        <f t="shared" si="1"/>
        <v>87315</v>
      </c>
      <c r="K40" s="203">
        <f>J40</f>
        <v>87315</v>
      </c>
      <c r="L40" s="11">
        <f t="shared" si="2"/>
        <v>0</v>
      </c>
      <c r="M40" s="196">
        <v>0</v>
      </c>
      <c r="N40" s="196">
        <v>0</v>
      </c>
      <c r="O40" s="196">
        <v>0</v>
      </c>
      <c r="P40" s="203">
        <f>K40-L40</f>
        <v>87315</v>
      </c>
      <c r="Q40" s="9">
        <v>12906.57</v>
      </c>
      <c r="R40" s="9">
        <f>SUM(AK40:AT40)</f>
        <v>8513.91</v>
      </c>
      <c r="S40" s="9">
        <f>SUM(AV40:AX40)</f>
        <v>200</v>
      </c>
      <c r="T40" s="9">
        <f>ROUNDDOWN(K40*5%/2,2)</f>
        <v>2182.87</v>
      </c>
      <c r="U40" s="9">
        <f>SUM(BA40:BF40)</f>
        <v>100</v>
      </c>
      <c r="V40" s="203">
        <f>Q40+R40+S40+T40+U40</f>
        <v>23903.35</v>
      </c>
      <c r="W40" s="13">
        <f>ROUND(AF40,0)</f>
        <v>31706</v>
      </c>
      <c r="X40" s="141">
        <f>(AE40-W40)</f>
        <v>31705.65</v>
      </c>
      <c r="Y40" s="285">
        <f>+A40</f>
        <v>15</v>
      </c>
      <c r="Z40" s="15">
        <f>K40*12%</f>
        <v>10477.799999999999</v>
      </c>
      <c r="AA40" s="16">
        <v>0</v>
      </c>
      <c r="AB40" s="9">
        <v>100</v>
      </c>
      <c r="AC40" s="9">
        <f>ROUNDUP(J40*5%/2,2)</f>
        <v>2182.88</v>
      </c>
      <c r="AD40" s="217">
        <v>200</v>
      </c>
      <c r="AE40" s="188">
        <f>+P40-V40</f>
        <v>63411.65</v>
      </c>
      <c r="AF40" s="201">
        <f>(+P40-V40)/2</f>
        <v>31705.825000000001</v>
      </c>
      <c r="AG40" s="257">
        <v>15</v>
      </c>
      <c r="AH40" s="258" t="s">
        <v>43</v>
      </c>
      <c r="AI40" s="246" t="s">
        <v>103</v>
      </c>
      <c r="AJ40" s="9">
        <f t="shared" si="4"/>
        <v>12906.57</v>
      </c>
      <c r="AK40" s="9">
        <f>K40*9%</f>
        <v>7858.3499999999995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8513.91</v>
      </c>
      <c r="AV40" s="215">
        <v>200</v>
      </c>
      <c r="AW40" s="9">
        <v>0</v>
      </c>
      <c r="AX40" s="9">
        <v>0</v>
      </c>
      <c r="AY40" s="9">
        <f>SUM(AV40:AW40)</f>
        <v>200</v>
      </c>
      <c r="AZ40" s="9">
        <f t="shared" si="5"/>
        <v>2182.87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05">
        <f t="shared" si="6"/>
        <v>23903.35</v>
      </c>
    </row>
    <row r="41" spans="1:60" s="150" customFormat="1" ht="23.1" customHeight="1" x14ac:dyDescent="0.35">
      <c r="A41" s="257" t="s">
        <v>2</v>
      </c>
      <c r="B41" s="258"/>
      <c r="C41" s="198"/>
      <c r="D41" s="9"/>
      <c r="E41" s="9"/>
      <c r="F41" s="9">
        <f>SUM(D41:E41)</f>
        <v>0</v>
      </c>
      <c r="G41" s="9"/>
      <c r="H41" s="9"/>
      <c r="I41" s="9"/>
      <c r="J41" s="9">
        <f t="shared" si="1"/>
        <v>0</v>
      </c>
      <c r="K41" s="204"/>
      <c r="L41" s="11">
        <f t="shared" si="2"/>
        <v>0</v>
      </c>
      <c r="M41" s="196"/>
      <c r="N41" s="196"/>
      <c r="O41" s="196"/>
      <c r="P41" s="203"/>
      <c r="Q41" s="9"/>
      <c r="R41" s="9"/>
      <c r="S41" s="9"/>
      <c r="T41" s="9"/>
      <c r="U41" s="9"/>
      <c r="V41" s="203"/>
      <c r="W41" s="13"/>
      <c r="X41" s="141"/>
      <c r="Y41" s="264"/>
      <c r="Z41" s="15"/>
      <c r="AA41" s="16"/>
      <c r="AB41" s="9"/>
      <c r="AC41" s="9"/>
      <c r="AD41" s="29"/>
      <c r="AE41" s="188"/>
      <c r="AF41" s="201"/>
      <c r="AG41" s="265"/>
      <c r="AH41" s="258"/>
      <c r="AI41" s="198"/>
      <c r="AJ41" s="9">
        <f t="shared" si="4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215"/>
      <c r="AW41" s="25"/>
      <c r="AX41" s="25"/>
      <c r="AY41" s="9"/>
      <c r="AZ41" s="9">
        <f t="shared" si="5"/>
        <v>0</v>
      </c>
      <c r="BA41" s="196"/>
      <c r="BB41" s="25"/>
      <c r="BC41" s="9"/>
      <c r="BD41" s="9"/>
      <c r="BE41" s="9"/>
      <c r="BF41" s="25"/>
      <c r="BG41" s="9"/>
      <c r="BH41" s="205">
        <f t="shared" si="6"/>
        <v>0</v>
      </c>
    </row>
    <row r="42" spans="1:60" s="150" customFormat="1" ht="23.1" customHeight="1" x14ac:dyDescent="0.35">
      <c r="A42" s="257">
        <v>16</v>
      </c>
      <c r="B42" s="258" t="s">
        <v>45</v>
      </c>
      <c r="C42" s="198" t="s">
        <v>104</v>
      </c>
      <c r="D42" s="9">
        <v>29165</v>
      </c>
      <c r="E42" s="9">
        <v>1540</v>
      </c>
      <c r="F42" s="9">
        <v>35434</v>
      </c>
      <c r="G42" s="9">
        <v>1590</v>
      </c>
      <c r="H42" s="9"/>
      <c r="I42" s="9"/>
      <c r="J42" s="9">
        <f t="shared" si="1"/>
        <v>37024</v>
      </c>
      <c r="K42" s="203">
        <f>J42</f>
        <v>37024</v>
      </c>
      <c r="L42" s="11">
        <f t="shared" si="2"/>
        <v>7165.94</v>
      </c>
      <c r="M42" s="196">
        <v>6</v>
      </c>
      <c r="N42" s="196">
        <v>0</v>
      </c>
      <c r="O42" s="196">
        <v>0</v>
      </c>
      <c r="P42" s="203">
        <f>K42-L42</f>
        <v>29858.06</v>
      </c>
      <c r="Q42" s="9">
        <v>1759.94</v>
      </c>
      <c r="R42" s="9">
        <f>SUM(AK42:AT42)</f>
        <v>3332.16</v>
      </c>
      <c r="S42" s="9">
        <f>SUM(AV42:AX42)</f>
        <v>200</v>
      </c>
      <c r="T42" s="9">
        <f>ROUNDDOWN(K42*5%/2,2)</f>
        <v>925.6</v>
      </c>
      <c r="U42" s="9">
        <f>SUM(BA42:BF42)</f>
        <v>100</v>
      </c>
      <c r="V42" s="203">
        <f>Q42+R42+S42+T42+U42</f>
        <v>6317.7000000000007</v>
      </c>
      <c r="W42" s="13">
        <f>ROUND(AF42,0)</f>
        <v>11770</v>
      </c>
      <c r="X42" s="141">
        <f>(AE42-W42)</f>
        <v>11770.36</v>
      </c>
      <c r="Y42" s="285">
        <f>+A42</f>
        <v>16</v>
      </c>
      <c r="Z42" s="15">
        <f>K42*12%</f>
        <v>4442.88</v>
      </c>
      <c r="AA42" s="16">
        <v>0</v>
      </c>
      <c r="AB42" s="9">
        <v>100</v>
      </c>
      <c r="AC42" s="9">
        <f>ROUNDUP(J42*5%/2,2)</f>
        <v>925.6</v>
      </c>
      <c r="AD42" s="217">
        <v>200</v>
      </c>
      <c r="AE42" s="188">
        <f>+P42-V42</f>
        <v>23540.36</v>
      </c>
      <c r="AF42" s="201">
        <f>(+P42-V42)/2</f>
        <v>11770.18</v>
      </c>
      <c r="AG42" s="257">
        <v>16</v>
      </c>
      <c r="AH42" s="258" t="s">
        <v>45</v>
      </c>
      <c r="AI42" s="198" t="s">
        <v>104</v>
      </c>
      <c r="AJ42" s="9">
        <f t="shared" si="4"/>
        <v>1759.94</v>
      </c>
      <c r="AK42" s="9">
        <f>K42*9%</f>
        <v>3332.16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3332.16</v>
      </c>
      <c r="AV42" s="215">
        <v>200</v>
      </c>
      <c r="AW42" s="9">
        <v>0</v>
      </c>
      <c r="AX42" s="9">
        <v>0</v>
      </c>
      <c r="AY42" s="9">
        <f>SUM(AV42:AW42)</f>
        <v>200</v>
      </c>
      <c r="AZ42" s="9">
        <f t="shared" si="5"/>
        <v>925.6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05">
        <f t="shared" si="6"/>
        <v>6317.7000000000007</v>
      </c>
    </row>
    <row r="43" spans="1:60" s="150" customFormat="1" ht="23.1" customHeight="1" x14ac:dyDescent="0.35">
      <c r="A43" s="257" t="s">
        <v>2</v>
      </c>
      <c r="B43" s="262"/>
      <c r="C43" s="207"/>
      <c r="D43" s="25"/>
      <c r="E43" s="25"/>
      <c r="F43" s="9">
        <f t="shared" ref="F43:F48" si="9">SUM(D43:E43)</f>
        <v>0</v>
      </c>
      <c r="G43" s="25"/>
      <c r="H43" s="25"/>
      <c r="I43" s="9"/>
      <c r="J43" s="9">
        <f t="shared" si="1"/>
        <v>0</v>
      </c>
      <c r="K43" s="213"/>
      <c r="L43" s="11">
        <f t="shared" si="2"/>
        <v>0</v>
      </c>
      <c r="M43" s="214"/>
      <c r="N43" s="214"/>
      <c r="O43" s="214"/>
      <c r="P43" s="213"/>
      <c r="Q43" s="25"/>
      <c r="R43" s="9"/>
      <c r="S43" s="9"/>
      <c r="T43" s="9"/>
      <c r="U43" s="9"/>
      <c r="V43" s="212"/>
      <c r="W43" s="13"/>
      <c r="X43" s="263"/>
      <c r="Y43" s="261"/>
      <c r="Z43" s="37"/>
      <c r="AA43" s="38"/>
      <c r="AB43" s="25"/>
      <c r="AC43" s="9"/>
      <c r="AD43" s="39"/>
      <c r="AE43" s="211"/>
      <c r="AF43" s="210"/>
      <c r="AG43" s="257" t="s">
        <v>2</v>
      </c>
      <c r="AH43" s="262"/>
      <c r="AI43" s="207"/>
      <c r="AJ43" s="9">
        <f t="shared" si="4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206"/>
      <c r="AW43" s="25"/>
      <c r="AX43" s="25"/>
      <c r="AY43" s="43"/>
      <c r="AZ43" s="9">
        <f t="shared" si="5"/>
        <v>0</v>
      </c>
      <c r="BA43" s="196"/>
      <c r="BB43" s="25"/>
      <c r="BC43" s="25"/>
      <c r="BD43" s="25"/>
      <c r="BE43" s="25"/>
      <c r="BF43" s="25"/>
      <c r="BG43" s="43"/>
      <c r="BH43" s="205">
        <f t="shared" si="6"/>
        <v>0</v>
      </c>
    </row>
    <row r="44" spans="1:60" s="150" customFormat="1" ht="23.1" customHeight="1" x14ac:dyDescent="0.35">
      <c r="A44" s="257">
        <v>17</v>
      </c>
      <c r="B44" s="258" t="s">
        <v>46</v>
      </c>
      <c r="C44" s="198" t="s">
        <v>44</v>
      </c>
      <c r="D44" s="9">
        <v>43951</v>
      </c>
      <c r="E44" s="9">
        <v>2154</v>
      </c>
      <c r="F44" s="9">
        <f t="shared" si="9"/>
        <v>46105</v>
      </c>
      <c r="G44" s="9">
        <v>2108</v>
      </c>
      <c r="H44" s="9"/>
      <c r="I44" s="9"/>
      <c r="J44" s="9">
        <f t="shared" si="1"/>
        <v>48213</v>
      </c>
      <c r="K44" s="203">
        <f>J44</f>
        <v>48213</v>
      </c>
      <c r="L44" s="11">
        <f t="shared" si="2"/>
        <v>1555.26</v>
      </c>
      <c r="M44" s="196">
        <v>1</v>
      </c>
      <c r="N44" s="196">
        <v>0</v>
      </c>
      <c r="O44" s="196">
        <v>0</v>
      </c>
      <c r="P44" s="203">
        <f>K44-L44</f>
        <v>46657.74</v>
      </c>
      <c r="Q44" s="9">
        <v>3809.14</v>
      </c>
      <c r="R44" s="9">
        <f>SUM(AK44:AT44)</f>
        <v>25010.190000000006</v>
      </c>
      <c r="S44" s="9">
        <f>SUM(AV44:AX44)</f>
        <v>1301.1500000000001</v>
      </c>
      <c r="T44" s="9">
        <f>ROUNDDOWN(K44*5%/2,2)</f>
        <v>1205.32</v>
      </c>
      <c r="U44" s="9">
        <f>SUM(BA44:BF44)</f>
        <v>12751.939999999999</v>
      </c>
      <c r="V44" s="203">
        <f>Q44+R44+S44+T44+U44</f>
        <v>44077.740000000005</v>
      </c>
      <c r="W44" s="13">
        <f>ROUND(AF44,0)</f>
        <v>1290</v>
      </c>
      <c r="X44" s="141">
        <f>(AE44-W44)</f>
        <v>1289.9999999999927</v>
      </c>
      <c r="Y44" s="285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217">
        <v>200</v>
      </c>
      <c r="AE44" s="188">
        <f>+P44-V44</f>
        <v>2579.9999999999927</v>
      </c>
      <c r="AF44" s="201">
        <f>(+P44-V44)/2</f>
        <v>1289.9999999999964</v>
      </c>
      <c r="AG44" s="257">
        <v>17</v>
      </c>
      <c r="AH44" s="258" t="s">
        <v>46</v>
      </c>
      <c r="AI44" s="198" t="s">
        <v>44</v>
      </c>
      <c r="AJ44" s="9">
        <f t="shared" si="4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7511.37</v>
      </c>
      <c r="AR44" s="9">
        <v>9634.44</v>
      </c>
      <c r="AS44" s="9">
        <v>2333.33</v>
      </c>
      <c r="AT44" s="9">
        <v>1191.8800000000001</v>
      </c>
      <c r="AU44" s="9">
        <f>SUM(AK44:AT44)</f>
        <v>25010.190000000006</v>
      </c>
      <c r="AV44" s="215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5"/>
        <v>1205.32</v>
      </c>
      <c r="BA44" s="9">
        <v>0</v>
      </c>
      <c r="BB44" s="286">
        <v>5156.75</v>
      </c>
      <c r="BC44" s="55">
        <v>7495.19</v>
      </c>
      <c r="BD44" s="9">
        <v>100</v>
      </c>
      <c r="BE44" s="9"/>
      <c r="BF44" s="9">
        <v>0</v>
      </c>
      <c r="BG44" s="9">
        <f>SUM(BA44:BF44)</f>
        <v>12751.939999999999</v>
      </c>
      <c r="BH44" s="205">
        <f t="shared" si="6"/>
        <v>44077.740000000005</v>
      </c>
    </row>
    <row r="45" spans="1:60" s="150" customFormat="1" ht="23.1" customHeight="1" x14ac:dyDescent="0.35">
      <c r="A45" s="257" t="s">
        <v>2</v>
      </c>
      <c r="B45" s="258"/>
      <c r="C45" s="204"/>
      <c r="D45" s="9"/>
      <c r="E45" s="9"/>
      <c r="F45" s="9">
        <f t="shared" si="9"/>
        <v>0</v>
      </c>
      <c r="G45" s="9"/>
      <c r="H45" s="9"/>
      <c r="I45" s="9"/>
      <c r="J45" s="9">
        <f t="shared" si="1"/>
        <v>0</v>
      </c>
      <c r="K45" s="203"/>
      <c r="L45" s="11">
        <f t="shared" si="2"/>
        <v>0</v>
      </c>
      <c r="M45" s="196"/>
      <c r="N45" s="196"/>
      <c r="O45" s="196"/>
      <c r="P45" s="203"/>
      <c r="Q45" s="196"/>
      <c r="R45" s="9"/>
      <c r="S45" s="9"/>
      <c r="T45" s="9"/>
      <c r="U45" s="9"/>
      <c r="V45" s="203"/>
      <c r="W45" s="13"/>
      <c r="X45" s="141"/>
      <c r="Y45" s="285"/>
      <c r="Z45" s="15"/>
      <c r="AA45" s="16"/>
      <c r="AB45" s="9"/>
      <c r="AC45" s="9"/>
      <c r="AD45" s="29"/>
      <c r="AE45" s="188"/>
      <c r="AF45" s="201"/>
      <c r="AG45" s="257" t="s">
        <v>2</v>
      </c>
      <c r="AH45" s="258"/>
      <c r="AI45" s="204"/>
      <c r="AJ45" s="9">
        <f t="shared" si="4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215"/>
      <c r="AW45" s="5"/>
      <c r="AX45" s="25"/>
      <c r="AY45" s="9"/>
      <c r="AZ45" s="9">
        <f t="shared" si="5"/>
        <v>0</v>
      </c>
      <c r="BA45" s="196"/>
      <c r="BB45" s="9"/>
      <c r="BC45" s="9"/>
      <c r="BD45" s="9"/>
      <c r="BE45" s="9"/>
      <c r="BF45" s="25"/>
      <c r="BG45" s="9"/>
      <c r="BH45" s="205">
        <f t="shared" si="6"/>
        <v>0</v>
      </c>
    </row>
    <row r="46" spans="1:60" s="150" customFormat="1" ht="23.1" customHeight="1" x14ac:dyDescent="0.35">
      <c r="A46" s="284">
        <v>18</v>
      </c>
      <c r="B46" s="216" t="s">
        <v>47</v>
      </c>
      <c r="C46" s="198" t="s">
        <v>29</v>
      </c>
      <c r="D46" s="9">
        <v>29737</v>
      </c>
      <c r="E46" s="9">
        <v>1540</v>
      </c>
      <c r="F46" s="9">
        <f>SUM(D46:E46)</f>
        <v>31277</v>
      </c>
      <c r="G46" s="9">
        <v>1540</v>
      </c>
      <c r="H46" s="9"/>
      <c r="I46" s="9"/>
      <c r="J46" s="9">
        <f>SUM(F46:I46)</f>
        <v>32817</v>
      </c>
      <c r="K46" s="203">
        <f>J46</f>
        <v>32817</v>
      </c>
      <c r="L46" s="11">
        <f>ROUND(K46/6/31/60*(O46+N46*60+M46*6*60),2)</f>
        <v>0</v>
      </c>
      <c r="M46" s="196">
        <v>0</v>
      </c>
      <c r="N46" s="196">
        <v>0</v>
      </c>
      <c r="O46" s="196">
        <v>0</v>
      </c>
      <c r="P46" s="203">
        <f>K46-L46</f>
        <v>32817</v>
      </c>
      <c r="Q46" s="9">
        <v>1201.46</v>
      </c>
      <c r="R46" s="9">
        <f>SUM(AK46:AT46)</f>
        <v>2953.5299999999997</v>
      </c>
      <c r="S46" s="9">
        <f>SUM(AV46:AX46)</f>
        <v>200</v>
      </c>
      <c r="T46" s="9">
        <f>ROUNDDOWN(K46*5%/2,2)</f>
        <v>820.42</v>
      </c>
      <c r="U46" s="9">
        <f>SUM(BA46:BF46)</f>
        <v>100</v>
      </c>
      <c r="V46" s="203">
        <f>Q46+R46+S46+T46+U46</f>
        <v>5275.41</v>
      </c>
      <c r="W46" s="13">
        <f>ROUND(AF46,0)</f>
        <v>13771</v>
      </c>
      <c r="X46" s="13">
        <f>(AE46-W46)</f>
        <v>13770.59</v>
      </c>
      <c r="Y46" s="202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217">
        <v>200</v>
      </c>
      <c r="AE46" s="188">
        <f>+P46-V46</f>
        <v>27541.59</v>
      </c>
      <c r="AF46" s="201">
        <f>(+P46-V46)/2</f>
        <v>13770.795</v>
      </c>
      <c r="AG46" s="200">
        <v>18</v>
      </c>
      <c r="AH46" s="216" t="s">
        <v>47</v>
      </c>
      <c r="AI46" s="198" t="s">
        <v>29</v>
      </c>
      <c r="AJ46" s="9">
        <f>Q46</f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215">
        <v>200</v>
      </c>
      <c r="AW46" s="9">
        <v>0</v>
      </c>
      <c r="AX46" s="9">
        <v>0</v>
      </c>
      <c r="AY46" s="9">
        <f>SUM(AV46:AW46)</f>
        <v>200</v>
      </c>
      <c r="AZ46" s="9">
        <f>ROUNDDOWN(J46*5%/2,2)</f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05">
        <f>AJ46+AU46+AY46+AZ46+BG46</f>
        <v>5275.41</v>
      </c>
    </row>
    <row r="47" spans="1:60" s="150" customFormat="1" ht="23.1" customHeight="1" x14ac:dyDescent="0.35">
      <c r="A47" s="284" t="s">
        <v>2</v>
      </c>
      <c r="B47" s="208"/>
      <c r="C47" s="207"/>
      <c r="D47" s="25"/>
      <c r="E47" s="25"/>
      <c r="F47" s="9">
        <f>SUM(D47:E47)</f>
        <v>0</v>
      </c>
      <c r="G47" s="25"/>
      <c r="H47" s="25"/>
      <c r="I47" s="9"/>
      <c r="J47" s="9">
        <f>SUM(F47:I47)</f>
        <v>0</v>
      </c>
      <c r="K47" s="213"/>
      <c r="L47" s="11">
        <f>ROUND(K47/6/31/60*(O47+N47*60+M47*6*60),2)</f>
        <v>0</v>
      </c>
      <c r="M47" s="214"/>
      <c r="N47" s="214"/>
      <c r="O47" s="214"/>
      <c r="P47" s="213"/>
      <c r="Q47" s="25"/>
      <c r="R47" s="9"/>
      <c r="S47" s="9"/>
      <c r="T47" s="9"/>
      <c r="U47" s="9"/>
      <c r="V47" s="212"/>
      <c r="W47" s="13"/>
      <c r="X47" s="35"/>
      <c r="Y47" s="36"/>
      <c r="Z47" s="37"/>
      <c r="AA47" s="38"/>
      <c r="AB47" s="25"/>
      <c r="AC47" s="9"/>
      <c r="AD47" s="39"/>
      <c r="AE47" s="211"/>
      <c r="AF47" s="210"/>
      <c r="AG47" s="209"/>
      <c r="AH47" s="208"/>
      <c r="AI47" s="207"/>
      <c r="AJ47" s="9">
        <f>Q47</f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206"/>
      <c r="AW47" s="25"/>
      <c r="AX47" s="25"/>
      <c r="AY47" s="43"/>
      <c r="AZ47" s="9">
        <f>ROUNDDOWN(J47*5%/2,2)</f>
        <v>0</v>
      </c>
      <c r="BA47" s="196"/>
      <c r="BB47" s="25"/>
      <c r="BC47" s="25"/>
      <c r="BD47" s="25"/>
      <c r="BE47" s="25"/>
      <c r="BF47" s="25"/>
      <c r="BG47" s="43"/>
      <c r="BH47" s="205">
        <f>AJ47+AU47+AY47+AZ47+BG47</f>
        <v>0</v>
      </c>
    </row>
    <row r="48" spans="1:60" s="150" customFormat="1" ht="23.1" customHeight="1" x14ac:dyDescent="0.35">
      <c r="A48" s="257">
        <v>19</v>
      </c>
      <c r="B48" s="266" t="s">
        <v>48</v>
      </c>
      <c r="C48" s="198" t="s">
        <v>25</v>
      </c>
      <c r="D48" s="9">
        <v>36619</v>
      </c>
      <c r="E48" s="9">
        <v>1794</v>
      </c>
      <c r="F48" s="9">
        <f t="shared" si="9"/>
        <v>38413</v>
      </c>
      <c r="G48" s="9">
        <v>1795</v>
      </c>
      <c r="H48" s="9"/>
      <c r="I48" s="9"/>
      <c r="J48" s="9">
        <f t="shared" si="1"/>
        <v>40208</v>
      </c>
      <c r="K48" s="203">
        <f>J48</f>
        <v>40208</v>
      </c>
      <c r="L48" s="11">
        <f t="shared" si="2"/>
        <v>0</v>
      </c>
      <c r="M48" s="196">
        <v>0</v>
      </c>
      <c r="N48" s="196">
        <v>0</v>
      </c>
      <c r="O48" s="196">
        <v>0</v>
      </c>
      <c r="P48" s="203">
        <f>K48-L48</f>
        <v>40208</v>
      </c>
      <c r="Q48" s="133">
        <v>2285.15</v>
      </c>
      <c r="R48" s="9">
        <f>SUM(AK48:AT48)</f>
        <v>10687.289999999999</v>
      </c>
      <c r="S48" s="9">
        <f>SUM(AV48:AX48)</f>
        <v>200</v>
      </c>
      <c r="T48" s="9">
        <f>ROUNDDOWN(K48*5%/2,2)</f>
        <v>1005.2</v>
      </c>
      <c r="U48" s="9">
        <f>SUM(BA48:BF48)</f>
        <v>100</v>
      </c>
      <c r="V48" s="203">
        <f>Q48+R48+S48+T48+U48</f>
        <v>14277.64</v>
      </c>
      <c r="W48" s="13">
        <f>ROUND(AF48,0)</f>
        <v>12965</v>
      </c>
      <c r="X48" s="141">
        <f>(AE48-W48)</f>
        <v>12965.36</v>
      </c>
      <c r="Y48" s="285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217">
        <v>200</v>
      </c>
      <c r="AE48" s="188">
        <f>+P48-V48</f>
        <v>25930.36</v>
      </c>
      <c r="AF48" s="201">
        <f>(+P48-V48)/2</f>
        <v>12965.18</v>
      </c>
      <c r="AG48" s="257">
        <v>19</v>
      </c>
      <c r="AH48" s="266" t="s">
        <v>48</v>
      </c>
      <c r="AI48" s="198" t="s">
        <v>25</v>
      </c>
      <c r="AJ48" s="9">
        <f t="shared" si="4"/>
        <v>2285.15</v>
      </c>
      <c r="AK48" s="9">
        <f>K48*9%</f>
        <v>3618.72</v>
      </c>
      <c r="AL48" s="9">
        <v>0</v>
      </c>
      <c r="AM48" s="9"/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/>
      <c r="AU48" s="9">
        <f>SUM(AK48:AT48)</f>
        <v>10687.289999999999</v>
      </c>
      <c r="AV48" s="215">
        <v>200</v>
      </c>
      <c r="AW48" s="9">
        <v>0</v>
      </c>
      <c r="AX48" s="9">
        <v>0</v>
      </c>
      <c r="AY48" s="9">
        <f>SUM(AV48:AW48)</f>
        <v>200</v>
      </c>
      <c r="AZ48" s="9">
        <f t="shared" si="5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05">
        <f t="shared" si="6"/>
        <v>14277.64</v>
      </c>
    </row>
    <row r="49" spans="1:61" s="150" customFormat="1" ht="23.1" customHeight="1" thickBot="1" x14ac:dyDescent="0.4">
      <c r="A49" s="268" t="s">
        <v>2</v>
      </c>
      <c r="B49" s="267"/>
      <c r="C49" s="198"/>
      <c r="D49" s="9"/>
      <c r="E49" s="9"/>
      <c r="F49" s="9"/>
      <c r="G49" s="9"/>
      <c r="H49" s="9"/>
      <c r="I49" s="9"/>
      <c r="J49" s="9"/>
      <c r="K49" s="204"/>
      <c r="L49" s="56"/>
      <c r="M49" s="196"/>
      <c r="N49" s="196"/>
      <c r="O49" s="196"/>
      <c r="P49" s="203"/>
      <c r="Q49" s="9"/>
      <c r="R49" s="9"/>
      <c r="S49" s="9"/>
      <c r="T49" s="9"/>
      <c r="U49" s="9"/>
      <c r="V49" s="203"/>
      <c r="W49" s="13"/>
      <c r="X49" s="141"/>
      <c r="Y49" s="288"/>
      <c r="Z49" s="270"/>
      <c r="AA49" s="271"/>
      <c r="AB49" s="99"/>
      <c r="AC49" s="99"/>
      <c r="AD49" s="272"/>
      <c r="AE49" s="188"/>
      <c r="AF49" s="201"/>
      <c r="AG49" s="268" t="s">
        <v>2</v>
      </c>
      <c r="AH49" s="267"/>
      <c r="AI49" s="198"/>
      <c r="AJ49" s="196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197"/>
      <c r="AW49" s="25"/>
      <c r="AX49" s="25"/>
      <c r="AY49" s="9"/>
      <c r="AZ49" s="9"/>
      <c r="BA49" s="196"/>
      <c r="BB49" s="25"/>
      <c r="BC49" s="9"/>
      <c r="BD49" s="9"/>
      <c r="BE49" s="9"/>
      <c r="BF49" s="25"/>
      <c r="BG49" s="9"/>
      <c r="BH49" s="195"/>
    </row>
    <row r="50" spans="1:61" s="150" customFormat="1" ht="23.1" customHeight="1" x14ac:dyDescent="0.35">
      <c r="A50" s="273"/>
      <c r="B50" s="185"/>
      <c r="C50" s="185"/>
      <c r="D50" s="185"/>
      <c r="E50" s="185"/>
      <c r="F50" s="185"/>
      <c r="G50" s="185"/>
      <c r="H50" s="185"/>
      <c r="I50" s="185"/>
      <c r="J50" s="185"/>
      <c r="K50" s="185" t="s">
        <v>2</v>
      </c>
      <c r="L50" s="62"/>
      <c r="M50" s="185"/>
      <c r="N50" s="185"/>
      <c r="O50" s="185"/>
      <c r="P50" s="194" t="s">
        <v>2</v>
      </c>
      <c r="Q50" s="183"/>
      <c r="R50" s="183"/>
      <c r="S50" s="183"/>
      <c r="T50" s="183"/>
      <c r="U50" s="183"/>
      <c r="V50" s="185"/>
      <c r="W50" s="193" t="s">
        <v>2</v>
      </c>
      <c r="X50" s="274"/>
      <c r="Y50" s="275"/>
      <c r="Z50" s="191"/>
      <c r="AA50" s="190"/>
      <c r="AB50" s="62"/>
      <c r="AC50" s="69"/>
      <c r="AD50" s="189"/>
      <c r="AE50" s="188"/>
      <c r="AF50" s="187"/>
      <c r="AG50" s="186"/>
      <c r="AH50" s="185"/>
      <c r="AI50" s="185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4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2"/>
    </row>
    <row r="51" spans="1:61" s="172" customFormat="1" ht="23.1" customHeight="1" x14ac:dyDescent="0.35">
      <c r="A51" s="276"/>
      <c r="B51" s="176" t="s">
        <v>49</v>
      </c>
      <c r="C51" s="174">
        <f t="shared" ref="C51:X51" si="10">SUM(C11:C49)</f>
        <v>0</v>
      </c>
      <c r="D51" s="174">
        <f t="shared" si="10"/>
        <v>741422</v>
      </c>
      <c r="E51" s="174">
        <f t="shared" si="10"/>
        <v>36538</v>
      </c>
      <c r="F51" s="174">
        <f t="shared" si="10"/>
        <v>825174</v>
      </c>
      <c r="G51" s="174">
        <f t="shared" si="10"/>
        <v>38097</v>
      </c>
      <c r="H51" s="174">
        <f t="shared" si="10"/>
        <v>0</v>
      </c>
      <c r="I51" s="174">
        <f t="shared" si="10"/>
        <v>0</v>
      </c>
      <c r="J51" s="174">
        <f t="shared" si="10"/>
        <v>863271</v>
      </c>
      <c r="K51" s="174">
        <f t="shared" si="10"/>
        <v>863271</v>
      </c>
      <c r="L51" s="174">
        <f t="shared" si="10"/>
        <v>28363.439999999995</v>
      </c>
      <c r="M51" s="174">
        <f t="shared" si="10"/>
        <v>19</v>
      </c>
      <c r="N51" s="174">
        <f t="shared" si="10"/>
        <v>4</v>
      </c>
      <c r="O51" s="174">
        <f t="shared" si="10"/>
        <v>0</v>
      </c>
      <c r="P51" s="174">
        <f t="shared" si="10"/>
        <v>834907.56</v>
      </c>
      <c r="Q51" s="174">
        <f t="shared" si="10"/>
        <v>66553.61</v>
      </c>
      <c r="R51" s="174">
        <f t="shared" si="10"/>
        <v>187494.31000000003</v>
      </c>
      <c r="S51" s="174">
        <f t="shared" si="10"/>
        <v>10001.08</v>
      </c>
      <c r="T51" s="174">
        <f t="shared" si="10"/>
        <v>21581.73</v>
      </c>
      <c r="U51" s="174">
        <f t="shared" si="10"/>
        <v>53575.839999999997</v>
      </c>
      <c r="V51" s="174">
        <f t="shared" si="10"/>
        <v>339206.56999999995</v>
      </c>
      <c r="W51" s="174">
        <f t="shared" si="10"/>
        <v>247849</v>
      </c>
      <c r="X51" s="277">
        <f t="shared" si="10"/>
        <v>247851.99000000005</v>
      </c>
      <c r="Y51" s="278"/>
      <c r="Z51" s="180">
        <f t="shared" ref="Z51:AF51" si="11">SUM(Z11:Z49)</f>
        <v>103592.52</v>
      </c>
      <c r="AA51" s="180">
        <f t="shared" si="11"/>
        <v>0</v>
      </c>
      <c r="AB51" s="180">
        <f t="shared" si="11"/>
        <v>1900</v>
      </c>
      <c r="AC51" s="180">
        <f t="shared" si="11"/>
        <v>21581.820000000003</v>
      </c>
      <c r="AD51" s="278">
        <f t="shared" si="11"/>
        <v>3800</v>
      </c>
      <c r="AE51" s="179">
        <f t="shared" si="11"/>
        <v>495700.99000000005</v>
      </c>
      <c r="AF51" s="178">
        <f t="shared" si="11"/>
        <v>247850.49500000002</v>
      </c>
      <c r="AG51" s="177"/>
      <c r="AH51" s="176" t="s">
        <v>49</v>
      </c>
      <c r="AI51" s="175"/>
      <c r="AJ51" s="174">
        <f t="shared" ref="AJ51:BH51" si="12">SUM(AJ11:AJ49)</f>
        <v>66553.61</v>
      </c>
      <c r="AK51" s="174">
        <f t="shared" si="12"/>
        <v>77694.39</v>
      </c>
      <c r="AL51" s="174">
        <f t="shared" si="12"/>
        <v>0</v>
      </c>
      <c r="AM51" s="174">
        <f t="shared" si="12"/>
        <v>3350</v>
      </c>
      <c r="AN51" s="174">
        <f t="shared" si="12"/>
        <v>0</v>
      </c>
      <c r="AO51" s="174">
        <f t="shared" si="12"/>
        <v>0</v>
      </c>
      <c r="AP51" s="174">
        <f t="shared" si="12"/>
        <v>0</v>
      </c>
      <c r="AQ51" s="174">
        <f t="shared" si="12"/>
        <v>70150.63</v>
      </c>
      <c r="AR51" s="174">
        <f t="shared" si="12"/>
        <v>16485.63</v>
      </c>
      <c r="AS51" s="174">
        <f t="shared" si="12"/>
        <v>11666.65</v>
      </c>
      <c r="AT51" s="174">
        <f t="shared" si="12"/>
        <v>8147.0099999999993</v>
      </c>
      <c r="AU51" s="174">
        <f t="shared" si="12"/>
        <v>187494.31000000003</v>
      </c>
      <c r="AV51" s="174">
        <f t="shared" si="12"/>
        <v>3900</v>
      </c>
      <c r="AW51" s="174">
        <f t="shared" si="12"/>
        <v>6101.08</v>
      </c>
      <c r="AX51" s="174">
        <f t="shared" si="12"/>
        <v>0</v>
      </c>
      <c r="AY51" s="174">
        <f t="shared" si="12"/>
        <v>10001.08</v>
      </c>
      <c r="AZ51" s="174">
        <f t="shared" si="12"/>
        <v>21581.73</v>
      </c>
      <c r="BA51" s="174">
        <f t="shared" si="12"/>
        <v>0</v>
      </c>
      <c r="BB51" s="174">
        <f t="shared" si="12"/>
        <v>30379.010000000002</v>
      </c>
      <c r="BC51" s="174">
        <f t="shared" si="12"/>
        <v>18789.849999999999</v>
      </c>
      <c r="BD51" s="174">
        <f t="shared" si="12"/>
        <v>2020.98</v>
      </c>
      <c r="BE51" s="174">
        <f t="shared" si="12"/>
        <v>2386</v>
      </c>
      <c r="BF51" s="174">
        <f t="shared" si="12"/>
        <v>0</v>
      </c>
      <c r="BG51" s="174">
        <f t="shared" si="12"/>
        <v>53575.839999999997</v>
      </c>
      <c r="BH51" s="174">
        <f t="shared" si="12"/>
        <v>339206.56999999995</v>
      </c>
      <c r="BI51" s="173"/>
    </row>
    <row r="52" spans="1:61" s="150" customFormat="1" ht="23.1" customHeight="1" thickBot="1" x14ac:dyDescent="0.4">
      <c r="A52" s="279"/>
      <c r="B52" s="165"/>
      <c r="C52" s="164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71"/>
      <c r="X52" s="280" t="s">
        <v>2</v>
      </c>
      <c r="Y52" s="281"/>
      <c r="Z52" s="170"/>
      <c r="AA52" s="169"/>
      <c r="AB52" s="99"/>
      <c r="AC52" s="169"/>
      <c r="AD52" s="162"/>
      <c r="AE52" s="168"/>
      <c r="AF52" s="167"/>
      <c r="AG52" s="166"/>
      <c r="AH52" s="165"/>
      <c r="AI52" s="164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2"/>
    </row>
    <row r="53" spans="1:61" s="150" customFormat="1" ht="23.1" customHeight="1" x14ac:dyDescent="0.35">
      <c r="A53" s="282"/>
      <c r="B53" s="158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Q53" s="156"/>
      <c r="R53" s="156"/>
      <c r="S53" s="156"/>
      <c r="V53" s="156"/>
      <c r="W53" s="305"/>
      <c r="X53" s="305"/>
      <c r="Z53" s="159"/>
      <c r="AA53" s="159"/>
      <c r="AB53" s="100"/>
      <c r="AC53" s="159"/>
      <c r="AD53" s="156"/>
      <c r="AE53" s="161"/>
      <c r="AF53" s="161"/>
      <c r="AH53" s="158"/>
      <c r="AJ53" s="156"/>
      <c r="AK53" s="156"/>
      <c r="AL53" s="156"/>
      <c r="AM53" s="156"/>
      <c r="AN53" s="156"/>
      <c r="AO53" s="156" t="s">
        <v>2</v>
      </c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BA53" s="156"/>
      <c r="BB53" s="156"/>
      <c r="BC53" s="156"/>
      <c r="BD53" s="156"/>
      <c r="BE53" s="156"/>
      <c r="BF53" s="156"/>
      <c r="BH53" s="156"/>
    </row>
    <row r="54" spans="1:61" s="150" customFormat="1" ht="23.1" customHeight="1" x14ac:dyDescent="0.35">
      <c r="A54" s="282"/>
      <c r="B54" s="158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W54" s="160" t="s">
        <v>2</v>
      </c>
      <c r="X54" s="160" t="s">
        <v>2</v>
      </c>
      <c r="Y54" s="156"/>
      <c r="Z54" s="159"/>
      <c r="AA54" s="159"/>
      <c r="AB54" s="100"/>
      <c r="AC54" s="159"/>
      <c r="AD54" s="156"/>
      <c r="AE54" s="156"/>
      <c r="AF54" s="156"/>
      <c r="AH54" s="158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</row>
    <row r="55" spans="1:61" s="150" customFormat="1" ht="23.1" customHeight="1" x14ac:dyDescent="0.35">
      <c r="A55" s="283"/>
      <c r="B55" s="291" t="s">
        <v>50</v>
      </c>
      <c r="C55" s="291"/>
      <c r="D55" s="291"/>
      <c r="E55" s="156"/>
      <c r="F55" s="156"/>
      <c r="G55" s="156"/>
      <c r="H55" s="156"/>
      <c r="I55" s="156"/>
      <c r="J55" s="306" t="s">
        <v>51</v>
      </c>
      <c r="K55" s="306"/>
      <c r="L55" s="306"/>
      <c r="M55" s="306"/>
      <c r="N55" s="306"/>
      <c r="O55" s="306"/>
      <c r="P55" s="306"/>
      <c r="Q55" s="156"/>
      <c r="R55" s="156"/>
      <c r="S55" s="306" t="s">
        <v>52</v>
      </c>
      <c r="T55" s="306"/>
      <c r="U55" s="306"/>
      <c r="W55" s="160"/>
      <c r="X55" s="307" t="s">
        <v>53</v>
      </c>
      <c r="Y55" s="307"/>
      <c r="Z55" s="307"/>
      <c r="AA55" s="307"/>
      <c r="AB55" s="307"/>
      <c r="AC55" s="307"/>
      <c r="AD55" s="156"/>
      <c r="AE55" s="156"/>
      <c r="AF55" s="156"/>
      <c r="AG55" s="153"/>
      <c r="AH55" s="158"/>
      <c r="AI55" s="291" t="s">
        <v>50</v>
      </c>
      <c r="AJ55" s="291"/>
      <c r="AK55" s="291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3"/>
      <c r="BA55" s="156"/>
      <c r="BB55" s="156"/>
      <c r="BC55" s="156"/>
      <c r="BD55" s="156"/>
      <c r="BE55" s="156"/>
      <c r="BF55" s="156"/>
      <c r="BG55" s="153"/>
    </row>
    <row r="56" spans="1:61" s="150" customFormat="1" ht="23.1" customHeight="1" x14ac:dyDescent="0.35">
      <c r="A56" s="282"/>
      <c r="B56" s="158"/>
      <c r="D56" s="157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Q56" s="156"/>
      <c r="R56" s="156"/>
      <c r="S56" s="156"/>
      <c r="T56" s="155"/>
      <c r="U56" s="155"/>
      <c r="W56" s="160"/>
      <c r="X56" s="151"/>
      <c r="AB56" s="100"/>
      <c r="AC56" s="159"/>
      <c r="AD56" s="156"/>
      <c r="AE56" s="156"/>
      <c r="AF56" s="156"/>
      <c r="AH56" s="158"/>
      <c r="AI56" s="158"/>
      <c r="AK56" s="157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5"/>
      <c r="BA56" s="156"/>
      <c r="BB56" s="156"/>
      <c r="BC56" s="156"/>
      <c r="BD56" s="156"/>
      <c r="BE56" s="156"/>
      <c r="BF56" s="156"/>
      <c r="BG56" s="155"/>
    </row>
    <row r="57" spans="1:61" s="150" customFormat="1" ht="23.1" customHeight="1" x14ac:dyDescent="0.35">
      <c r="A57" s="282"/>
      <c r="W57" s="151"/>
      <c r="X57" s="151"/>
      <c r="Z57" s="154"/>
      <c r="AA57" s="154"/>
      <c r="AB57" s="100"/>
      <c r="AC57" s="154"/>
    </row>
    <row r="58" spans="1:61" s="152" customFormat="1" ht="23.1" customHeight="1" x14ac:dyDescent="0.35">
      <c r="A58" s="283"/>
      <c r="B58" s="289" t="s">
        <v>89</v>
      </c>
      <c r="C58" s="289"/>
      <c r="D58" s="289"/>
      <c r="E58" s="153"/>
      <c r="F58" s="153"/>
      <c r="G58" s="153"/>
      <c r="H58" s="153"/>
      <c r="I58" s="153"/>
      <c r="J58" s="289" t="s">
        <v>54</v>
      </c>
      <c r="K58" s="289"/>
      <c r="L58" s="289"/>
      <c r="M58" s="289"/>
      <c r="N58" s="289"/>
      <c r="O58" s="289"/>
      <c r="P58" s="289"/>
      <c r="Q58" s="153"/>
      <c r="R58" s="153"/>
      <c r="S58" s="289" t="s">
        <v>55</v>
      </c>
      <c r="T58" s="289"/>
      <c r="U58" s="289"/>
      <c r="V58" s="153"/>
      <c r="W58" s="151"/>
      <c r="X58" s="290" t="s">
        <v>56</v>
      </c>
      <c r="Y58" s="290"/>
      <c r="Z58" s="290"/>
      <c r="AA58" s="290"/>
      <c r="AB58" s="290"/>
      <c r="AC58" s="290"/>
      <c r="AD58" s="153"/>
      <c r="AE58" s="153"/>
      <c r="AF58" s="153"/>
      <c r="AG58" s="153"/>
      <c r="AH58" s="153"/>
      <c r="AI58" s="289" t="s">
        <v>89</v>
      </c>
      <c r="AJ58" s="289"/>
      <c r="AK58" s="289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</row>
    <row r="59" spans="1:61" s="149" customFormat="1" ht="23.1" customHeight="1" x14ac:dyDescent="0.35">
      <c r="A59" s="282"/>
      <c r="B59" s="291" t="s">
        <v>90</v>
      </c>
      <c r="C59" s="291"/>
      <c r="D59" s="291"/>
      <c r="E59" s="150"/>
      <c r="F59" s="150"/>
      <c r="G59" s="150"/>
      <c r="H59" s="150"/>
      <c r="I59" s="150"/>
      <c r="J59" s="291" t="s">
        <v>82</v>
      </c>
      <c r="K59" s="291"/>
      <c r="L59" s="291"/>
      <c r="M59" s="291"/>
      <c r="N59" s="291"/>
      <c r="O59" s="291"/>
      <c r="P59" s="291"/>
      <c r="Q59" s="150"/>
      <c r="R59" s="150"/>
      <c r="S59" s="291" t="s">
        <v>83</v>
      </c>
      <c r="T59" s="291"/>
      <c r="U59" s="291"/>
      <c r="V59" s="150"/>
      <c r="W59" s="151"/>
      <c r="X59" s="292" t="s">
        <v>57</v>
      </c>
      <c r="Y59" s="292"/>
      <c r="Z59" s="292"/>
      <c r="AA59" s="292"/>
      <c r="AB59" s="292"/>
      <c r="AC59" s="292"/>
      <c r="AD59" s="150"/>
      <c r="AE59" s="150"/>
      <c r="AF59" s="150"/>
      <c r="AG59" s="150"/>
      <c r="AH59" s="150"/>
      <c r="AI59" s="291" t="s">
        <v>90</v>
      </c>
      <c r="AJ59" s="291"/>
      <c r="AK59" s="291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</row>
  </sheetData>
  <mergeCells count="83">
    <mergeCell ref="P1:U1"/>
    <mergeCell ref="AP1:AX1"/>
    <mergeCell ref="P2:U2"/>
    <mergeCell ref="AP2:AX2"/>
    <mergeCell ref="P3:U3"/>
    <mergeCell ref="AP3:AX3"/>
    <mergeCell ref="A8:A10"/>
    <mergeCell ref="B8:B10"/>
    <mergeCell ref="C8:C10"/>
    <mergeCell ref="D8:D10"/>
    <mergeCell ref="E8:E10"/>
    <mergeCell ref="K8:K10"/>
    <mergeCell ref="P4:U4"/>
    <mergeCell ref="AP4:AX4"/>
    <mergeCell ref="P5:U5"/>
    <mergeCell ref="AP5:AX5"/>
    <mergeCell ref="P6:U6"/>
    <mergeCell ref="F8:F10"/>
    <mergeCell ref="G8:G10"/>
    <mergeCell ref="H8:H10"/>
    <mergeCell ref="I8:I10"/>
    <mergeCell ref="J8:J10"/>
    <mergeCell ref="Y8:Y10"/>
    <mergeCell ref="L8:L10"/>
    <mergeCell ref="M8:M10"/>
    <mergeCell ref="N8:N10"/>
    <mergeCell ref="O8:O10"/>
    <mergeCell ref="Q8:Q10"/>
    <mergeCell ref="R8:R10"/>
    <mergeCell ref="S8:S10"/>
    <mergeCell ref="T8:T10"/>
    <mergeCell ref="U8:U10"/>
    <mergeCell ref="V8:V10"/>
    <mergeCell ref="AL8:AL10"/>
    <mergeCell ref="Z8:Z10"/>
    <mergeCell ref="AB8:AB10"/>
    <mergeCell ref="AC8:AC10"/>
    <mergeCell ref="AD8:AD10"/>
    <mergeCell ref="AF8:AF10"/>
    <mergeCell ref="AE8:AE10"/>
    <mergeCell ref="AG8:AG10"/>
    <mergeCell ref="AH8:AH10"/>
    <mergeCell ref="AI8:AI10"/>
    <mergeCell ref="AJ8:AJ10"/>
    <mergeCell ref="AK8:AK10"/>
    <mergeCell ref="AX8:AX10"/>
    <mergeCell ref="AM8:AM10"/>
    <mergeCell ref="AN8:AN10"/>
    <mergeCell ref="AO8:AO10"/>
    <mergeCell ref="AP8:AP10"/>
    <mergeCell ref="AQ8:AQ10"/>
    <mergeCell ref="AR8:AR10"/>
    <mergeCell ref="B55:D55"/>
    <mergeCell ref="J55:P55"/>
    <mergeCell ref="S55:U55"/>
    <mergeCell ref="X55:AC55"/>
    <mergeCell ref="AI55:AK55"/>
    <mergeCell ref="BE8:BE10"/>
    <mergeCell ref="BF8:BF10"/>
    <mergeCell ref="BG8:BG10"/>
    <mergeCell ref="BH8:BH10"/>
    <mergeCell ref="W53:X53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AU8:AU10"/>
    <mergeCell ref="AV8:AV10"/>
    <mergeCell ref="AW8:AW10"/>
    <mergeCell ref="B59:D59"/>
    <mergeCell ref="J59:P59"/>
    <mergeCell ref="S59:U59"/>
    <mergeCell ref="X59:AC59"/>
    <mergeCell ref="AI59:AK59"/>
    <mergeCell ref="B58:D58"/>
    <mergeCell ref="J58:P58"/>
    <mergeCell ref="S58:U58"/>
    <mergeCell ref="X58:AC58"/>
    <mergeCell ref="AI58:AK58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8" fitToHeight="0" orientation="landscape" r:id="rId1"/>
  <colBreaks count="1" manualBreakCount="1">
    <brk id="30" max="5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2C5-B56C-4730-86CB-6B105A0EEC38}">
  <dimension ref="A1:BI61"/>
  <sheetViews>
    <sheetView view="pageBreakPreview" topLeftCell="O1" zoomScale="62" zoomScaleNormal="62" zoomScaleSheetLayoutView="62" workbookViewId="0">
      <selection activeCell="AE8" sqref="AE8:AE10"/>
    </sheetView>
  </sheetViews>
  <sheetFormatPr defaultColWidth="9.140625" defaultRowHeight="23.1" customHeight="1" x14ac:dyDescent="0.35"/>
  <cols>
    <col min="1" max="1" width="7.28515625" style="247" customWidth="1"/>
    <col min="2" max="2" width="34.5703125" style="145" customWidth="1"/>
    <col min="3" max="3" width="16.140625" style="145" customWidth="1"/>
    <col min="4" max="4" width="18.5703125" style="145" hidden="1" customWidth="1"/>
    <col min="5" max="5" width="16.28515625" style="145" hidden="1" customWidth="1"/>
    <col min="6" max="6" width="20.5703125" style="145" customWidth="1"/>
    <col min="7" max="7" width="16.28515625" style="145" customWidth="1"/>
    <col min="8" max="8" width="9.140625" style="145" customWidth="1"/>
    <col min="9" max="9" width="9.85546875" style="145" customWidth="1"/>
    <col min="10" max="10" width="18.7109375" style="145" customWidth="1"/>
    <col min="11" max="11" width="5.28515625" style="146" hidden="1" customWidth="1"/>
    <col min="12" max="12" width="19.42578125" style="145" customWidth="1"/>
    <col min="13" max="13" width="4.85546875" style="145" customWidth="1"/>
    <col min="14" max="14" width="3.28515625" style="145" customWidth="1"/>
    <col min="15" max="15" width="5.85546875" style="145" customWidth="1"/>
    <col min="16" max="16" width="19.5703125" style="145" customWidth="1"/>
    <col min="17" max="17" width="24.85546875" style="145" customWidth="1"/>
    <col min="18" max="18" width="19.140625" style="145" customWidth="1"/>
    <col min="19" max="19" width="16.28515625" style="145" customWidth="1"/>
    <col min="20" max="20" width="18.42578125" style="145" customWidth="1"/>
    <col min="21" max="21" width="18.28515625" style="145" customWidth="1"/>
    <col min="22" max="22" width="19" style="145" customWidth="1"/>
    <col min="23" max="24" width="23.7109375" style="148" customWidth="1"/>
    <col min="25" max="25" width="5.28515625" style="145" customWidth="1"/>
    <col min="26" max="26" width="18.85546875" style="147" customWidth="1"/>
    <col min="27" max="27" width="18.85546875" style="147" hidden="1" customWidth="1"/>
    <col min="28" max="28" width="14.7109375" style="108" customWidth="1"/>
    <col min="29" max="29" width="17" style="147" customWidth="1"/>
    <col min="30" max="30" width="14.5703125" style="146" customWidth="1"/>
    <col min="31" max="31" width="21.140625" style="145" customWidth="1"/>
    <col min="32" max="32" width="20.85546875" style="145" customWidth="1"/>
    <col min="33" max="33" width="7.28515625" style="145" customWidth="1"/>
    <col min="34" max="34" width="34.5703125" style="145" customWidth="1"/>
    <col min="35" max="35" width="16.140625" style="145" customWidth="1"/>
    <col min="36" max="36" width="20" style="145" customWidth="1"/>
    <col min="37" max="37" width="18.42578125" style="145" customWidth="1"/>
    <col min="38" max="38" width="17.5703125" style="145" customWidth="1"/>
    <col min="39" max="39" width="18.140625" style="145" customWidth="1"/>
    <col min="40" max="41" width="15" style="145" customWidth="1"/>
    <col min="42" max="42" width="13.28515625" style="145" customWidth="1"/>
    <col min="43" max="43" width="20.140625" style="145" customWidth="1"/>
    <col min="44" max="45" width="17.5703125" style="145" customWidth="1"/>
    <col min="46" max="46" width="16.5703125" style="145" customWidth="1"/>
    <col min="47" max="47" width="18.28515625" style="145" customWidth="1"/>
    <col min="48" max="48" width="16" style="145" customWidth="1"/>
    <col min="49" max="49" width="16.28515625" style="145" customWidth="1"/>
    <col min="50" max="50" width="11.85546875" style="145" customWidth="1"/>
    <col min="51" max="51" width="16.28515625" style="145" customWidth="1"/>
    <col min="52" max="52" width="18.42578125" style="145" customWidth="1"/>
    <col min="53" max="53" width="13.5703125" style="145" customWidth="1"/>
    <col min="54" max="54" width="18.42578125" style="145" customWidth="1"/>
    <col min="55" max="55" width="19.42578125" style="145" customWidth="1"/>
    <col min="56" max="56" width="14" style="145" customWidth="1"/>
    <col min="57" max="57" width="17.7109375" style="145" customWidth="1"/>
    <col min="58" max="58" width="16.5703125" style="145" customWidth="1"/>
    <col min="59" max="59" width="18.28515625" style="145" customWidth="1"/>
    <col min="60" max="60" width="18.5703125" style="145" customWidth="1"/>
    <col min="61" max="61" width="9.140625" style="145" customWidth="1"/>
    <col min="62" max="16384" width="9.140625" style="144"/>
  </cols>
  <sheetData>
    <row r="1" spans="1:60" s="145" customFormat="1" ht="23.1" customHeight="1" x14ac:dyDescent="0.4">
      <c r="A1" s="247"/>
      <c r="B1" s="244"/>
      <c r="D1" s="242"/>
      <c r="E1" s="242"/>
      <c r="F1" s="242"/>
      <c r="G1" s="242"/>
      <c r="H1" s="242"/>
      <c r="I1" s="242"/>
      <c r="J1" s="242"/>
      <c r="K1" s="146"/>
      <c r="P1" s="291" t="s">
        <v>0</v>
      </c>
      <c r="Q1" s="291"/>
      <c r="R1" s="291"/>
      <c r="S1" s="291"/>
      <c r="T1" s="291"/>
      <c r="U1" s="291"/>
      <c r="V1" s="145" t="s">
        <v>2</v>
      </c>
      <c r="W1" s="148"/>
      <c r="X1" s="245"/>
      <c r="Z1" s="147"/>
      <c r="AA1" s="147"/>
      <c r="AB1" s="108"/>
      <c r="AC1" s="147"/>
      <c r="AD1" s="146"/>
      <c r="AH1" s="244"/>
      <c r="AP1" s="291" t="s">
        <v>0</v>
      </c>
      <c r="AQ1" s="291"/>
      <c r="AR1" s="291"/>
      <c r="AS1" s="291"/>
      <c r="AT1" s="291"/>
      <c r="AU1" s="291"/>
      <c r="AV1" s="291"/>
      <c r="AW1" s="291"/>
      <c r="AX1" s="291"/>
      <c r="BF1" s="145" t="s">
        <v>1</v>
      </c>
      <c r="BH1" s="145" t="s">
        <v>2</v>
      </c>
    </row>
    <row r="2" spans="1:60" s="145" customFormat="1" ht="23.1" customHeight="1" x14ac:dyDescent="0.35">
      <c r="A2" s="247"/>
      <c r="D2" s="242"/>
      <c r="E2" s="242"/>
      <c r="F2" s="242"/>
      <c r="G2" s="242"/>
      <c r="H2" s="242"/>
      <c r="I2" s="242"/>
      <c r="J2" s="242"/>
      <c r="K2" s="146"/>
      <c r="P2" s="291" t="s">
        <v>80</v>
      </c>
      <c r="Q2" s="291"/>
      <c r="R2" s="291"/>
      <c r="S2" s="291"/>
      <c r="T2" s="291"/>
      <c r="U2" s="291"/>
      <c r="W2" s="148"/>
      <c r="X2" s="148"/>
      <c r="Z2" s="147"/>
      <c r="AA2" s="147"/>
      <c r="AB2" s="108"/>
      <c r="AC2" s="147"/>
      <c r="AD2" s="146"/>
      <c r="AL2" s="238"/>
      <c r="AP2" s="291" t="s">
        <v>80</v>
      </c>
      <c r="AQ2" s="291"/>
      <c r="AR2" s="291"/>
      <c r="AS2" s="291"/>
      <c r="AT2" s="291"/>
      <c r="AU2" s="291"/>
      <c r="AV2" s="291"/>
      <c r="AW2" s="291"/>
      <c r="AX2" s="291"/>
      <c r="AY2" s="243"/>
    </row>
    <row r="3" spans="1:60" s="145" customFormat="1" ht="23.1" customHeight="1" x14ac:dyDescent="0.35">
      <c r="A3" s="247"/>
      <c r="K3" s="146"/>
      <c r="N3" s="242"/>
      <c r="P3" s="291" t="s">
        <v>81</v>
      </c>
      <c r="Q3" s="291"/>
      <c r="R3" s="291"/>
      <c r="S3" s="291"/>
      <c r="T3" s="291"/>
      <c r="U3" s="291"/>
      <c r="W3" s="148"/>
      <c r="X3" s="148"/>
      <c r="Z3" s="147"/>
      <c r="AA3" s="147"/>
      <c r="AB3" s="108"/>
      <c r="AC3" s="147"/>
      <c r="AD3" s="146"/>
      <c r="AP3" s="291" t="s">
        <v>84</v>
      </c>
      <c r="AQ3" s="291"/>
      <c r="AR3" s="291"/>
      <c r="AS3" s="291"/>
      <c r="AT3" s="291"/>
      <c r="AU3" s="291"/>
      <c r="AV3" s="291"/>
      <c r="AW3" s="291"/>
      <c r="AX3" s="291"/>
      <c r="AY3" s="241"/>
      <c r="AZ3" s="241"/>
      <c r="BA3" s="241"/>
      <c r="BB3" s="241"/>
      <c r="BC3" s="241"/>
      <c r="BD3" s="241"/>
      <c r="BE3" s="241"/>
      <c r="BF3" s="241"/>
      <c r="BG3" s="241"/>
    </row>
    <row r="4" spans="1:60" s="145" customFormat="1" ht="23.1" customHeight="1" x14ac:dyDescent="0.35">
      <c r="A4" s="247"/>
      <c r="K4" s="146"/>
      <c r="P4" s="289" t="s">
        <v>115</v>
      </c>
      <c r="Q4" s="289"/>
      <c r="R4" s="289"/>
      <c r="S4" s="289"/>
      <c r="T4" s="289"/>
      <c r="U4" s="289"/>
      <c r="W4" s="148"/>
      <c r="X4" s="148"/>
      <c r="Z4" s="147"/>
      <c r="AA4" s="147"/>
      <c r="AB4" s="108"/>
      <c r="AC4" s="147"/>
      <c r="AD4" s="146"/>
      <c r="AL4" s="240"/>
      <c r="AM4" s="240"/>
      <c r="AN4" s="240"/>
      <c r="AO4" s="240"/>
      <c r="AP4" s="289" t="s">
        <v>115</v>
      </c>
      <c r="AQ4" s="289"/>
      <c r="AR4" s="289"/>
      <c r="AS4" s="289"/>
      <c r="AT4" s="289"/>
      <c r="AU4" s="289"/>
      <c r="AV4" s="289"/>
      <c r="AW4" s="289"/>
      <c r="AX4" s="289"/>
    </row>
    <row r="5" spans="1:60" s="145" customFormat="1" ht="23.1" customHeight="1" x14ac:dyDescent="0.35">
      <c r="A5" s="247"/>
      <c r="K5" s="146"/>
      <c r="P5" s="289" t="s">
        <v>3</v>
      </c>
      <c r="Q5" s="291"/>
      <c r="R5" s="291"/>
      <c r="S5" s="291"/>
      <c r="T5" s="291"/>
      <c r="U5" s="291"/>
      <c r="W5" s="148"/>
      <c r="X5" s="148"/>
      <c r="Z5" s="147"/>
      <c r="AA5" s="147"/>
      <c r="AB5" s="108"/>
      <c r="AC5" s="147"/>
      <c r="AD5" s="146"/>
      <c r="AL5" s="241"/>
      <c r="AP5" s="289" t="s">
        <v>3</v>
      </c>
      <c r="AQ5" s="289"/>
      <c r="AR5" s="289"/>
      <c r="AS5" s="289"/>
      <c r="AT5" s="289"/>
      <c r="AU5" s="289"/>
      <c r="AV5" s="289"/>
      <c r="AW5" s="289"/>
      <c r="AX5" s="289"/>
      <c r="AY5" s="240"/>
    </row>
    <row r="6" spans="1:60" s="145" customFormat="1" ht="23.1" customHeight="1" x14ac:dyDescent="0.35">
      <c r="A6" s="247"/>
      <c r="K6" s="146"/>
      <c r="P6" s="369"/>
      <c r="Q6" s="369"/>
      <c r="R6" s="369"/>
      <c r="S6" s="369"/>
      <c r="T6" s="369"/>
      <c r="U6" s="369"/>
      <c r="W6" s="148"/>
      <c r="X6" s="148"/>
      <c r="Z6" s="147"/>
      <c r="AA6" s="147"/>
      <c r="AB6" s="108"/>
      <c r="AC6" s="147"/>
      <c r="AD6" s="146"/>
      <c r="AL6" s="239"/>
      <c r="AM6" s="239"/>
      <c r="AN6" s="239"/>
      <c r="AO6" s="239"/>
      <c r="AU6" s="238"/>
    </row>
    <row r="7" spans="1:60" s="145" customFormat="1" ht="23.1" customHeight="1" thickBot="1" x14ac:dyDescent="0.4">
      <c r="A7" s="247"/>
      <c r="K7" s="146"/>
      <c r="W7" s="148"/>
      <c r="X7" s="148"/>
      <c r="Z7" s="147"/>
      <c r="AA7" s="147"/>
      <c r="AB7" s="108"/>
      <c r="AC7" s="147"/>
      <c r="AD7" s="146"/>
    </row>
    <row r="8" spans="1:60" s="231" customFormat="1" ht="23.1" customHeight="1" x14ac:dyDescent="0.35">
      <c r="A8" s="326" t="s">
        <v>9</v>
      </c>
      <c r="B8" s="329" t="s">
        <v>10</v>
      </c>
      <c r="C8" s="320" t="s">
        <v>11</v>
      </c>
      <c r="D8" s="358" t="s">
        <v>61</v>
      </c>
      <c r="E8" s="358" t="s">
        <v>88</v>
      </c>
      <c r="F8" s="358" t="s">
        <v>99</v>
      </c>
      <c r="G8" s="358" t="s">
        <v>100</v>
      </c>
      <c r="H8" s="361" t="s">
        <v>87</v>
      </c>
      <c r="I8" s="364" t="s">
        <v>12</v>
      </c>
      <c r="J8" s="320" t="s">
        <v>62</v>
      </c>
      <c r="K8" s="366" t="s">
        <v>62</v>
      </c>
      <c r="L8" s="355" t="s">
        <v>13</v>
      </c>
      <c r="M8" s="299" t="s">
        <v>14</v>
      </c>
      <c r="N8" s="299" t="s">
        <v>15</v>
      </c>
      <c r="O8" s="299" t="s">
        <v>16</v>
      </c>
      <c r="Q8" s="332" t="s">
        <v>64</v>
      </c>
      <c r="R8" s="320" t="s">
        <v>67</v>
      </c>
      <c r="S8" s="299" t="s">
        <v>71</v>
      </c>
      <c r="T8" s="308" t="s">
        <v>72</v>
      </c>
      <c r="U8" s="299" t="s">
        <v>77</v>
      </c>
      <c r="V8" s="320" t="s">
        <v>78</v>
      </c>
      <c r="W8" s="237" t="s">
        <v>5</v>
      </c>
      <c r="X8" s="248" t="s">
        <v>5</v>
      </c>
      <c r="Y8" s="352" t="s">
        <v>9</v>
      </c>
      <c r="Z8" s="338" t="s">
        <v>6</v>
      </c>
      <c r="AA8" s="236" t="s">
        <v>4</v>
      </c>
      <c r="AB8" s="341" t="s">
        <v>7</v>
      </c>
      <c r="AC8" s="344" t="s">
        <v>72</v>
      </c>
      <c r="AD8" s="347" t="s">
        <v>8</v>
      </c>
      <c r="AE8" s="358" t="s">
        <v>63</v>
      </c>
      <c r="AF8" s="350"/>
      <c r="AG8" s="326" t="s">
        <v>9</v>
      </c>
      <c r="AH8" s="329" t="s">
        <v>10</v>
      </c>
      <c r="AI8" s="320" t="s">
        <v>11</v>
      </c>
      <c r="AJ8" s="332" t="s">
        <v>64</v>
      </c>
      <c r="AK8" s="370" t="s">
        <v>112</v>
      </c>
      <c r="AL8" s="293" t="s">
        <v>65</v>
      </c>
      <c r="AM8" s="293" t="s">
        <v>66</v>
      </c>
      <c r="AN8" s="293" t="s">
        <v>116</v>
      </c>
      <c r="AO8" s="317" t="s">
        <v>17</v>
      </c>
      <c r="AP8" s="323" t="s">
        <v>79</v>
      </c>
      <c r="AQ8" s="317" t="s">
        <v>19</v>
      </c>
      <c r="AR8" s="317" t="s">
        <v>20</v>
      </c>
      <c r="AS8" s="317" t="s">
        <v>91</v>
      </c>
      <c r="AT8" s="376" t="s">
        <v>114</v>
      </c>
      <c r="AU8" s="320" t="s">
        <v>67</v>
      </c>
      <c r="AV8" s="314" t="s">
        <v>68</v>
      </c>
      <c r="AW8" s="293" t="s">
        <v>69</v>
      </c>
      <c r="AX8" s="323" t="s">
        <v>70</v>
      </c>
      <c r="AY8" s="299" t="s">
        <v>71</v>
      </c>
      <c r="AZ8" s="373" t="s">
        <v>111</v>
      </c>
      <c r="BA8" s="311" t="s">
        <v>73</v>
      </c>
      <c r="BB8" s="314" t="s">
        <v>74</v>
      </c>
      <c r="BC8" s="293" t="s">
        <v>85</v>
      </c>
      <c r="BD8" s="317" t="s">
        <v>21</v>
      </c>
      <c r="BE8" s="293" t="s">
        <v>75</v>
      </c>
      <c r="BF8" s="296" t="s">
        <v>76</v>
      </c>
      <c r="BG8" s="299" t="s">
        <v>77</v>
      </c>
      <c r="BH8" s="302" t="s">
        <v>78</v>
      </c>
    </row>
    <row r="9" spans="1:60" s="231" customFormat="1" ht="23.1" customHeight="1" x14ac:dyDescent="0.35">
      <c r="A9" s="327"/>
      <c r="B9" s="330"/>
      <c r="C9" s="321"/>
      <c r="D9" s="359"/>
      <c r="E9" s="359"/>
      <c r="F9" s="359"/>
      <c r="G9" s="359"/>
      <c r="H9" s="362"/>
      <c r="I9" s="365"/>
      <c r="J9" s="321"/>
      <c r="K9" s="367"/>
      <c r="L9" s="356"/>
      <c r="M9" s="300"/>
      <c r="N9" s="300"/>
      <c r="O9" s="300"/>
      <c r="Q9" s="333"/>
      <c r="R9" s="321"/>
      <c r="S9" s="300"/>
      <c r="T9" s="309"/>
      <c r="U9" s="300"/>
      <c r="V9" s="321"/>
      <c r="W9" s="235" t="s">
        <v>22</v>
      </c>
      <c r="X9" s="249" t="s">
        <v>23</v>
      </c>
      <c r="Y9" s="353"/>
      <c r="Z9" s="339"/>
      <c r="AA9" s="234" t="s">
        <v>18</v>
      </c>
      <c r="AB9" s="342"/>
      <c r="AC9" s="345"/>
      <c r="AD9" s="348"/>
      <c r="AE9" s="359"/>
      <c r="AF9" s="351"/>
      <c r="AG9" s="327"/>
      <c r="AH9" s="330"/>
      <c r="AI9" s="321"/>
      <c r="AJ9" s="333"/>
      <c r="AK9" s="371"/>
      <c r="AL9" s="294"/>
      <c r="AM9" s="294"/>
      <c r="AN9" s="294"/>
      <c r="AO9" s="318"/>
      <c r="AP9" s="324"/>
      <c r="AQ9" s="318"/>
      <c r="AR9" s="318"/>
      <c r="AS9" s="318"/>
      <c r="AT9" s="377"/>
      <c r="AU9" s="321"/>
      <c r="AV9" s="315"/>
      <c r="AW9" s="294"/>
      <c r="AX9" s="324"/>
      <c r="AY9" s="300"/>
      <c r="AZ9" s="374"/>
      <c r="BA9" s="312"/>
      <c r="BB9" s="315"/>
      <c r="BC9" s="294"/>
      <c r="BD9" s="318"/>
      <c r="BE9" s="294"/>
      <c r="BF9" s="297"/>
      <c r="BG9" s="300"/>
      <c r="BH9" s="303"/>
    </row>
    <row r="10" spans="1:60" s="231" customFormat="1" ht="23.1" customHeight="1" thickBot="1" x14ac:dyDescent="0.4">
      <c r="A10" s="327"/>
      <c r="B10" s="330"/>
      <c r="C10" s="321"/>
      <c r="D10" s="359"/>
      <c r="E10" s="360"/>
      <c r="F10" s="360"/>
      <c r="G10" s="360"/>
      <c r="H10" s="363"/>
      <c r="I10" s="365"/>
      <c r="J10" s="321"/>
      <c r="K10" s="368"/>
      <c r="L10" s="357"/>
      <c r="M10" s="301"/>
      <c r="N10" s="301"/>
      <c r="O10" s="301"/>
      <c r="Q10" s="334"/>
      <c r="R10" s="322"/>
      <c r="S10" s="301"/>
      <c r="T10" s="310"/>
      <c r="U10" s="301"/>
      <c r="V10" s="322"/>
      <c r="W10" s="233"/>
      <c r="X10" s="250"/>
      <c r="Y10" s="354"/>
      <c r="Z10" s="340"/>
      <c r="AA10" s="232"/>
      <c r="AB10" s="343"/>
      <c r="AC10" s="346"/>
      <c r="AD10" s="349"/>
      <c r="AE10" s="360"/>
      <c r="AF10" s="351"/>
      <c r="AG10" s="328"/>
      <c r="AH10" s="331"/>
      <c r="AI10" s="322"/>
      <c r="AJ10" s="334"/>
      <c r="AK10" s="372"/>
      <c r="AL10" s="295"/>
      <c r="AM10" s="295"/>
      <c r="AN10" s="295"/>
      <c r="AO10" s="319"/>
      <c r="AP10" s="325"/>
      <c r="AQ10" s="319"/>
      <c r="AR10" s="319"/>
      <c r="AS10" s="319"/>
      <c r="AT10" s="378"/>
      <c r="AU10" s="322"/>
      <c r="AV10" s="316"/>
      <c r="AW10" s="295"/>
      <c r="AX10" s="325"/>
      <c r="AY10" s="301"/>
      <c r="AZ10" s="375"/>
      <c r="BA10" s="313"/>
      <c r="BB10" s="316"/>
      <c r="BC10" s="295"/>
      <c r="BD10" s="319"/>
      <c r="BE10" s="295"/>
      <c r="BF10" s="298"/>
      <c r="BG10" s="301"/>
      <c r="BH10" s="304"/>
    </row>
    <row r="11" spans="1:60" s="150" customFormat="1" ht="23.1" customHeight="1" x14ac:dyDescent="0.35">
      <c r="A11" s="251"/>
      <c r="B11" s="252"/>
      <c r="C11" s="185"/>
      <c r="D11" s="120"/>
      <c r="E11" s="56"/>
      <c r="F11" s="56"/>
      <c r="G11" s="56"/>
      <c r="H11" s="62"/>
      <c r="I11" s="62"/>
      <c r="J11" s="62"/>
      <c r="K11" s="203"/>
      <c r="L11" s="56"/>
      <c r="M11" s="224"/>
      <c r="N11" s="224"/>
      <c r="O11" s="224"/>
      <c r="P11" s="230"/>
      <c r="Q11" s="224"/>
      <c r="R11" s="56"/>
      <c r="S11" s="56"/>
      <c r="T11" s="224"/>
      <c r="U11" s="56"/>
      <c r="V11" s="230"/>
      <c r="W11" s="123"/>
      <c r="X11" s="253"/>
      <c r="Y11" s="254"/>
      <c r="Z11" s="125"/>
      <c r="AA11" s="126"/>
      <c r="AB11" s="56"/>
      <c r="AC11" s="126"/>
      <c r="AD11" s="229"/>
      <c r="AE11" s="228"/>
      <c r="AF11" s="227"/>
      <c r="AG11" s="255"/>
      <c r="AH11" s="256"/>
      <c r="AI11" s="224"/>
      <c r="AJ11" s="224"/>
      <c r="AK11" s="56"/>
      <c r="AL11" s="224"/>
      <c r="AM11" s="224"/>
      <c r="AN11" s="224"/>
      <c r="AO11" s="224"/>
      <c r="AP11" s="224"/>
      <c r="AQ11" s="224"/>
      <c r="AR11" s="224"/>
      <c r="AS11" s="224"/>
      <c r="AT11" s="224"/>
      <c r="AU11" s="56"/>
      <c r="AV11" s="224"/>
      <c r="AW11" s="224"/>
      <c r="AX11" s="224"/>
      <c r="AY11" s="56"/>
      <c r="AZ11" s="224"/>
      <c r="BA11" s="224"/>
      <c r="BB11" s="224"/>
      <c r="BC11" s="224"/>
      <c r="BD11" s="224"/>
      <c r="BE11" s="224"/>
      <c r="BF11" s="224"/>
      <c r="BG11" s="56"/>
      <c r="BH11" s="223"/>
    </row>
    <row r="12" spans="1:60" s="150" customFormat="1" ht="23.1" customHeight="1" x14ac:dyDescent="0.35">
      <c r="A12" s="257">
        <v>1</v>
      </c>
      <c r="B12" s="258" t="s">
        <v>24</v>
      </c>
      <c r="C12" s="246" t="s">
        <v>86</v>
      </c>
      <c r="D12" s="9">
        <v>51357</v>
      </c>
      <c r="E12" s="9">
        <v>2516</v>
      </c>
      <c r="F12" s="9">
        <f t="shared" ref="F12:F17" si="0">SUM(D12:E12)</f>
        <v>53873</v>
      </c>
      <c r="G12" s="9">
        <v>2517</v>
      </c>
      <c r="H12" s="9"/>
      <c r="I12" s="9"/>
      <c r="J12" s="9">
        <f t="shared" ref="J12:J46" si="1">SUM(F12:I12)</f>
        <v>56390</v>
      </c>
      <c r="K12" s="203">
        <f>J12</f>
        <v>56390</v>
      </c>
      <c r="L12" s="11">
        <f t="shared" ref="L12:L46" si="2">ROUND(K12/6/31/60*(O12+N12*60+M12*6*60),2)</f>
        <v>0</v>
      </c>
      <c r="M12" s="196">
        <v>0</v>
      </c>
      <c r="N12" s="196">
        <v>0</v>
      </c>
      <c r="O12" s="196">
        <v>0</v>
      </c>
      <c r="P12" s="203">
        <f>K12-L12</f>
        <v>56390</v>
      </c>
      <c r="Q12" s="9">
        <v>5529.03</v>
      </c>
      <c r="R12" s="9">
        <f>SUM(AK12:AT12)</f>
        <v>14038.22</v>
      </c>
      <c r="S12" s="9">
        <f t="shared" ref="S12:S18" si="3">SUM(AV12:AX12)</f>
        <v>1030.95</v>
      </c>
      <c r="T12" s="9">
        <f>ROUNDDOWN(J12*5%/2,2)</f>
        <v>1409.75</v>
      </c>
      <c r="U12" s="9">
        <f>SUM(BA12:BF12)</f>
        <v>14861.19</v>
      </c>
      <c r="V12" s="203">
        <f>Q12+R12+S12+T12+U12</f>
        <v>36869.14</v>
      </c>
      <c r="W12" s="13">
        <f>ROUND(AF12,0)</f>
        <v>9760</v>
      </c>
      <c r="X12" s="141">
        <f>(AE12-W12)</f>
        <v>9760.86</v>
      </c>
      <c r="Y12" s="259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217">
        <v>200</v>
      </c>
      <c r="AE12" s="188">
        <f>+P12-V12</f>
        <v>19520.86</v>
      </c>
      <c r="AF12" s="201">
        <f>(+P12-V12)/2</f>
        <v>9760.43</v>
      </c>
      <c r="AG12" s="257">
        <v>1</v>
      </c>
      <c r="AH12" s="258" t="s">
        <v>24</v>
      </c>
      <c r="AI12" s="246" t="s">
        <v>86</v>
      </c>
      <c r="AJ12" s="9">
        <f t="shared" ref="AJ12:AJ46" si="4"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>
        <v>655.56</v>
      </c>
      <c r="AU12" s="9">
        <f>SUM(AK12:AT12)</f>
        <v>14038.22</v>
      </c>
      <c r="AV12" s="215">
        <v>200</v>
      </c>
      <c r="AW12" s="9">
        <v>830.95</v>
      </c>
      <c r="AX12" s="9"/>
      <c r="AY12" s="9">
        <f>SUM(AV12:AX12)</f>
        <v>1030.95</v>
      </c>
      <c r="AZ12" s="9">
        <f t="shared" ref="AZ12:AZ46" si="5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05">
        <f t="shared" ref="BH12:BH46" si="6">AJ12+AU12+AY12+AZ12+BG12</f>
        <v>36869.14</v>
      </c>
    </row>
    <row r="13" spans="1:60" s="150" customFormat="1" ht="23.1" customHeight="1" x14ac:dyDescent="0.35">
      <c r="A13" s="257" t="s">
        <v>2</v>
      </c>
      <c r="B13" s="260"/>
      <c r="C13" s="196"/>
      <c r="D13" s="9"/>
      <c r="E13" s="9"/>
      <c r="F13" s="9">
        <f t="shared" si="0"/>
        <v>0</v>
      </c>
      <c r="G13" s="9"/>
      <c r="H13" s="9"/>
      <c r="I13" s="9"/>
      <c r="J13" s="9">
        <f t="shared" si="1"/>
        <v>0</v>
      </c>
      <c r="K13" s="203"/>
      <c r="L13" s="11">
        <f t="shared" si="2"/>
        <v>0</v>
      </c>
      <c r="M13" s="196"/>
      <c r="N13" s="196"/>
      <c r="O13" s="196"/>
      <c r="P13" s="203">
        <f>K13-L13</f>
        <v>0</v>
      </c>
      <c r="Q13" s="196"/>
      <c r="R13" s="9"/>
      <c r="S13" s="9">
        <f t="shared" si="3"/>
        <v>0</v>
      </c>
      <c r="T13" s="9"/>
      <c r="U13" s="9"/>
      <c r="V13" s="203"/>
      <c r="W13" s="13"/>
      <c r="X13" s="141"/>
      <c r="Y13" s="261"/>
      <c r="Z13" s="15"/>
      <c r="AA13" s="16"/>
      <c r="AB13" s="9"/>
      <c r="AC13" s="9"/>
      <c r="AD13" s="202"/>
      <c r="AE13" s="188"/>
      <c r="AF13" s="201"/>
      <c r="AG13" s="257" t="s">
        <v>2</v>
      </c>
      <c r="AH13" s="260"/>
      <c r="AI13" s="196"/>
      <c r="AJ13" s="9">
        <f t="shared" si="4"/>
        <v>0</v>
      </c>
      <c r="AK13" s="9"/>
      <c r="AL13" s="196"/>
      <c r="AM13" s="196"/>
      <c r="AN13" s="25"/>
      <c r="AO13" s="196"/>
      <c r="AP13" s="196"/>
      <c r="AQ13" s="196"/>
      <c r="AR13" s="25"/>
      <c r="AS13" s="25"/>
      <c r="AT13" s="25"/>
      <c r="AU13" s="9"/>
      <c r="AV13" s="196"/>
      <c r="AW13" s="196"/>
      <c r="AX13" s="196"/>
      <c r="AY13" s="9"/>
      <c r="AZ13" s="9">
        <f t="shared" si="5"/>
        <v>0</v>
      </c>
      <c r="BA13" s="196"/>
      <c r="BB13" s="196"/>
      <c r="BC13" s="196"/>
      <c r="BD13" s="196"/>
      <c r="BE13" s="196"/>
      <c r="BF13" s="196"/>
      <c r="BG13" s="9"/>
      <c r="BH13" s="205">
        <f t="shared" si="6"/>
        <v>0</v>
      </c>
    </row>
    <row r="14" spans="1:60" s="150" customFormat="1" ht="23.1" customHeight="1" x14ac:dyDescent="0.35">
      <c r="A14" s="257">
        <v>2</v>
      </c>
      <c r="B14" s="258" t="s">
        <v>26</v>
      </c>
      <c r="C14" s="220" t="s">
        <v>60</v>
      </c>
      <c r="D14" s="9">
        <v>63997</v>
      </c>
      <c r="E14" s="9">
        <v>3008</v>
      </c>
      <c r="F14" s="9">
        <f t="shared" si="0"/>
        <v>67005</v>
      </c>
      <c r="G14" s="9">
        <v>3008</v>
      </c>
      <c r="H14" s="9"/>
      <c r="I14" s="9"/>
      <c r="J14" s="9">
        <f t="shared" si="1"/>
        <v>70013</v>
      </c>
      <c r="K14" s="203">
        <f>J14</f>
        <v>70013</v>
      </c>
      <c r="L14" s="11">
        <f t="shared" si="2"/>
        <v>0</v>
      </c>
      <c r="M14" s="196"/>
      <c r="N14" s="196">
        <v>0</v>
      </c>
      <c r="O14" s="196">
        <v>0</v>
      </c>
      <c r="P14" s="203">
        <f>K14-L14</f>
        <v>70013</v>
      </c>
      <c r="Q14" s="9">
        <v>8394.4</v>
      </c>
      <c r="R14" s="9">
        <f>SUM(AK14:AT14)</f>
        <v>15215.75</v>
      </c>
      <c r="S14" s="9">
        <f t="shared" si="3"/>
        <v>200</v>
      </c>
      <c r="T14" s="9">
        <f>ROUNDDOWN(K14*5%/2,2)</f>
        <v>1750.32</v>
      </c>
      <c r="U14" s="9">
        <f>SUM(BA14:BF14)</f>
        <v>100</v>
      </c>
      <c r="V14" s="203">
        <f>Q14+R14+S14+T14+U14</f>
        <v>25660.47</v>
      </c>
      <c r="W14" s="13">
        <f>ROUND(AF14,0)</f>
        <v>22176</v>
      </c>
      <c r="X14" s="141">
        <f>(AE14-W14)</f>
        <v>22176.53</v>
      </c>
      <c r="Y14" s="259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217">
        <v>200</v>
      </c>
      <c r="AE14" s="188">
        <f>+P14-V14</f>
        <v>44352.53</v>
      </c>
      <c r="AF14" s="201">
        <f>(+P14-V14)/2</f>
        <v>22176.264999999999</v>
      </c>
      <c r="AG14" s="257">
        <v>2</v>
      </c>
      <c r="AH14" s="258" t="s">
        <v>26</v>
      </c>
      <c r="AI14" s="220" t="s">
        <v>60</v>
      </c>
      <c r="AJ14" s="9">
        <f t="shared" si="4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215">
        <v>200</v>
      </c>
      <c r="AW14" s="9">
        <v>0</v>
      </c>
      <c r="AX14" s="9"/>
      <c r="AY14" s="9">
        <f>SUM(AV14:AX14)</f>
        <v>200</v>
      </c>
      <c r="AZ14" s="9">
        <f t="shared" si="5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05">
        <f t="shared" si="6"/>
        <v>25660.47</v>
      </c>
    </row>
    <row r="15" spans="1:60" s="150" customFormat="1" ht="23.1" customHeight="1" x14ac:dyDescent="0.35">
      <c r="A15" s="257" t="s">
        <v>2</v>
      </c>
      <c r="B15" s="258"/>
      <c r="C15" s="198"/>
      <c r="D15" s="9"/>
      <c r="E15" s="9"/>
      <c r="F15" s="9">
        <f t="shared" si="0"/>
        <v>0</v>
      </c>
      <c r="G15" s="9"/>
      <c r="H15" s="9"/>
      <c r="I15" s="9"/>
      <c r="J15" s="9">
        <f t="shared" si="1"/>
        <v>0</v>
      </c>
      <c r="K15" s="203"/>
      <c r="L15" s="11">
        <f t="shared" si="2"/>
        <v>0</v>
      </c>
      <c r="M15" s="196"/>
      <c r="N15" s="196"/>
      <c r="O15" s="196"/>
      <c r="P15" s="203">
        <f>K15-L15</f>
        <v>0</v>
      </c>
      <c r="Q15" s="9"/>
      <c r="R15" s="9"/>
      <c r="S15" s="9">
        <f t="shared" si="3"/>
        <v>0</v>
      </c>
      <c r="T15" s="9"/>
      <c r="U15" s="9"/>
      <c r="V15" s="203"/>
      <c r="W15" s="13"/>
      <c r="X15" s="141"/>
      <c r="Y15" s="259"/>
      <c r="Z15" s="15"/>
      <c r="AA15" s="16"/>
      <c r="AB15" s="9"/>
      <c r="AC15" s="9"/>
      <c r="AD15" s="29"/>
      <c r="AE15" s="188"/>
      <c r="AF15" s="201"/>
      <c r="AG15" s="257" t="s">
        <v>2</v>
      </c>
      <c r="AH15" s="258"/>
      <c r="AI15" s="198"/>
      <c r="AJ15" s="9">
        <f t="shared" si="4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215" t="s">
        <v>2</v>
      </c>
      <c r="AW15" s="9"/>
      <c r="AX15" s="9"/>
      <c r="AY15" s="9"/>
      <c r="AZ15" s="9">
        <f t="shared" si="5"/>
        <v>0</v>
      </c>
      <c r="BA15" s="196"/>
      <c r="BB15" s="9"/>
      <c r="BC15" s="9"/>
      <c r="BD15" s="9"/>
      <c r="BE15" s="9"/>
      <c r="BF15" s="9"/>
      <c r="BG15" s="9"/>
      <c r="BH15" s="205">
        <f t="shared" si="6"/>
        <v>0</v>
      </c>
    </row>
    <row r="16" spans="1:60" s="150" customFormat="1" ht="23.1" customHeight="1" x14ac:dyDescent="0.35">
      <c r="A16" s="257">
        <v>3</v>
      </c>
      <c r="B16" s="258" t="s">
        <v>28</v>
      </c>
      <c r="C16" s="198" t="s">
        <v>58</v>
      </c>
      <c r="D16" s="9">
        <v>51357</v>
      </c>
      <c r="E16" s="9">
        <v>2516</v>
      </c>
      <c r="F16" s="9">
        <f t="shared" si="0"/>
        <v>53873</v>
      </c>
      <c r="G16" s="9">
        <v>2517</v>
      </c>
      <c r="H16" s="9"/>
      <c r="I16" s="9"/>
      <c r="J16" s="9">
        <f t="shared" si="1"/>
        <v>56390</v>
      </c>
      <c r="K16" s="203">
        <f>J16</f>
        <v>56390</v>
      </c>
      <c r="L16" s="11">
        <f t="shared" si="2"/>
        <v>10914.19</v>
      </c>
      <c r="M16" s="196">
        <v>6</v>
      </c>
      <c r="N16" s="196">
        <v>0</v>
      </c>
      <c r="O16" s="196">
        <v>0</v>
      </c>
      <c r="P16" s="203">
        <f>K16-L16</f>
        <v>45475.81</v>
      </c>
      <c r="Q16" s="9">
        <v>5529.03</v>
      </c>
      <c r="R16" s="9">
        <f>SUM(AK16:AT16)</f>
        <v>5075.0999999999995</v>
      </c>
      <c r="S16" s="9">
        <f t="shared" si="3"/>
        <v>200</v>
      </c>
      <c r="T16" s="9">
        <f>ROUNDDOWN(K16*5%/2,2)</f>
        <v>1409.75</v>
      </c>
      <c r="U16" s="9">
        <f>SUM(BA16:BF16)</f>
        <v>100</v>
      </c>
      <c r="V16" s="203">
        <f>Q16+R16+S16+T16+U16</f>
        <v>12313.88</v>
      </c>
      <c r="W16" s="13">
        <f>ROUND(AF16,0)</f>
        <v>16581</v>
      </c>
      <c r="X16" s="141">
        <f>(AE16-W16)</f>
        <v>16580.93</v>
      </c>
      <c r="Y16" s="259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217">
        <v>200</v>
      </c>
      <c r="AE16" s="188">
        <f>+P16-V16</f>
        <v>33161.93</v>
      </c>
      <c r="AF16" s="201">
        <f>(+P16-V16)/2</f>
        <v>16580.965</v>
      </c>
      <c r="AG16" s="257">
        <v>3</v>
      </c>
      <c r="AH16" s="258" t="s">
        <v>28</v>
      </c>
      <c r="AI16" s="198" t="s">
        <v>58</v>
      </c>
      <c r="AJ16" s="9">
        <f t="shared" si="4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215">
        <v>200</v>
      </c>
      <c r="AW16" s="5">
        <v>0</v>
      </c>
      <c r="AX16" s="9"/>
      <c r="AY16" s="9">
        <f>SUM(AV16:AW16)</f>
        <v>200</v>
      </c>
      <c r="AZ16" s="9">
        <f t="shared" si="5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05">
        <f t="shared" si="6"/>
        <v>12313.88</v>
      </c>
    </row>
    <row r="17" spans="1:60" s="150" customFormat="1" ht="23.1" customHeight="1" x14ac:dyDescent="0.35">
      <c r="A17" s="257" t="s">
        <v>2</v>
      </c>
      <c r="B17" s="262"/>
      <c r="C17" s="207"/>
      <c r="D17" s="25"/>
      <c r="E17" s="25"/>
      <c r="F17" s="9">
        <f t="shared" si="0"/>
        <v>0</v>
      </c>
      <c r="G17" s="25"/>
      <c r="H17" s="25"/>
      <c r="I17" s="9"/>
      <c r="J17" s="9">
        <f t="shared" si="1"/>
        <v>0</v>
      </c>
      <c r="K17" s="213"/>
      <c r="L17" s="11">
        <f t="shared" si="2"/>
        <v>0</v>
      </c>
      <c r="M17" s="214"/>
      <c r="N17" s="214"/>
      <c r="O17" s="214"/>
      <c r="P17" s="213"/>
      <c r="Q17" s="25"/>
      <c r="R17" s="9"/>
      <c r="S17" s="9">
        <f t="shared" si="3"/>
        <v>0</v>
      </c>
      <c r="T17" s="9"/>
      <c r="U17" s="9"/>
      <c r="V17" s="212"/>
      <c r="W17" s="13"/>
      <c r="X17" s="263"/>
      <c r="Y17" s="264"/>
      <c r="Z17" s="37"/>
      <c r="AA17" s="38"/>
      <c r="AB17" s="25"/>
      <c r="AC17" s="9"/>
      <c r="AD17" s="39"/>
      <c r="AE17" s="211"/>
      <c r="AF17" s="210"/>
      <c r="AG17" s="265"/>
      <c r="AH17" s="262"/>
      <c r="AI17" s="207"/>
      <c r="AJ17" s="9">
        <f t="shared" si="4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206"/>
      <c r="AW17" s="45"/>
      <c r="AX17" s="25"/>
      <c r="AY17" s="43"/>
      <c r="AZ17" s="9">
        <f t="shared" si="5"/>
        <v>0</v>
      </c>
      <c r="BA17" s="196"/>
      <c r="BB17" s="25"/>
      <c r="BC17" s="25"/>
      <c r="BD17" s="25"/>
      <c r="BE17" s="25"/>
      <c r="BF17" s="25"/>
      <c r="BG17" s="43"/>
      <c r="BH17" s="205">
        <f t="shared" si="6"/>
        <v>0</v>
      </c>
    </row>
    <row r="18" spans="1:60" s="150" customFormat="1" ht="23.1" customHeight="1" x14ac:dyDescent="0.35">
      <c r="A18" s="257">
        <v>4</v>
      </c>
      <c r="B18" s="258" t="s">
        <v>31</v>
      </c>
      <c r="C18" s="198" t="s">
        <v>29</v>
      </c>
      <c r="D18" s="9">
        <v>29449</v>
      </c>
      <c r="E18" s="9">
        <v>1540</v>
      </c>
      <c r="F18" s="9">
        <v>35434</v>
      </c>
      <c r="G18" s="9">
        <v>1590</v>
      </c>
      <c r="H18" s="9"/>
      <c r="I18" s="9"/>
      <c r="J18" s="9">
        <f t="shared" si="1"/>
        <v>37024</v>
      </c>
      <c r="K18" s="203">
        <f>J18</f>
        <v>37024</v>
      </c>
      <c r="L18" s="11">
        <f t="shared" si="2"/>
        <v>0</v>
      </c>
      <c r="M18" s="196">
        <v>0</v>
      </c>
      <c r="N18" s="196">
        <v>0</v>
      </c>
      <c r="O18" s="196">
        <v>0</v>
      </c>
      <c r="P18" s="203">
        <f>K18-L18</f>
        <v>37024</v>
      </c>
      <c r="Q18" s="9">
        <v>1742.35</v>
      </c>
      <c r="R18" s="9">
        <f>SUM(AK18:AT18)</f>
        <v>3332.16</v>
      </c>
      <c r="S18" s="9">
        <f t="shared" si="3"/>
        <v>200</v>
      </c>
      <c r="T18" s="9">
        <f>ROUNDDOWN(K18*5%/2,2)</f>
        <v>925.6</v>
      </c>
      <c r="U18" s="9">
        <f>SUM(BA18:BF18)</f>
        <v>5781.96</v>
      </c>
      <c r="V18" s="203">
        <f>Q18+R18+S18+T18+U18</f>
        <v>11982.07</v>
      </c>
      <c r="W18" s="13">
        <f>ROUND(AF18,0)</f>
        <v>12521</v>
      </c>
      <c r="X18" s="141">
        <f>(AE18-W18)</f>
        <v>12520.93</v>
      </c>
      <c r="Y18" s="259">
        <f>+A18</f>
        <v>4</v>
      </c>
      <c r="Z18" s="15">
        <f>K18*12%</f>
        <v>4442.88</v>
      </c>
      <c r="AA18" s="16">
        <v>0</v>
      </c>
      <c r="AB18" s="9">
        <v>100</v>
      </c>
      <c r="AC18" s="9">
        <f>ROUNDUP(J18*5%/2,2)</f>
        <v>925.6</v>
      </c>
      <c r="AD18" s="217">
        <v>200</v>
      </c>
      <c r="AE18" s="188">
        <f>+P18-V18</f>
        <v>25041.93</v>
      </c>
      <c r="AF18" s="201">
        <f>(+P18-V18)/2</f>
        <v>12520.965</v>
      </c>
      <c r="AG18" s="257">
        <v>4</v>
      </c>
      <c r="AH18" s="258" t="s">
        <v>31</v>
      </c>
      <c r="AI18" s="198" t="s">
        <v>29</v>
      </c>
      <c r="AJ18" s="9">
        <f t="shared" si="4"/>
        <v>1742.35</v>
      </c>
      <c r="AK18" s="9">
        <f>K18*9%</f>
        <v>3332.16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3332.16</v>
      </c>
      <c r="AV18" s="215">
        <v>200</v>
      </c>
      <c r="AW18" s="9"/>
      <c r="AX18" s="9"/>
      <c r="AY18" s="9">
        <f>SUM(AV18:AW18)</f>
        <v>200</v>
      </c>
      <c r="AZ18" s="9">
        <f t="shared" si="5"/>
        <v>925.6</v>
      </c>
      <c r="BA18" s="9">
        <v>0</v>
      </c>
      <c r="BB18" s="27">
        <v>5681.96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5781.96</v>
      </c>
      <c r="BH18" s="205">
        <f t="shared" si="6"/>
        <v>11982.07</v>
      </c>
    </row>
    <row r="19" spans="1:60" s="150" customFormat="1" ht="23.1" customHeight="1" x14ac:dyDescent="0.35">
      <c r="A19" s="257" t="s">
        <v>2</v>
      </c>
      <c r="B19" s="262"/>
      <c r="C19" s="207"/>
      <c r="D19" s="25"/>
      <c r="E19" s="25"/>
      <c r="F19" s="9">
        <f t="shared" ref="F19:F39" si="7">SUM(D19:E19)</f>
        <v>0</v>
      </c>
      <c r="G19" s="25"/>
      <c r="H19" s="25"/>
      <c r="I19" s="9"/>
      <c r="J19" s="9">
        <f t="shared" si="1"/>
        <v>0</v>
      </c>
      <c r="K19" s="213"/>
      <c r="L19" s="11">
        <f t="shared" si="2"/>
        <v>0</v>
      </c>
      <c r="M19" s="214"/>
      <c r="N19" s="214"/>
      <c r="O19" s="214"/>
      <c r="P19" s="213"/>
      <c r="Q19" s="25"/>
      <c r="R19" s="9"/>
      <c r="S19" s="9"/>
      <c r="T19" s="9"/>
      <c r="U19" s="9"/>
      <c r="V19" s="212"/>
      <c r="W19" s="13"/>
      <c r="X19" s="263"/>
      <c r="Y19" s="261"/>
      <c r="Z19" s="37"/>
      <c r="AA19" s="38"/>
      <c r="AB19" s="25"/>
      <c r="AC19" s="9"/>
      <c r="AD19" s="39"/>
      <c r="AE19" s="211"/>
      <c r="AF19" s="210"/>
      <c r="AG19" s="257" t="s">
        <v>2</v>
      </c>
      <c r="AH19" s="262"/>
      <c r="AI19" s="207"/>
      <c r="AJ19" s="9">
        <f t="shared" si="4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206"/>
      <c r="AW19" s="25"/>
      <c r="AX19" s="25"/>
      <c r="AY19" s="43"/>
      <c r="AZ19" s="9">
        <f t="shared" si="5"/>
        <v>0</v>
      </c>
      <c r="BA19" s="196"/>
      <c r="BB19" s="25"/>
      <c r="BC19" s="25"/>
      <c r="BD19" s="25"/>
      <c r="BE19" s="25"/>
      <c r="BF19" s="25"/>
      <c r="BG19" s="43"/>
      <c r="BH19" s="205">
        <f t="shared" si="6"/>
        <v>0</v>
      </c>
    </row>
    <row r="20" spans="1:60" s="150" customFormat="1" ht="23.1" customHeight="1" x14ac:dyDescent="0.35">
      <c r="A20" s="257">
        <v>5</v>
      </c>
      <c r="B20" s="258" t="s">
        <v>32</v>
      </c>
      <c r="C20" s="198" t="s">
        <v>29</v>
      </c>
      <c r="D20" s="9">
        <v>29165</v>
      </c>
      <c r="E20" s="9">
        <v>1540</v>
      </c>
      <c r="F20" s="9">
        <f t="shared" si="7"/>
        <v>30705</v>
      </c>
      <c r="G20" s="9">
        <v>1540</v>
      </c>
      <c r="H20" s="9"/>
      <c r="I20" s="9"/>
      <c r="J20" s="9">
        <f t="shared" si="1"/>
        <v>32245</v>
      </c>
      <c r="K20" s="203">
        <f>J20</f>
        <v>32245</v>
      </c>
      <c r="L20" s="11">
        <f t="shared" si="2"/>
        <v>0</v>
      </c>
      <c r="M20" s="196">
        <v>0</v>
      </c>
      <c r="N20" s="196">
        <v>0</v>
      </c>
      <c r="O20" s="196">
        <v>0</v>
      </c>
      <c r="P20" s="203">
        <f>K20-L20</f>
        <v>32245</v>
      </c>
      <c r="Q20" s="9">
        <v>1125.52</v>
      </c>
      <c r="R20" s="9">
        <f>SUM(AK20:AT20)</f>
        <v>2902.0499999999997</v>
      </c>
      <c r="S20" s="9">
        <f>SUM(AV20:AX20)</f>
        <v>200</v>
      </c>
      <c r="T20" s="9">
        <f>ROUNDDOWN(K20*5%/2,2)</f>
        <v>806.12</v>
      </c>
      <c r="U20" s="9">
        <f>SUM(BA20:BF20)</f>
        <v>100</v>
      </c>
      <c r="V20" s="203">
        <f>Q20+R20+S20+T20+U20</f>
        <v>5133.6899999999996</v>
      </c>
      <c r="W20" s="13">
        <f>ROUND(AF20,0)</f>
        <v>13556</v>
      </c>
      <c r="X20" s="141">
        <f>(AE20-W20)</f>
        <v>13555.310000000001</v>
      </c>
      <c r="Y20" s="259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217">
        <v>200</v>
      </c>
      <c r="AE20" s="188">
        <f>+P20-V20</f>
        <v>27111.31</v>
      </c>
      <c r="AF20" s="201">
        <f>(+P20-V20)/2</f>
        <v>13555.655000000001</v>
      </c>
      <c r="AG20" s="257">
        <v>5</v>
      </c>
      <c r="AH20" s="258" t="s">
        <v>32</v>
      </c>
      <c r="AI20" s="198" t="s">
        <v>29</v>
      </c>
      <c r="AJ20" s="9">
        <f t="shared" si="4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215">
        <v>200</v>
      </c>
      <c r="AW20" s="9">
        <v>0</v>
      </c>
      <c r="AX20" s="9">
        <v>0</v>
      </c>
      <c r="AY20" s="9">
        <f>SUM(AV20:AW20)</f>
        <v>200</v>
      </c>
      <c r="AZ20" s="9">
        <f t="shared" si="5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05">
        <f t="shared" si="6"/>
        <v>5133.6899999999996</v>
      </c>
    </row>
    <row r="21" spans="1:60" s="150" customFormat="1" ht="23.1" customHeight="1" x14ac:dyDescent="0.35">
      <c r="A21" s="257" t="s">
        <v>2</v>
      </c>
      <c r="B21" s="262"/>
      <c r="C21" s="207"/>
      <c r="D21" s="25"/>
      <c r="E21" s="25"/>
      <c r="F21" s="9">
        <f t="shared" si="7"/>
        <v>0</v>
      </c>
      <c r="G21" s="25"/>
      <c r="H21" s="25"/>
      <c r="I21" s="9"/>
      <c r="J21" s="9">
        <f t="shared" si="1"/>
        <v>0</v>
      </c>
      <c r="K21" s="213"/>
      <c r="L21" s="11">
        <f t="shared" si="2"/>
        <v>0</v>
      </c>
      <c r="M21" s="214"/>
      <c r="N21" s="214"/>
      <c r="O21" s="214"/>
      <c r="P21" s="213"/>
      <c r="Q21" s="25"/>
      <c r="R21" s="9"/>
      <c r="S21" s="9"/>
      <c r="T21" s="9"/>
      <c r="U21" s="9"/>
      <c r="V21" s="212"/>
      <c r="W21" s="13"/>
      <c r="X21" s="263"/>
      <c r="Y21" s="259"/>
      <c r="Z21" s="37"/>
      <c r="AA21" s="38"/>
      <c r="AB21" s="25"/>
      <c r="AC21" s="9"/>
      <c r="AD21" s="39"/>
      <c r="AE21" s="211"/>
      <c r="AF21" s="210"/>
      <c r="AG21" s="257" t="s">
        <v>2</v>
      </c>
      <c r="AH21" s="262"/>
      <c r="AI21" s="207"/>
      <c r="AJ21" s="9">
        <f t="shared" si="4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206"/>
      <c r="AW21" s="25"/>
      <c r="AX21" s="25"/>
      <c r="AY21" s="43"/>
      <c r="AZ21" s="9">
        <f t="shared" si="5"/>
        <v>0</v>
      </c>
      <c r="BA21" s="196"/>
      <c r="BB21" s="25"/>
      <c r="BC21" s="25"/>
      <c r="BD21" s="25"/>
      <c r="BE21" s="25"/>
      <c r="BF21" s="25"/>
      <c r="BG21" s="43"/>
      <c r="BH21" s="205">
        <f t="shared" si="6"/>
        <v>0</v>
      </c>
    </row>
    <row r="22" spans="1:60" s="150" customFormat="1" ht="23.1" customHeight="1" x14ac:dyDescent="0.35">
      <c r="A22" s="257">
        <v>6</v>
      </c>
      <c r="B22" s="266" t="s">
        <v>33</v>
      </c>
      <c r="C22" s="220" t="s">
        <v>27</v>
      </c>
      <c r="D22" s="9">
        <v>40088</v>
      </c>
      <c r="E22" s="9">
        <v>1964</v>
      </c>
      <c r="F22" s="9">
        <f t="shared" si="7"/>
        <v>42052</v>
      </c>
      <c r="G22" s="9">
        <v>1944</v>
      </c>
      <c r="H22" s="9"/>
      <c r="I22" s="9"/>
      <c r="J22" s="9">
        <f t="shared" si="1"/>
        <v>43996</v>
      </c>
      <c r="K22" s="203">
        <f>J22</f>
        <v>43996</v>
      </c>
      <c r="L22" s="11">
        <f t="shared" si="2"/>
        <v>0</v>
      </c>
      <c r="M22" s="196">
        <v>0</v>
      </c>
      <c r="N22" s="196">
        <v>0</v>
      </c>
      <c r="O22" s="196">
        <v>0</v>
      </c>
      <c r="P22" s="203">
        <f>K22-L22</f>
        <v>43996</v>
      </c>
      <c r="Q22" s="9">
        <v>2955.63</v>
      </c>
      <c r="R22" s="9">
        <f>SUM(AK22:AT22)</f>
        <v>3959.64</v>
      </c>
      <c r="S22" s="9">
        <f>SUM(AV22:AX22)</f>
        <v>200</v>
      </c>
      <c r="T22" s="9">
        <f>ROUNDDOWN(K22*5%/2,2)</f>
        <v>1099.9000000000001</v>
      </c>
      <c r="U22" s="9">
        <f>SUM(BA22:BF22)</f>
        <v>100</v>
      </c>
      <c r="V22" s="203">
        <f>Q22+R22+S22+T22+U22</f>
        <v>8315.17</v>
      </c>
      <c r="W22" s="13">
        <f>ROUND(AF22,0)</f>
        <v>17840</v>
      </c>
      <c r="X22" s="141">
        <f>(AE22-W22)</f>
        <v>17840.830000000002</v>
      </c>
      <c r="Y22" s="259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217">
        <v>200</v>
      </c>
      <c r="AE22" s="188">
        <f>+P22-V22</f>
        <v>35680.83</v>
      </c>
      <c r="AF22" s="201">
        <f>(+P22-V22)/2</f>
        <v>17840.415000000001</v>
      </c>
      <c r="AG22" s="257">
        <v>6</v>
      </c>
      <c r="AH22" s="266" t="s">
        <v>33</v>
      </c>
      <c r="AI22" s="220" t="s">
        <v>27</v>
      </c>
      <c r="AJ22" s="9">
        <f t="shared" si="4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215">
        <v>200</v>
      </c>
      <c r="AW22" s="9">
        <v>0</v>
      </c>
      <c r="AX22" s="9">
        <v>0</v>
      </c>
      <c r="AY22" s="9">
        <f>SUM(AV22:AX22)</f>
        <v>200</v>
      </c>
      <c r="AZ22" s="9">
        <f t="shared" si="5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05">
        <f t="shared" si="6"/>
        <v>8315.17</v>
      </c>
    </row>
    <row r="23" spans="1:60" s="150" customFormat="1" ht="23.1" customHeight="1" x14ac:dyDescent="0.35">
      <c r="A23" s="257" t="s">
        <v>2</v>
      </c>
      <c r="B23" s="266"/>
      <c r="C23" s="220"/>
      <c r="D23" s="9"/>
      <c r="E23" s="9"/>
      <c r="F23" s="9">
        <f t="shared" si="7"/>
        <v>0</v>
      </c>
      <c r="G23" s="9"/>
      <c r="H23" s="9"/>
      <c r="I23" s="9"/>
      <c r="J23" s="9">
        <f t="shared" si="1"/>
        <v>0</v>
      </c>
      <c r="K23" s="203"/>
      <c r="L23" s="11">
        <f t="shared" si="2"/>
        <v>0</v>
      </c>
      <c r="M23" s="196"/>
      <c r="N23" s="196"/>
      <c r="O23" s="196"/>
      <c r="P23" s="203"/>
      <c r="Q23" s="9"/>
      <c r="R23" s="9"/>
      <c r="S23" s="9"/>
      <c r="T23" s="9"/>
      <c r="U23" s="9"/>
      <c r="V23" s="203"/>
      <c r="W23" s="13"/>
      <c r="X23" s="141"/>
      <c r="Y23" s="264"/>
      <c r="Z23" s="15"/>
      <c r="AA23" s="16"/>
      <c r="AB23" s="9"/>
      <c r="AC23" s="9"/>
      <c r="AD23" s="29"/>
      <c r="AE23" s="188"/>
      <c r="AF23" s="201"/>
      <c r="AG23" s="265"/>
      <c r="AH23" s="266"/>
      <c r="AI23" s="220"/>
      <c r="AJ23" s="9">
        <f t="shared" si="4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215"/>
      <c r="AW23" s="25"/>
      <c r="AX23" s="25"/>
      <c r="AY23" s="9"/>
      <c r="AZ23" s="9">
        <f t="shared" si="5"/>
        <v>0</v>
      </c>
      <c r="BA23" s="196"/>
      <c r="BB23" s="25"/>
      <c r="BC23" s="9"/>
      <c r="BD23" s="9"/>
      <c r="BE23" s="9"/>
      <c r="BF23" s="25"/>
      <c r="BG23" s="9"/>
      <c r="BH23" s="205">
        <f t="shared" si="6"/>
        <v>0</v>
      </c>
    </row>
    <row r="24" spans="1:60" s="150" customFormat="1" ht="23.1" customHeight="1" x14ac:dyDescent="0.35">
      <c r="A24" s="257">
        <v>7</v>
      </c>
      <c r="B24" s="258" t="s">
        <v>34</v>
      </c>
      <c r="C24" s="196" t="s">
        <v>27</v>
      </c>
      <c r="D24" s="9">
        <v>39672</v>
      </c>
      <c r="E24" s="9">
        <v>1944</v>
      </c>
      <c r="F24" s="9">
        <f t="shared" si="7"/>
        <v>41616</v>
      </c>
      <c r="G24" s="9">
        <v>1944</v>
      </c>
      <c r="H24" s="9"/>
      <c r="I24" s="9"/>
      <c r="J24" s="9">
        <f t="shared" si="1"/>
        <v>43560</v>
      </c>
      <c r="K24" s="203">
        <f>J24</f>
        <v>43560</v>
      </c>
      <c r="L24" s="11">
        <f t="shared" si="2"/>
        <v>0</v>
      </c>
      <c r="M24" s="196">
        <v>0</v>
      </c>
      <c r="N24" s="196">
        <v>0</v>
      </c>
      <c r="O24" s="196">
        <v>0</v>
      </c>
      <c r="P24" s="203">
        <f>K24-L24</f>
        <v>43560</v>
      </c>
      <c r="Q24" s="9">
        <v>2878.45</v>
      </c>
      <c r="R24" s="9">
        <f>SUM(AK24:AT24)</f>
        <v>13415.189999999999</v>
      </c>
      <c r="S24" s="9">
        <f>SUM(AV24:AX24)</f>
        <v>200</v>
      </c>
      <c r="T24" s="9">
        <f>ROUNDDOWN(K24*5%/2,2)</f>
        <v>1089</v>
      </c>
      <c r="U24" s="9">
        <f>SUM(BA24:BF24)</f>
        <v>10201.61</v>
      </c>
      <c r="V24" s="203">
        <f>Q24+R24+S24+T24+U24</f>
        <v>27784.25</v>
      </c>
      <c r="W24" s="13">
        <f>ROUND(AF24,0)</f>
        <v>7888</v>
      </c>
      <c r="X24" s="141">
        <f>(AE24-W24)</f>
        <v>7887.75</v>
      </c>
      <c r="Y24" s="259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217">
        <v>200</v>
      </c>
      <c r="AE24" s="188">
        <f>+P24-V24</f>
        <v>15775.75</v>
      </c>
      <c r="AF24" s="201">
        <f>(+P24-V24)/2</f>
        <v>7887.875</v>
      </c>
      <c r="AG24" s="257">
        <v>7</v>
      </c>
      <c r="AH24" s="258" t="s">
        <v>34</v>
      </c>
      <c r="AI24" s="196" t="s">
        <v>27</v>
      </c>
      <c r="AJ24" s="9">
        <f t="shared" si="4"/>
        <v>2878.45</v>
      </c>
      <c r="AK24" s="9">
        <f>K24*9%</f>
        <v>3920.3999999999996</v>
      </c>
      <c r="AL24" s="9">
        <v>0</v>
      </c>
      <c r="AM24" s="9">
        <v>500</v>
      </c>
      <c r="AN24" s="9">
        <v>0</v>
      </c>
      <c r="AO24" s="9"/>
      <c r="AP24" s="9">
        <v>0</v>
      </c>
      <c r="AQ24" s="9">
        <v>6005.9</v>
      </c>
      <c r="AR24" s="9">
        <v>0</v>
      </c>
      <c r="AS24" s="9">
        <v>2333.33</v>
      </c>
      <c r="AT24" s="9">
        <v>655.56</v>
      </c>
      <c r="AU24" s="9">
        <f>SUM(AK24:AT24)</f>
        <v>13415.189999999999</v>
      </c>
      <c r="AV24" s="215">
        <v>200</v>
      </c>
      <c r="AW24" s="9"/>
      <c r="AX24" s="9">
        <v>0</v>
      </c>
      <c r="AY24" s="9">
        <f>SUM(AV24:AW24)</f>
        <v>200</v>
      </c>
      <c r="AZ24" s="9">
        <f t="shared" si="5"/>
        <v>1089</v>
      </c>
      <c r="BA24" s="9">
        <v>0</v>
      </c>
      <c r="BB24" s="9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05">
        <f t="shared" si="6"/>
        <v>27784.25</v>
      </c>
    </row>
    <row r="25" spans="1:60" s="150" customFormat="1" ht="23.1" customHeight="1" x14ac:dyDescent="0.35">
      <c r="A25" s="257" t="s">
        <v>2</v>
      </c>
      <c r="B25" s="262"/>
      <c r="C25" s="207"/>
      <c r="D25" s="25"/>
      <c r="E25" s="25"/>
      <c r="F25" s="9">
        <f t="shared" si="7"/>
        <v>0</v>
      </c>
      <c r="G25" s="25"/>
      <c r="H25" s="25"/>
      <c r="I25" s="25"/>
      <c r="J25" s="9">
        <f t="shared" si="1"/>
        <v>0</v>
      </c>
      <c r="K25" s="213"/>
      <c r="L25" s="11">
        <f t="shared" si="2"/>
        <v>0</v>
      </c>
      <c r="M25" s="214"/>
      <c r="N25" s="214"/>
      <c r="O25" s="214"/>
      <c r="P25" s="213"/>
      <c r="Q25" s="25"/>
      <c r="R25" s="9"/>
      <c r="S25" s="9"/>
      <c r="T25" s="9"/>
      <c r="U25" s="9"/>
      <c r="V25" s="212"/>
      <c r="W25" s="13"/>
      <c r="X25" s="263"/>
      <c r="Y25" s="261"/>
      <c r="Z25" s="219"/>
      <c r="AA25" s="214"/>
      <c r="AB25" s="48"/>
      <c r="AC25" s="9"/>
      <c r="AD25" s="49"/>
      <c r="AE25" s="50"/>
      <c r="AF25" s="210"/>
      <c r="AG25" s="257" t="s">
        <v>2</v>
      </c>
      <c r="AH25" s="262"/>
      <c r="AI25" s="207"/>
      <c r="AJ25" s="9">
        <f t="shared" si="4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206"/>
      <c r="AW25" s="25"/>
      <c r="AX25" s="25"/>
      <c r="AY25" s="43"/>
      <c r="AZ25" s="9">
        <f t="shared" si="5"/>
        <v>0</v>
      </c>
      <c r="BA25" s="196"/>
      <c r="BB25" s="25"/>
      <c r="BC25" s="25"/>
      <c r="BD25" s="25"/>
      <c r="BE25" s="25"/>
      <c r="BF25" s="25"/>
      <c r="BG25" s="43"/>
      <c r="BH25" s="205">
        <f t="shared" si="6"/>
        <v>0</v>
      </c>
    </row>
    <row r="26" spans="1:60" s="150" customFormat="1" ht="23.1" customHeight="1" x14ac:dyDescent="0.35">
      <c r="A26" s="257">
        <v>8</v>
      </c>
      <c r="B26" s="258" t="s">
        <v>35</v>
      </c>
      <c r="C26" s="220" t="s">
        <v>36</v>
      </c>
      <c r="D26" s="9">
        <v>33591</v>
      </c>
      <c r="E26" s="9">
        <v>1550</v>
      </c>
      <c r="F26" s="9">
        <f t="shared" si="7"/>
        <v>35141</v>
      </c>
      <c r="G26" s="9">
        <v>1550</v>
      </c>
      <c r="H26" s="9"/>
      <c r="I26" s="9"/>
      <c r="J26" s="9">
        <f t="shared" si="1"/>
        <v>36691</v>
      </c>
      <c r="K26" s="203">
        <f>J26</f>
        <v>36691</v>
      </c>
      <c r="L26" s="11">
        <f t="shared" si="2"/>
        <v>0</v>
      </c>
      <c r="M26" s="196">
        <v>0</v>
      </c>
      <c r="N26" s="196">
        <v>0</v>
      </c>
      <c r="O26" s="196">
        <v>0</v>
      </c>
      <c r="P26" s="203">
        <f>K26-L26</f>
        <v>36691</v>
      </c>
      <c r="Q26" s="9">
        <v>1715.73</v>
      </c>
      <c r="R26" s="9">
        <f>SUM(AK26:AT26)</f>
        <v>6160.33</v>
      </c>
      <c r="S26" s="9">
        <f>SUM(AV26:AX26)</f>
        <v>200</v>
      </c>
      <c r="T26" s="9">
        <f>ROUNDDOWN(K26*5%/2,2)</f>
        <v>917.27</v>
      </c>
      <c r="U26" s="9">
        <f>SUM(BA26:BF26)</f>
        <v>100</v>
      </c>
      <c r="V26" s="203">
        <f>Q26+R26+S26+T26+U26</f>
        <v>9093.33</v>
      </c>
      <c r="W26" s="13">
        <f>ROUND(AF26,0)</f>
        <v>13799</v>
      </c>
      <c r="X26" s="141">
        <f>(AE26-W26)</f>
        <v>13798.669999999998</v>
      </c>
      <c r="Y26" s="259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217">
        <v>200</v>
      </c>
      <c r="AE26" s="188">
        <f>+P26-V26</f>
        <v>27597.67</v>
      </c>
      <c r="AF26" s="201">
        <f>(+P26-V26)/2</f>
        <v>13798.834999999999</v>
      </c>
      <c r="AG26" s="257">
        <v>8</v>
      </c>
      <c r="AH26" s="258" t="s">
        <v>35</v>
      </c>
      <c r="AI26" s="220" t="s">
        <v>36</v>
      </c>
      <c r="AJ26" s="9">
        <f t="shared" si="4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215">
        <v>200</v>
      </c>
      <c r="AW26" s="9">
        <v>0</v>
      </c>
      <c r="AX26" s="9">
        <v>0</v>
      </c>
      <c r="AY26" s="9">
        <f>SUM(AV26:AX26)</f>
        <v>200</v>
      </c>
      <c r="AZ26" s="9">
        <f t="shared" si="5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05">
        <f t="shared" si="6"/>
        <v>9093.33</v>
      </c>
    </row>
    <row r="27" spans="1:60" s="150" customFormat="1" ht="23.1" customHeight="1" x14ac:dyDescent="0.35">
      <c r="A27" s="257" t="s">
        <v>2</v>
      </c>
      <c r="B27" s="258"/>
      <c r="C27" s="198"/>
      <c r="D27" s="9"/>
      <c r="E27" s="9"/>
      <c r="F27" s="9">
        <f t="shared" si="7"/>
        <v>0</v>
      </c>
      <c r="G27" s="9"/>
      <c r="H27" s="9"/>
      <c r="I27" s="9"/>
      <c r="J27" s="9">
        <f t="shared" si="1"/>
        <v>0</v>
      </c>
      <c r="K27" s="203"/>
      <c r="L27" s="11">
        <f t="shared" si="2"/>
        <v>0</v>
      </c>
      <c r="M27" s="196"/>
      <c r="N27" s="196"/>
      <c r="O27" s="196"/>
      <c r="P27" s="203"/>
      <c r="Q27" s="9"/>
      <c r="R27" s="9"/>
      <c r="S27" s="9"/>
      <c r="T27" s="9"/>
      <c r="U27" s="9"/>
      <c r="V27" s="203"/>
      <c r="W27" s="13"/>
      <c r="X27" s="141"/>
      <c r="Y27" s="259"/>
      <c r="Z27" s="15"/>
      <c r="AA27" s="16"/>
      <c r="AB27" s="9"/>
      <c r="AC27" s="9"/>
      <c r="AD27" s="29"/>
      <c r="AE27" s="188"/>
      <c r="AF27" s="201"/>
      <c r="AG27" s="257" t="s">
        <v>2</v>
      </c>
      <c r="AH27" s="258"/>
      <c r="AI27" s="198"/>
      <c r="AJ27" s="9">
        <f t="shared" si="4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215"/>
      <c r="AW27" s="9"/>
      <c r="AX27" s="9"/>
      <c r="AY27" s="9"/>
      <c r="AZ27" s="9">
        <f t="shared" si="5"/>
        <v>0</v>
      </c>
      <c r="BA27" s="196"/>
      <c r="BB27" s="9"/>
      <c r="BC27" s="9"/>
      <c r="BD27" s="9"/>
      <c r="BE27" s="9"/>
      <c r="BF27" s="9"/>
      <c r="BG27" s="9"/>
      <c r="BH27" s="205">
        <f t="shared" si="6"/>
        <v>0</v>
      </c>
    </row>
    <row r="28" spans="1:60" s="150" customFormat="1" ht="23.1" customHeight="1" x14ac:dyDescent="0.35">
      <c r="A28" s="257">
        <v>9</v>
      </c>
      <c r="B28" s="258" t="s">
        <v>37</v>
      </c>
      <c r="C28" s="198" t="s">
        <v>29</v>
      </c>
      <c r="D28" s="9">
        <v>29737</v>
      </c>
      <c r="E28" s="9">
        <v>1540</v>
      </c>
      <c r="F28" s="9">
        <f t="shared" si="7"/>
        <v>31277</v>
      </c>
      <c r="G28" s="9">
        <v>1540</v>
      </c>
      <c r="H28" s="9"/>
      <c r="I28" s="9"/>
      <c r="J28" s="9">
        <f t="shared" si="1"/>
        <v>32817</v>
      </c>
      <c r="K28" s="203">
        <f>J28</f>
        <v>32817</v>
      </c>
      <c r="L28" s="11">
        <f t="shared" si="2"/>
        <v>0</v>
      </c>
      <c r="M28" s="196">
        <v>0</v>
      </c>
      <c r="N28" s="196">
        <v>0</v>
      </c>
      <c r="O28" s="196">
        <v>0</v>
      </c>
      <c r="P28" s="203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>SUM(AV28:AX28)</f>
        <v>200</v>
      </c>
      <c r="T28" s="9">
        <f>ROUNDDOWN(K28*5%/2,2)</f>
        <v>820.42</v>
      </c>
      <c r="U28" s="9">
        <f>SUM(BA28:BF28)</f>
        <v>100</v>
      </c>
      <c r="V28" s="203">
        <f>Q28+R28+S28+T28+U28</f>
        <v>5275.41</v>
      </c>
      <c r="W28" s="13">
        <f>ROUND(AF28,0)</f>
        <v>13771</v>
      </c>
      <c r="X28" s="141">
        <f>(AE28-W28)</f>
        <v>13770.59</v>
      </c>
      <c r="Y28" s="259">
        <f>+A28</f>
        <v>9</v>
      </c>
      <c r="Z28" s="15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217">
        <v>200</v>
      </c>
      <c r="AE28" s="188">
        <f>+P28-V28</f>
        <v>27541.59</v>
      </c>
      <c r="AF28" s="201">
        <f>(+P28-V28)/2</f>
        <v>13770.795</v>
      </c>
      <c r="AG28" s="257">
        <v>9</v>
      </c>
      <c r="AH28" s="258" t="s">
        <v>37</v>
      </c>
      <c r="AI28" s="198" t="s">
        <v>29</v>
      </c>
      <c r="AJ28" s="9">
        <f t="shared" si="4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215">
        <v>200</v>
      </c>
      <c r="AW28" s="9">
        <v>0</v>
      </c>
      <c r="AX28" s="9">
        <v>0</v>
      </c>
      <c r="AY28" s="9">
        <f>SUM(AV28:AW28)</f>
        <v>200</v>
      </c>
      <c r="AZ28" s="9">
        <f t="shared" si="5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05">
        <f t="shared" si="6"/>
        <v>5275.41</v>
      </c>
    </row>
    <row r="29" spans="1:60" s="150" customFormat="1" ht="23.1" customHeight="1" x14ac:dyDescent="0.35">
      <c r="A29" s="257" t="s">
        <v>2</v>
      </c>
      <c r="B29" s="258"/>
      <c r="C29" s="198"/>
      <c r="D29" s="9"/>
      <c r="E29" s="9"/>
      <c r="F29" s="9">
        <f t="shared" si="7"/>
        <v>0</v>
      </c>
      <c r="G29" s="9"/>
      <c r="H29" s="9"/>
      <c r="I29" s="9"/>
      <c r="J29" s="9">
        <f t="shared" si="1"/>
        <v>0</v>
      </c>
      <c r="K29" s="203">
        <f>J29</f>
        <v>0</v>
      </c>
      <c r="L29" s="11">
        <f t="shared" si="2"/>
        <v>0</v>
      </c>
      <c r="M29" s="196"/>
      <c r="N29" s="196"/>
      <c r="O29" s="196"/>
      <c r="P29" s="203">
        <f t="shared" si="8"/>
        <v>0</v>
      </c>
      <c r="Q29" s="9"/>
      <c r="R29" s="9">
        <f>SUM(AK29:AT29)</f>
        <v>0</v>
      </c>
      <c r="S29" s="9">
        <f>SUM(AV29:AX29)</f>
        <v>0</v>
      </c>
      <c r="T29" s="9">
        <f>ROUNDDOWN(K29*5%/2,2)</f>
        <v>0</v>
      </c>
      <c r="U29" s="9">
        <f>SUM(BA29:BF29)</f>
        <v>0</v>
      </c>
      <c r="V29" s="203">
        <f>Q29+R29+S29+T29+U29</f>
        <v>0</v>
      </c>
      <c r="W29" s="13">
        <f>ROUND(AF29,0)</f>
        <v>0</v>
      </c>
      <c r="X29" s="141">
        <f>(AE29-W29)</f>
        <v>0</v>
      </c>
      <c r="Y29" s="264"/>
      <c r="Z29" s="15">
        <f>K29*12%</f>
        <v>0</v>
      </c>
      <c r="AA29" s="16"/>
      <c r="AB29" s="9"/>
      <c r="AC29" s="9">
        <f>ROUNDUP(J29*5%/2,2)</f>
        <v>0</v>
      </c>
      <c r="AD29" s="29"/>
      <c r="AE29" s="188">
        <f>+P29-V29</f>
        <v>0</v>
      </c>
      <c r="AF29" s="201">
        <f>(+P29-V29)/2</f>
        <v>0</v>
      </c>
      <c r="AG29" s="265"/>
      <c r="AH29" s="258"/>
      <c r="AI29" s="198"/>
      <c r="AJ29" s="9">
        <f t="shared" si="4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215"/>
      <c r="AW29" s="9"/>
      <c r="AX29" s="9"/>
      <c r="AY29" s="9">
        <f>SUM(AV29:AW29)</f>
        <v>0</v>
      </c>
      <c r="AZ29" s="9">
        <f t="shared" si="5"/>
        <v>0</v>
      </c>
      <c r="BA29" s="196"/>
      <c r="BB29" s="9"/>
      <c r="BC29" s="9"/>
      <c r="BD29" s="9"/>
      <c r="BE29" s="9"/>
      <c r="BF29" s="9"/>
      <c r="BG29" s="9">
        <f>SUM(BA29:BF29)</f>
        <v>0</v>
      </c>
      <c r="BH29" s="205">
        <f t="shared" si="6"/>
        <v>0</v>
      </c>
    </row>
    <row r="30" spans="1:60" s="150" customFormat="1" ht="23.1" customHeight="1" x14ac:dyDescent="0.35">
      <c r="A30" s="257">
        <v>10</v>
      </c>
      <c r="B30" s="258" t="s">
        <v>95</v>
      </c>
      <c r="C30" s="198" t="s">
        <v>96</v>
      </c>
      <c r="D30" s="9">
        <v>29165</v>
      </c>
      <c r="E30" s="9">
        <v>1540</v>
      </c>
      <c r="F30" s="9">
        <f t="shared" si="7"/>
        <v>30705</v>
      </c>
      <c r="G30" s="9">
        <v>1540</v>
      </c>
      <c r="H30" s="9"/>
      <c r="I30" s="9"/>
      <c r="J30" s="9">
        <f t="shared" si="1"/>
        <v>32245</v>
      </c>
      <c r="K30" s="203">
        <f>J30</f>
        <v>32245</v>
      </c>
      <c r="L30" s="11">
        <f t="shared" si="2"/>
        <v>0</v>
      </c>
      <c r="M30" s="196">
        <v>0</v>
      </c>
      <c r="N30" s="196">
        <v>0</v>
      </c>
      <c r="O30" s="196">
        <v>0</v>
      </c>
      <c r="P30" s="203">
        <f t="shared" si="8"/>
        <v>32245</v>
      </c>
      <c r="Q30" s="9">
        <v>1125.52</v>
      </c>
      <c r="R30" s="9">
        <f>SUM(AK30:AT30)</f>
        <v>2902.0499999999997</v>
      </c>
      <c r="S30" s="9">
        <f>SUM(AV30:AX30)</f>
        <v>200</v>
      </c>
      <c r="T30" s="9">
        <f>ROUNDDOWN(K30*5%/2,2)</f>
        <v>806.12</v>
      </c>
      <c r="U30" s="9">
        <f>SUM(BA30:BF30)</f>
        <v>220.98</v>
      </c>
      <c r="V30" s="203">
        <f>Q30+R30+S30+T30+U30</f>
        <v>5254.6699999999992</v>
      </c>
      <c r="W30" s="13">
        <f>ROUND(AF30,0)</f>
        <v>13495</v>
      </c>
      <c r="X30" s="141">
        <f>(AE30-W30)</f>
        <v>13495.330000000002</v>
      </c>
      <c r="Y30" s="259">
        <f>+A30</f>
        <v>10</v>
      </c>
      <c r="Z30" s="15">
        <f>K30*12%</f>
        <v>3869.3999999999996</v>
      </c>
      <c r="AA30" s="16"/>
      <c r="AB30" s="9">
        <v>100</v>
      </c>
      <c r="AC30" s="9">
        <f>ROUNDUP(J30*5%/2,2)</f>
        <v>806.13</v>
      </c>
      <c r="AD30" s="29">
        <v>200</v>
      </c>
      <c r="AE30" s="188">
        <f>+P30-V30</f>
        <v>26990.33</v>
      </c>
      <c r="AF30" s="201">
        <f>(+P30-V30)/2</f>
        <v>13495.165000000001</v>
      </c>
      <c r="AG30" s="257">
        <v>10</v>
      </c>
      <c r="AH30" s="258" t="s">
        <v>95</v>
      </c>
      <c r="AI30" s="198" t="s">
        <v>96</v>
      </c>
      <c r="AJ30" s="9">
        <f t="shared" si="4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215">
        <v>200</v>
      </c>
      <c r="AW30" s="9"/>
      <c r="AX30" s="9"/>
      <c r="AY30" s="9">
        <f>SUM(AV30:AW30)</f>
        <v>200</v>
      </c>
      <c r="AZ30" s="9">
        <f t="shared" si="5"/>
        <v>806.12</v>
      </c>
      <c r="BA30" s="196"/>
      <c r="BB30" s="9"/>
      <c r="BC30" s="9"/>
      <c r="BD30" s="9">
        <v>220.98</v>
      </c>
      <c r="BE30" s="9"/>
      <c r="BF30" s="9"/>
      <c r="BG30" s="9">
        <f>SUM(BA30:BF30)</f>
        <v>220.98</v>
      </c>
      <c r="BH30" s="205">
        <f t="shared" si="6"/>
        <v>5254.6699999999992</v>
      </c>
    </row>
    <row r="31" spans="1:60" s="150" customFormat="1" ht="23.1" customHeight="1" x14ac:dyDescent="0.35">
      <c r="A31" s="257" t="s">
        <v>2</v>
      </c>
      <c r="B31" s="258"/>
      <c r="C31" s="198"/>
      <c r="D31" s="9"/>
      <c r="E31" s="9"/>
      <c r="F31" s="9">
        <f t="shared" si="7"/>
        <v>0</v>
      </c>
      <c r="G31" s="9"/>
      <c r="H31" s="9"/>
      <c r="I31" s="9"/>
      <c r="J31" s="9">
        <f t="shared" si="1"/>
        <v>0</v>
      </c>
      <c r="K31" s="203">
        <f>J31</f>
        <v>0</v>
      </c>
      <c r="L31" s="11">
        <f t="shared" si="2"/>
        <v>0</v>
      </c>
      <c r="M31" s="196"/>
      <c r="N31" s="196"/>
      <c r="O31" s="196"/>
      <c r="P31" s="203">
        <f t="shared" si="8"/>
        <v>0</v>
      </c>
      <c r="Q31" s="9"/>
      <c r="R31" s="9">
        <f>SUM(AK31:AT31)</f>
        <v>0</v>
      </c>
      <c r="S31" s="9">
        <f>SUM(AV31:AX31)</f>
        <v>0</v>
      </c>
      <c r="T31" s="9">
        <f>ROUNDDOWN(K31*5%/2,2)</f>
        <v>0</v>
      </c>
      <c r="U31" s="9">
        <f>SUM(BA31:BF31)</f>
        <v>0</v>
      </c>
      <c r="V31" s="203">
        <f>Q31+R31+S31+T31+U31</f>
        <v>0</v>
      </c>
      <c r="W31" s="13">
        <f>ROUND(AF31,0)</f>
        <v>0</v>
      </c>
      <c r="X31" s="141">
        <f>(AE31-W31)</f>
        <v>0</v>
      </c>
      <c r="Y31" s="261"/>
      <c r="Z31" s="15">
        <f>K31*12%</f>
        <v>0</v>
      </c>
      <c r="AA31" s="16"/>
      <c r="AB31" s="9"/>
      <c r="AC31" s="9">
        <f>ROUNDUP(J31*5%/2,2)</f>
        <v>0</v>
      </c>
      <c r="AD31" s="29"/>
      <c r="AE31" s="188">
        <f>+P31-V31</f>
        <v>0</v>
      </c>
      <c r="AF31" s="201">
        <f>(+P31-V31)/2</f>
        <v>0</v>
      </c>
      <c r="AG31" s="257" t="s">
        <v>2</v>
      </c>
      <c r="AH31" s="258"/>
      <c r="AI31" s="198"/>
      <c r="AJ31" s="9">
        <f t="shared" si="4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215"/>
      <c r="AW31" s="9"/>
      <c r="AX31" s="9"/>
      <c r="AY31" s="9">
        <f>SUM(AV31:AW31)</f>
        <v>0</v>
      </c>
      <c r="AZ31" s="9">
        <f t="shared" si="5"/>
        <v>0</v>
      </c>
      <c r="BA31" s="196"/>
      <c r="BB31" s="9"/>
      <c r="BC31" s="9"/>
      <c r="BD31" s="9"/>
      <c r="BE31" s="9"/>
      <c r="BF31" s="9"/>
      <c r="BG31" s="9">
        <f>SUM(BA31:BF31)</f>
        <v>0</v>
      </c>
      <c r="BH31" s="205">
        <f t="shared" si="6"/>
        <v>0</v>
      </c>
    </row>
    <row r="32" spans="1:60" s="150" customFormat="1" ht="23.1" customHeight="1" x14ac:dyDescent="0.35">
      <c r="A32" s="257">
        <v>11</v>
      </c>
      <c r="B32" s="266" t="s">
        <v>38</v>
      </c>
      <c r="C32" s="198" t="s">
        <v>36</v>
      </c>
      <c r="D32" s="9">
        <v>33591</v>
      </c>
      <c r="E32" s="9">
        <v>1550</v>
      </c>
      <c r="F32" s="9">
        <f t="shared" si="7"/>
        <v>35141</v>
      </c>
      <c r="G32" s="9">
        <v>1550</v>
      </c>
      <c r="H32" s="9"/>
      <c r="I32" s="9"/>
      <c r="J32" s="9">
        <f t="shared" si="1"/>
        <v>36691</v>
      </c>
      <c r="K32" s="203">
        <f>J32</f>
        <v>36691</v>
      </c>
      <c r="L32" s="11">
        <f t="shared" si="2"/>
        <v>0</v>
      </c>
      <c r="M32" s="196">
        <v>0</v>
      </c>
      <c r="N32" s="196">
        <v>0</v>
      </c>
      <c r="O32" s="196">
        <v>0</v>
      </c>
      <c r="P32" s="203">
        <f t="shared" si="8"/>
        <v>36691</v>
      </c>
      <c r="Q32" s="9">
        <v>1715.73</v>
      </c>
      <c r="R32" s="9">
        <f>SUM(AK32:AT32)</f>
        <v>18643.05</v>
      </c>
      <c r="S32" s="9">
        <f>SUM(AV32:AX32)</f>
        <v>2156.79</v>
      </c>
      <c r="T32" s="9">
        <f>ROUNDDOWN(K32*5%/2,2)</f>
        <v>917.27</v>
      </c>
      <c r="U32" s="9">
        <f>SUM(BA32:BF32)</f>
        <v>8258.16</v>
      </c>
      <c r="V32" s="203">
        <f>Q32+R32+S32+T32+U32</f>
        <v>31691</v>
      </c>
      <c r="W32" s="13">
        <f>ROUND(AF32,0)</f>
        <v>2500</v>
      </c>
      <c r="X32" s="141">
        <f>(AE32-W32)</f>
        <v>2500</v>
      </c>
      <c r="Y32" s="259">
        <f>+A32</f>
        <v>11</v>
      </c>
      <c r="Z32" s="15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217">
        <v>200</v>
      </c>
      <c r="AE32" s="188">
        <f>+P32-V32</f>
        <v>5000</v>
      </c>
      <c r="AF32" s="201">
        <f>(+P32-V32)/2</f>
        <v>2500</v>
      </c>
      <c r="AG32" s="257">
        <v>11</v>
      </c>
      <c r="AH32" s="266" t="s">
        <v>38</v>
      </c>
      <c r="AI32" s="198" t="s">
        <v>36</v>
      </c>
      <c r="AJ32" s="9">
        <f t="shared" si="4"/>
        <v>1715.73</v>
      </c>
      <c r="AK32" s="9">
        <f>K32*9%</f>
        <v>3302.19</v>
      </c>
      <c r="AL32" s="9">
        <v>0</v>
      </c>
      <c r="AM32" s="9">
        <v>300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18643.05</v>
      </c>
      <c r="AV32" s="215">
        <v>300</v>
      </c>
      <c r="AW32" s="9">
        <v>1856.79</v>
      </c>
      <c r="AX32" s="9">
        <v>0</v>
      </c>
      <c r="AY32" s="9">
        <f>SUM(AV32:AX32)</f>
        <v>2156.79</v>
      </c>
      <c r="AZ32" s="9">
        <f t="shared" si="5"/>
        <v>917.27</v>
      </c>
      <c r="BA32" s="9">
        <v>0</v>
      </c>
      <c r="BB32" s="27">
        <v>0</v>
      </c>
      <c r="BC32" s="9">
        <v>5772.16</v>
      </c>
      <c r="BD32" s="9">
        <v>100</v>
      </c>
      <c r="BE32" s="9">
        <v>2386</v>
      </c>
      <c r="BF32" s="9">
        <v>0</v>
      </c>
      <c r="BG32" s="9">
        <f>SUM(BA32:BF32)</f>
        <v>8258.16</v>
      </c>
      <c r="BH32" s="205">
        <f t="shared" si="6"/>
        <v>31691</v>
      </c>
    </row>
    <row r="33" spans="1:60" s="150" customFormat="1" ht="23.1" customHeight="1" x14ac:dyDescent="0.35">
      <c r="A33" s="257" t="s">
        <v>2</v>
      </c>
      <c r="B33" s="267"/>
      <c r="C33" s="198"/>
      <c r="D33" s="9"/>
      <c r="E33" s="9"/>
      <c r="F33" s="9">
        <f t="shared" si="7"/>
        <v>0</v>
      </c>
      <c r="G33" s="9"/>
      <c r="H33" s="9"/>
      <c r="I33" s="9"/>
      <c r="J33" s="9">
        <f t="shared" si="1"/>
        <v>0</v>
      </c>
      <c r="K33" s="203"/>
      <c r="L33" s="11">
        <f t="shared" si="2"/>
        <v>0</v>
      </c>
      <c r="M33" s="196"/>
      <c r="N33" s="196"/>
      <c r="O33" s="196"/>
      <c r="P33" s="203">
        <f t="shared" si="8"/>
        <v>0</v>
      </c>
      <c r="Q33" s="9"/>
      <c r="R33" s="9"/>
      <c r="S33" s="9"/>
      <c r="T33" s="9"/>
      <c r="U33" s="9"/>
      <c r="V33" s="203"/>
      <c r="W33" s="13"/>
      <c r="X33" s="141"/>
      <c r="Y33" s="259"/>
      <c r="Z33" s="15"/>
      <c r="AA33" s="16"/>
      <c r="AB33" s="9"/>
      <c r="AC33" s="9"/>
      <c r="AD33" s="29"/>
      <c r="AE33" s="188"/>
      <c r="AF33" s="201"/>
      <c r="AG33" s="257" t="s">
        <v>2</v>
      </c>
      <c r="AH33" s="267"/>
      <c r="AI33" s="198"/>
      <c r="AJ33" s="9">
        <f t="shared" si="4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215"/>
      <c r="AW33" s="9"/>
      <c r="AX33" s="9"/>
      <c r="AY33" s="9"/>
      <c r="AZ33" s="9">
        <f t="shared" si="5"/>
        <v>0</v>
      </c>
      <c r="BA33" s="196"/>
      <c r="BB33" s="9"/>
      <c r="BC33" s="53"/>
      <c r="BD33" s="9"/>
      <c r="BE33" s="9"/>
      <c r="BF33" s="9"/>
      <c r="BG33" s="9"/>
      <c r="BH33" s="205">
        <f t="shared" si="6"/>
        <v>0</v>
      </c>
    </row>
    <row r="34" spans="1:60" s="150" customFormat="1" ht="23.1" customHeight="1" x14ac:dyDescent="0.35">
      <c r="A34" s="257">
        <v>12</v>
      </c>
      <c r="B34" s="258" t="s">
        <v>39</v>
      </c>
      <c r="C34" s="196" t="s">
        <v>92</v>
      </c>
      <c r="D34" s="9">
        <v>46725</v>
      </c>
      <c r="E34" s="9">
        <v>2290</v>
      </c>
      <c r="F34" s="9">
        <f t="shared" si="7"/>
        <v>49015</v>
      </c>
      <c r="G34" s="9">
        <v>2289</v>
      </c>
      <c r="H34" s="9"/>
      <c r="I34" s="9"/>
      <c r="J34" s="9">
        <f t="shared" si="1"/>
        <v>51304</v>
      </c>
      <c r="K34" s="203">
        <f>J34</f>
        <v>51304</v>
      </c>
      <c r="L34" s="11">
        <f t="shared" si="2"/>
        <v>0</v>
      </c>
      <c r="M34" s="196">
        <v>0</v>
      </c>
      <c r="N34" s="196">
        <v>0</v>
      </c>
      <c r="O34" s="196">
        <v>0</v>
      </c>
      <c r="P34" s="203">
        <f t="shared" si="8"/>
        <v>51304</v>
      </c>
      <c r="Q34" s="9">
        <v>4459.28</v>
      </c>
      <c r="R34" s="9">
        <f>SUM(AK34:AT34)</f>
        <v>21644.539999999997</v>
      </c>
      <c r="S34" s="9">
        <f>SUM(AV34:AX34)</f>
        <v>200</v>
      </c>
      <c r="T34" s="9">
        <f>ROUNDDOWN(K34*5%/2,2)</f>
        <v>1282.5999999999999</v>
      </c>
      <c r="U34" s="9">
        <f>SUM(BA34:BF34)</f>
        <v>200</v>
      </c>
      <c r="V34" s="203">
        <f>Q34+R34+S34+T34+U34</f>
        <v>27786.419999999995</v>
      </c>
      <c r="W34" s="13">
        <f>ROUND(AF34,0)</f>
        <v>11759</v>
      </c>
      <c r="X34" s="141">
        <f>(AE34-W34)</f>
        <v>11758.580000000005</v>
      </c>
      <c r="Y34" s="259">
        <f>+A34</f>
        <v>12</v>
      </c>
      <c r="Z34" s="15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217">
        <v>200</v>
      </c>
      <c r="AE34" s="188">
        <f>+P34-V34</f>
        <v>23517.580000000005</v>
      </c>
      <c r="AF34" s="201">
        <f>(+P34-V34)/2</f>
        <v>11758.790000000003</v>
      </c>
      <c r="AG34" s="257">
        <v>12</v>
      </c>
      <c r="AH34" s="258" t="s">
        <v>39</v>
      </c>
      <c r="AI34" s="196" t="s">
        <v>92</v>
      </c>
      <c r="AJ34" s="9">
        <f t="shared" si="4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215">
        <v>200</v>
      </c>
      <c r="AW34" s="9">
        <v>0</v>
      </c>
      <c r="AX34" s="9">
        <v>0</v>
      </c>
      <c r="AY34" s="9">
        <f>SUM(AV34:AW34)</f>
        <v>200</v>
      </c>
      <c r="AZ34" s="9">
        <f t="shared" si="5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05">
        <f t="shared" si="6"/>
        <v>27786.419999999995</v>
      </c>
    </row>
    <row r="35" spans="1:60" s="150" customFormat="1" ht="23.1" customHeight="1" x14ac:dyDescent="0.35">
      <c r="A35" s="257" t="s">
        <v>2</v>
      </c>
      <c r="B35" s="262"/>
      <c r="C35" s="207" t="s">
        <v>93</v>
      </c>
      <c r="D35" s="25"/>
      <c r="E35" s="25"/>
      <c r="F35" s="9">
        <f t="shared" si="7"/>
        <v>0</v>
      </c>
      <c r="G35" s="25"/>
      <c r="H35" s="25"/>
      <c r="I35" s="25"/>
      <c r="J35" s="9">
        <f t="shared" si="1"/>
        <v>0</v>
      </c>
      <c r="K35" s="213"/>
      <c r="L35" s="11">
        <f t="shared" si="2"/>
        <v>0</v>
      </c>
      <c r="M35" s="214"/>
      <c r="N35" s="214"/>
      <c r="O35" s="214"/>
      <c r="P35" s="213"/>
      <c r="Q35" s="25"/>
      <c r="R35" s="9"/>
      <c r="S35" s="9"/>
      <c r="T35" s="9"/>
      <c r="U35" s="9"/>
      <c r="V35" s="212"/>
      <c r="W35" s="13"/>
      <c r="X35" s="263"/>
      <c r="Y35" s="264"/>
      <c r="Z35" s="15"/>
      <c r="AA35" s="16"/>
      <c r="AB35" s="9"/>
      <c r="AC35" s="9"/>
      <c r="AD35" s="29"/>
      <c r="AE35" s="211"/>
      <c r="AF35" s="210"/>
      <c r="AG35" s="265"/>
      <c r="AH35" s="262"/>
      <c r="AI35" s="207" t="s">
        <v>93</v>
      </c>
      <c r="AJ35" s="9">
        <f t="shared" si="4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206"/>
      <c r="AW35" s="25"/>
      <c r="AX35" s="25"/>
      <c r="AY35" s="43"/>
      <c r="AZ35" s="9">
        <f t="shared" si="5"/>
        <v>0</v>
      </c>
      <c r="BA35" s="196"/>
      <c r="BB35" s="25"/>
      <c r="BC35" s="25"/>
      <c r="BD35" s="25"/>
      <c r="BE35" s="25"/>
      <c r="BF35" s="25"/>
      <c r="BG35" s="43"/>
      <c r="BH35" s="205">
        <f t="shared" si="6"/>
        <v>0</v>
      </c>
    </row>
    <row r="36" spans="1:60" s="150" customFormat="1" ht="23.1" customHeight="1" x14ac:dyDescent="0.35">
      <c r="A36" s="257">
        <v>13</v>
      </c>
      <c r="B36" s="258" t="s">
        <v>40</v>
      </c>
      <c r="C36" s="220" t="s">
        <v>41</v>
      </c>
      <c r="D36" s="9">
        <v>33843</v>
      </c>
      <c r="E36" s="9">
        <v>1591</v>
      </c>
      <c r="F36" s="9">
        <f t="shared" si="7"/>
        <v>35434</v>
      </c>
      <c r="G36" s="9">
        <v>1590</v>
      </c>
      <c r="H36" s="9"/>
      <c r="I36" s="9"/>
      <c r="J36" s="9">
        <f t="shared" si="1"/>
        <v>37024</v>
      </c>
      <c r="K36" s="203">
        <f>J36</f>
        <v>37024</v>
      </c>
      <c r="L36" s="11">
        <f t="shared" si="2"/>
        <v>0</v>
      </c>
      <c r="M36" s="196">
        <v>0</v>
      </c>
      <c r="N36" s="196">
        <v>0</v>
      </c>
      <c r="O36" s="196">
        <v>0</v>
      </c>
      <c r="P36" s="203">
        <f>K36-L36</f>
        <v>37024</v>
      </c>
      <c r="Q36" s="9">
        <v>1759.94</v>
      </c>
      <c r="R36" s="9">
        <f>SUM(AK36:AT36)</f>
        <v>11485.41</v>
      </c>
      <c r="S36" s="9">
        <f>SUM(AV36:AX36)</f>
        <v>2512.19</v>
      </c>
      <c r="T36" s="9">
        <f>ROUNDDOWN(K36*5%/2,2)</f>
        <v>925.6</v>
      </c>
      <c r="U36" s="9">
        <f>SUM(BA36:BF36)</f>
        <v>100</v>
      </c>
      <c r="V36" s="203">
        <f>Q36+R36+S36+T36+U36</f>
        <v>16783.14</v>
      </c>
      <c r="W36" s="13">
        <f>ROUND(AF36,0)</f>
        <v>10120</v>
      </c>
      <c r="X36" s="141">
        <f>(AE36-W36)</f>
        <v>10120.86</v>
      </c>
      <c r="Y36" s="259">
        <f>+A36</f>
        <v>13</v>
      </c>
      <c r="Z36" s="15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217">
        <v>200</v>
      </c>
      <c r="AE36" s="188">
        <f>+P36-V36</f>
        <v>20240.86</v>
      </c>
      <c r="AF36" s="201">
        <f>(+P36-V36)/2</f>
        <v>10120.43</v>
      </c>
      <c r="AG36" s="257">
        <v>13</v>
      </c>
      <c r="AH36" s="258" t="s">
        <v>40</v>
      </c>
      <c r="AI36" s="220" t="s">
        <v>41</v>
      </c>
      <c r="AJ36" s="9">
        <f t="shared" si="4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/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11485.41</v>
      </c>
      <c r="AV36" s="215">
        <v>200</v>
      </c>
      <c r="AW36" s="9">
        <v>2312.19</v>
      </c>
      <c r="AX36" s="9">
        <v>0</v>
      </c>
      <c r="AY36" s="9">
        <f>SUM(AV36:AW36)</f>
        <v>2512.19</v>
      </c>
      <c r="AZ36" s="9">
        <f t="shared" si="5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05">
        <f t="shared" si="6"/>
        <v>16783.14</v>
      </c>
    </row>
    <row r="37" spans="1:60" s="150" customFormat="1" ht="23.1" customHeight="1" x14ac:dyDescent="0.35">
      <c r="A37" s="257" t="s">
        <v>2</v>
      </c>
      <c r="B37" s="262"/>
      <c r="C37" s="207"/>
      <c r="D37" s="25"/>
      <c r="E37" s="25"/>
      <c r="F37" s="9">
        <f t="shared" si="7"/>
        <v>0</v>
      </c>
      <c r="G37" s="25"/>
      <c r="H37" s="25"/>
      <c r="I37" s="25"/>
      <c r="J37" s="9">
        <f t="shared" si="1"/>
        <v>0</v>
      </c>
      <c r="K37" s="213"/>
      <c r="L37" s="11">
        <f t="shared" si="2"/>
        <v>0</v>
      </c>
      <c r="M37" s="214"/>
      <c r="N37" s="214"/>
      <c r="O37" s="214"/>
      <c r="P37" s="213"/>
      <c r="Q37" s="25"/>
      <c r="R37" s="9"/>
      <c r="S37" s="9"/>
      <c r="T37" s="9"/>
      <c r="U37" s="9"/>
      <c r="V37" s="212"/>
      <c r="W37" s="13"/>
      <c r="X37" s="263"/>
      <c r="Y37" s="261"/>
      <c r="Z37" s="15"/>
      <c r="AA37" s="16"/>
      <c r="AB37" s="9"/>
      <c r="AC37" s="9"/>
      <c r="AD37" s="29"/>
      <c r="AE37" s="211"/>
      <c r="AF37" s="210"/>
      <c r="AG37" s="257" t="s">
        <v>2</v>
      </c>
      <c r="AH37" s="262"/>
      <c r="AI37" s="207"/>
      <c r="AJ37" s="9">
        <f t="shared" si="4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206"/>
      <c r="AW37" s="25"/>
      <c r="AX37" s="25"/>
      <c r="AY37" s="43"/>
      <c r="AZ37" s="9">
        <f t="shared" si="5"/>
        <v>0</v>
      </c>
      <c r="BA37" s="196"/>
      <c r="BB37" s="25"/>
      <c r="BC37" s="25"/>
      <c r="BD37" s="25"/>
      <c r="BE37" s="25"/>
      <c r="BF37" s="25"/>
      <c r="BG37" s="43"/>
      <c r="BH37" s="205">
        <f t="shared" si="6"/>
        <v>0</v>
      </c>
    </row>
    <row r="38" spans="1:60" s="150" customFormat="1" ht="23.1" customHeight="1" x14ac:dyDescent="0.35">
      <c r="A38" s="257">
        <v>14</v>
      </c>
      <c r="B38" s="258" t="s">
        <v>42</v>
      </c>
      <c r="C38" s="198" t="s">
        <v>59</v>
      </c>
      <c r="D38" s="9">
        <v>46725</v>
      </c>
      <c r="E38" s="9">
        <v>2290</v>
      </c>
      <c r="F38" s="9">
        <f t="shared" si="7"/>
        <v>49015</v>
      </c>
      <c r="G38" s="9">
        <v>2289</v>
      </c>
      <c r="H38" s="9"/>
      <c r="I38" s="9"/>
      <c r="J38" s="9">
        <f t="shared" si="1"/>
        <v>51304</v>
      </c>
      <c r="K38" s="203">
        <f>J38</f>
        <v>51304</v>
      </c>
      <c r="L38" s="11">
        <f t="shared" si="2"/>
        <v>0</v>
      </c>
      <c r="M38" s="196">
        <v>0</v>
      </c>
      <c r="N38" s="196">
        <v>0</v>
      </c>
      <c r="O38" s="196">
        <v>0</v>
      </c>
      <c r="P38" s="203">
        <f>K38-L38</f>
        <v>51304</v>
      </c>
      <c r="Q38" s="9">
        <v>4459.28</v>
      </c>
      <c r="R38" s="9">
        <f>SUM(AK38:AT38)</f>
        <v>14870.59</v>
      </c>
      <c r="S38" s="9">
        <f>SUM(AV38:AX38)</f>
        <v>200</v>
      </c>
      <c r="T38" s="9">
        <f>ROUNDDOWN(K38*5%/2,2)</f>
        <v>1282.5999999999999</v>
      </c>
      <c r="U38" s="9">
        <f>SUM(BA38:BF38)</f>
        <v>200</v>
      </c>
      <c r="V38" s="203">
        <f>Q38+R38+S38+T38+U38</f>
        <v>21012.469999999998</v>
      </c>
      <c r="W38" s="13">
        <f>ROUND(AF38,0)</f>
        <v>15146</v>
      </c>
      <c r="X38" s="141">
        <f>(AE38-W38)</f>
        <v>15145.530000000002</v>
      </c>
      <c r="Y38" s="259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217">
        <v>200</v>
      </c>
      <c r="AE38" s="188">
        <f>+P38-V38</f>
        <v>30291.530000000002</v>
      </c>
      <c r="AF38" s="201">
        <f>(+P38-V38)/2</f>
        <v>15145.765000000001</v>
      </c>
      <c r="AG38" s="257">
        <v>14</v>
      </c>
      <c r="AH38" s="258" t="s">
        <v>42</v>
      </c>
      <c r="AI38" s="198" t="s">
        <v>59</v>
      </c>
      <c r="AJ38" s="9">
        <f t="shared" si="4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215">
        <v>200</v>
      </c>
      <c r="AW38" s="9">
        <v>0</v>
      </c>
      <c r="AX38" s="9">
        <v>0</v>
      </c>
      <c r="AY38" s="9">
        <f>SUM(AV38:AX38)</f>
        <v>200</v>
      </c>
      <c r="AZ38" s="9">
        <f t="shared" si="5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05">
        <f t="shared" si="6"/>
        <v>21012.469999999998</v>
      </c>
    </row>
    <row r="39" spans="1:60" s="150" customFormat="1" ht="23.1" customHeight="1" x14ac:dyDescent="0.35">
      <c r="A39" s="257" t="s">
        <v>2</v>
      </c>
      <c r="B39" s="258"/>
      <c r="C39" s="196"/>
      <c r="D39" s="9"/>
      <c r="E39" s="9"/>
      <c r="F39" s="9">
        <f t="shared" si="7"/>
        <v>0</v>
      </c>
      <c r="G39" s="9"/>
      <c r="H39" s="9"/>
      <c r="I39" s="9"/>
      <c r="J39" s="9">
        <f t="shared" si="1"/>
        <v>0</v>
      </c>
      <c r="K39" s="204"/>
      <c r="L39" s="11">
        <f t="shared" si="2"/>
        <v>0</v>
      </c>
      <c r="M39" s="196"/>
      <c r="N39" s="196"/>
      <c r="O39" s="196"/>
      <c r="P39" s="203"/>
      <c r="Q39" s="9"/>
      <c r="R39" s="9"/>
      <c r="S39" s="9"/>
      <c r="T39" s="9"/>
      <c r="U39" s="9"/>
      <c r="V39" s="203"/>
      <c r="W39" s="13"/>
      <c r="X39" s="141"/>
      <c r="Y39" s="259"/>
      <c r="Z39" s="15"/>
      <c r="AA39" s="16"/>
      <c r="AB39" s="9"/>
      <c r="AC39" s="9"/>
      <c r="AD39" s="29"/>
      <c r="AE39" s="188"/>
      <c r="AF39" s="201"/>
      <c r="AG39" s="257" t="s">
        <v>2</v>
      </c>
      <c r="AH39" s="258"/>
      <c r="AI39" s="196"/>
      <c r="AJ39" s="9">
        <f t="shared" si="4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215"/>
      <c r="AW39" s="25"/>
      <c r="AX39" s="25"/>
      <c r="AY39" s="9"/>
      <c r="AZ39" s="9">
        <f t="shared" si="5"/>
        <v>0</v>
      </c>
      <c r="BA39" s="196"/>
      <c r="BB39" s="25"/>
      <c r="BC39" s="9"/>
      <c r="BD39" s="9"/>
      <c r="BE39" s="9"/>
      <c r="BF39" s="25"/>
      <c r="BG39" s="9"/>
      <c r="BH39" s="205">
        <f t="shared" si="6"/>
        <v>0</v>
      </c>
    </row>
    <row r="40" spans="1:60" s="150" customFormat="1" ht="22.5" customHeight="1" x14ac:dyDescent="0.35">
      <c r="A40" s="257">
        <v>15</v>
      </c>
      <c r="B40" s="258" t="s">
        <v>43</v>
      </c>
      <c r="C40" s="246" t="s">
        <v>103</v>
      </c>
      <c r="D40" s="9">
        <v>43488</v>
      </c>
      <c r="E40" s="9">
        <v>2131</v>
      </c>
      <c r="F40" s="9">
        <v>83659</v>
      </c>
      <c r="G40" s="9">
        <v>3656</v>
      </c>
      <c r="H40" s="9"/>
      <c r="I40" s="9"/>
      <c r="J40" s="9">
        <f t="shared" si="1"/>
        <v>87315</v>
      </c>
      <c r="K40" s="203">
        <f>J40</f>
        <v>87315</v>
      </c>
      <c r="L40" s="11">
        <f t="shared" si="2"/>
        <v>0</v>
      </c>
      <c r="M40" s="196">
        <v>0</v>
      </c>
      <c r="N40" s="196">
        <v>0</v>
      </c>
      <c r="O40" s="196">
        <v>0</v>
      </c>
      <c r="P40" s="203">
        <f>K40-L40</f>
        <v>87315</v>
      </c>
      <c r="Q40" s="9">
        <v>12906.57</v>
      </c>
      <c r="R40" s="9">
        <f>SUM(AK40:AT40)</f>
        <v>8513.91</v>
      </c>
      <c r="S40" s="9">
        <f>SUM(AV40:AX40)</f>
        <v>200</v>
      </c>
      <c r="T40" s="9">
        <f>ROUNDDOWN(K40*5%/2,2)</f>
        <v>2182.87</v>
      </c>
      <c r="U40" s="9">
        <f>SUM(BA40:BF40)</f>
        <v>100</v>
      </c>
      <c r="V40" s="203">
        <f>Q40+R40+S40+T40+U40</f>
        <v>23903.35</v>
      </c>
      <c r="W40" s="13">
        <f>ROUND(AF40,0)</f>
        <v>31706</v>
      </c>
      <c r="X40" s="141">
        <f>(AE40-W40)</f>
        <v>31705.65</v>
      </c>
      <c r="Y40" s="259">
        <f>+A40</f>
        <v>15</v>
      </c>
      <c r="Z40" s="15">
        <f>K40*12%</f>
        <v>10477.799999999999</v>
      </c>
      <c r="AA40" s="16">
        <v>0</v>
      </c>
      <c r="AB40" s="9">
        <v>100</v>
      </c>
      <c r="AC40" s="9">
        <f>ROUNDUP(J40*5%/2,2)</f>
        <v>2182.88</v>
      </c>
      <c r="AD40" s="217">
        <v>200</v>
      </c>
      <c r="AE40" s="188">
        <f>+P40-V40</f>
        <v>63411.65</v>
      </c>
      <c r="AF40" s="201">
        <f>(+P40-V40)/2</f>
        <v>31705.825000000001</v>
      </c>
      <c r="AG40" s="257">
        <v>15</v>
      </c>
      <c r="AH40" s="258" t="s">
        <v>43</v>
      </c>
      <c r="AI40" s="246" t="s">
        <v>103</v>
      </c>
      <c r="AJ40" s="9">
        <f t="shared" si="4"/>
        <v>12906.57</v>
      </c>
      <c r="AK40" s="9">
        <f>K40*9%</f>
        <v>7858.3499999999995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8513.91</v>
      </c>
      <c r="AV40" s="215">
        <v>200</v>
      </c>
      <c r="AW40" s="9">
        <v>0</v>
      </c>
      <c r="AX40" s="9">
        <v>0</v>
      </c>
      <c r="AY40" s="9">
        <f>SUM(AV40:AW40)</f>
        <v>200</v>
      </c>
      <c r="AZ40" s="9">
        <f t="shared" si="5"/>
        <v>2182.87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05">
        <f t="shared" si="6"/>
        <v>23903.35</v>
      </c>
    </row>
    <row r="41" spans="1:60" s="150" customFormat="1" ht="23.1" customHeight="1" x14ac:dyDescent="0.35">
      <c r="A41" s="257" t="s">
        <v>2</v>
      </c>
      <c r="B41" s="258"/>
      <c r="C41" s="198"/>
      <c r="D41" s="9"/>
      <c r="E41" s="9"/>
      <c r="F41" s="9">
        <f>SUM(D41:E41)</f>
        <v>0</v>
      </c>
      <c r="G41" s="9"/>
      <c r="H41" s="9"/>
      <c r="I41" s="9"/>
      <c r="J41" s="9">
        <f t="shared" si="1"/>
        <v>0</v>
      </c>
      <c r="K41" s="204"/>
      <c r="L41" s="11">
        <f t="shared" si="2"/>
        <v>0</v>
      </c>
      <c r="M41" s="196"/>
      <c r="N41" s="196"/>
      <c r="O41" s="196"/>
      <c r="P41" s="203"/>
      <c r="Q41" s="9"/>
      <c r="R41" s="9"/>
      <c r="S41" s="9"/>
      <c r="T41" s="9"/>
      <c r="U41" s="9"/>
      <c r="V41" s="203"/>
      <c r="W41" s="13"/>
      <c r="X41" s="141"/>
      <c r="Y41" s="264"/>
      <c r="Z41" s="15"/>
      <c r="AA41" s="16"/>
      <c r="AB41" s="9"/>
      <c r="AC41" s="9"/>
      <c r="AD41" s="29"/>
      <c r="AE41" s="188"/>
      <c r="AF41" s="201"/>
      <c r="AG41" s="265"/>
      <c r="AH41" s="258"/>
      <c r="AI41" s="198"/>
      <c r="AJ41" s="9">
        <f t="shared" si="4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215"/>
      <c r="AW41" s="25"/>
      <c r="AX41" s="25"/>
      <c r="AY41" s="9"/>
      <c r="AZ41" s="9">
        <f t="shared" si="5"/>
        <v>0</v>
      </c>
      <c r="BA41" s="196"/>
      <c r="BB41" s="25"/>
      <c r="BC41" s="9"/>
      <c r="BD41" s="9"/>
      <c r="BE41" s="9"/>
      <c r="BF41" s="25"/>
      <c r="BG41" s="9"/>
      <c r="BH41" s="205">
        <f t="shared" si="6"/>
        <v>0</v>
      </c>
    </row>
    <row r="42" spans="1:60" s="150" customFormat="1" ht="23.1" customHeight="1" x14ac:dyDescent="0.35">
      <c r="A42" s="257">
        <v>16</v>
      </c>
      <c r="B42" s="258" t="s">
        <v>45</v>
      </c>
      <c r="C42" s="198" t="s">
        <v>104</v>
      </c>
      <c r="D42" s="9">
        <v>29165</v>
      </c>
      <c r="E42" s="9">
        <v>1540</v>
      </c>
      <c r="F42" s="9">
        <v>35434</v>
      </c>
      <c r="G42" s="9">
        <v>1590</v>
      </c>
      <c r="H42" s="9"/>
      <c r="I42" s="9"/>
      <c r="J42" s="9">
        <f t="shared" si="1"/>
        <v>37024</v>
      </c>
      <c r="K42" s="203">
        <f>J42</f>
        <v>37024</v>
      </c>
      <c r="L42" s="11">
        <f t="shared" si="2"/>
        <v>7165.94</v>
      </c>
      <c r="M42" s="196">
        <v>6</v>
      </c>
      <c r="N42" s="196">
        <v>0</v>
      </c>
      <c r="O42" s="196">
        <v>0</v>
      </c>
      <c r="P42" s="203">
        <f>K42-L42</f>
        <v>29858.06</v>
      </c>
      <c r="Q42" s="9">
        <v>1759.94</v>
      </c>
      <c r="R42" s="9">
        <f>SUM(AK42:AT42)</f>
        <v>3332.16</v>
      </c>
      <c r="S42" s="9">
        <f>SUM(AV42:AX42)</f>
        <v>200</v>
      </c>
      <c r="T42" s="9">
        <f>ROUNDDOWN(K42*5%/2,2)</f>
        <v>925.6</v>
      </c>
      <c r="U42" s="9">
        <f>SUM(BA42:BF42)</f>
        <v>100</v>
      </c>
      <c r="V42" s="203">
        <f>Q42+R42+S42+T42+U42</f>
        <v>6317.7000000000007</v>
      </c>
      <c r="W42" s="13">
        <f>ROUND(AF42,0)</f>
        <v>11770</v>
      </c>
      <c r="X42" s="141">
        <f>(AE42-W42)</f>
        <v>11770.36</v>
      </c>
      <c r="Y42" s="259">
        <f>+A42</f>
        <v>16</v>
      </c>
      <c r="Z42" s="15">
        <f>K42*12%</f>
        <v>4442.88</v>
      </c>
      <c r="AA42" s="16">
        <v>0</v>
      </c>
      <c r="AB42" s="9">
        <v>100</v>
      </c>
      <c r="AC42" s="9">
        <f>ROUNDUP(J42*5%/2,2)</f>
        <v>925.6</v>
      </c>
      <c r="AD42" s="217">
        <v>200</v>
      </c>
      <c r="AE42" s="188">
        <f>+P42-V42</f>
        <v>23540.36</v>
      </c>
      <c r="AF42" s="201">
        <f>(+P42-V42)/2</f>
        <v>11770.18</v>
      </c>
      <c r="AG42" s="257">
        <v>16</v>
      </c>
      <c r="AH42" s="258" t="s">
        <v>45</v>
      </c>
      <c r="AI42" s="198" t="s">
        <v>104</v>
      </c>
      <c r="AJ42" s="9">
        <f t="shared" si="4"/>
        <v>1759.94</v>
      </c>
      <c r="AK42" s="9">
        <f>K42*9%</f>
        <v>3332.16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3332.16</v>
      </c>
      <c r="AV42" s="215">
        <v>200</v>
      </c>
      <c r="AW42" s="9">
        <v>0</v>
      </c>
      <c r="AX42" s="9">
        <v>0</v>
      </c>
      <c r="AY42" s="9">
        <f>SUM(AV42:AW42)</f>
        <v>200</v>
      </c>
      <c r="AZ42" s="9">
        <f t="shared" si="5"/>
        <v>925.6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05">
        <f t="shared" si="6"/>
        <v>6317.7000000000007</v>
      </c>
    </row>
    <row r="43" spans="1:60" s="150" customFormat="1" ht="23.1" customHeight="1" x14ac:dyDescent="0.35">
      <c r="A43" s="257" t="s">
        <v>2</v>
      </c>
      <c r="B43" s="262"/>
      <c r="C43" s="207"/>
      <c r="D43" s="25"/>
      <c r="E43" s="25"/>
      <c r="F43" s="9">
        <f t="shared" ref="F43:F46" si="9">SUM(D43:E43)</f>
        <v>0</v>
      </c>
      <c r="G43" s="25"/>
      <c r="H43" s="25"/>
      <c r="I43" s="9"/>
      <c r="J43" s="9">
        <f t="shared" si="1"/>
        <v>0</v>
      </c>
      <c r="K43" s="213"/>
      <c r="L43" s="11">
        <f t="shared" si="2"/>
        <v>0</v>
      </c>
      <c r="M43" s="214"/>
      <c r="N43" s="214"/>
      <c r="O43" s="214"/>
      <c r="P43" s="213"/>
      <c r="Q43" s="25"/>
      <c r="R43" s="9"/>
      <c r="S43" s="9"/>
      <c r="T43" s="9"/>
      <c r="U43" s="9"/>
      <c r="V43" s="212"/>
      <c r="W43" s="13"/>
      <c r="X43" s="263"/>
      <c r="Y43" s="261"/>
      <c r="Z43" s="37"/>
      <c r="AA43" s="38"/>
      <c r="AB43" s="25"/>
      <c r="AC43" s="9"/>
      <c r="AD43" s="39"/>
      <c r="AE43" s="211"/>
      <c r="AF43" s="210"/>
      <c r="AG43" s="257" t="s">
        <v>2</v>
      </c>
      <c r="AH43" s="262"/>
      <c r="AI43" s="207"/>
      <c r="AJ43" s="9">
        <f t="shared" si="4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206"/>
      <c r="AW43" s="25"/>
      <c r="AX43" s="25"/>
      <c r="AY43" s="43"/>
      <c r="AZ43" s="9">
        <f t="shared" si="5"/>
        <v>0</v>
      </c>
      <c r="BA43" s="196"/>
      <c r="BB43" s="25"/>
      <c r="BC43" s="25"/>
      <c r="BD43" s="25"/>
      <c r="BE43" s="25"/>
      <c r="BF43" s="25"/>
      <c r="BG43" s="43"/>
      <c r="BH43" s="205">
        <f t="shared" si="6"/>
        <v>0</v>
      </c>
    </row>
    <row r="44" spans="1:60" s="150" customFormat="1" ht="23.1" customHeight="1" x14ac:dyDescent="0.35">
      <c r="A44" s="257">
        <v>17</v>
      </c>
      <c r="B44" s="258" t="s">
        <v>46</v>
      </c>
      <c r="C44" s="198" t="s">
        <v>44</v>
      </c>
      <c r="D44" s="9">
        <v>43951</v>
      </c>
      <c r="E44" s="9">
        <v>2154</v>
      </c>
      <c r="F44" s="9">
        <f t="shared" si="9"/>
        <v>46105</v>
      </c>
      <c r="G44" s="9">
        <v>2108</v>
      </c>
      <c r="H44" s="9"/>
      <c r="I44" s="9"/>
      <c r="J44" s="9">
        <f t="shared" si="1"/>
        <v>48213</v>
      </c>
      <c r="K44" s="203">
        <f>J44</f>
        <v>48213</v>
      </c>
      <c r="L44" s="11">
        <f t="shared" si="2"/>
        <v>0</v>
      </c>
      <c r="M44" s="196">
        <v>0</v>
      </c>
      <c r="N44" s="196">
        <v>0</v>
      </c>
      <c r="O44" s="196">
        <v>0</v>
      </c>
      <c r="P44" s="203">
        <f>K44-L44</f>
        <v>48213</v>
      </c>
      <c r="Q44" s="9">
        <v>3809.14</v>
      </c>
      <c r="R44" s="9">
        <f>SUM(AK44:AT44)</f>
        <v>24145.45</v>
      </c>
      <c r="S44" s="9">
        <f>SUM(AV44:AX44)</f>
        <v>1301.1500000000001</v>
      </c>
      <c r="T44" s="9">
        <f>ROUNDDOWN(K44*5%/2,2)</f>
        <v>1205.32</v>
      </c>
      <c r="U44" s="9">
        <f>SUM(BA44:BF44)</f>
        <v>12751.939999999999</v>
      </c>
      <c r="V44" s="203">
        <f>Q44+R44+S44+T44+U44</f>
        <v>43213</v>
      </c>
      <c r="W44" s="13">
        <f>ROUND(AF44,0)</f>
        <v>2500</v>
      </c>
      <c r="X44" s="141">
        <f>(AE44-W44)</f>
        <v>2500</v>
      </c>
      <c r="Y44" s="259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217">
        <v>200</v>
      </c>
      <c r="AE44" s="188">
        <f>+P44-V44</f>
        <v>5000</v>
      </c>
      <c r="AF44" s="201">
        <f>(+P44-V44)/2</f>
        <v>2500</v>
      </c>
      <c r="AG44" s="257">
        <v>17</v>
      </c>
      <c r="AH44" s="258" t="s">
        <v>46</v>
      </c>
      <c r="AI44" s="198" t="s">
        <v>44</v>
      </c>
      <c r="AJ44" s="9">
        <f t="shared" si="4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7182.95</v>
      </c>
      <c r="AR44" s="9">
        <v>9634.44</v>
      </c>
      <c r="AS44" s="9">
        <v>2333.33</v>
      </c>
      <c r="AT44" s="9">
        <v>655.56</v>
      </c>
      <c r="AU44" s="9">
        <f>SUM(AK44:AT44)</f>
        <v>24145.45</v>
      </c>
      <c r="AV44" s="215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5"/>
        <v>1205.32</v>
      </c>
      <c r="BA44" s="9">
        <v>0</v>
      </c>
      <c r="BB44" s="9">
        <v>5156.75</v>
      </c>
      <c r="BC44" s="55">
        <v>7495.19</v>
      </c>
      <c r="BD44" s="9">
        <v>100</v>
      </c>
      <c r="BE44" s="9"/>
      <c r="BF44" s="9">
        <v>0</v>
      </c>
      <c r="BG44" s="9">
        <f>SUM(BA44:BF44)</f>
        <v>12751.939999999999</v>
      </c>
      <c r="BH44" s="205">
        <f t="shared" si="6"/>
        <v>43213</v>
      </c>
    </row>
    <row r="45" spans="1:60" s="150" customFormat="1" ht="23.1" customHeight="1" x14ac:dyDescent="0.35">
      <c r="A45" s="257" t="s">
        <v>2</v>
      </c>
      <c r="B45" s="258"/>
      <c r="C45" s="204"/>
      <c r="D45" s="9"/>
      <c r="E45" s="9"/>
      <c r="F45" s="9">
        <f t="shared" si="9"/>
        <v>0</v>
      </c>
      <c r="G45" s="9"/>
      <c r="H45" s="9"/>
      <c r="I45" s="9"/>
      <c r="J45" s="9">
        <f t="shared" si="1"/>
        <v>0</v>
      </c>
      <c r="K45" s="203"/>
      <c r="L45" s="11">
        <f t="shared" si="2"/>
        <v>0</v>
      </c>
      <c r="M45" s="196"/>
      <c r="N45" s="196"/>
      <c r="O45" s="196"/>
      <c r="P45" s="203"/>
      <c r="Q45" s="196"/>
      <c r="R45" s="9"/>
      <c r="S45" s="9"/>
      <c r="T45" s="9"/>
      <c r="U45" s="9"/>
      <c r="V45" s="203"/>
      <c r="W45" s="13"/>
      <c r="X45" s="141"/>
      <c r="Y45" s="259"/>
      <c r="Z45" s="15"/>
      <c r="AA45" s="16"/>
      <c r="AB45" s="9"/>
      <c r="AC45" s="9"/>
      <c r="AD45" s="29"/>
      <c r="AE45" s="188"/>
      <c r="AF45" s="201"/>
      <c r="AG45" s="257" t="s">
        <v>2</v>
      </c>
      <c r="AH45" s="258"/>
      <c r="AI45" s="204"/>
      <c r="AJ45" s="9">
        <f t="shared" si="4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215"/>
      <c r="AW45" s="5"/>
      <c r="AX45" s="25"/>
      <c r="AY45" s="9"/>
      <c r="AZ45" s="9">
        <f t="shared" si="5"/>
        <v>0</v>
      </c>
      <c r="BA45" s="196"/>
      <c r="BB45" s="9"/>
      <c r="BC45" s="9"/>
      <c r="BD45" s="9"/>
      <c r="BE45" s="9"/>
      <c r="BF45" s="25"/>
      <c r="BG45" s="9"/>
      <c r="BH45" s="205">
        <f t="shared" si="6"/>
        <v>0</v>
      </c>
    </row>
    <row r="46" spans="1:60" s="150" customFormat="1" ht="23.1" customHeight="1" x14ac:dyDescent="0.35">
      <c r="A46" s="257">
        <v>19</v>
      </c>
      <c r="B46" s="266" t="s">
        <v>48</v>
      </c>
      <c r="C46" s="198" t="s">
        <v>25</v>
      </c>
      <c r="D46" s="9">
        <v>36619</v>
      </c>
      <c r="E46" s="9">
        <v>1794</v>
      </c>
      <c r="F46" s="9">
        <f t="shared" si="9"/>
        <v>38413</v>
      </c>
      <c r="G46" s="9">
        <v>1795</v>
      </c>
      <c r="H46" s="9"/>
      <c r="I46" s="9"/>
      <c r="J46" s="9">
        <f t="shared" si="1"/>
        <v>40208</v>
      </c>
      <c r="K46" s="203">
        <f>J46</f>
        <v>40208</v>
      </c>
      <c r="L46" s="11">
        <f t="shared" si="2"/>
        <v>0</v>
      </c>
      <c r="M46" s="196">
        <v>0</v>
      </c>
      <c r="N46" s="196">
        <v>0</v>
      </c>
      <c r="O46" s="196">
        <v>0</v>
      </c>
      <c r="P46" s="203">
        <f>K46-L46</f>
        <v>40208</v>
      </c>
      <c r="Q46" s="133">
        <v>2285.15</v>
      </c>
      <c r="R46" s="9">
        <f>SUM(AK46:AT46)</f>
        <v>11342.849999999999</v>
      </c>
      <c r="S46" s="9">
        <f>SUM(AV46:AX46)</f>
        <v>200</v>
      </c>
      <c r="T46" s="9">
        <f>ROUNDDOWN(K46*5%/2,2)</f>
        <v>1005.2</v>
      </c>
      <c r="U46" s="9">
        <f>SUM(BA46:BF46)</f>
        <v>100</v>
      </c>
      <c r="V46" s="203">
        <f>Q46+R46+S46+T46+U46</f>
        <v>14933.199999999999</v>
      </c>
      <c r="W46" s="13">
        <f>ROUND(AF46,0)</f>
        <v>12637</v>
      </c>
      <c r="X46" s="141">
        <f>(AE46-W46)</f>
        <v>12637.800000000003</v>
      </c>
      <c r="Y46" s="259">
        <f>+A46</f>
        <v>19</v>
      </c>
      <c r="Z46" s="15">
        <f>K46*12%</f>
        <v>4824.96</v>
      </c>
      <c r="AA46" s="16">
        <v>0</v>
      </c>
      <c r="AB46" s="9">
        <v>100</v>
      </c>
      <c r="AC46" s="9">
        <f>ROUNDUP(J46*5%/2,2)</f>
        <v>1005.2</v>
      </c>
      <c r="AD46" s="217">
        <v>200</v>
      </c>
      <c r="AE46" s="188">
        <f>+P46-V46</f>
        <v>25274.800000000003</v>
      </c>
      <c r="AF46" s="201">
        <f>(+P46-V46)/2</f>
        <v>12637.400000000001</v>
      </c>
      <c r="AG46" s="257">
        <v>19</v>
      </c>
      <c r="AH46" s="266" t="s">
        <v>48</v>
      </c>
      <c r="AI46" s="198" t="s">
        <v>25</v>
      </c>
      <c r="AJ46" s="9">
        <f t="shared" si="4"/>
        <v>2285.15</v>
      </c>
      <c r="AK46" s="9">
        <f>K46*9%</f>
        <v>3618.72</v>
      </c>
      <c r="AL46" s="9">
        <v>0</v>
      </c>
      <c r="AM46" s="9"/>
      <c r="AN46" s="9">
        <v>0</v>
      </c>
      <c r="AO46" s="9">
        <v>0</v>
      </c>
      <c r="AP46" s="9">
        <v>0</v>
      </c>
      <c r="AQ46" s="9">
        <v>7068.57</v>
      </c>
      <c r="AR46" s="9">
        <v>0</v>
      </c>
      <c r="AS46" s="9"/>
      <c r="AT46" s="9">
        <v>655.56</v>
      </c>
      <c r="AU46" s="9">
        <f>SUM(AK46:AT46)</f>
        <v>11342.849999999999</v>
      </c>
      <c r="AV46" s="215">
        <v>200</v>
      </c>
      <c r="AW46" s="9">
        <v>0</v>
      </c>
      <c r="AX46" s="9">
        <v>0</v>
      </c>
      <c r="AY46" s="9">
        <f>SUM(AV46:AW46)</f>
        <v>200</v>
      </c>
      <c r="AZ46" s="9">
        <f t="shared" si="5"/>
        <v>1005.2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05">
        <f t="shared" si="6"/>
        <v>14933.199999999999</v>
      </c>
    </row>
    <row r="47" spans="1:60" s="150" customFormat="1" ht="23.1" customHeight="1" thickBot="1" x14ac:dyDescent="0.4">
      <c r="A47" s="268" t="s">
        <v>2</v>
      </c>
      <c r="B47" s="267"/>
      <c r="C47" s="198"/>
      <c r="D47" s="9"/>
      <c r="E47" s="9"/>
      <c r="F47" s="9"/>
      <c r="G47" s="9"/>
      <c r="H47" s="9"/>
      <c r="I47" s="9"/>
      <c r="J47" s="9"/>
      <c r="K47" s="204"/>
      <c r="L47" s="56"/>
      <c r="M47" s="196"/>
      <c r="N47" s="196"/>
      <c r="O47" s="196"/>
      <c r="P47" s="203"/>
      <c r="Q47" s="9"/>
      <c r="R47" s="9"/>
      <c r="S47" s="9"/>
      <c r="T47" s="9"/>
      <c r="U47" s="9"/>
      <c r="V47" s="203"/>
      <c r="W47" s="13"/>
      <c r="X47" s="141"/>
      <c r="Y47" s="269"/>
      <c r="Z47" s="270"/>
      <c r="AA47" s="271"/>
      <c r="AB47" s="99"/>
      <c r="AC47" s="99"/>
      <c r="AD47" s="272"/>
      <c r="AE47" s="188"/>
      <c r="AF47" s="201"/>
      <c r="AG47" s="268" t="s">
        <v>2</v>
      </c>
      <c r="AH47" s="267"/>
      <c r="AI47" s="198"/>
      <c r="AJ47" s="196"/>
      <c r="AK47" s="9"/>
      <c r="AL47" s="9"/>
      <c r="AM47" s="9"/>
      <c r="AN47" s="25"/>
      <c r="AO47" s="9"/>
      <c r="AP47" s="9"/>
      <c r="AQ47" s="9"/>
      <c r="AR47" s="25"/>
      <c r="AS47" s="25"/>
      <c r="AT47" s="9"/>
      <c r="AU47" s="9"/>
      <c r="AV47" s="197"/>
      <c r="AW47" s="25"/>
      <c r="AX47" s="25"/>
      <c r="AY47" s="9"/>
      <c r="AZ47" s="9"/>
      <c r="BA47" s="196"/>
      <c r="BB47" s="25"/>
      <c r="BC47" s="9"/>
      <c r="BD47" s="9"/>
      <c r="BE47" s="9"/>
      <c r="BF47" s="25"/>
      <c r="BG47" s="9"/>
      <c r="BH47" s="195"/>
    </row>
    <row r="48" spans="1:60" s="150" customFormat="1" ht="23.1" customHeight="1" x14ac:dyDescent="0.35">
      <c r="A48" s="273"/>
      <c r="B48" s="185"/>
      <c r="C48" s="185"/>
      <c r="D48" s="185"/>
      <c r="E48" s="185"/>
      <c r="F48" s="185"/>
      <c r="G48" s="185"/>
      <c r="H48" s="185"/>
      <c r="I48" s="185"/>
      <c r="J48" s="185"/>
      <c r="K48" s="185" t="s">
        <v>2</v>
      </c>
      <c r="L48" s="62"/>
      <c r="M48" s="185"/>
      <c r="N48" s="185"/>
      <c r="O48" s="185"/>
      <c r="P48" s="194" t="s">
        <v>2</v>
      </c>
      <c r="Q48" s="183"/>
      <c r="R48" s="183"/>
      <c r="S48" s="183"/>
      <c r="T48" s="183"/>
      <c r="U48" s="183"/>
      <c r="V48" s="185"/>
      <c r="W48" s="193" t="s">
        <v>2</v>
      </c>
      <c r="X48" s="274"/>
      <c r="Y48" s="275"/>
      <c r="Z48" s="191"/>
      <c r="AA48" s="190"/>
      <c r="AB48" s="62"/>
      <c r="AC48" s="69"/>
      <c r="AD48" s="189"/>
      <c r="AE48" s="188"/>
      <c r="AF48" s="187"/>
      <c r="AG48" s="186"/>
      <c r="AH48" s="185"/>
      <c r="AI48" s="185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4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2"/>
    </row>
    <row r="49" spans="1:61" s="172" customFormat="1" ht="23.1" customHeight="1" x14ac:dyDescent="0.35">
      <c r="A49" s="276"/>
      <c r="B49" s="176" t="s">
        <v>49</v>
      </c>
      <c r="C49" s="174">
        <f t="shared" ref="C49:X49" si="10">SUM(C11:C47)</f>
        <v>0</v>
      </c>
      <c r="D49" s="174">
        <f t="shared" si="10"/>
        <v>711685</v>
      </c>
      <c r="E49" s="174">
        <f t="shared" si="10"/>
        <v>34998</v>
      </c>
      <c r="F49" s="174">
        <f t="shared" si="10"/>
        <v>793897</v>
      </c>
      <c r="G49" s="174">
        <f t="shared" si="10"/>
        <v>36557</v>
      </c>
      <c r="H49" s="174">
        <f t="shared" si="10"/>
        <v>0</v>
      </c>
      <c r="I49" s="174">
        <f t="shared" si="10"/>
        <v>0</v>
      </c>
      <c r="J49" s="174">
        <f t="shared" si="10"/>
        <v>830454</v>
      </c>
      <c r="K49" s="174">
        <f t="shared" si="10"/>
        <v>830454</v>
      </c>
      <c r="L49" s="174">
        <f t="shared" si="10"/>
        <v>18080.13</v>
      </c>
      <c r="M49" s="174">
        <f t="shared" si="10"/>
        <v>12</v>
      </c>
      <c r="N49" s="174">
        <f t="shared" si="10"/>
        <v>0</v>
      </c>
      <c r="O49" s="174">
        <f t="shared" si="10"/>
        <v>0</v>
      </c>
      <c r="P49" s="174">
        <f t="shared" si="10"/>
        <v>812373.87000000011</v>
      </c>
      <c r="Q49" s="174">
        <f t="shared" si="10"/>
        <v>65352.15</v>
      </c>
      <c r="R49" s="174">
        <f t="shared" si="10"/>
        <v>183931.98000000004</v>
      </c>
      <c r="S49" s="174">
        <f t="shared" si="10"/>
        <v>9801.08</v>
      </c>
      <c r="T49" s="174">
        <f t="shared" si="10"/>
        <v>20761.310000000001</v>
      </c>
      <c r="U49" s="174">
        <f t="shared" si="10"/>
        <v>53475.839999999997</v>
      </c>
      <c r="V49" s="174">
        <f t="shared" si="10"/>
        <v>333322.36000000004</v>
      </c>
      <c r="W49" s="174">
        <f t="shared" si="10"/>
        <v>239525</v>
      </c>
      <c r="X49" s="277">
        <f t="shared" si="10"/>
        <v>239526.50999999995</v>
      </c>
      <c r="Y49" s="278"/>
      <c r="Z49" s="180">
        <f t="shared" ref="Z49:AF49" si="11">SUM(Z11:Z47)</f>
        <v>99654.48000000001</v>
      </c>
      <c r="AA49" s="180">
        <f t="shared" si="11"/>
        <v>0</v>
      </c>
      <c r="AB49" s="180">
        <f t="shared" si="11"/>
        <v>1800</v>
      </c>
      <c r="AC49" s="180">
        <f t="shared" si="11"/>
        <v>20761.390000000003</v>
      </c>
      <c r="AD49" s="278">
        <f t="shared" si="11"/>
        <v>3600</v>
      </c>
      <c r="AE49" s="179">
        <f t="shared" si="11"/>
        <v>479051.51</v>
      </c>
      <c r="AF49" s="178">
        <f t="shared" si="11"/>
        <v>239525.755</v>
      </c>
      <c r="AG49" s="177"/>
      <c r="AH49" s="176" t="s">
        <v>49</v>
      </c>
      <c r="AI49" s="175"/>
      <c r="AJ49" s="174">
        <f t="shared" ref="AJ49:BH49" si="12">SUM(AJ11:AJ47)</f>
        <v>65352.15</v>
      </c>
      <c r="AK49" s="174">
        <f t="shared" si="12"/>
        <v>74740.86</v>
      </c>
      <c r="AL49" s="174">
        <f t="shared" si="12"/>
        <v>0</v>
      </c>
      <c r="AM49" s="174">
        <f t="shared" si="12"/>
        <v>3350</v>
      </c>
      <c r="AN49" s="174">
        <f t="shared" si="12"/>
        <v>0</v>
      </c>
      <c r="AO49" s="174">
        <f t="shared" si="12"/>
        <v>0</v>
      </c>
      <c r="AP49" s="174">
        <f t="shared" si="12"/>
        <v>0</v>
      </c>
      <c r="AQ49" s="174">
        <f t="shared" si="12"/>
        <v>69822.12</v>
      </c>
      <c r="AR49" s="174">
        <f t="shared" si="12"/>
        <v>16485.63</v>
      </c>
      <c r="AS49" s="174">
        <f t="shared" si="12"/>
        <v>11666.65</v>
      </c>
      <c r="AT49" s="174">
        <f t="shared" si="12"/>
        <v>7866.7199999999975</v>
      </c>
      <c r="AU49" s="174">
        <f t="shared" si="12"/>
        <v>183931.98000000004</v>
      </c>
      <c r="AV49" s="174">
        <f t="shared" si="12"/>
        <v>3700</v>
      </c>
      <c r="AW49" s="174">
        <f t="shared" si="12"/>
        <v>6101.08</v>
      </c>
      <c r="AX49" s="174">
        <f t="shared" si="12"/>
        <v>0</v>
      </c>
      <c r="AY49" s="174">
        <f t="shared" si="12"/>
        <v>9801.08</v>
      </c>
      <c r="AZ49" s="174">
        <f t="shared" si="12"/>
        <v>20761.310000000001</v>
      </c>
      <c r="BA49" s="174">
        <f t="shared" si="12"/>
        <v>0</v>
      </c>
      <c r="BB49" s="174">
        <f t="shared" si="12"/>
        <v>30379.010000000002</v>
      </c>
      <c r="BC49" s="174">
        <f t="shared" si="12"/>
        <v>18789.849999999999</v>
      </c>
      <c r="BD49" s="174">
        <f t="shared" si="12"/>
        <v>1920.98</v>
      </c>
      <c r="BE49" s="174">
        <f t="shared" si="12"/>
        <v>2386</v>
      </c>
      <c r="BF49" s="174">
        <f t="shared" si="12"/>
        <v>0</v>
      </c>
      <c r="BG49" s="174">
        <f t="shared" si="12"/>
        <v>53475.839999999997</v>
      </c>
      <c r="BH49" s="174">
        <f t="shared" si="12"/>
        <v>333322.36000000004</v>
      </c>
      <c r="BI49" s="173"/>
    </row>
    <row r="50" spans="1:61" s="150" customFormat="1" ht="23.1" customHeight="1" thickBot="1" x14ac:dyDescent="0.4">
      <c r="A50" s="279"/>
      <c r="B50" s="165"/>
      <c r="C50" s="164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71"/>
      <c r="X50" s="280" t="s">
        <v>2</v>
      </c>
      <c r="Y50" s="281"/>
      <c r="Z50" s="170"/>
      <c r="AA50" s="169"/>
      <c r="AB50" s="99"/>
      <c r="AC50" s="169"/>
      <c r="AD50" s="162"/>
      <c r="AE50" s="168"/>
      <c r="AF50" s="167"/>
      <c r="AG50" s="166"/>
      <c r="AH50" s="165"/>
      <c r="AI50" s="164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2"/>
    </row>
    <row r="51" spans="1:61" s="150" customFormat="1" ht="23.1" customHeight="1" x14ac:dyDescent="0.35">
      <c r="A51" s="282"/>
      <c r="B51" s="158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Q51" s="156"/>
      <c r="R51" s="156"/>
      <c r="S51" s="156"/>
      <c r="V51" s="156"/>
      <c r="W51" s="305"/>
      <c r="X51" s="305"/>
      <c r="Z51" s="159"/>
      <c r="AA51" s="159"/>
      <c r="AB51" s="100"/>
      <c r="AC51" s="159"/>
      <c r="AD51" s="156"/>
      <c r="AE51" s="161"/>
      <c r="AF51" s="161"/>
      <c r="AH51" s="158"/>
      <c r="AJ51" s="156"/>
      <c r="AK51" s="156"/>
      <c r="AL51" s="156"/>
      <c r="AM51" s="156"/>
      <c r="AN51" s="156"/>
      <c r="AO51" s="156" t="s">
        <v>2</v>
      </c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BA51" s="156"/>
      <c r="BB51" s="156"/>
      <c r="BC51" s="156"/>
      <c r="BD51" s="156"/>
      <c r="BE51" s="156"/>
      <c r="BF51" s="156"/>
      <c r="BH51" s="156"/>
    </row>
    <row r="52" spans="1:61" s="150" customFormat="1" ht="23.1" customHeight="1" x14ac:dyDescent="0.35">
      <c r="A52" s="282"/>
      <c r="B52" s="158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W52" s="160" t="s">
        <v>2</v>
      </c>
      <c r="X52" s="160" t="s">
        <v>2</v>
      </c>
      <c r="Y52" s="156"/>
      <c r="Z52" s="159"/>
      <c r="AA52" s="159"/>
      <c r="AB52" s="100"/>
      <c r="AC52" s="159"/>
      <c r="AD52" s="156"/>
      <c r="AE52" s="156"/>
      <c r="AF52" s="156"/>
      <c r="AH52" s="158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</row>
    <row r="53" spans="1:61" s="150" customFormat="1" ht="23.1" customHeight="1" x14ac:dyDescent="0.35">
      <c r="A53" s="283"/>
      <c r="B53" s="291" t="s">
        <v>50</v>
      </c>
      <c r="C53" s="291"/>
      <c r="D53" s="291"/>
      <c r="E53" s="156"/>
      <c r="F53" s="156"/>
      <c r="G53" s="156"/>
      <c r="H53" s="156"/>
      <c r="I53" s="156"/>
      <c r="J53" s="306" t="s">
        <v>51</v>
      </c>
      <c r="K53" s="306"/>
      <c r="L53" s="306"/>
      <c r="M53" s="306"/>
      <c r="N53" s="306"/>
      <c r="O53" s="306"/>
      <c r="P53" s="306"/>
      <c r="Q53" s="156"/>
      <c r="R53" s="156"/>
      <c r="S53" s="306" t="s">
        <v>52</v>
      </c>
      <c r="T53" s="306"/>
      <c r="U53" s="306"/>
      <c r="W53" s="160"/>
      <c r="X53" s="307" t="s">
        <v>53</v>
      </c>
      <c r="Y53" s="307"/>
      <c r="Z53" s="307"/>
      <c r="AA53" s="307"/>
      <c r="AB53" s="307"/>
      <c r="AC53" s="307"/>
      <c r="AD53" s="156"/>
      <c r="AE53" s="156"/>
      <c r="AF53" s="156"/>
      <c r="AG53" s="153"/>
      <c r="AH53" s="158"/>
      <c r="AI53" s="291" t="s">
        <v>50</v>
      </c>
      <c r="AJ53" s="291"/>
      <c r="AK53" s="291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3"/>
      <c r="BA53" s="156"/>
      <c r="BB53" s="156"/>
      <c r="BC53" s="156"/>
      <c r="BD53" s="156"/>
      <c r="BE53" s="156"/>
      <c r="BF53" s="156"/>
      <c r="BG53" s="153"/>
    </row>
    <row r="54" spans="1:61" s="150" customFormat="1" ht="23.1" customHeight="1" x14ac:dyDescent="0.35">
      <c r="A54" s="282"/>
      <c r="B54" s="158"/>
      <c r="D54" s="157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Q54" s="156"/>
      <c r="R54" s="156"/>
      <c r="S54" s="156"/>
      <c r="T54" s="155"/>
      <c r="U54" s="155"/>
      <c r="W54" s="160"/>
      <c r="X54" s="151"/>
      <c r="AB54" s="100"/>
      <c r="AC54" s="159"/>
      <c r="AD54" s="156"/>
      <c r="AE54" s="156"/>
      <c r="AF54" s="156"/>
      <c r="AH54" s="158"/>
      <c r="AI54" s="158"/>
      <c r="AK54" s="157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5"/>
      <c r="BA54" s="156"/>
      <c r="BB54" s="156"/>
      <c r="BC54" s="156"/>
      <c r="BD54" s="156"/>
      <c r="BE54" s="156"/>
      <c r="BF54" s="156"/>
      <c r="BG54" s="155"/>
    </row>
    <row r="55" spans="1:61" s="150" customFormat="1" ht="23.1" customHeight="1" x14ac:dyDescent="0.35">
      <c r="A55" s="282"/>
      <c r="W55" s="151"/>
      <c r="X55" s="151"/>
      <c r="Z55" s="154"/>
      <c r="AA55" s="154"/>
      <c r="AB55" s="100"/>
      <c r="AC55" s="154"/>
    </row>
    <row r="56" spans="1:61" s="152" customFormat="1" ht="23.1" customHeight="1" x14ac:dyDescent="0.35">
      <c r="A56" s="283"/>
      <c r="B56" s="289" t="s">
        <v>89</v>
      </c>
      <c r="C56" s="289"/>
      <c r="D56" s="289"/>
      <c r="E56" s="153"/>
      <c r="F56" s="153"/>
      <c r="G56" s="153"/>
      <c r="H56" s="153"/>
      <c r="I56" s="153"/>
      <c r="J56" s="289" t="s">
        <v>54</v>
      </c>
      <c r="K56" s="289"/>
      <c r="L56" s="289"/>
      <c r="M56" s="289"/>
      <c r="N56" s="289"/>
      <c r="O56" s="289"/>
      <c r="P56" s="289"/>
      <c r="Q56" s="153"/>
      <c r="R56" s="153"/>
      <c r="S56" s="289" t="s">
        <v>55</v>
      </c>
      <c r="T56" s="289"/>
      <c r="U56" s="289"/>
      <c r="V56" s="153"/>
      <c r="W56" s="151"/>
      <c r="X56" s="290" t="s">
        <v>56</v>
      </c>
      <c r="Y56" s="290"/>
      <c r="Z56" s="290"/>
      <c r="AA56" s="290"/>
      <c r="AB56" s="290"/>
      <c r="AC56" s="290"/>
      <c r="AD56" s="153"/>
      <c r="AE56" s="153"/>
      <c r="AF56" s="153"/>
      <c r="AG56" s="153"/>
      <c r="AH56" s="153"/>
      <c r="AI56" s="289" t="s">
        <v>89</v>
      </c>
      <c r="AJ56" s="289"/>
      <c r="AK56" s="289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</row>
    <row r="57" spans="1:61" s="149" customFormat="1" ht="23.1" customHeight="1" x14ac:dyDescent="0.35">
      <c r="A57" s="282"/>
      <c r="B57" s="291" t="s">
        <v>90</v>
      </c>
      <c r="C57" s="291"/>
      <c r="D57" s="291"/>
      <c r="E57" s="150"/>
      <c r="F57" s="150"/>
      <c r="G57" s="150"/>
      <c r="H57" s="150"/>
      <c r="I57" s="150"/>
      <c r="J57" s="291" t="s">
        <v>82</v>
      </c>
      <c r="K57" s="291"/>
      <c r="L57" s="291"/>
      <c r="M57" s="291"/>
      <c r="N57" s="291"/>
      <c r="O57" s="291"/>
      <c r="P57" s="291"/>
      <c r="Q57" s="150"/>
      <c r="R57" s="150"/>
      <c r="S57" s="291" t="s">
        <v>83</v>
      </c>
      <c r="T57" s="291"/>
      <c r="U57" s="291"/>
      <c r="V57" s="150"/>
      <c r="W57" s="151"/>
      <c r="X57" s="292" t="s">
        <v>57</v>
      </c>
      <c r="Y57" s="292"/>
      <c r="Z57" s="292"/>
      <c r="AA57" s="292"/>
      <c r="AB57" s="292"/>
      <c r="AC57" s="292"/>
      <c r="AD57" s="150"/>
      <c r="AE57" s="150"/>
      <c r="AF57" s="150"/>
      <c r="AG57" s="150"/>
      <c r="AH57" s="150"/>
      <c r="AI57" s="291" t="s">
        <v>90</v>
      </c>
      <c r="AJ57" s="291"/>
      <c r="AK57" s="291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</row>
    <row r="60" spans="1:61" s="150" customFormat="1" ht="23.1" customHeight="1" x14ac:dyDescent="0.35">
      <c r="A60" s="284">
        <v>18</v>
      </c>
      <c r="B60" s="216" t="s">
        <v>47</v>
      </c>
      <c r="C60" s="198" t="s">
        <v>29</v>
      </c>
      <c r="D60" s="9">
        <v>29737</v>
      </c>
      <c r="E60" s="9">
        <v>1540</v>
      </c>
      <c r="F60" s="9">
        <f>SUM(D60:E60)</f>
        <v>31277</v>
      </c>
      <c r="G60" s="9">
        <v>1540</v>
      </c>
      <c r="H60" s="9"/>
      <c r="I60" s="9"/>
      <c r="J60" s="9">
        <f>SUM(F60:I60)</f>
        <v>32817</v>
      </c>
      <c r="K60" s="203">
        <f>J60</f>
        <v>32817</v>
      </c>
      <c r="L60" s="11">
        <f>ROUND(K60/6/31/60*(O60+N60*60+M60*6*60),2)</f>
        <v>0</v>
      </c>
      <c r="M60" s="196">
        <v>0</v>
      </c>
      <c r="N60" s="196">
        <v>0</v>
      </c>
      <c r="O60" s="196">
        <v>0</v>
      </c>
      <c r="P60" s="203">
        <f>K60-L60</f>
        <v>32817</v>
      </c>
      <c r="Q60" s="9">
        <v>1201.46</v>
      </c>
      <c r="R60" s="9">
        <f>SUM(AK60:AT60)</f>
        <v>2953.5299999999997</v>
      </c>
      <c r="S60" s="9">
        <f>SUM(AV60:AX60)</f>
        <v>200</v>
      </c>
      <c r="T60" s="9">
        <f>ROUNDDOWN(K60*5%/2,2)</f>
        <v>820.42</v>
      </c>
      <c r="U60" s="9">
        <f>SUM(BA60:BF60)</f>
        <v>100</v>
      </c>
      <c r="V60" s="203">
        <f>Q60+R60+S60+T60+U60</f>
        <v>5275.41</v>
      </c>
      <c r="W60" s="13">
        <f>ROUND(AF60,0)</f>
        <v>13771</v>
      </c>
      <c r="X60" s="13">
        <f>(AE60-W60)</f>
        <v>13770.59</v>
      </c>
      <c r="Y60" s="202">
        <f>+A60</f>
        <v>18</v>
      </c>
      <c r="Z60" s="15">
        <f>K60*12%</f>
        <v>3938.04</v>
      </c>
      <c r="AA60" s="16">
        <v>0</v>
      </c>
      <c r="AB60" s="9">
        <v>100</v>
      </c>
      <c r="AC60" s="9">
        <f>ROUNDUP(J60*5%/2,2)</f>
        <v>820.43</v>
      </c>
      <c r="AD60" s="217">
        <v>200</v>
      </c>
      <c r="AE60" s="188">
        <f>+P60-V60</f>
        <v>27541.59</v>
      </c>
      <c r="AF60" s="201">
        <f>(+P60-V60)/2</f>
        <v>13770.795</v>
      </c>
      <c r="AG60" s="200">
        <v>18</v>
      </c>
      <c r="AH60" s="216" t="s">
        <v>47</v>
      </c>
      <c r="AI60" s="198" t="s">
        <v>29</v>
      </c>
      <c r="AJ60" s="9">
        <f>Q60</f>
        <v>1201.46</v>
      </c>
      <c r="AK60" s="9">
        <f>K60*9%</f>
        <v>2953.5299999999997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/>
      <c r="AT60" s="9">
        <v>0</v>
      </c>
      <c r="AU60" s="9">
        <f>SUM(AK60:AT60)</f>
        <v>2953.5299999999997</v>
      </c>
      <c r="AV60" s="215">
        <v>200</v>
      </c>
      <c r="AW60" s="9">
        <v>0</v>
      </c>
      <c r="AX60" s="9">
        <v>0</v>
      </c>
      <c r="AY60" s="9">
        <f>SUM(AV60:AW60)</f>
        <v>200</v>
      </c>
      <c r="AZ60" s="9">
        <f>ROUNDDOWN(J60*5%/2,2)</f>
        <v>820.42</v>
      </c>
      <c r="BA60" s="9">
        <v>0</v>
      </c>
      <c r="BB60" s="27">
        <v>0</v>
      </c>
      <c r="BC60" s="9">
        <v>0</v>
      </c>
      <c r="BD60" s="9">
        <v>100</v>
      </c>
      <c r="BE60" s="9">
        <v>0</v>
      </c>
      <c r="BF60" s="9">
        <v>0</v>
      </c>
      <c r="BG60" s="9">
        <f>SUM(BA60:BF60)</f>
        <v>100</v>
      </c>
      <c r="BH60" s="205">
        <f>AJ60+AU60+AY60+AZ60+BG60</f>
        <v>5275.41</v>
      </c>
    </row>
    <row r="61" spans="1:61" s="150" customFormat="1" ht="23.1" customHeight="1" x14ac:dyDescent="0.35">
      <c r="A61" s="284" t="s">
        <v>2</v>
      </c>
      <c r="B61" s="208"/>
      <c r="C61" s="207"/>
      <c r="D61" s="25"/>
      <c r="E61" s="25"/>
      <c r="F61" s="9">
        <f>SUM(D61:E61)</f>
        <v>0</v>
      </c>
      <c r="G61" s="25"/>
      <c r="H61" s="25"/>
      <c r="I61" s="9"/>
      <c r="J61" s="9">
        <f>SUM(F61:I61)</f>
        <v>0</v>
      </c>
      <c r="K61" s="213"/>
      <c r="L61" s="11">
        <f>ROUND(K61/6/31/60*(O61+N61*60+M61*6*60),2)</f>
        <v>0</v>
      </c>
      <c r="M61" s="214"/>
      <c r="N61" s="214"/>
      <c r="O61" s="214"/>
      <c r="P61" s="213"/>
      <c r="Q61" s="25"/>
      <c r="R61" s="9"/>
      <c r="S61" s="9"/>
      <c r="T61" s="9"/>
      <c r="U61" s="9"/>
      <c r="V61" s="212"/>
      <c r="W61" s="13"/>
      <c r="X61" s="35"/>
      <c r="Y61" s="36"/>
      <c r="Z61" s="37"/>
      <c r="AA61" s="38"/>
      <c r="AB61" s="25"/>
      <c r="AC61" s="9"/>
      <c r="AD61" s="39"/>
      <c r="AE61" s="211"/>
      <c r="AF61" s="210"/>
      <c r="AG61" s="209"/>
      <c r="AH61" s="208"/>
      <c r="AI61" s="207"/>
      <c r="AJ61" s="9">
        <f>Q61</f>
        <v>0</v>
      </c>
      <c r="AK61" s="9"/>
      <c r="AL61" s="25"/>
      <c r="AM61" s="25"/>
      <c r="AN61" s="25"/>
      <c r="AO61" s="25"/>
      <c r="AP61" s="25"/>
      <c r="AQ61" s="25"/>
      <c r="AR61" s="25"/>
      <c r="AS61" s="25"/>
      <c r="AT61" s="25"/>
      <c r="AU61" s="43"/>
      <c r="AV61" s="206"/>
      <c r="AW61" s="25"/>
      <c r="AX61" s="25"/>
      <c r="AY61" s="43"/>
      <c r="AZ61" s="9">
        <f>ROUNDDOWN(J61*5%/2,2)</f>
        <v>0</v>
      </c>
      <c r="BA61" s="196"/>
      <c r="BB61" s="25"/>
      <c r="BC61" s="25"/>
      <c r="BD61" s="25"/>
      <c r="BE61" s="25"/>
      <c r="BF61" s="25"/>
      <c r="BG61" s="43"/>
      <c r="BH61" s="205">
        <f>AJ61+AU61+AY61+AZ61+BG61</f>
        <v>0</v>
      </c>
    </row>
  </sheetData>
  <mergeCells count="83">
    <mergeCell ref="B56:D56"/>
    <mergeCell ref="J56:P56"/>
    <mergeCell ref="S56:U56"/>
    <mergeCell ref="X56:AC56"/>
    <mergeCell ref="AI56:AK56"/>
    <mergeCell ref="B57:D57"/>
    <mergeCell ref="J57:P57"/>
    <mergeCell ref="S57:U57"/>
    <mergeCell ref="X57:AC57"/>
    <mergeCell ref="AI57:AK57"/>
    <mergeCell ref="BE8:BE10"/>
    <mergeCell ref="BF8:BF10"/>
    <mergeCell ref="BG8:BG10"/>
    <mergeCell ref="BH8:BH10"/>
    <mergeCell ref="W51:X51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AU8:AU10"/>
    <mergeCell ref="AV8:AV10"/>
    <mergeCell ref="AW8:AW10"/>
    <mergeCell ref="B53:D53"/>
    <mergeCell ref="J53:P53"/>
    <mergeCell ref="S53:U53"/>
    <mergeCell ref="X53:AC53"/>
    <mergeCell ref="AI53:AK53"/>
    <mergeCell ref="AX8:AX10"/>
    <mergeCell ref="AM8:AM10"/>
    <mergeCell ref="AN8:AN10"/>
    <mergeCell ref="AO8:AO10"/>
    <mergeCell ref="AP8:AP10"/>
    <mergeCell ref="AQ8:AQ10"/>
    <mergeCell ref="AR8:AR10"/>
    <mergeCell ref="U8:U10"/>
    <mergeCell ref="V8:V10"/>
    <mergeCell ref="AL8:AL10"/>
    <mergeCell ref="Z8:Z10"/>
    <mergeCell ref="AB8:AB10"/>
    <mergeCell ref="AC8:AC10"/>
    <mergeCell ref="AD8:AD10"/>
    <mergeCell ref="AF8:AF10"/>
    <mergeCell ref="AG8:AG10"/>
    <mergeCell ref="AH8:AH10"/>
    <mergeCell ref="AI8:AI10"/>
    <mergeCell ref="AJ8:AJ10"/>
    <mergeCell ref="AK8:AK10"/>
    <mergeCell ref="F8:F10"/>
    <mergeCell ref="G8:G10"/>
    <mergeCell ref="H8:H10"/>
    <mergeCell ref="I8:I10"/>
    <mergeCell ref="J8:J10"/>
    <mergeCell ref="K8:K10"/>
    <mergeCell ref="P4:U4"/>
    <mergeCell ref="AP4:AX4"/>
    <mergeCell ref="P5:U5"/>
    <mergeCell ref="AP5:AX5"/>
    <mergeCell ref="P6:U6"/>
    <mergeCell ref="Y8:Y10"/>
    <mergeCell ref="L8:L10"/>
    <mergeCell ref="M8:M10"/>
    <mergeCell ref="N8:N10"/>
    <mergeCell ref="O8:O10"/>
    <mergeCell ref="AE8:AE10"/>
    <mergeCell ref="Q8:Q10"/>
    <mergeCell ref="R8:R10"/>
    <mergeCell ref="S8:S10"/>
    <mergeCell ref="T8:T10"/>
    <mergeCell ref="A8:A10"/>
    <mergeCell ref="B8:B10"/>
    <mergeCell ref="C8:C10"/>
    <mergeCell ref="D8:D10"/>
    <mergeCell ref="E8:E10"/>
    <mergeCell ref="P1:U1"/>
    <mergeCell ref="AP1:AX1"/>
    <mergeCell ref="P2:U2"/>
    <mergeCell ref="AP2:AX2"/>
    <mergeCell ref="P3:U3"/>
    <mergeCell ref="AP3:AX3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8" fitToHeight="0" orientation="landscape" r:id="rId1"/>
  <colBreaks count="1" manualBreakCount="1">
    <brk id="30" max="5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761F-4E65-46BC-9DAE-933D442DBA8F}">
  <dimension ref="A1:BI59"/>
  <sheetViews>
    <sheetView view="pageBreakPreview" topLeftCell="L3" zoomScale="62" zoomScaleNormal="62" zoomScaleSheetLayoutView="62" workbookViewId="0">
      <selection activeCell="AE8" sqref="AE8:AE10"/>
    </sheetView>
  </sheetViews>
  <sheetFormatPr defaultColWidth="9.140625" defaultRowHeight="23.1" customHeight="1" x14ac:dyDescent="0.35"/>
  <cols>
    <col min="1" max="1" width="7.28515625" style="145" customWidth="1"/>
    <col min="2" max="2" width="34.5703125" style="145" customWidth="1"/>
    <col min="3" max="3" width="16.140625" style="145" customWidth="1"/>
    <col min="4" max="4" width="18.5703125" style="145" hidden="1" customWidth="1"/>
    <col min="5" max="5" width="16.28515625" style="145" hidden="1" customWidth="1"/>
    <col min="6" max="6" width="20.5703125" style="145" customWidth="1"/>
    <col min="7" max="7" width="16.28515625" style="145" customWidth="1"/>
    <col min="8" max="8" width="9.140625" style="145" customWidth="1"/>
    <col min="9" max="9" width="9.85546875" style="145" customWidth="1"/>
    <col min="10" max="10" width="18.7109375" style="145" customWidth="1"/>
    <col min="11" max="11" width="5.28515625" style="146" hidden="1" customWidth="1"/>
    <col min="12" max="12" width="19.42578125" style="145" customWidth="1"/>
    <col min="13" max="13" width="4.85546875" style="145" customWidth="1"/>
    <col min="14" max="14" width="3.28515625" style="145" customWidth="1"/>
    <col min="15" max="15" width="5.85546875" style="145" customWidth="1"/>
    <col min="16" max="16" width="19.5703125" style="145" customWidth="1"/>
    <col min="17" max="17" width="24.85546875" style="145" customWidth="1"/>
    <col min="18" max="18" width="19.140625" style="145" customWidth="1"/>
    <col min="19" max="19" width="16.28515625" style="145" customWidth="1"/>
    <col min="20" max="20" width="18.42578125" style="145" customWidth="1"/>
    <col min="21" max="21" width="18.28515625" style="145" customWidth="1"/>
    <col min="22" max="22" width="19" style="145" customWidth="1"/>
    <col min="23" max="24" width="23.7109375" style="148" customWidth="1"/>
    <col min="25" max="25" width="5.28515625" style="145" customWidth="1"/>
    <col min="26" max="26" width="18.85546875" style="147" customWidth="1"/>
    <col min="27" max="27" width="18.85546875" style="147" hidden="1" customWidth="1"/>
    <col min="28" max="28" width="14.7109375" style="108" customWidth="1"/>
    <col min="29" max="29" width="17" style="147" customWidth="1"/>
    <col min="30" max="30" width="14.5703125" style="146" customWidth="1"/>
    <col min="31" max="31" width="21.140625" style="145" customWidth="1"/>
    <col min="32" max="32" width="20.85546875" style="145" customWidth="1"/>
    <col min="33" max="33" width="7.28515625" style="145" customWidth="1"/>
    <col min="34" max="34" width="34.5703125" style="145" customWidth="1"/>
    <col min="35" max="35" width="16.140625" style="145" customWidth="1"/>
    <col min="36" max="36" width="20" style="145" customWidth="1"/>
    <col min="37" max="37" width="18.42578125" style="145" customWidth="1"/>
    <col min="38" max="38" width="17.5703125" style="145" customWidth="1"/>
    <col min="39" max="39" width="18.140625" style="145" customWidth="1"/>
    <col min="40" max="41" width="15" style="145" customWidth="1"/>
    <col min="42" max="42" width="13.28515625" style="145" customWidth="1"/>
    <col min="43" max="43" width="20.140625" style="145" customWidth="1"/>
    <col min="44" max="45" width="17.5703125" style="145" customWidth="1"/>
    <col min="46" max="46" width="16.5703125" style="145" customWidth="1"/>
    <col min="47" max="47" width="18.28515625" style="145" customWidth="1"/>
    <col min="48" max="48" width="16" style="145" customWidth="1"/>
    <col min="49" max="49" width="16.28515625" style="145" customWidth="1"/>
    <col min="50" max="50" width="11.85546875" style="145" customWidth="1"/>
    <col min="51" max="51" width="16.28515625" style="145" customWidth="1"/>
    <col min="52" max="52" width="18.42578125" style="145" customWidth="1"/>
    <col min="53" max="53" width="13.5703125" style="145" customWidth="1"/>
    <col min="54" max="54" width="18.42578125" style="145" customWidth="1"/>
    <col min="55" max="55" width="19.42578125" style="145" customWidth="1"/>
    <col min="56" max="56" width="14" style="145" customWidth="1"/>
    <col min="57" max="57" width="17.7109375" style="145" customWidth="1"/>
    <col min="58" max="58" width="16.5703125" style="145" customWidth="1"/>
    <col min="59" max="59" width="18.28515625" style="145" customWidth="1"/>
    <col min="60" max="60" width="18.5703125" style="145" customWidth="1"/>
    <col min="61" max="61" width="9.140625" style="145" customWidth="1"/>
    <col min="62" max="16384" width="9.140625" style="144"/>
  </cols>
  <sheetData>
    <row r="1" spans="1:60" s="145" customFormat="1" ht="23.1" customHeight="1" x14ac:dyDescent="0.4">
      <c r="B1" s="244"/>
      <c r="D1" s="242"/>
      <c r="E1" s="242"/>
      <c r="F1" s="242"/>
      <c r="G1" s="242"/>
      <c r="H1" s="242"/>
      <c r="I1" s="242"/>
      <c r="J1" s="242"/>
      <c r="K1" s="146"/>
      <c r="P1" s="291" t="s">
        <v>0</v>
      </c>
      <c r="Q1" s="291"/>
      <c r="R1" s="291"/>
      <c r="S1" s="291"/>
      <c r="T1" s="291"/>
      <c r="U1" s="291"/>
      <c r="V1" s="145" t="s">
        <v>2</v>
      </c>
      <c r="W1" s="148"/>
      <c r="X1" s="245"/>
      <c r="Z1" s="147"/>
      <c r="AA1" s="147"/>
      <c r="AB1" s="108"/>
      <c r="AC1" s="147"/>
      <c r="AD1" s="146"/>
      <c r="AH1" s="244"/>
      <c r="AP1" s="291" t="s">
        <v>0</v>
      </c>
      <c r="AQ1" s="291"/>
      <c r="AR1" s="291"/>
      <c r="AS1" s="291"/>
      <c r="AT1" s="291"/>
      <c r="AU1" s="291"/>
      <c r="AV1" s="291"/>
      <c r="AW1" s="291"/>
      <c r="AX1" s="291"/>
      <c r="BF1" s="145" t="s">
        <v>1</v>
      </c>
      <c r="BH1" s="145" t="s">
        <v>2</v>
      </c>
    </row>
    <row r="2" spans="1:60" s="145" customFormat="1" ht="23.1" customHeight="1" x14ac:dyDescent="0.35">
      <c r="D2" s="242"/>
      <c r="E2" s="242"/>
      <c r="F2" s="242"/>
      <c r="G2" s="242"/>
      <c r="H2" s="242"/>
      <c r="I2" s="242"/>
      <c r="J2" s="242"/>
      <c r="K2" s="146"/>
      <c r="P2" s="291" t="s">
        <v>80</v>
      </c>
      <c r="Q2" s="291"/>
      <c r="R2" s="291"/>
      <c r="S2" s="291"/>
      <c r="T2" s="291"/>
      <c r="U2" s="291"/>
      <c r="W2" s="148"/>
      <c r="X2" s="148"/>
      <c r="Z2" s="147"/>
      <c r="AA2" s="147"/>
      <c r="AB2" s="108"/>
      <c r="AC2" s="147"/>
      <c r="AD2" s="146"/>
      <c r="AL2" s="238"/>
      <c r="AP2" s="291" t="s">
        <v>80</v>
      </c>
      <c r="AQ2" s="291"/>
      <c r="AR2" s="291"/>
      <c r="AS2" s="291"/>
      <c r="AT2" s="291"/>
      <c r="AU2" s="291"/>
      <c r="AV2" s="291"/>
      <c r="AW2" s="291"/>
      <c r="AX2" s="291"/>
      <c r="AY2" s="243"/>
    </row>
    <row r="3" spans="1:60" s="145" customFormat="1" ht="23.1" customHeight="1" x14ac:dyDescent="0.35">
      <c r="K3" s="146"/>
      <c r="N3" s="242"/>
      <c r="P3" s="291" t="s">
        <v>81</v>
      </c>
      <c r="Q3" s="291"/>
      <c r="R3" s="291"/>
      <c r="S3" s="291"/>
      <c r="T3" s="291"/>
      <c r="U3" s="291"/>
      <c r="W3" s="148"/>
      <c r="X3" s="148"/>
      <c r="Z3" s="147"/>
      <c r="AA3" s="147"/>
      <c r="AB3" s="108"/>
      <c r="AC3" s="147"/>
      <c r="AD3" s="146"/>
      <c r="AP3" s="291" t="s">
        <v>84</v>
      </c>
      <c r="AQ3" s="291"/>
      <c r="AR3" s="291"/>
      <c r="AS3" s="291"/>
      <c r="AT3" s="291"/>
      <c r="AU3" s="291"/>
      <c r="AV3" s="291"/>
      <c r="AW3" s="291"/>
      <c r="AX3" s="291"/>
      <c r="AY3" s="241"/>
      <c r="AZ3" s="241"/>
      <c r="BA3" s="241"/>
      <c r="BB3" s="241"/>
      <c r="BC3" s="241"/>
      <c r="BD3" s="241"/>
      <c r="BE3" s="241"/>
      <c r="BF3" s="241"/>
      <c r="BG3" s="241"/>
    </row>
    <row r="4" spans="1:60" s="145" customFormat="1" ht="23.1" customHeight="1" x14ac:dyDescent="0.35">
      <c r="K4" s="146"/>
      <c r="P4" s="289" t="s">
        <v>110</v>
      </c>
      <c r="Q4" s="289"/>
      <c r="R4" s="289"/>
      <c r="S4" s="289"/>
      <c r="T4" s="289"/>
      <c r="U4" s="289"/>
      <c r="W4" s="148"/>
      <c r="X4" s="148"/>
      <c r="Z4" s="147"/>
      <c r="AA4" s="147"/>
      <c r="AB4" s="108"/>
      <c r="AC4" s="147"/>
      <c r="AD4" s="146"/>
      <c r="AL4" s="240"/>
      <c r="AM4" s="240"/>
      <c r="AN4" s="240"/>
      <c r="AO4" s="240"/>
      <c r="AP4" s="289" t="s">
        <v>109</v>
      </c>
      <c r="AQ4" s="289"/>
      <c r="AR4" s="289"/>
      <c r="AS4" s="289"/>
      <c r="AT4" s="289"/>
      <c r="AU4" s="289"/>
      <c r="AV4" s="289"/>
      <c r="AW4" s="289"/>
      <c r="AX4" s="289"/>
    </row>
    <row r="5" spans="1:60" s="145" customFormat="1" ht="23.1" customHeight="1" x14ac:dyDescent="0.35">
      <c r="K5" s="146"/>
      <c r="P5" s="289" t="s">
        <v>3</v>
      </c>
      <c r="Q5" s="291"/>
      <c r="R5" s="291"/>
      <c r="S5" s="291"/>
      <c r="T5" s="291"/>
      <c r="U5" s="291"/>
      <c r="W5" s="148"/>
      <c r="X5" s="148"/>
      <c r="Z5" s="147"/>
      <c r="AA5" s="147"/>
      <c r="AB5" s="108"/>
      <c r="AC5" s="147"/>
      <c r="AD5" s="146"/>
      <c r="AL5" s="241"/>
      <c r="AP5" s="289" t="s">
        <v>3</v>
      </c>
      <c r="AQ5" s="289"/>
      <c r="AR5" s="289"/>
      <c r="AS5" s="289"/>
      <c r="AT5" s="289"/>
      <c r="AU5" s="289"/>
      <c r="AV5" s="289"/>
      <c r="AW5" s="289"/>
      <c r="AX5" s="289"/>
      <c r="AY5" s="240"/>
    </row>
    <row r="6" spans="1:60" s="145" customFormat="1" ht="23.1" customHeight="1" x14ac:dyDescent="0.35">
      <c r="K6" s="146"/>
      <c r="P6" s="369"/>
      <c r="Q6" s="369"/>
      <c r="R6" s="369"/>
      <c r="S6" s="369"/>
      <c r="T6" s="369"/>
      <c r="U6" s="369"/>
      <c r="W6" s="148"/>
      <c r="X6" s="148"/>
      <c r="Z6" s="147"/>
      <c r="AA6" s="147"/>
      <c r="AB6" s="108"/>
      <c r="AC6" s="147"/>
      <c r="AD6" s="146"/>
      <c r="AL6" s="239"/>
      <c r="AM6" s="239"/>
      <c r="AN6" s="239"/>
      <c r="AO6" s="239"/>
      <c r="AU6" s="238"/>
    </row>
    <row r="7" spans="1:60" s="145" customFormat="1" ht="23.1" customHeight="1" thickBot="1" x14ac:dyDescent="0.4">
      <c r="K7" s="146"/>
      <c r="W7" s="148"/>
      <c r="X7" s="148"/>
      <c r="Z7" s="147"/>
      <c r="AA7" s="147"/>
      <c r="AB7" s="108"/>
      <c r="AC7" s="147"/>
      <c r="AD7" s="146"/>
    </row>
    <row r="8" spans="1:60" s="231" customFormat="1" ht="23.1" customHeight="1" x14ac:dyDescent="0.35">
      <c r="A8" s="379" t="s">
        <v>9</v>
      </c>
      <c r="B8" s="320" t="s">
        <v>10</v>
      </c>
      <c r="C8" s="320" t="s">
        <v>11</v>
      </c>
      <c r="D8" s="358" t="s">
        <v>61</v>
      </c>
      <c r="E8" s="358" t="s">
        <v>88</v>
      </c>
      <c r="F8" s="358" t="s">
        <v>99</v>
      </c>
      <c r="G8" s="358" t="s">
        <v>100</v>
      </c>
      <c r="H8" s="361" t="s">
        <v>87</v>
      </c>
      <c r="I8" s="364" t="s">
        <v>12</v>
      </c>
      <c r="J8" s="320" t="s">
        <v>62</v>
      </c>
      <c r="K8" s="366" t="s">
        <v>62</v>
      </c>
      <c r="L8" s="355" t="s">
        <v>13</v>
      </c>
      <c r="M8" s="299" t="s">
        <v>14</v>
      </c>
      <c r="N8" s="299" t="s">
        <v>15</v>
      </c>
      <c r="O8" s="299" t="s">
        <v>16</v>
      </c>
      <c r="Q8" s="332" t="s">
        <v>64</v>
      </c>
      <c r="R8" s="320" t="s">
        <v>67</v>
      </c>
      <c r="S8" s="299" t="s">
        <v>71</v>
      </c>
      <c r="T8" s="308" t="s">
        <v>111</v>
      </c>
      <c r="U8" s="299" t="s">
        <v>77</v>
      </c>
      <c r="V8" s="320" t="s">
        <v>78</v>
      </c>
      <c r="W8" s="237" t="s">
        <v>5</v>
      </c>
      <c r="X8" s="237" t="s">
        <v>5</v>
      </c>
      <c r="Y8" s="302" t="s">
        <v>9</v>
      </c>
      <c r="Z8" s="338" t="s">
        <v>6</v>
      </c>
      <c r="AA8" s="236" t="s">
        <v>4</v>
      </c>
      <c r="AB8" s="341" t="s">
        <v>7</v>
      </c>
      <c r="AC8" s="344" t="s">
        <v>72</v>
      </c>
      <c r="AD8" s="347" t="s">
        <v>8</v>
      </c>
      <c r="AE8" s="358" t="s">
        <v>63</v>
      </c>
      <c r="AF8" s="350"/>
      <c r="AG8" s="379" t="s">
        <v>9</v>
      </c>
      <c r="AH8" s="320" t="s">
        <v>10</v>
      </c>
      <c r="AI8" s="320" t="s">
        <v>11</v>
      </c>
      <c r="AJ8" s="332" t="s">
        <v>64</v>
      </c>
      <c r="AK8" s="335" t="s">
        <v>112</v>
      </c>
      <c r="AL8" s="293" t="s">
        <v>65</v>
      </c>
      <c r="AM8" s="293" t="s">
        <v>66</v>
      </c>
      <c r="AN8" s="293" t="s">
        <v>113</v>
      </c>
      <c r="AO8" s="317" t="s">
        <v>17</v>
      </c>
      <c r="AP8" s="323" t="s">
        <v>79</v>
      </c>
      <c r="AQ8" s="317" t="s">
        <v>19</v>
      </c>
      <c r="AR8" s="317" t="s">
        <v>20</v>
      </c>
      <c r="AS8" s="317" t="s">
        <v>91</v>
      </c>
      <c r="AT8" s="293" t="s">
        <v>114</v>
      </c>
      <c r="AU8" s="320" t="s">
        <v>67</v>
      </c>
      <c r="AV8" s="314" t="s">
        <v>68</v>
      </c>
      <c r="AW8" s="293" t="s">
        <v>69</v>
      </c>
      <c r="AX8" s="323" t="s">
        <v>70</v>
      </c>
      <c r="AY8" s="299" t="s">
        <v>71</v>
      </c>
      <c r="AZ8" s="308" t="s">
        <v>72</v>
      </c>
      <c r="BA8" s="311" t="s">
        <v>73</v>
      </c>
      <c r="BB8" s="314" t="s">
        <v>74</v>
      </c>
      <c r="BC8" s="293" t="s">
        <v>85</v>
      </c>
      <c r="BD8" s="317" t="s">
        <v>21</v>
      </c>
      <c r="BE8" s="293" t="s">
        <v>75</v>
      </c>
      <c r="BF8" s="296" t="s">
        <v>76</v>
      </c>
      <c r="BG8" s="299" t="s">
        <v>77</v>
      </c>
      <c r="BH8" s="302" t="s">
        <v>78</v>
      </c>
    </row>
    <row r="9" spans="1:60" s="231" customFormat="1" ht="23.1" customHeight="1" x14ac:dyDescent="0.35">
      <c r="A9" s="380"/>
      <c r="B9" s="321"/>
      <c r="C9" s="321"/>
      <c r="D9" s="359"/>
      <c r="E9" s="359"/>
      <c r="F9" s="359"/>
      <c r="G9" s="359"/>
      <c r="H9" s="362"/>
      <c r="I9" s="365"/>
      <c r="J9" s="321"/>
      <c r="K9" s="367"/>
      <c r="L9" s="356"/>
      <c r="M9" s="300"/>
      <c r="N9" s="300"/>
      <c r="O9" s="300"/>
      <c r="Q9" s="333"/>
      <c r="R9" s="321"/>
      <c r="S9" s="300"/>
      <c r="T9" s="309"/>
      <c r="U9" s="300"/>
      <c r="V9" s="321"/>
      <c r="W9" s="235" t="s">
        <v>22</v>
      </c>
      <c r="X9" s="235" t="s">
        <v>23</v>
      </c>
      <c r="Y9" s="303"/>
      <c r="Z9" s="339"/>
      <c r="AA9" s="234" t="s">
        <v>18</v>
      </c>
      <c r="AB9" s="342"/>
      <c r="AC9" s="345"/>
      <c r="AD9" s="348"/>
      <c r="AE9" s="359"/>
      <c r="AF9" s="351"/>
      <c r="AG9" s="380"/>
      <c r="AH9" s="321"/>
      <c r="AI9" s="321"/>
      <c r="AJ9" s="333"/>
      <c r="AK9" s="336"/>
      <c r="AL9" s="294"/>
      <c r="AM9" s="294"/>
      <c r="AN9" s="294"/>
      <c r="AO9" s="318"/>
      <c r="AP9" s="324"/>
      <c r="AQ9" s="318"/>
      <c r="AR9" s="318"/>
      <c r="AS9" s="318"/>
      <c r="AT9" s="294"/>
      <c r="AU9" s="321"/>
      <c r="AV9" s="315"/>
      <c r="AW9" s="294"/>
      <c r="AX9" s="324"/>
      <c r="AY9" s="300"/>
      <c r="AZ9" s="309"/>
      <c r="BA9" s="312"/>
      <c r="BB9" s="315"/>
      <c r="BC9" s="294"/>
      <c r="BD9" s="318"/>
      <c r="BE9" s="294"/>
      <c r="BF9" s="297"/>
      <c r="BG9" s="300"/>
      <c r="BH9" s="303"/>
    </row>
    <row r="10" spans="1:60" s="231" customFormat="1" ht="23.1" customHeight="1" thickBot="1" x14ac:dyDescent="0.4">
      <c r="A10" s="380"/>
      <c r="B10" s="321"/>
      <c r="C10" s="321"/>
      <c r="D10" s="359"/>
      <c r="E10" s="360"/>
      <c r="F10" s="360"/>
      <c r="G10" s="360"/>
      <c r="H10" s="363"/>
      <c r="I10" s="365"/>
      <c r="J10" s="321"/>
      <c r="K10" s="368"/>
      <c r="L10" s="357"/>
      <c r="M10" s="301"/>
      <c r="N10" s="301"/>
      <c r="O10" s="301"/>
      <c r="Q10" s="334"/>
      <c r="R10" s="322"/>
      <c r="S10" s="301"/>
      <c r="T10" s="310"/>
      <c r="U10" s="301"/>
      <c r="V10" s="322"/>
      <c r="W10" s="233"/>
      <c r="X10" s="233"/>
      <c r="Y10" s="304"/>
      <c r="Z10" s="340"/>
      <c r="AA10" s="232"/>
      <c r="AB10" s="343"/>
      <c r="AC10" s="346"/>
      <c r="AD10" s="349"/>
      <c r="AE10" s="360"/>
      <c r="AF10" s="351"/>
      <c r="AG10" s="381"/>
      <c r="AH10" s="322"/>
      <c r="AI10" s="322"/>
      <c r="AJ10" s="334"/>
      <c r="AK10" s="337"/>
      <c r="AL10" s="295"/>
      <c r="AM10" s="295"/>
      <c r="AN10" s="295"/>
      <c r="AO10" s="319"/>
      <c r="AP10" s="325"/>
      <c r="AQ10" s="319"/>
      <c r="AR10" s="319"/>
      <c r="AS10" s="319"/>
      <c r="AT10" s="295"/>
      <c r="AU10" s="322"/>
      <c r="AV10" s="316"/>
      <c r="AW10" s="295"/>
      <c r="AX10" s="325"/>
      <c r="AY10" s="301"/>
      <c r="AZ10" s="310"/>
      <c r="BA10" s="313"/>
      <c r="BB10" s="316"/>
      <c r="BC10" s="295"/>
      <c r="BD10" s="319"/>
      <c r="BE10" s="295"/>
      <c r="BF10" s="298"/>
      <c r="BG10" s="301"/>
      <c r="BH10" s="304"/>
    </row>
    <row r="11" spans="1:60" s="150" customFormat="1" ht="23.1" customHeight="1" x14ac:dyDescent="0.35">
      <c r="A11" s="186"/>
      <c r="B11" s="183"/>
      <c r="C11" s="185"/>
      <c r="D11" s="120"/>
      <c r="E11" s="56"/>
      <c r="F11" s="56"/>
      <c r="G11" s="56"/>
      <c r="H11" s="62"/>
      <c r="I11" s="62"/>
      <c r="J11" s="62"/>
      <c r="K11" s="203"/>
      <c r="L11" s="56"/>
      <c r="M11" s="224"/>
      <c r="N11" s="224"/>
      <c r="O11" s="224"/>
      <c r="P11" s="230"/>
      <c r="Q11" s="224"/>
      <c r="R11" s="56"/>
      <c r="S11" s="56"/>
      <c r="T11" s="224"/>
      <c r="U11" s="56"/>
      <c r="V11" s="230"/>
      <c r="W11" s="123"/>
      <c r="X11" s="123"/>
      <c r="Y11" s="124"/>
      <c r="Z11" s="125"/>
      <c r="AA11" s="126"/>
      <c r="AB11" s="56"/>
      <c r="AC11" s="126"/>
      <c r="AD11" s="229"/>
      <c r="AE11" s="228"/>
      <c r="AF11" s="227"/>
      <c r="AG11" s="226"/>
      <c r="AH11" s="225"/>
      <c r="AI11" s="224"/>
      <c r="AJ11" s="224"/>
      <c r="AK11" s="56"/>
      <c r="AL11" s="224"/>
      <c r="AM11" s="224"/>
      <c r="AN11" s="224"/>
      <c r="AO11" s="224"/>
      <c r="AP11" s="224"/>
      <c r="AQ11" s="224"/>
      <c r="AR11" s="224"/>
      <c r="AS11" s="224"/>
      <c r="AT11" s="224"/>
      <c r="AU11" s="56"/>
      <c r="AV11" s="224"/>
      <c r="AW11" s="224"/>
      <c r="AX11" s="224"/>
      <c r="AY11" s="56"/>
      <c r="AZ11" s="224"/>
      <c r="BA11" s="224"/>
      <c r="BB11" s="224"/>
      <c r="BC11" s="224"/>
      <c r="BD11" s="224"/>
      <c r="BE11" s="224"/>
      <c r="BF11" s="224"/>
      <c r="BG11" s="56"/>
      <c r="BH11" s="223"/>
    </row>
    <row r="12" spans="1:60" s="150" customFormat="1" ht="23.1" customHeight="1" x14ac:dyDescent="0.35">
      <c r="A12" s="200">
        <v>1</v>
      </c>
      <c r="B12" s="216" t="s">
        <v>24</v>
      </c>
      <c r="C12" s="246" t="s">
        <v>86</v>
      </c>
      <c r="D12" s="9">
        <v>51357</v>
      </c>
      <c r="E12" s="9">
        <v>2516</v>
      </c>
      <c r="F12" s="9">
        <f t="shared" ref="F12:F17" si="0">SUM(D12:E12)</f>
        <v>53873</v>
      </c>
      <c r="G12" s="9">
        <v>2517</v>
      </c>
      <c r="H12" s="9"/>
      <c r="I12" s="9"/>
      <c r="J12" s="9">
        <f t="shared" ref="J12:J48" si="1">SUM(F12:I12)</f>
        <v>56390</v>
      </c>
      <c r="K12" s="203">
        <f>J12</f>
        <v>56390</v>
      </c>
      <c r="L12" s="11">
        <f t="shared" ref="L12:L48" si="2">ROUND(K12/6/31/60*(O12+N12*60+M12*6*60),2)</f>
        <v>0</v>
      </c>
      <c r="M12" s="196">
        <v>0</v>
      </c>
      <c r="N12" s="196">
        <v>0</v>
      </c>
      <c r="O12" s="196">
        <v>0</v>
      </c>
      <c r="P12" s="203">
        <f>K12-L12</f>
        <v>56390</v>
      </c>
      <c r="Q12" s="9">
        <v>5529.03</v>
      </c>
      <c r="R12" s="9">
        <f>SUM(AK12:AT12)</f>
        <v>14038.22</v>
      </c>
      <c r="S12" s="9">
        <f t="shared" ref="S12:S18" si="3">SUM(AV12:AX12)</f>
        <v>1030.95</v>
      </c>
      <c r="T12" s="9">
        <f>ROUNDDOWN(J12*5%/2,2)</f>
        <v>1409.75</v>
      </c>
      <c r="U12" s="9">
        <f>SUM(BA12:BF12)</f>
        <v>14861.19</v>
      </c>
      <c r="V12" s="203">
        <f>Q12+R12+S12+T12+U12</f>
        <v>36869.14</v>
      </c>
      <c r="W12" s="13">
        <f>ROUND(AF12,0)</f>
        <v>9760</v>
      </c>
      <c r="X12" s="13">
        <f>(AE12-W12)</f>
        <v>9760.86</v>
      </c>
      <c r="Y12" s="202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217">
        <v>200</v>
      </c>
      <c r="AE12" s="188">
        <f>+P12-V12</f>
        <v>19520.86</v>
      </c>
      <c r="AF12" s="201">
        <f>(+P12-V12)/2</f>
        <v>9760.43</v>
      </c>
      <c r="AG12" s="200">
        <v>1</v>
      </c>
      <c r="AH12" s="216" t="s">
        <v>24</v>
      </c>
      <c r="AI12" s="246" t="s">
        <v>86</v>
      </c>
      <c r="AJ12" s="9">
        <f t="shared" ref="AJ12:AJ48" si="4"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>
        <v>655.56</v>
      </c>
      <c r="AU12" s="9">
        <f>SUM(AK12:AT12)</f>
        <v>14038.22</v>
      </c>
      <c r="AV12" s="215">
        <v>200</v>
      </c>
      <c r="AW12" s="9">
        <v>830.95</v>
      </c>
      <c r="AX12" s="9"/>
      <c r="AY12" s="9">
        <f>SUM(AV12:AX12)</f>
        <v>1030.95</v>
      </c>
      <c r="AZ12" s="9">
        <f t="shared" ref="AZ12:AZ48" si="5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05">
        <f t="shared" ref="BH12:BH48" si="6">AJ12+AU12+AY12+AZ12+BG12</f>
        <v>36869.14</v>
      </c>
    </row>
    <row r="13" spans="1:60" s="150" customFormat="1" ht="23.1" customHeight="1" x14ac:dyDescent="0.35">
      <c r="A13" s="200" t="s">
        <v>2</v>
      </c>
      <c r="B13" s="222"/>
      <c r="C13" s="196"/>
      <c r="D13" s="9"/>
      <c r="E13" s="9"/>
      <c r="F13" s="9">
        <f t="shared" si="0"/>
        <v>0</v>
      </c>
      <c r="G13" s="9"/>
      <c r="H13" s="9"/>
      <c r="I13" s="9"/>
      <c r="J13" s="9">
        <f t="shared" si="1"/>
        <v>0</v>
      </c>
      <c r="K13" s="203"/>
      <c r="L13" s="11">
        <f t="shared" si="2"/>
        <v>0</v>
      </c>
      <c r="M13" s="196"/>
      <c r="N13" s="196"/>
      <c r="O13" s="196"/>
      <c r="P13" s="203">
        <f>K13-L13</f>
        <v>0</v>
      </c>
      <c r="Q13" s="196"/>
      <c r="R13" s="9"/>
      <c r="S13" s="9">
        <f t="shared" si="3"/>
        <v>0</v>
      </c>
      <c r="T13" s="9"/>
      <c r="U13" s="9"/>
      <c r="V13" s="203"/>
      <c r="W13" s="13"/>
      <c r="X13" s="13"/>
      <c r="Y13" s="24"/>
      <c r="Z13" s="15"/>
      <c r="AA13" s="16"/>
      <c r="AB13" s="9"/>
      <c r="AC13" s="9"/>
      <c r="AD13" s="202"/>
      <c r="AE13" s="188"/>
      <c r="AF13" s="201"/>
      <c r="AG13" s="200" t="s">
        <v>2</v>
      </c>
      <c r="AH13" s="222"/>
      <c r="AI13" s="196"/>
      <c r="AJ13" s="9">
        <f t="shared" si="4"/>
        <v>0</v>
      </c>
      <c r="AK13" s="9"/>
      <c r="AL13" s="196"/>
      <c r="AM13" s="196"/>
      <c r="AN13" s="25"/>
      <c r="AO13" s="196"/>
      <c r="AP13" s="196"/>
      <c r="AQ13" s="196"/>
      <c r="AR13" s="25"/>
      <c r="AS13" s="25"/>
      <c r="AT13" s="25"/>
      <c r="AU13" s="9"/>
      <c r="AV13" s="196"/>
      <c r="AW13" s="196"/>
      <c r="AX13" s="196"/>
      <c r="AY13" s="9"/>
      <c r="AZ13" s="9">
        <f t="shared" si="5"/>
        <v>0</v>
      </c>
      <c r="BA13" s="196"/>
      <c r="BB13" s="196"/>
      <c r="BC13" s="196"/>
      <c r="BD13" s="196"/>
      <c r="BE13" s="196"/>
      <c r="BF13" s="196"/>
      <c r="BG13" s="9"/>
      <c r="BH13" s="205">
        <f t="shared" si="6"/>
        <v>0</v>
      </c>
    </row>
    <row r="14" spans="1:60" s="150" customFormat="1" ht="23.1" customHeight="1" x14ac:dyDescent="0.35">
      <c r="A14" s="200">
        <v>2</v>
      </c>
      <c r="B14" s="216" t="s">
        <v>26</v>
      </c>
      <c r="C14" s="220" t="s">
        <v>60</v>
      </c>
      <c r="D14" s="9">
        <v>63997</v>
      </c>
      <c r="E14" s="9">
        <v>3008</v>
      </c>
      <c r="F14" s="9">
        <f t="shared" si="0"/>
        <v>67005</v>
      </c>
      <c r="G14" s="9">
        <v>3008</v>
      </c>
      <c r="H14" s="9"/>
      <c r="I14" s="9"/>
      <c r="J14" s="9">
        <f t="shared" si="1"/>
        <v>70013</v>
      </c>
      <c r="K14" s="203">
        <f>J14</f>
        <v>70013</v>
      </c>
      <c r="L14" s="11">
        <f t="shared" si="2"/>
        <v>0</v>
      </c>
      <c r="M14" s="196">
        <v>0</v>
      </c>
      <c r="N14" s="196">
        <v>0</v>
      </c>
      <c r="O14" s="196">
        <v>0</v>
      </c>
      <c r="P14" s="203">
        <f>K14-L14</f>
        <v>70013</v>
      </c>
      <c r="Q14" s="9">
        <v>8394.4</v>
      </c>
      <c r="R14" s="9">
        <f>SUM(AK14:AT14)</f>
        <v>15215.75</v>
      </c>
      <c r="S14" s="9">
        <f t="shared" si="3"/>
        <v>200</v>
      </c>
      <c r="T14" s="9">
        <f>ROUNDDOWN(K14*5%/2,2)</f>
        <v>1750.32</v>
      </c>
      <c r="U14" s="9">
        <f>SUM(BA14:BF14)</f>
        <v>100</v>
      </c>
      <c r="V14" s="203">
        <f>Q14+R14+S14+T14+U14</f>
        <v>25660.47</v>
      </c>
      <c r="W14" s="13">
        <f>ROUND(AF14,0)</f>
        <v>22176</v>
      </c>
      <c r="X14" s="13">
        <f>(AE14-W14)</f>
        <v>22176.53</v>
      </c>
      <c r="Y14" s="202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217">
        <v>200</v>
      </c>
      <c r="AE14" s="188">
        <f>+P14-V14</f>
        <v>44352.53</v>
      </c>
      <c r="AF14" s="201">
        <f>(+P14-V14)/2</f>
        <v>22176.264999999999</v>
      </c>
      <c r="AG14" s="200">
        <v>2</v>
      </c>
      <c r="AH14" s="216" t="s">
        <v>26</v>
      </c>
      <c r="AI14" s="220" t="s">
        <v>60</v>
      </c>
      <c r="AJ14" s="9">
        <f t="shared" si="4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215">
        <v>200</v>
      </c>
      <c r="AW14" s="9">
        <v>0</v>
      </c>
      <c r="AX14" s="9"/>
      <c r="AY14" s="9">
        <f>SUM(AV14:AX14)</f>
        <v>200</v>
      </c>
      <c r="AZ14" s="9">
        <f t="shared" si="5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05">
        <f t="shared" si="6"/>
        <v>25660.47</v>
      </c>
    </row>
    <row r="15" spans="1:60" s="150" customFormat="1" ht="23.1" customHeight="1" x14ac:dyDescent="0.35">
      <c r="A15" s="200" t="s">
        <v>2</v>
      </c>
      <c r="B15" s="216"/>
      <c r="C15" s="198"/>
      <c r="D15" s="9"/>
      <c r="E15" s="9"/>
      <c r="F15" s="9">
        <f t="shared" si="0"/>
        <v>0</v>
      </c>
      <c r="G15" s="9"/>
      <c r="H15" s="9"/>
      <c r="I15" s="9"/>
      <c r="J15" s="9">
        <f t="shared" si="1"/>
        <v>0</v>
      </c>
      <c r="K15" s="203"/>
      <c r="L15" s="11">
        <f t="shared" si="2"/>
        <v>0</v>
      </c>
      <c r="M15" s="196"/>
      <c r="N15" s="196"/>
      <c r="O15" s="196"/>
      <c r="P15" s="203">
        <f>K15-L15</f>
        <v>0</v>
      </c>
      <c r="Q15" s="9"/>
      <c r="R15" s="9"/>
      <c r="S15" s="9">
        <f t="shared" si="3"/>
        <v>0</v>
      </c>
      <c r="T15" s="9"/>
      <c r="U15" s="9"/>
      <c r="V15" s="203"/>
      <c r="W15" s="13"/>
      <c r="X15" s="13"/>
      <c r="Y15" s="202"/>
      <c r="Z15" s="15"/>
      <c r="AA15" s="16"/>
      <c r="AB15" s="9"/>
      <c r="AC15" s="9"/>
      <c r="AD15" s="29"/>
      <c r="AE15" s="188"/>
      <c r="AF15" s="201"/>
      <c r="AG15" s="200" t="s">
        <v>2</v>
      </c>
      <c r="AH15" s="216"/>
      <c r="AI15" s="198"/>
      <c r="AJ15" s="9">
        <f t="shared" si="4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215" t="s">
        <v>2</v>
      </c>
      <c r="AW15" s="9"/>
      <c r="AX15" s="9"/>
      <c r="AY15" s="9"/>
      <c r="AZ15" s="9">
        <f t="shared" si="5"/>
        <v>0</v>
      </c>
      <c r="BA15" s="196"/>
      <c r="BB15" s="9"/>
      <c r="BC15" s="9"/>
      <c r="BD15" s="9"/>
      <c r="BE15" s="9"/>
      <c r="BF15" s="9"/>
      <c r="BG15" s="9"/>
      <c r="BH15" s="205">
        <f t="shared" si="6"/>
        <v>0</v>
      </c>
    </row>
    <row r="16" spans="1:60" s="150" customFormat="1" ht="23.1" customHeight="1" x14ac:dyDescent="0.35">
      <c r="A16" s="200">
        <v>3</v>
      </c>
      <c r="B16" s="216" t="s">
        <v>28</v>
      </c>
      <c r="C16" s="198" t="s">
        <v>58</v>
      </c>
      <c r="D16" s="9">
        <v>51357</v>
      </c>
      <c r="E16" s="9">
        <v>2516</v>
      </c>
      <c r="F16" s="9">
        <f t="shared" si="0"/>
        <v>53873</v>
      </c>
      <c r="G16" s="9">
        <v>2517</v>
      </c>
      <c r="H16" s="9"/>
      <c r="I16" s="9"/>
      <c r="J16" s="9">
        <f t="shared" si="1"/>
        <v>56390</v>
      </c>
      <c r="K16" s="203">
        <f>J16</f>
        <v>56390</v>
      </c>
      <c r="L16" s="11">
        <f t="shared" si="2"/>
        <v>10914.19</v>
      </c>
      <c r="M16" s="196">
        <v>6</v>
      </c>
      <c r="N16" s="196">
        <v>0</v>
      </c>
      <c r="O16" s="196">
        <v>0</v>
      </c>
      <c r="P16" s="203">
        <f>K16-L16</f>
        <v>45475.81</v>
      </c>
      <c r="Q16" s="9">
        <v>5529.03</v>
      </c>
      <c r="R16" s="9">
        <f>SUM(AK16:AT16)</f>
        <v>5075.0999999999995</v>
      </c>
      <c r="S16" s="9">
        <f t="shared" si="3"/>
        <v>200</v>
      </c>
      <c r="T16" s="9">
        <f>ROUNDDOWN(K16*5%/2,2)</f>
        <v>1409.75</v>
      </c>
      <c r="U16" s="9">
        <f>SUM(BA16:BF16)</f>
        <v>100</v>
      </c>
      <c r="V16" s="203">
        <f>Q16+R16+S16+T16+U16</f>
        <v>12313.88</v>
      </c>
      <c r="W16" s="13">
        <f>ROUND(AF16,0)</f>
        <v>16581</v>
      </c>
      <c r="X16" s="13">
        <f>(AE16-W16)</f>
        <v>16580.93</v>
      </c>
      <c r="Y16" s="202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217">
        <v>200</v>
      </c>
      <c r="AE16" s="188">
        <f>+P16-V16</f>
        <v>33161.93</v>
      </c>
      <c r="AF16" s="201">
        <f>(+P16-V16)/2</f>
        <v>16580.965</v>
      </c>
      <c r="AG16" s="200">
        <v>3</v>
      </c>
      <c r="AH16" s="216" t="s">
        <v>28</v>
      </c>
      <c r="AI16" s="198" t="s">
        <v>58</v>
      </c>
      <c r="AJ16" s="9">
        <f t="shared" si="4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215">
        <v>200</v>
      </c>
      <c r="AW16" s="5">
        <v>0</v>
      </c>
      <c r="AX16" s="9"/>
      <c r="AY16" s="9">
        <f>SUM(AV16:AW16)</f>
        <v>200</v>
      </c>
      <c r="AZ16" s="9">
        <f t="shared" si="5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05">
        <f t="shared" si="6"/>
        <v>12313.88</v>
      </c>
    </row>
    <row r="17" spans="1:60" s="150" customFormat="1" ht="23.1" customHeight="1" x14ac:dyDescent="0.35">
      <c r="A17" s="200" t="s">
        <v>2</v>
      </c>
      <c r="B17" s="208"/>
      <c r="C17" s="207"/>
      <c r="D17" s="25"/>
      <c r="E17" s="25"/>
      <c r="F17" s="9">
        <f t="shared" si="0"/>
        <v>0</v>
      </c>
      <c r="G17" s="25"/>
      <c r="H17" s="25"/>
      <c r="I17" s="9"/>
      <c r="J17" s="9">
        <f t="shared" si="1"/>
        <v>0</v>
      </c>
      <c r="K17" s="213"/>
      <c r="L17" s="11">
        <f t="shared" si="2"/>
        <v>0</v>
      </c>
      <c r="M17" s="214"/>
      <c r="N17" s="214"/>
      <c r="O17" s="214"/>
      <c r="P17" s="213"/>
      <c r="Q17" s="25"/>
      <c r="R17" s="9"/>
      <c r="S17" s="9">
        <f t="shared" si="3"/>
        <v>0</v>
      </c>
      <c r="T17" s="9"/>
      <c r="U17" s="9"/>
      <c r="V17" s="212"/>
      <c r="W17" s="13"/>
      <c r="X17" s="35"/>
      <c r="Y17" s="36"/>
      <c r="Z17" s="37"/>
      <c r="AA17" s="38"/>
      <c r="AB17" s="25"/>
      <c r="AC17" s="9"/>
      <c r="AD17" s="39"/>
      <c r="AE17" s="211"/>
      <c r="AF17" s="210"/>
      <c r="AG17" s="209"/>
      <c r="AH17" s="208"/>
      <c r="AI17" s="207"/>
      <c r="AJ17" s="9">
        <f t="shared" si="4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206"/>
      <c r="AW17" s="45"/>
      <c r="AX17" s="25"/>
      <c r="AY17" s="43"/>
      <c r="AZ17" s="9">
        <f t="shared" si="5"/>
        <v>0</v>
      </c>
      <c r="BA17" s="196"/>
      <c r="BB17" s="25"/>
      <c r="BC17" s="25"/>
      <c r="BD17" s="25"/>
      <c r="BE17" s="25"/>
      <c r="BF17" s="25"/>
      <c r="BG17" s="43"/>
      <c r="BH17" s="205">
        <f t="shared" si="6"/>
        <v>0</v>
      </c>
    </row>
    <row r="18" spans="1:60" s="150" customFormat="1" ht="23.1" customHeight="1" x14ac:dyDescent="0.35">
      <c r="A18" s="200">
        <v>4</v>
      </c>
      <c r="B18" s="216" t="s">
        <v>31</v>
      </c>
      <c r="C18" s="198" t="s">
        <v>29</v>
      </c>
      <c r="D18" s="9">
        <v>29449</v>
      </c>
      <c r="E18" s="9">
        <v>1540</v>
      </c>
      <c r="F18" s="9">
        <v>35434</v>
      </c>
      <c r="G18" s="9">
        <v>1590</v>
      </c>
      <c r="H18" s="9"/>
      <c r="I18" s="9"/>
      <c r="J18" s="9">
        <f t="shared" si="1"/>
        <v>37024</v>
      </c>
      <c r="K18" s="203">
        <f>J18</f>
        <v>37024</v>
      </c>
      <c r="L18" s="11">
        <f t="shared" si="2"/>
        <v>0</v>
      </c>
      <c r="M18" s="196">
        <v>0</v>
      </c>
      <c r="N18" s="196">
        <v>0</v>
      </c>
      <c r="O18" s="196">
        <v>0</v>
      </c>
      <c r="P18" s="203">
        <f>K18-L18</f>
        <v>37024</v>
      </c>
      <c r="Q18" s="9">
        <v>1742.35</v>
      </c>
      <c r="R18" s="9">
        <f>SUM(AK18:AT18)</f>
        <v>3332.16</v>
      </c>
      <c r="S18" s="9">
        <f t="shared" si="3"/>
        <v>5209.53</v>
      </c>
      <c r="T18" s="9">
        <f>ROUNDDOWN(K18*5%/2,2)</f>
        <v>925.6</v>
      </c>
      <c r="U18" s="9">
        <f>SUM(BA18:BF18)</f>
        <v>5781.96</v>
      </c>
      <c r="V18" s="203">
        <f>Q18+R18+S18+T18+U18</f>
        <v>16991.600000000002</v>
      </c>
      <c r="W18" s="13">
        <f>ROUND(AF18,0)</f>
        <v>10016</v>
      </c>
      <c r="X18" s="13">
        <f>(AE18-W18)</f>
        <v>10016.399999999998</v>
      </c>
      <c r="Y18" s="202">
        <f>+A18</f>
        <v>4</v>
      </c>
      <c r="Z18" s="15">
        <f>K18*12%</f>
        <v>4442.88</v>
      </c>
      <c r="AA18" s="16">
        <v>0</v>
      </c>
      <c r="AB18" s="9">
        <v>100</v>
      </c>
      <c r="AC18" s="9">
        <f>ROUNDUP(J18*5%/2,2)</f>
        <v>925.6</v>
      </c>
      <c r="AD18" s="217">
        <v>200</v>
      </c>
      <c r="AE18" s="188">
        <f>+P18-V18</f>
        <v>20032.399999999998</v>
      </c>
      <c r="AF18" s="201">
        <f>(+P18-V18)/2</f>
        <v>10016.199999999999</v>
      </c>
      <c r="AG18" s="200">
        <v>4</v>
      </c>
      <c r="AH18" s="216" t="s">
        <v>31</v>
      </c>
      <c r="AI18" s="198" t="s">
        <v>29</v>
      </c>
      <c r="AJ18" s="9">
        <f t="shared" si="4"/>
        <v>1742.35</v>
      </c>
      <c r="AK18" s="9">
        <f>K18*9%</f>
        <v>3332.16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3332.16</v>
      </c>
      <c r="AV18" s="215">
        <v>200</v>
      </c>
      <c r="AW18" s="9">
        <v>5009.53</v>
      </c>
      <c r="AX18" s="9"/>
      <c r="AY18" s="9">
        <f>SUM(AV18:AW18)</f>
        <v>5209.53</v>
      </c>
      <c r="AZ18" s="9">
        <f t="shared" si="5"/>
        <v>925.6</v>
      </c>
      <c r="BA18" s="9">
        <v>0</v>
      </c>
      <c r="BB18" s="27">
        <v>5681.96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5781.96</v>
      </c>
      <c r="BH18" s="205">
        <f t="shared" si="6"/>
        <v>16991.600000000002</v>
      </c>
    </row>
    <row r="19" spans="1:60" s="150" customFormat="1" ht="23.1" customHeight="1" x14ac:dyDescent="0.35">
      <c r="A19" s="200" t="s">
        <v>2</v>
      </c>
      <c r="B19" s="208"/>
      <c r="C19" s="207"/>
      <c r="D19" s="25"/>
      <c r="E19" s="25"/>
      <c r="F19" s="9">
        <f t="shared" ref="F19:F39" si="7">SUM(D19:E19)</f>
        <v>0</v>
      </c>
      <c r="G19" s="25"/>
      <c r="H19" s="25"/>
      <c r="I19" s="9"/>
      <c r="J19" s="9">
        <f t="shared" si="1"/>
        <v>0</v>
      </c>
      <c r="K19" s="213"/>
      <c r="L19" s="11">
        <f t="shared" si="2"/>
        <v>0</v>
      </c>
      <c r="M19" s="214"/>
      <c r="N19" s="214"/>
      <c r="O19" s="214"/>
      <c r="P19" s="213"/>
      <c r="Q19" s="25"/>
      <c r="R19" s="9"/>
      <c r="S19" s="9"/>
      <c r="T19" s="9"/>
      <c r="U19" s="9"/>
      <c r="V19" s="212"/>
      <c r="W19" s="13"/>
      <c r="X19" s="35"/>
      <c r="Y19" s="24"/>
      <c r="Z19" s="37"/>
      <c r="AA19" s="38"/>
      <c r="AB19" s="25"/>
      <c r="AC19" s="9"/>
      <c r="AD19" s="39"/>
      <c r="AE19" s="211"/>
      <c r="AF19" s="210"/>
      <c r="AG19" s="200" t="s">
        <v>2</v>
      </c>
      <c r="AH19" s="208"/>
      <c r="AI19" s="207"/>
      <c r="AJ19" s="9">
        <f t="shared" si="4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206"/>
      <c r="AW19" s="25"/>
      <c r="AX19" s="25"/>
      <c r="AY19" s="43"/>
      <c r="AZ19" s="9">
        <f t="shared" si="5"/>
        <v>0</v>
      </c>
      <c r="BA19" s="196"/>
      <c r="BB19" s="25"/>
      <c r="BC19" s="25"/>
      <c r="BD19" s="25"/>
      <c r="BE19" s="25"/>
      <c r="BF19" s="25"/>
      <c r="BG19" s="43"/>
      <c r="BH19" s="205">
        <f t="shared" si="6"/>
        <v>0</v>
      </c>
    </row>
    <row r="20" spans="1:60" s="150" customFormat="1" ht="23.1" customHeight="1" x14ac:dyDescent="0.35">
      <c r="A20" s="200">
        <v>5</v>
      </c>
      <c r="B20" s="216" t="s">
        <v>32</v>
      </c>
      <c r="C20" s="198" t="s">
        <v>29</v>
      </c>
      <c r="D20" s="9">
        <v>29165</v>
      </c>
      <c r="E20" s="9">
        <v>1540</v>
      </c>
      <c r="F20" s="9">
        <f t="shared" si="7"/>
        <v>30705</v>
      </c>
      <c r="G20" s="9">
        <v>1540</v>
      </c>
      <c r="H20" s="9"/>
      <c r="I20" s="9"/>
      <c r="J20" s="9">
        <f t="shared" si="1"/>
        <v>32245</v>
      </c>
      <c r="K20" s="203">
        <f>J20</f>
        <v>32245</v>
      </c>
      <c r="L20" s="11">
        <f t="shared" si="2"/>
        <v>0</v>
      </c>
      <c r="M20" s="196">
        <v>0</v>
      </c>
      <c r="N20" s="196">
        <v>0</v>
      </c>
      <c r="O20" s="196">
        <v>0</v>
      </c>
      <c r="P20" s="203">
        <f>K20-L20</f>
        <v>32245</v>
      </c>
      <c r="Q20" s="9">
        <v>1125.52</v>
      </c>
      <c r="R20" s="9">
        <f>SUM(AK20:AT20)</f>
        <v>2902.0499999999997</v>
      </c>
      <c r="S20" s="9">
        <f>SUM(AV20:AX20)</f>
        <v>200</v>
      </c>
      <c r="T20" s="9">
        <f>ROUNDDOWN(K20*5%/2,2)</f>
        <v>806.12</v>
      </c>
      <c r="U20" s="9">
        <f>SUM(BA20:BF20)</f>
        <v>100</v>
      </c>
      <c r="V20" s="203">
        <f>Q20+R20+S20+T20+U20</f>
        <v>5133.6899999999996</v>
      </c>
      <c r="W20" s="13">
        <f>ROUND(AF20,0)</f>
        <v>13556</v>
      </c>
      <c r="X20" s="13">
        <f>(AE20-W20)</f>
        <v>13555.310000000001</v>
      </c>
      <c r="Y20" s="202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217">
        <v>200</v>
      </c>
      <c r="AE20" s="188">
        <f>+P20-V20</f>
        <v>27111.31</v>
      </c>
      <c r="AF20" s="201">
        <f>(+P20-V20)/2</f>
        <v>13555.655000000001</v>
      </c>
      <c r="AG20" s="200">
        <v>5</v>
      </c>
      <c r="AH20" s="216" t="s">
        <v>32</v>
      </c>
      <c r="AI20" s="198" t="s">
        <v>29</v>
      </c>
      <c r="AJ20" s="9">
        <f t="shared" si="4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215">
        <v>200</v>
      </c>
      <c r="AW20" s="9">
        <v>0</v>
      </c>
      <c r="AX20" s="9">
        <v>0</v>
      </c>
      <c r="AY20" s="9">
        <f>SUM(AV20:AW20)</f>
        <v>200</v>
      </c>
      <c r="AZ20" s="9">
        <f t="shared" si="5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05">
        <f t="shared" si="6"/>
        <v>5133.6899999999996</v>
      </c>
    </row>
    <row r="21" spans="1:60" s="150" customFormat="1" ht="23.1" customHeight="1" x14ac:dyDescent="0.35">
      <c r="A21" s="200" t="s">
        <v>2</v>
      </c>
      <c r="B21" s="208"/>
      <c r="C21" s="207"/>
      <c r="D21" s="25"/>
      <c r="E21" s="25"/>
      <c r="F21" s="9">
        <f t="shared" si="7"/>
        <v>0</v>
      </c>
      <c r="G21" s="25"/>
      <c r="H21" s="25"/>
      <c r="I21" s="9"/>
      <c r="J21" s="9">
        <f t="shared" si="1"/>
        <v>0</v>
      </c>
      <c r="K21" s="213"/>
      <c r="L21" s="11">
        <f t="shared" si="2"/>
        <v>0</v>
      </c>
      <c r="M21" s="214"/>
      <c r="N21" s="214"/>
      <c r="O21" s="214"/>
      <c r="P21" s="213"/>
      <c r="Q21" s="25"/>
      <c r="R21" s="9"/>
      <c r="S21" s="9"/>
      <c r="T21" s="9"/>
      <c r="U21" s="9"/>
      <c r="V21" s="212"/>
      <c r="W21" s="13"/>
      <c r="X21" s="35"/>
      <c r="Y21" s="202"/>
      <c r="Z21" s="37"/>
      <c r="AA21" s="38"/>
      <c r="AB21" s="25"/>
      <c r="AC21" s="9"/>
      <c r="AD21" s="39"/>
      <c r="AE21" s="211"/>
      <c r="AF21" s="210"/>
      <c r="AG21" s="200" t="s">
        <v>2</v>
      </c>
      <c r="AH21" s="208"/>
      <c r="AI21" s="207"/>
      <c r="AJ21" s="9">
        <f t="shared" si="4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206"/>
      <c r="AW21" s="25"/>
      <c r="AX21" s="25"/>
      <c r="AY21" s="43"/>
      <c r="AZ21" s="9">
        <f t="shared" si="5"/>
        <v>0</v>
      </c>
      <c r="BA21" s="196"/>
      <c r="BB21" s="25"/>
      <c r="BC21" s="25"/>
      <c r="BD21" s="25"/>
      <c r="BE21" s="25"/>
      <c r="BF21" s="25"/>
      <c r="BG21" s="43"/>
      <c r="BH21" s="205">
        <f t="shared" si="6"/>
        <v>0</v>
      </c>
    </row>
    <row r="22" spans="1:60" s="150" customFormat="1" ht="23.1" customHeight="1" x14ac:dyDescent="0.35">
      <c r="A22" s="200">
        <v>6</v>
      </c>
      <c r="B22" s="221" t="s">
        <v>33</v>
      </c>
      <c r="C22" s="220" t="s">
        <v>27</v>
      </c>
      <c r="D22" s="9">
        <v>40088</v>
      </c>
      <c r="E22" s="9">
        <v>1964</v>
      </c>
      <c r="F22" s="9">
        <f t="shared" si="7"/>
        <v>42052</v>
      </c>
      <c r="G22" s="9">
        <v>1944</v>
      </c>
      <c r="H22" s="9"/>
      <c r="I22" s="9"/>
      <c r="J22" s="9">
        <f t="shared" si="1"/>
        <v>43996</v>
      </c>
      <c r="K22" s="203">
        <f>J22</f>
        <v>43996</v>
      </c>
      <c r="L22" s="11">
        <f t="shared" si="2"/>
        <v>0</v>
      </c>
      <c r="M22" s="196">
        <v>0</v>
      </c>
      <c r="N22" s="196">
        <v>0</v>
      </c>
      <c r="O22" s="196">
        <v>0</v>
      </c>
      <c r="P22" s="203">
        <f>K22-L22</f>
        <v>43996</v>
      </c>
      <c r="Q22" s="9">
        <v>2955.63</v>
      </c>
      <c r="R22" s="9">
        <f>SUM(AK22:AT22)</f>
        <v>3959.64</v>
      </c>
      <c r="S22" s="9">
        <f>SUM(AV22:AX22)</f>
        <v>200</v>
      </c>
      <c r="T22" s="9">
        <f>ROUNDDOWN(K22*5%/2,2)</f>
        <v>1099.9000000000001</v>
      </c>
      <c r="U22" s="9">
        <f>SUM(BA22:BF22)</f>
        <v>100</v>
      </c>
      <c r="V22" s="203">
        <f>Q22+R22+S22+T22+U22</f>
        <v>8315.17</v>
      </c>
      <c r="W22" s="13">
        <f>ROUND(AF22,0)</f>
        <v>17840</v>
      </c>
      <c r="X22" s="13">
        <f>(AE22-W22)</f>
        <v>17840.830000000002</v>
      </c>
      <c r="Y22" s="202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217">
        <v>200</v>
      </c>
      <c r="AE22" s="188">
        <f>+P22-V22</f>
        <v>35680.83</v>
      </c>
      <c r="AF22" s="201">
        <f>(+P22-V22)/2</f>
        <v>17840.415000000001</v>
      </c>
      <c r="AG22" s="200">
        <v>6</v>
      </c>
      <c r="AH22" s="221" t="s">
        <v>33</v>
      </c>
      <c r="AI22" s="220" t="s">
        <v>27</v>
      </c>
      <c r="AJ22" s="9">
        <f t="shared" si="4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215">
        <v>200</v>
      </c>
      <c r="AW22" s="9">
        <v>0</v>
      </c>
      <c r="AX22" s="9">
        <v>0</v>
      </c>
      <c r="AY22" s="9">
        <f>SUM(AV22:AX22)</f>
        <v>200</v>
      </c>
      <c r="AZ22" s="9">
        <f t="shared" si="5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05">
        <f t="shared" si="6"/>
        <v>8315.17</v>
      </c>
    </row>
    <row r="23" spans="1:60" s="150" customFormat="1" ht="23.1" customHeight="1" x14ac:dyDescent="0.35">
      <c r="A23" s="200" t="s">
        <v>2</v>
      </c>
      <c r="B23" s="221"/>
      <c r="C23" s="220"/>
      <c r="D23" s="9"/>
      <c r="E23" s="9"/>
      <c r="F23" s="9">
        <f t="shared" si="7"/>
        <v>0</v>
      </c>
      <c r="G23" s="9"/>
      <c r="H23" s="9"/>
      <c r="I23" s="9"/>
      <c r="J23" s="9">
        <f t="shared" si="1"/>
        <v>0</v>
      </c>
      <c r="K23" s="203"/>
      <c r="L23" s="11">
        <f t="shared" si="2"/>
        <v>0</v>
      </c>
      <c r="M23" s="196"/>
      <c r="N23" s="196"/>
      <c r="O23" s="196"/>
      <c r="P23" s="203"/>
      <c r="Q23" s="9"/>
      <c r="R23" s="9"/>
      <c r="S23" s="9"/>
      <c r="T23" s="9"/>
      <c r="U23" s="9"/>
      <c r="V23" s="203"/>
      <c r="W23" s="13"/>
      <c r="X23" s="13"/>
      <c r="Y23" s="36"/>
      <c r="Z23" s="15"/>
      <c r="AA23" s="16"/>
      <c r="AB23" s="9"/>
      <c r="AC23" s="9"/>
      <c r="AD23" s="29"/>
      <c r="AE23" s="188"/>
      <c r="AF23" s="201"/>
      <c r="AG23" s="209"/>
      <c r="AH23" s="221"/>
      <c r="AI23" s="220"/>
      <c r="AJ23" s="9">
        <f t="shared" si="4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215"/>
      <c r="AW23" s="25"/>
      <c r="AX23" s="25"/>
      <c r="AY23" s="9"/>
      <c r="AZ23" s="9">
        <f t="shared" si="5"/>
        <v>0</v>
      </c>
      <c r="BA23" s="196"/>
      <c r="BB23" s="25"/>
      <c r="BC23" s="9"/>
      <c r="BD23" s="9"/>
      <c r="BE23" s="9"/>
      <c r="BF23" s="25"/>
      <c r="BG23" s="9"/>
      <c r="BH23" s="205">
        <f t="shared" si="6"/>
        <v>0</v>
      </c>
    </row>
    <row r="24" spans="1:60" s="150" customFormat="1" ht="23.1" customHeight="1" x14ac:dyDescent="0.35">
      <c r="A24" s="200">
        <v>7</v>
      </c>
      <c r="B24" s="216" t="s">
        <v>34</v>
      </c>
      <c r="C24" s="196" t="s">
        <v>27</v>
      </c>
      <c r="D24" s="9">
        <v>39672</v>
      </c>
      <c r="E24" s="9">
        <v>1944</v>
      </c>
      <c r="F24" s="9">
        <f t="shared" si="7"/>
        <v>41616</v>
      </c>
      <c r="G24" s="9">
        <v>1944</v>
      </c>
      <c r="H24" s="9"/>
      <c r="I24" s="9"/>
      <c r="J24" s="9">
        <f t="shared" si="1"/>
        <v>43560</v>
      </c>
      <c r="K24" s="203">
        <f>J24</f>
        <v>43560</v>
      </c>
      <c r="L24" s="11">
        <f t="shared" si="2"/>
        <v>0</v>
      </c>
      <c r="M24" s="196">
        <v>0</v>
      </c>
      <c r="N24" s="196">
        <v>0</v>
      </c>
      <c r="O24" s="196">
        <v>0</v>
      </c>
      <c r="P24" s="203">
        <f>K24-L24</f>
        <v>43560</v>
      </c>
      <c r="Q24" s="9">
        <v>2878.45</v>
      </c>
      <c r="R24" s="9">
        <f>SUM(AK24:AT24)</f>
        <v>12379.21</v>
      </c>
      <c r="S24" s="9">
        <f>SUM(AV24:AX24)</f>
        <v>200</v>
      </c>
      <c r="T24" s="9">
        <f>ROUNDDOWN(K24*5%/2,2)</f>
        <v>1089</v>
      </c>
      <c r="U24" s="9">
        <f>SUM(BA24:BF24)</f>
        <v>10201.61</v>
      </c>
      <c r="V24" s="203">
        <f>Q24+R24+S24+T24+U24</f>
        <v>26748.27</v>
      </c>
      <c r="W24" s="13">
        <f>ROUND(AF24,0)</f>
        <v>8406</v>
      </c>
      <c r="X24" s="13">
        <f>(AE24-W24)</f>
        <v>8405.73</v>
      </c>
      <c r="Y24" s="202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217">
        <v>200</v>
      </c>
      <c r="AE24" s="188">
        <f>+P24-V24</f>
        <v>16811.73</v>
      </c>
      <c r="AF24" s="201">
        <f>(+P24-V24)/2</f>
        <v>8405.8649999999998</v>
      </c>
      <c r="AG24" s="200">
        <v>7</v>
      </c>
      <c r="AH24" s="216" t="s">
        <v>34</v>
      </c>
      <c r="AI24" s="196" t="s">
        <v>27</v>
      </c>
      <c r="AJ24" s="9">
        <f t="shared" si="4"/>
        <v>2878.45</v>
      </c>
      <c r="AK24" s="9">
        <f>K24*9%</f>
        <v>3920.3999999999996</v>
      </c>
      <c r="AL24" s="9">
        <v>0</v>
      </c>
      <c r="AM24" s="9">
        <v>0</v>
      </c>
      <c r="AN24" s="9">
        <v>0</v>
      </c>
      <c r="AO24" s="9"/>
      <c r="AP24" s="9">
        <v>0</v>
      </c>
      <c r="AQ24" s="9">
        <v>5469.92</v>
      </c>
      <c r="AR24" s="9">
        <v>0</v>
      </c>
      <c r="AS24" s="9">
        <v>2333.33</v>
      </c>
      <c r="AT24" s="9">
        <v>655.56</v>
      </c>
      <c r="AU24" s="9">
        <f>SUM(AK24:AT24)</f>
        <v>12379.21</v>
      </c>
      <c r="AV24" s="215">
        <v>200</v>
      </c>
      <c r="AW24" s="9"/>
      <c r="AX24" s="9">
        <v>0</v>
      </c>
      <c r="AY24" s="9">
        <f>SUM(AV24:AW24)</f>
        <v>200</v>
      </c>
      <c r="AZ24" s="9">
        <f t="shared" si="5"/>
        <v>1089</v>
      </c>
      <c r="BA24" s="9">
        <v>0</v>
      </c>
      <c r="BB24" s="9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05">
        <f t="shared" si="6"/>
        <v>26748.27</v>
      </c>
    </row>
    <row r="25" spans="1:60" s="150" customFormat="1" ht="23.1" customHeight="1" x14ac:dyDescent="0.35">
      <c r="A25" s="200" t="s">
        <v>2</v>
      </c>
      <c r="B25" s="208"/>
      <c r="C25" s="207"/>
      <c r="D25" s="25"/>
      <c r="E25" s="25"/>
      <c r="F25" s="9">
        <f t="shared" si="7"/>
        <v>0</v>
      </c>
      <c r="G25" s="25"/>
      <c r="H25" s="25"/>
      <c r="I25" s="25"/>
      <c r="J25" s="9">
        <f t="shared" si="1"/>
        <v>0</v>
      </c>
      <c r="K25" s="213"/>
      <c r="L25" s="11">
        <f t="shared" si="2"/>
        <v>0</v>
      </c>
      <c r="M25" s="214"/>
      <c r="N25" s="214"/>
      <c r="O25" s="214"/>
      <c r="P25" s="213"/>
      <c r="Q25" s="25"/>
      <c r="R25" s="9"/>
      <c r="S25" s="9"/>
      <c r="T25" s="9"/>
      <c r="U25" s="9"/>
      <c r="V25" s="212"/>
      <c r="W25" s="13"/>
      <c r="X25" s="35"/>
      <c r="Y25" s="24"/>
      <c r="Z25" s="219"/>
      <c r="AA25" s="214"/>
      <c r="AB25" s="48"/>
      <c r="AC25" s="9"/>
      <c r="AD25" s="49"/>
      <c r="AE25" s="50"/>
      <c r="AF25" s="210"/>
      <c r="AG25" s="200" t="s">
        <v>2</v>
      </c>
      <c r="AH25" s="208"/>
      <c r="AI25" s="207"/>
      <c r="AJ25" s="9">
        <f t="shared" si="4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206"/>
      <c r="AW25" s="25"/>
      <c r="AX25" s="25"/>
      <c r="AY25" s="43"/>
      <c r="AZ25" s="9">
        <f t="shared" si="5"/>
        <v>0</v>
      </c>
      <c r="BA25" s="196"/>
      <c r="BB25" s="25"/>
      <c r="BC25" s="25"/>
      <c r="BD25" s="25"/>
      <c r="BE25" s="25"/>
      <c r="BF25" s="25"/>
      <c r="BG25" s="43"/>
      <c r="BH25" s="205">
        <f t="shared" si="6"/>
        <v>0</v>
      </c>
    </row>
    <row r="26" spans="1:60" s="150" customFormat="1" ht="23.1" customHeight="1" x14ac:dyDescent="0.35">
      <c r="A26" s="200">
        <v>8</v>
      </c>
      <c r="B26" s="216" t="s">
        <v>35</v>
      </c>
      <c r="C26" s="220" t="s">
        <v>36</v>
      </c>
      <c r="D26" s="9">
        <v>33591</v>
      </c>
      <c r="E26" s="9">
        <v>1550</v>
      </c>
      <c r="F26" s="9">
        <f t="shared" si="7"/>
        <v>35141</v>
      </c>
      <c r="G26" s="9">
        <v>1550</v>
      </c>
      <c r="H26" s="9"/>
      <c r="I26" s="9"/>
      <c r="J26" s="9">
        <f t="shared" si="1"/>
        <v>36691</v>
      </c>
      <c r="K26" s="203">
        <f>J26</f>
        <v>36691</v>
      </c>
      <c r="L26" s="11">
        <f t="shared" si="2"/>
        <v>0</v>
      </c>
      <c r="M26" s="196">
        <v>0</v>
      </c>
      <c r="N26" s="196">
        <v>0</v>
      </c>
      <c r="O26" s="196">
        <v>0</v>
      </c>
      <c r="P26" s="203">
        <f>K26-L26</f>
        <v>36691</v>
      </c>
      <c r="Q26" s="9">
        <v>1715.73</v>
      </c>
      <c r="R26" s="9">
        <f>SUM(AK26:AT26)</f>
        <v>6160.33</v>
      </c>
      <c r="S26" s="9">
        <f>SUM(AV26:AX26)</f>
        <v>200</v>
      </c>
      <c r="T26" s="9">
        <f>ROUNDDOWN(K26*5%/2,2)</f>
        <v>917.27</v>
      </c>
      <c r="U26" s="9">
        <f>SUM(BA26:BF26)</f>
        <v>100</v>
      </c>
      <c r="V26" s="203">
        <f>Q26+R26+S26+T26+U26</f>
        <v>9093.33</v>
      </c>
      <c r="W26" s="13">
        <f>ROUND(AF26,0)</f>
        <v>13799</v>
      </c>
      <c r="X26" s="13">
        <f>(AE26-W26)</f>
        <v>13798.669999999998</v>
      </c>
      <c r="Y26" s="202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217">
        <v>200</v>
      </c>
      <c r="AE26" s="188">
        <f>+P26-V26</f>
        <v>27597.67</v>
      </c>
      <c r="AF26" s="201">
        <f>(+P26-V26)/2</f>
        <v>13798.834999999999</v>
      </c>
      <c r="AG26" s="200">
        <v>8</v>
      </c>
      <c r="AH26" s="216" t="s">
        <v>35</v>
      </c>
      <c r="AI26" s="220" t="s">
        <v>36</v>
      </c>
      <c r="AJ26" s="9">
        <f t="shared" si="4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215">
        <v>200</v>
      </c>
      <c r="AW26" s="9">
        <v>0</v>
      </c>
      <c r="AX26" s="9">
        <v>0</v>
      </c>
      <c r="AY26" s="9">
        <f>SUM(AV26:AX26)</f>
        <v>200</v>
      </c>
      <c r="AZ26" s="9">
        <f t="shared" si="5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05">
        <f t="shared" si="6"/>
        <v>9093.33</v>
      </c>
    </row>
    <row r="27" spans="1:60" s="150" customFormat="1" ht="23.1" customHeight="1" x14ac:dyDescent="0.35">
      <c r="A27" s="200" t="s">
        <v>2</v>
      </c>
      <c r="B27" s="216"/>
      <c r="C27" s="198"/>
      <c r="D27" s="9"/>
      <c r="E27" s="9"/>
      <c r="F27" s="9">
        <f t="shared" si="7"/>
        <v>0</v>
      </c>
      <c r="G27" s="9"/>
      <c r="H27" s="9"/>
      <c r="I27" s="9"/>
      <c r="J27" s="9">
        <f t="shared" si="1"/>
        <v>0</v>
      </c>
      <c r="K27" s="203"/>
      <c r="L27" s="11">
        <f t="shared" si="2"/>
        <v>0</v>
      </c>
      <c r="M27" s="196"/>
      <c r="N27" s="196"/>
      <c r="O27" s="196"/>
      <c r="P27" s="203"/>
      <c r="Q27" s="9"/>
      <c r="R27" s="9"/>
      <c r="S27" s="9"/>
      <c r="T27" s="9"/>
      <c r="U27" s="9"/>
      <c r="V27" s="203"/>
      <c r="W27" s="13"/>
      <c r="X27" s="13"/>
      <c r="Y27" s="202"/>
      <c r="Z27" s="15"/>
      <c r="AA27" s="16"/>
      <c r="AB27" s="9"/>
      <c r="AC27" s="9"/>
      <c r="AD27" s="29"/>
      <c r="AE27" s="188"/>
      <c r="AF27" s="201"/>
      <c r="AG27" s="200" t="s">
        <v>2</v>
      </c>
      <c r="AH27" s="216"/>
      <c r="AI27" s="198"/>
      <c r="AJ27" s="9">
        <f t="shared" si="4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215"/>
      <c r="AW27" s="9"/>
      <c r="AX27" s="9"/>
      <c r="AY27" s="9"/>
      <c r="AZ27" s="9">
        <f t="shared" si="5"/>
        <v>0</v>
      </c>
      <c r="BA27" s="196"/>
      <c r="BB27" s="9"/>
      <c r="BC27" s="9"/>
      <c r="BD27" s="9"/>
      <c r="BE27" s="9"/>
      <c r="BF27" s="9"/>
      <c r="BG27" s="9"/>
      <c r="BH27" s="205">
        <f t="shared" si="6"/>
        <v>0</v>
      </c>
    </row>
    <row r="28" spans="1:60" s="150" customFormat="1" ht="23.1" customHeight="1" x14ac:dyDescent="0.35">
      <c r="A28" s="200">
        <v>9</v>
      </c>
      <c r="B28" s="216" t="s">
        <v>37</v>
      </c>
      <c r="C28" s="198" t="s">
        <v>29</v>
      </c>
      <c r="D28" s="9">
        <v>29737</v>
      </c>
      <c r="E28" s="9">
        <v>1540</v>
      </c>
      <c r="F28" s="9">
        <f t="shared" si="7"/>
        <v>31277</v>
      </c>
      <c r="G28" s="9">
        <v>1540</v>
      </c>
      <c r="H28" s="9"/>
      <c r="I28" s="9"/>
      <c r="J28" s="9">
        <f t="shared" si="1"/>
        <v>32817</v>
      </c>
      <c r="K28" s="203">
        <f>J28</f>
        <v>32817</v>
      </c>
      <c r="L28" s="11">
        <f t="shared" si="2"/>
        <v>0</v>
      </c>
      <c r="M28" s="196">
        <v>0</v>
      </c>
      <c r="N28" s="196">
        <v>0</v>
      </c>
      <c r="O28" s="196">
        <v>0</v>
      </c>
      <c r="P28" s="203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>SUM(AV28:AX28)</f>
        <v>200</v>
      </c>
      <c r="T28" s="9">
        <f>ROUNDDOWN(K28*5%/2,2)</f>
        <v>820.42</v>
      </c>
      <c r="U28" s="9">
        <f>SUM(BA28:BF28)</f>
        <v>100</v>
      </c>
      <c r="V28" s="203">
        <f>Q28+R28+S28+T28+U28</f>
        <v>5275.41</v>
      </c>
      <c r="W28" s="13">
        <f>ROUND(AF28,0)</f>
        <v>13771</v>
      </c>
      <c r="X28" s="13">
        <f>(AE28-W28)</f>
        <v>13770.59</v>
      </c>
      <c r="Y28" s="218">
        <f>+A28</f>
        <v>9</v>
      </c>
      <c r="Z28" s="16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215">
        <v>200</v>
      </c>
      <c r="AE28" s="188">
        <f>+P28-V28</f>
        <v>27541.59</v>
      </c>
      <c r="AF28" s="201">
        <f>(+P28-V28)/2</f>
        <v>13770.795</v>
      </c>
      <c r="AG28" s="200">
        <v>9</v>
      </c>
      <c r="AH28" s="216" t="s">
        <v>37</v>
      </c>
      <c r="AI28" s="198" t="s">
        <v>29</v>
      </c>
      <c r="AJ28" s="9">
        <f t="shared" si="4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215">
        <v>200</v>
      </c>
      <c r="AW28" s="9">
        <v>0</v>
      </c>
      <c r="AX28" s="9">
        <v>0</v>
      </c>
      <c r="AY28" s="9">
        <f>SUM(AV28:AW28)</f>
        <v>200</v>
      </c>
      <c r="AZ28" s="9">
        <f t="shared" si="5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05">
        <f t="shared" si="6"/>
        <v>5275.41</v>
      </c>
    </row>
    <row r="29" spans="1:60" s="150" customFormat="1" ht="23.1" customHeight="1" x14ac:dyDescent="0.35">
      <c r="A29" s="200" t="s">
        <v>2</v>
      </c>
      <c r="B29" s="216"/>
      <c r="C29" s="198"/>
      <c r="D29" s="9"/>
      <c r="E29" s="9"/>
      <c r="F29" s="9">
        <f t="shared" si="7"/>
        <v>0</v>
      </c>
      <c r="G29" s="9"/>
      <c r="H29" s="9"/>
      <c r="I29" s="9"/>
      <c r="J29" s="9">
        <f t="shared" si="1"/>
        <v>0</v>
      </c>
      <c r="K29" s="203">
        <f>J29</f>
        <v>0</v>
      </c>
      <c r="L29" s="11">
        <f t="shared" si="2"/>
        <v>0</v>
      </c>
      <c r="M29" s="196"/>
      <c r="N29" s="196"/>
      <c r="O29" s="196"/>
      <c r="P29" s="203">
        <f t="shared" si="8"/>
        <v>0</v>
      </c>
      <c r="Q29" s="9"/>
      <c r="R29" s="9">
        <f>SUM(AK29:AT29)</f>
        <v>0</v>
      </c>
      <c r="S29" s="9">
        <f>SUM(AV29:AX29)</f>
        <v>0</v>
      </c>
      <c r="T29" s="9">
        <f>ROUNDDOWN(K29*5%/2,2)</f>
        <v>0</v>
      </c>
      <c r="U29" s="9">
        <f>SUM(BA29:BF29)</f>
        <v>0</v>
      </c>
      <c r="V29" s="203">
        <f>Q29+R29+S29+T29+U29</f>
        <v>0</v>
      </c>
      <c r="W29" s="13">
        <f>ROUND(AF29,0)</f>
        <v>0</v>
      </c>
      <c r="X29" s="13">
        <f>(AE29-W29)</f>
        <v>0</v>
      </c>
      <c r="Y29" s="140"/>
      <c r="Z29" s="16">
        <f>K29*12%</f>
        <v>0</v>
      </c>
      <c r="AA29" s="16"/>
      <c r="AB29" s="9"/>
      <c r="AC29" s="9">
        <f>ROUNDUP(J29*5%/2,2)</f>
        <v>0</v>
      </c>
      <c r="AD29" s="142"/>
      <c r="AE29" s="188">
        <f>+P29-V29</f>
        <v>0</v>
      </c>
      <c r="AF29" s="201">
        <f>(+P29-V29)/2</f>
        <v>0</v>
      </c>
      <c r="AG29" s="209"/>
      <c r="AH29" s="216"/>
      <c r="AI29" s="198"/>
      <c r="AJ29" s="9">
        <f t="shared" si="4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215"/>
      <c r="AW29" s="9"/>
      <c r="AX29" s="9"/>
      <c r="AY29" s="9">
        <f>SUM(AV29:AW29)</f>
        <v>0</v>
      </c>
      <c r="AZ29" s="9">
        <f t="shared" si="5"/>
        <v>0</v>
      </c>
      <c r="BA29" s="196"/>
      <c r="BB29" s="9"/>
      <c r="BC29" s="9"/>
      <c r="BD29" s="9"/>
      <c r="BE29" s="9"/>
      <c r="BF29" s="9"/>
      <c r="BG29" s="9">
        <f>SUM(BA29:BF29)</f>
        <v>0</v>
      </c>
      <c r="BH29" s="205">
        <f t="shared" si="6"/>
        <v>0</v>
      </c>
    </row>
    <row r="30" spans="1:60" s="150" customFormat="1" ht="23.1" customHeight="1" x14ac:dyDescent="0.35">
      <c r="A30" s="200">
        <v>10</v>
      </c>
      <c r="B30" s="216" t="s">
        <v>95</v>
      </c>
      <c r="C30" s="198" t="s">
        <v>96</v>
      </c>
      <c r="D30" s="9">
        <v>29165</v>
      </c>
      <c r="E30" s="9">
        <v>1540</v>
      </c>
      <c r="F30" s="9">
        <f t="shared" si="7"/>
        <v>30705</v>
      </c>
      <c r="G30" s="9">
        <v>1540</v>
      </c>
      <c r="H30" s="9"/>
      <c r="I30" s="9"/>
      <c r="J30" s="9">
        <f t="shared" si="1"/>
        <v>32245</v>
      </c>
      <c r="K30" s="203">
        <f>J30</f>
        <v>32245</v>
      </c>
      <c r="L30" s="11">
        <f t="shared" si="2"/>
        <v>0</v>
      </c>
      <c r="M30" s="196">
        <v>0</v>
      </c>
      <c r="N30" s="196">
        <v>0</v>
      </c>
      <c r="O30" s="196">
        <v>0</v>
      </c>
      <c r="P30" s="203">
        <f t="shared" si="8"/>
        <v>32245</v>
      </c>
      <c r="Q30" s="9">
        <v>1125.52</v>
      </c>
      <c r="R30" s="9">
        <f>SUM(AK30:AT30)</f>
        <v>2902.0499999999997</v>
      </c>
      <c r="S30" s="9">
        <f>SUM(AV30:AX30)</f>
        <v>200</v>
      </c>
      <c r="T30" s="9">
        <f>ROUNDDOWN(K30*5%/2,2)</f>
        <v>806.12</v>
      </c>
      <c r="U30" s="9">
        <f>SUM(BA30:BF30)</f>
        <v>220.98</v>
      </c>
      <c r="V30" s="203">
        <f>Q30+R30+S30+T30+U30</f>
        <v>5254.6699999999992</v>
      </c>
      <c r="W30" s="13">
        <f>ROUND(AF30,0)</f>
        <v>13495</v>
      </c>
      <c r="X30" s="13">
        <f>(AE30-W30)</f>
        <v>13495.330000000002</v>
      </c>
      <c r="Y30" s="218">
        <f>+A30</f>
        <v>10</v>
      </c>
      <c r="Z30" s="16">
        <f>K30*12%</f>
        <v>3869.3999999999996</v>
      </c>
      <c r="AA30" s="16"/>
      <c r="AB30" s="9">
        <v>100</v>
      </c>
      <c r="AC30" s="9">
        <f>ROUNDUP(J30*5%/2,2)</f>
        <v>806.13</v>
      </c>
      <c r="AD30" s="142">
        <v>200</v>
      </c>
      <c r="AE30" s="188">
        <f>+P30-V30</f>
        <v>26990.33</v>
      </c>
      <c r="AF30" s="201">
        <f>(+P30-V30)/2</f>
        <v>13495.165000000001</v>
      </c>
      <c r="AG30" s="200">
        <v>10</v>
      </c>
      <c r="AH30" s="216" t="s">
        <v>95</v>
      </c>
      <c r="AI30" s="198" t="s">
        <v>96</v>
      </c>
      <c r="AJ30" s="9">
        <f t="shared" si="4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215">
        <v>200</v>
      </c>
      <c r="AW30" s="9"/>
      <c r="AX30" s="9"/>
      <c r="AY30" s="9">
        <f>SUM(AV30:AW30)</f>
        <v>200</v>
      </c>
      <c r="AZ30" s="9">
        <f t="shared" si="5"/>
        <v>806.12</v>
      </c>
      <c r="BA30" s="196"/>
      <c r="BB30" s="9"/>
      <c r="BC30" s="9"/>
      <c r="BD30" s="9">
        <v>220.98</v>
      </c>
      <c r="BE30" s="9"/>
      <c r="BF30" s="9"/>
      <c r="BG30" s="9">
        <f>SUM(BA30:BF30)</f>
        <v>220.98</v>
      </c>
      <c r="BH30" s="205">
        <f t="shared" si="6"/>
        <v>5254.6699999999992</v>
      </c>
    </row>
    <row r="31" spans="1:60" s="150" customFormat="1" ht="23.1" customHeight="1" x14ac:dyDescent="0.35">
      <c r="A31" s="200" t="s">
        <v>2</v>
      </c>
      <c r="B31" s="216"/>
      <c r="C31" s="198"/>
      <c r="D31" s="9"/>
      <c r="E31" s="9"/>
      <c r="F31" s="9">
        <f t="shared" si="7"/>
        <v>0</v>
      </c>
      <c r="G31" s="9"/>
      <c r="H31" s="9"/>
      <c r="I31" s="9"/>
      <c r="J31" s="9">
        <f t="shared" si="1"/>
        <v>0</v>
      </c>
      <c r="K31" s="203">
        <f>J31</f>
        <v>0</v>
      </c>
      <c r="L31" s="11">
        <f t="shared" si="2"/>
        <v>0</v>
      </c>
      <c r="M31" s="196"/>
      <c r="N31" s="196"/>
      <c r="O31" s="196"/>
      <c r="P31" s="203">
        <f t="shared" si="8"/>
        <v>0</v>
      </c>
      <c r="Q31" s="9"/>
      <c r="R31" s="9">
        <f>SUM(AK31:AT31)</f>
        <v>0</v>
      </c>
      <c r="S31" s="9">
        <f>SUM(AV31:AX31)</f>
        <v>0</v>
      </c>
      <c r="T31" s="9">
        <f>ROUNDDOWN(K31*5%/2,2)</f>
        <v>0</v>
      </c>
      <c r="U31" s="9">
        <f>SUM(BA31:BF31)</f>
        <v>0</v>
      </c>
      <c r="V31" s="203">
        <f>Q31+R31+S31+T31+U31</f>
        <v>0</v>
      </c>
      <c r="W31" s="13">
        <f>ROUND(AF31,0)</f>
        <v>0</v>
      </c>
      <c r="X31" s="13">
        <f>(AE31-W31)</f>
        <v>0</v>
      </c>
      <c r="Y31" s="141"/>
      <c r="Z31" s="16">
        <f>K31*12%</f>
        <v>0</v>
      </c>
      <c r="AA31" s="16"/>
      <c r="AB31" s="9"/>
      <c r="AC31" s="9">
        <f>ROUNDUP(J31*5%/2,2)</f>
        <v>0</v>
      </c>
      <c r="AD31" s="142"/>
      <c r="AE31" s="188">
        <f>+P31-V31</f>
        <v>0</v>
      </c>
      <c r="AF31" s="201">
        <f>(+P31-V31)/2</f>
        <v>0</v>
      </c>
      <c r="AG31" s="200" t="s">
        <v>2</v>
      </c>
      <c r="AH31" s="216"/>
      <c r="AI31" s="198"/>
      <c r="AJ31" s="9">
        <f t="shared" si="4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215"/>
      <c r="AW31" s="9"/>
      <c r="AX31" s="9"/>
      <c r="AY31" s="9">
        <f>SUM(AV31:AW31)</f>
        <v>0</v>
      </c>
      <c r="AZ31" s="9">
        <f t="shared" si="5"/>
        <v>0</v>
      </c>
      <c r="BA31" s="196"/>
      <c r="BB31" s="9"/>
      <c r="BC31" s="9"/>
      <c r="BD31" s="9"/>
      <c r="BE31" s="9"/>
      <c r="BF31" s="9"/>
      <c r="BG31" s="9">
        <f>SUM(BA31:BF31)</f>
        <v>0</v>
      </c>
      <c r="BH31" s="205">
        <f t="shared" si="6"/>
        <v>0</v>
      </c>
    </row>
    <row r="32" spans="1:60" s="150" customFormat="1" ht="23.1" customHeight="1" x14ac:dyDescent="0.35">
      <c r="A32" s="200">
        <v>11</v>
      </c>
      <c r="B32" s="221" t="s">
        <v>38</v>
      </c>
      <c r="C32" s="198" t="s">
        <v>36</v>
      </c>
      <c r="D32" s="9">
        <v>33591</v>
      </c>
      <c r="E32" s="9">
        <v>1550</v>
      </c>
      <c r="F32" s="9">
        <f t="shared" si="7"/>
        <v>35141</v>
      </c>
      <c r="G32" s="9">
        <v>1550</v>
      </c>
      <c r="H32" s="9"/>
      <c r="I32" s="9"/>
      <c r="J32" s="9">
        <f t="shared" si="1"/>
        <v>36691</v>
      </c>
      <c r="K32" s="203">
        <f>J32</f>
        <v>36691</v>
      </c>
      <c r="L32" s="11">
        <f t="shared" si="2"/>
        <v>0</v>
      </c>
      <c r="M32" s="196">
        <v>0</v>
      </c>
      <c r="N32" s="196">
        <v>0</v>
      </c>
      <c r="O32" s="196">
        <v>0</v>
      </c>
      <c r="P32" s="203">
        <f t="shared" si="8"/>
        <v>36691</v>
      </c>
      <c r="Q32" s="9">
        <v>1715.73</v>
      </c>
      <c r="R32" s="9">
        <f>SUM(AK32:AT32)</f>
        <v>18643.05</v>
      </c>
      <c r="S32" s="9">
        <f>SUM(AV32:AX32)</f>
        <v>2156.79</v>
      </c>
      <c r="T32" s="9">
        <f>ROUNDDOWN(K32*5%/2,2)</f>
        <v>917.27</v>
      </c>
      <c r="U32" s="9">
        <f>SUM(BA32:BF32)</f>
        <v>8258.16</v>
      </c>
      <c r="V32" s="203">
        <f>Q32+R32+S32+T32+U32</f>
        <v>31691</v>
      </c>
      <c r="W32" s="13">
        <f>ROUND(AF32,0)</f>
        <v>2500</v>
      </c>
      <c r="X32" s="13">
        <f>(AE32-W32)</f>
        <v>2500</v>
      </c>
      <c r="Y32" s="218">
        <f>+A32</f>
        <v>11</v>
      </c>
      <c r="Z32" s="16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215">
        <v>200</v>
      </c>
      <c r="AE32" s="188">
        <f>+P32-V32</f>
        <v>5000</v>
      </c>
      <c r="AF32" s="201">
        <f>(+P32-V32)/2</f>
        <v>2500</v>
      </c>
      <c r="AG32" s="200">
        <v>11</v>
      </c>
      <c r="AH32" s="221" t="s">
        <v>38</v>
      </c>
      <c r="AI32" s="198" t="s">
        <v>36</v>
      </c>
      <c r="AJ32" s="9">
        <f t="shared" si="4"/>
        <v>1715.73</v>
      </c>
      <c r="AK32" s="9">
        <f>K32*9%</f>
        <v>3302.19</v>
      </c>
      <c r="AL32" s="9">
        <v>0</v>
      </c>
      <c r="AM32" s="9">
        <v>300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18643.05</v>
      </c>
      <c r="AV32" s="215">
        <v>300</v>
      </c>
      <c r="AW32" s="9">
        <v>1856.79</v>
      </c>
      <c r="AX32" s="9">
        <v>0</v>
      </c>
      <c r="AY32" s="9">
        <f>SUM(AV32:AX32)</f>
        <v>2156.79</v>
      </c>
      <c r="AZ32" s="9">
        <f t="shared" si="5"/>
        <v>917.27</v>
      </c>
      <c r="BA32" s="9">
        <v>0</v>
      </c>
      <c r="BB32" s="27">
        <v>0</v>
      </c>
      <c r="BC32" s="9">
        <v>5772.16</v>
      </c>
      <c r="BD32" s="9">
        <v>100</v>
      </c>
      <c r="BE32" s="9">
        <v>2386</v>
      </c>
      <c r="BF32" s="9">
        <v>0</v>
      </c>
      <c r="BG32" s="9">
        <f>SUM(BA32:BF32)</f>
        <v>8258.16</v>
      </c>
      <c r="BH32" s="205">
        <f t="shared" si="6"/>
        <v>31691</v>
      </c>
    </row>
    <row r="33" spans="1:60" s="150" customFormat="1" ht="23.1" customHeight="1" x14ac:dyDescent="0.35">
      <c r="A33" s="200" t="s">
        <v>2</v>
      </c>
      <c r="B33" s="199"/>
      <c r="C33" s="198"/>
      <c r="D33" s="9"/>
      <c r="E33" s="9"/>
      <c r="F33" s="9">
        <f t="shared" si="7"/>
        <v>0</v>
      </c>
      <c r="G33" s="9"/>
      <c r="H33" s="9"/>
      <c r="I33" s="9"/>
      <c r="J33" s="9">
        <f t="shared" si="1"/>
        <v>0</v>
      </c>
      <c r="K33" s="203"/>
      <c r="L33" s="11">
        <f t="shared" si="2"/>
        <v>0</v>
      </c>
      <c r="M33" s="196"/>
      <c r="N33" s="196"/>
      <c r="O33" s="196"/>
      <c r="P33" s="203">
        <f t="shared" si="8"/>
        <v>0</v>
      </c>
      <c r="Q33" s="9"/>
      <c r="R33" s="9"/>
      <c r="S33" s="9"/>
      <c r="T33" s="9"/>
      <c r="U33" s="9"/>
      <c r="V33" s="203"/>
      <c r="W33" s="13"/>
      <c r="X33" s="13"/>
      <c r="Y33" s="218"/>
      <c r="Z33" s="16"/>
      <c r="AA33" s="16"/>
      <c r="AB33" s="9"/>
      <c r="AC33" s="9"/>
      <c r="AD33" s="142"/>
      <c r="AE33" s="188"/>
      <c r="AF33" s="201"/>
      <c r="AG33" s="200" t="s">
        <v>2</v>
      </c>
      <c r="AH33" s="199"/>
      <c r="AI33" s="198"/>
      <c r="AJ33" s="9">
        <f t="shared" si="4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215"/>
      <c r="AW33" s="9"/>
      <c r="AX33" s="9"/>
      <c r="AY33" s="9"/>
      <c r="AZ33" s="9">
        <f t="shared" si="5"/>
        <v>0</v>
      </c>
      <c r="BA33" s="196"/>
      <c r="BB33" s="9"/>
      <c r="BC33" s="53"/>
      <c r="BD33" s="9"/>
      <c r="BE33" s="9"/>
      <c r="BF33" s="9"/>
      <c r="BG33" s="9"/>
      <c r="BH33" s="205">
        <f t="shared" si="6"/>
        <v>0</v>
      </c>
    </row>
    <row r="34" spans="1:60" s="150" customFormat="1" ht="23.1" customHeight="1" x14ac:dyDescent="0.35">
      <c r="A34" s="200">
        <v>12</v>
      </c>
      <c r="B34" s="216" t="s">
        <v>39</v>
      </c>
      <c r="C34" s="196" t="s">
        <v>92</v>
      </c>
      <c r="D34" s="9">
        <v>46725</v>
      </c>
      <c r="E34" s="9">
        <v>2290</v>
      </c>
      <c r="F34" s="9">
        <f t="shared" si="7"/>
        <v>49015</v>
      </c>
      <c r="G34" s="9">
        <v>2289</v>
      </c>
      <c r="H34" s="9"/>
      <c r="I34" s="9"/>
      <c r="J34" s="9">
        <f t="shared" si="1"/>
        <v>51304</v>
      </c>
      <c r="K34" s="203">
        <f>J34</f>
        <v>51304</v>
      </c>
      <c r="L34" s="11">
        <f t="shared" si="2"/>
        <v>0</v>
      </c>
      <c r="M34" s="196">
        <v>0</v>
      </c>
      <c r="N34" s="196">
        <v>0</v>
      </c>
      <c r="O34" s="196">
        <v>0</v>
      </c>
      <c r="P34" s="203">
        <f t="shared" si="8"/>
        <v>51304</v>
      </c>
      <c r="Q34" s="9">
        <v>4459.28</v>
      </c>
      <c r="R34" s="9">
        <f>SUM(AK34:AT34)</f>
        <v>21644.539999999997</v>
      </c>
      <c r="S34" s="9">
        <f>SUM(AV34:AX34)</f>
        <v>200</v>
      </c>
      <c r="T34" s="9">
        <f>ROUNDDOWN(K34*5%/2,2)</f>
        <v>1282.5999999999999</v>
      </c>
      <c r="U34" s="9">
        <f>SUM(BA34:BF34)</f>
        <v>200</v>
      </c>
      <c r="V34" s="203">
        <f>Q34+R34+S34+T34+U34</f>
        <v>27786.419999999995</v>
      </c>
      <c r="W34" s="13">
        <f>ROUND(AF34,0)</f>
        <v>11759</v>
      </c>
      <c r="X34" s="13">
        <f>(AE34-W34)</f>
        <v>11758.580000000005</v>
      </c>
      <c r="Y34" s="218">
        <f>+A34</f>
        <v>12</v>
      </c>
      <c r="Z34" s="16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215">
        <v>200</v>
      </c>
      <c r="AE34" s="188">
        <f>+P34-V34</f>
        <v>23517.580000000005</v>
      </c>
      <c r="AF34" s="201">
        <f>(+P34-V34)/2</f>
        <v>11758.790000000003</v>
      </c>
      <c r="AG34" s="200">
        <v>12</v>
      </c>
      <c r="AH34" s="216" t="s">
        <v>39</v>
      </c>
      <c r="AI34" s="196" t="s">
        <v>92</v>
      </c>
      <c r="AJ34" s="9">
        <f t="shared" si="4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215">
        <v>200</v>
      </c>
      <c r="AW34" s="9">
        <v>0</v>
      </c>
      <c r="AX34" s="9">
        <v>0</v>
      </c>
      <c r="AY34" s="9">
        <f>SUM(AV34:AW34)</f>
        <v>200</v>
      </c>
      <c r="AZ34" s="9">
        <f t="shared" si="5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05">
        <f t="shared" si="6"/>
        <v>27786.419999999995</v>
      </c>
    </row>
    <row r="35" spans="1:60" s="150" customFormat="1" ht="23.1" customHeight="1" x14ac:dyDescent="0.35">
      <c r="A35" s="200" t="s">
        <v>2</v>
      </c>
      <c r="B35" s="208"/>
      <c r="C35" s="207" t="s">
        <v>93</v>
      </c>
      <c r="D35" s="25"/>
      <c r="E35" s="25"/>
      <c r="F35" s="9">
        <f t="shared" si="7"/>
        <v>0</v>
      </c>
      <c r="G35" s="25"/>
      <c r="H35" s="25"/>
      <c r="I35" s="25"/>
      <c r="J35" s="9">
        <f t="shared" si="1"/>
        <v>0</v>
      </c>
      <c r="K35" s="213"/>
      <c r="L35" s="11">
        <f t="shared" si="2"/>
        <v>0</v>
      </c>
      <c r="M35" s="214"/>
      <c r="N35" s="214"/>
      <c r="O35" s="214"/>
      <c r="P35" s="213"/>
      <c r="Q35" s="25"/>
      <c r="R35" s="9"/>
      <c r="S35" s="9"/>
      <c r="T35" s="9"/>
      <c r="U35" s="9"/>
      <c r="V35" s="212"/>
      <c r="W35" s="13"/>
      <c r="X35" s="35"/>
      <c r="Y35" s="140"/>
      <c r="Z35" s="16"/>
      <c r="AA35" s="16"/>
      <c r="AB35" s="9"/>
      <c r="AC35" s="9"/>
      <c r="AD35" s="142"/>
      <c r="AE35" s="211"/>
      <c r="AF35" s="210"/>
      <c r="AG35" s="209"/>
      <c r="AH35" s="208"/>
      <c r="AI35" s="207" t="s">
        <v>93</v>
      </c>
      <c r="AJ35" s="9">
        <f t="shared" si="4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206"/>
      <c r="AW35" s="25"/>
      <c r="AX35" s="25"/>
      <c r="AY35" s="43"/>
      <c r="AZ35" s="9">
        <f t="shared" si="5"/>
        <v>0</v>
      </c>
      <c r="BA35" s="196"/>
      <c r="BB35" s="25"/>
      <c r="BC35" s="25"/>
      <c r="BD35" s="25"/>
      <c r="BE35" s="25"/>
      <c r="BF35" s="25"/>
      <c r="BG35" s="43"/>
      <c r="BH35" s="205">
        <f t="shared" si="6"/>
        <v>0</v>
      </c>
    </row>
    <row r="36" spans="1:60" s="150" customFormat="1" ht="23.1" customHeight="1" x14ac:dyDescent="0.35">
      <c r="A36" s="200">
        <v>13</v>
      </c>
      <c r="B36" s="216" t="s">
        <v>40</v>
      </c>
      <c r="C36" s="220" t="s">
        <v>41</v>
      </c>
      <c r="D36" s="9">
        <v>33843</v>
      </c>
      <c r="E36" s="9">
        <v>1591</v>
      </c>
      <c r="F36" s="9">
        <f t="shared" si="7"/>
        <v>35434</v>
      </c>
      <c r="G36" s="9">
        <v>1590</v>
      </c>
      <c r="H36" s="9"/>
      <c r="I36" s="9"/>
      <c r="J36" s="9">
        <f t="shared" si="1"/>
        <v>37024</v>
      </c>
      <c r="K36" s="203">
        <f>J36</f>
        <v>37024</v>
      </c>
      <c r="L36" s="11">
        <f t="shared" si="2"/>
        <v>0</v>
      </c>
      <c r="M36" s="196">
        <v>0</v>
      </c>
      <c r="N36" s="196">
        <v>0</v>
      </c>
      <c r="O36" s="196">
        <v>0</v>
      </c>
      <c r="P36" s="203">
        <f>K36-L36</f>
        <v>37024</v>
      </c>
      <c r="Q36" s="9">
        <v>1759.94</v>
      </c>
      <c r="R36" s="9">
        <f>SUM(AK36:AT36)</f>
        <v>11485.41</v>
      </c>
      <c r="S36" s="9">
        <f>SUM(AV36:AX36)</f>
        <v>2512.19</v>
      </c>
      <c r="T36" s="9">
        <f>ROUNDDOWN(K36*5%/2,2)</f>
        <v>925.6</v>
      </c>
      <c r="U36" s="9">
        <f>SUM(BA36:BF36)</f>
        <v>100</v>
      </c>
      <c r="V36" s="203">
        <f>Q36+R36+S36+T36+U36</f>
        <v>16783.14</v>
      </c>
      <c r="W36" s="13">
        <f>ROUND(AF36,0)</f>
        <v>10120</v>
      </c>
      <c r="X36" s="13">
        <f>(AE36-W36)</f>
        <v>10120.86</v>
      </c>
      <c r="Y36" s="218">
        <f>+A36</f>
        <v>13</v>
      </c>
      <c r="Z36" s="16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215">
        <v>200</v>
      </c>
      <c r="AE36" s="188">
        <f>+P36-V36</f>
        <v>20240.86</v>
      </c>
      <c r="AF36" s="201">
        <f>(+P36-V36)/2</f>
        <v>10120.43</v>
      </c>
      <c r="AG36" s="200">
        <v>13</v>
      </c>
      <c r="AH36" s="216" t="s">
        <v>40</v>
      </c>
      <c r="AI36" s="220" t="s">
        <v>41</v>
      </c>
      <c r="AJ36" s="9">
        <f t="shared" si="4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/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11485.41</v>
      </c>
      <c r="AV36" s="215">
        <v>200</v>
      </c>
      <c r="AW36" s="9">
        <v>2312.19</v>
      </c>
      <c r="AX36" s="9">
        <v>0</v>
      </c>
      <c r="AY36" s="9">
        <f>SUM(AV36:AW36)</f>
        <v>2512.19</v>
      </c>
      <c r="AZ36" s="9">
        <f t="shared" si="5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05">
        <f t="shared" si="6"/>
        <v>16783.14</v>
      </c>
    </row>
    <row r="37" spans="1:60" s="150" customFormat="1" ht="23.1" customHeight="1" x14ac:dyDescent="0.35">
      <c r="A37" s="200" t="s">
        <v>2</v>
      </c>
      <c r="B37" s="208"/>
      <c r="C37" s="207"/>
      <c r="D37" s="25"/>
      <c r="E37" s="25"/>
      <c r="F37" s="9">
        <f t="shared" si="7"/>
        <v>0</v>
      </c>
      <c r="G37" s="25"/>
      <c r="H37" s="25"/>
      <c r="I37" s="25"/>
      <c r="J37" s="9">
        <f t="shared" si="1"/>
        <v>0</v>
      </c>
      <c r="K37" s="213"/>
      <c r="L37" s="11">
        <f t="shared" si="2"/>
        <v>0</v>
      </c>
      <c r="M37" s="214"/>
      <c r="N37" s="214"/>
      <c r="O37" s="214"/>
      <c r="P37" s="213"/>
      <c r="Q37" s="25"/>
      <c r="R37" s="9"/>
      <c r="S37" s="9"/>
      <c r="T37" s="9"/>
      <c r="U37" s="9"/>
      <c r="V37" s="212"/>
      <c r="W37" s="13"/>
      <c r="X37" s="35"/>
      <c r="Y37" s="141"/>
      <c r="Z37" s="16"/>
      <c r="AA37" s="16"/>
      <c r="AB37" s="9"/>
      <c r="AC37" s="9"/>
      <c r="AD37" s="142"/>
      <c r="AE37" s="211"/>
      <c r="AF37" s="210"/>
      <c r="AG37" s="200" t="s">
        <v>2</v>
      </c>
      <c r="AH37" s="208"/>
      <c r="AI37" s="207"/>
      <c r="AJ37" s="9">
        <f t="shared" si="4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206"/>
      <c r="AW37" s="25"/>
      <c r="AX37" s="25"/>
      <c r="AY37" s="43"/>
      <c r="AZ37" s="9">
        <f t="shared" si="5"/>
        <v>0</v>
      </c>
      <c r="BA37" s="196"/>
      <c r="BB37" s="25"/>
      <c r="BC37" s="25"/>
      <c r="BD37" s="25"/>
      <c r="BE37" s="25"/>
      <c r="BF37" s="25"/>
      <c r="BG37" s="43"/>
      <c r="BH37" s="205">
        <f t="shared" si="6"/>
        <v>0</v>
      </c>
    </row>
    <row r="38" spans="1:60" s="150" customFormat="1" ht="23.1" customHeight="1" x14ac:dyDescent="0.35">
      <c r="A38" s="200">
        <v>14</v>
      </c>
      <c r="B38" s="216" t="s">
        <v>42</v>
      </c>
      <c r="C38" s="198" t="s">
        <v>59</v>
      </c>
      <c r="D38" s="9">
        <v>46725</v>
      </c>
      <c r="E38" s="9">
        <v>2290</v>
      </c>
      <c r="F38" s="9">
        <f t="shared" si="7"/>
        <v>49015</v>
      </c>
      <c r="G38" s="9">
        <v>2289</v>
      </c>
      <c r="H38" s="9"/>
      <c r="I38" s="9"/>
      <c r="J38" s="9">
        <f t="shared" si="1"/>
        <v>51304</v>
      </c>
      <c r="K38" s="203">
        <f>J38</f>
        <v>51304</v>
      </c>
      <c r="L38" s="11">
        <f t="shared" si="2"/>
        <v>0</v>
      </c>
      <c r="M38" s="196">
        <v>0</v>
      </c>
      <c r="N38" s="196">
        <v>0</v>
      </c>
      <c r="O38" s="196">
        <v>0</v>
      </c>
      <c r="P38" s="203">
        <f>K38-L38</f>
        <v>51304</v>
      </c>
      <c r="Q38" s="9">
        <v>4459.28</v>
      </c>
      <c r="R38" s="9">
        <f>SUM(AK38:AT38)</f>
        <v>14870.59</v>
      </c>
      <c r="S38" s="9">
        <f>SUM(AV38:AX38)</f>
        <v>200</v>
      </c>
      <c r="T38" s="9">
        <f>ROUNDDOWN(K38*5%/2,2)</f>
        <v>1282.5999999999999</v>
      </c>
      <c r="U38" s="9">
        <f>SUM(BA38:BF38)</f>
        <v>200</v>
      </c>
      <c r="V38" s="203">
        <f>Q38+R38+S38+T38+U38</f>
        <v>21012.469999999998</v>
      </c>
      <c r="W38" s="13">
        <f>ROUND(AF38,0)</f>
        <v>15146</v>
      </c>
      <c r="X38" s="13">
        <f>(AE38-W38)</f>
        <v>15145.530000000002</v>
      </c>
      <c r="Y38" s="202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217">
        <v>200</v>
      </c>
      <c r="AE38" s="188">
        <f>+P38-V38</f>
        <v>30291.530000000002</v>
      </c>
      <c r="AF38" s="201">
        <f>(+P38-V38)/2</f>
        <v>15145.765000000001</v>
      </c>
      <c r="AG38" s="200">
        <v>14</v>
      </c>
      <c r="AH38" s="216" t="s">
        <v>42</v>
      </c>
      <c r="AI38" s="198" t="s">
        <v>59</v>
      </c>
      <c r="AJ38" s="9">
        <f t="shared" si="4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215">
        <v>200</v>
      </c>
      <c r="AW38" s="9">
        <v>0</v>
      </c>
      <c r="AX38" s="9">
        <v>0</v>
      </c>
      <c r="AY38" s="9">
        <f>SUM(AV38:AX38)</f>
        <v>200</v>
      </c>
      <c r="AZ38" s="9">
        <f t="shared" si="5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05">
        <f t="shared" si="6"/>
        <v>21012.469999999998</v>
      </c>
    </row>
    <row r="39" spans="1:60" s="150" customFormat="1" ht="23.1" customHeight="1" x14ac:dyDescent="0.35">
      <c r="A39" s="200" t="s">
        <v>2</v>
      </c>
      <c r="B39" s="216"/>
      <c r="C39" s="196"/>
      <c r="D39" s="9"/>
      <c r="E39" s="9"/>
      <c r="F39" s="9">
        <f t="shared" si="7"/>
        <v>0</v>
      </c>
      <c r="G39" s="9"/>
      <c r="H39" s="9"/>
      <c r="I39" s="9"/>
      <c r="J39" s="9">
        <f t="shared" si="1"/>
        <v>0</v>
      </c>
      <c r="K39" s="204"/>
      <c r="L39" s="11">
        <f t="shared" si="2"/>
        <v>0</v>
      </c>
      <c r="M39" s="196"/>
      <c r="N39" s="196"/>
      <c r="O39" s="196"/>
      <c r="P39" s="203"/>
      <c r="Q39" s="9"/>
      <c r="R39" s="9"/>
      <c r="S39" s="9"/>
      <c r="T39" s="9"/>
      <c r="U39" s="9"/>
      <c r="V39" s="203"/>
      <c r="W39" s="13"/>
      <c r="X39" s="13"/>
      <c r="Y39" s="202"/>
      <c r="Z39" s="15"/>
      <c r="AA39" s="16"/>
      <c r="AB39" s="9"/>
      <c r="AC39" s="9"/>
      <c r="AD39" s="29"/>
      <c r="AE39" s="188"/>
      <c r="AF39" s="201"/>
      <c r="AG39" s="200" t="s">
        <v>2</v>
      </c>
      <c r="AH39" s="216"/>
      <c r="AI39" s="196"/>
      <c r="AJ39" s="9">
        <f t="shared" si="4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215"/>
      <c r="AW39" s="25"/>
      <c r="AX39" s="25"/>
      <c r="AY39" s="9"/>
      <c r="AZ39" s="9">
        <f t="shared" si="5"/>
        <v>0</v>
      </c>
      <c r="BA39" s="196"/>
      <c r="BB39" s="25"/>
      <c r="BC39" s="9"/>
      <c r="BD39" s="9"/>
      <c r="BE39" s="9"/>
      <c r="BF39" s="25"/>
      <c r="BG39" s="9"/>
      <c r="BH39" s="205">
        <f t="shared" si="6"/>
        <v>0</v>
      </c>
    </row>
    <row r="40" spans="1:60" s="150" customFormat="1" ht="22.5" customHeight="1" x14ac:dyDescent="0.35">
      <c r="A40" s="200">
        <v>15</v>
      </c>
      <c r="B40" s="216" t="s">
        <v>43</v>
      </c>
      <c r="C40" s="246" t="s">
        <v>103</v>
      </c>
      <c r="D40" s="9">
        <v>43488</v>
      </c>
      <c r="E40" s="9">
        <v>2131</v>
      </c>
      <c r="F40" s="9">
        <v>83659</v>
      </c>
      <c r="G40" s="9">
        <v>3656</v>
      </c>
      <c r="H40" s="9"/>
      <c r="I40" s="9"/>
      <c r="J40" s="9">
        <f t="shared" si="1"/>
        <v>87315</v>
      </c>
      <c r="K40" s="203">
        <f>J40</f>
        <v>87315</v>
      </c>
      <c r="L40" s="11">
        <f t="shared" si="2"/>
        <v>0</v>
      </c>
      <c r="M40" s="196">
        <v>0</v>
      </c>
      <c r="N40" s="196">
        <v>0</v>
      </c>
      <c r="O40" s="196">
        <v>0</v>
      </c>
      <c r="P40" s="203">
        <f>K40-L40</f>
        <v>87315</v>
      </c>
      <c r="Q40" s="9">
        <v>12906.57</v>
      </c>
      <c r="R40" s="9">
        <f>SUM(AK40:AT40)</f>
        <v>8513.91</v>
      </c>
      <c r="S40" s="9">
        <f>SUM(AV40:AX40)</f>
        <v>200</v>
      </c>
      <c r="T40" s="9">
        <f>ROUNDDOWN(K40*5%/2,2)</f>
        <v>2182.87</v>
      </c>
      <c r="U40" s="9">
        <f>SUM(BA40:BF40)</f>
        <v>100</v>
      </c>
      <c r="V40" s="203">
        <f>Q40+R40+S40+T40+U40</f>
        <v>23903.35</v>
      </c>
      <c r="W40" s="13">
        <f>ROUND(AF40,0)</f>
        <v>31706</v>
      </c>
      <c r="X40" s="13">
        <f>(AE40-W40)</f>
        <v>31705.65</v>
      </c>
      <c r="Y40" s="202">
        <f>+A40</f>
        <v>15</v>
      </c>
      <c r="Z40" s="15">
        <f>K40*12%</f>
        <v>10477.799999999999</v>
      </c>
      <c r="AA40" s="16">
        <v>0</v>
      </c>
      <c r="AB40" s="9">
        <v>100</v>
      </c>
      <c r="AC40" s="9">
        <f>ROUNDUP(J40*5%/2,2)</f>
        <v>2182.88</v>
      </c>
      <c r="AD40" s="217">
        <v>200</v>
      </c>
      <c r="AE40" s="188">
        <f>+P40-V40</f>
        <v>63411.65</v>
      </c>
      <c r="AF40" s="201">
        <f>(+P40-V40)/2</f>
        <v>31705.825000000001</v>
      </c>
      <c r="AG40" s="200">
        <v>15</v>
      </c>
      <c r="AH40" s="216" t="s">
        <v>43</v>
      </c>
      <c r="AI40" s="246" t="s">
        <v>103</v>
      </c>
      <c r="AJ40" s="9">
        <f t="shared" si="4"/>
        <v>12906.57</v>
      </c>
      <c r="AK40" s="9">
        <f>K40*9%</f>
        <v>7858.3499999999995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8513.91</v>
      </c>
      <c r="AV40" s="215">
        <v>200</v>
      </c>
      <c r="AW40" s="9">
        <v>0</v>
      </c>
      <c r="AX40" s="9">
        <v>0</v>
      </c>
      <c r="AY40" s="9">
        <f>SUM(AV40:AW40)</f>
        <v>200</v>
      </c>
      <c r="AZ40" s="9">
        <f t="shared" si="5"/>
        <v>2182.87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05">
        <f t="shared" si="6"/>
        <v>23903.35</v>
      </c>
    </row>
    <row r="41" spans="1:60" s="150" customFormat="1" ht="23.1" customHeight="1" x14ac:dyDescent="0.35">
      <c r="A41" s="200" t="s">
        <v>2</v>
      </c>
      <c r="B41" s="216"/>
      <c r="C41" s="198"/>
      <c r="D41" s="9"/>
      <c r="E41" s="9"/>
      <c r="F41" s="9">
        <f>SUM(D41:E41)</f>
        <v>0</v>
      </c>
      <c r="G41" s="9"/>
      <c r="H41" s="9"/>
      <c r="I41" s="9"/>
      <c r="J41" s="9">
        <f t="shared" si="1"/>
        <v>0</v>
      </c>
      <c r="K41" s="204"/>
      <c r="L41" s="11">
        <f t="shared" si="2"/>
        <v>0</v>
      </c>
      <c r="M41" s="196"/>
      <c r="N41" s="196"/>
      <c r="O41" s="196"/>
      <c r="P41" s="203"/>
      <c r="Q41" s="9"/>
      <c r="R41" s="9"/>
      <c r="S41" s="9"/>
      <c r="T41" s="9"/>
      <c r="U41" s="9"/>
      <c r="V41" s="203"/>
      <c r="W41" s="13"/>
      <c r="X41" s="13"/>
      <c r="Y41" s="36"/>
      <c r="Z41" s="15"/>
      <c r="AA41" s="16"/>
      <c r="AB41" s="9"/>
      <c r="AC41" s="9"/>
      <c r="AD41" s="29"/>
      <c r="AE41" s="188"/>
      <c r="AF41" s="201"/>
      <c r="AG41" s="209"/>
      <c r="AH41" s="216"/>
      <c r="AI41" s="198"/>
      <c r="AJ41" s="9">
        <f t="shared" si="4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215"/>
      <c r="AW41" s="25"/>
      <c r="AX41" s="25"/>
      <c r="AY41" s="9"/>
      <c r="AZ41" s="9">
        <f t="shared" si="5"/>
        <v>0</v>
      </c>
      <c r="BA41" s="196"/>
      <c r="BB41" s="25"/>
      <c r="BC41" s="9"/>
      <c r="BD41" s="9"/>
      <c r="BE41" s="9"/>
      <c r="BF41" s="25"/>
      <c r="BG41" s="9"/>
      <c r="BH41" s="205">
        <f t="shared" si="6"/>
        <v>0</v>
      </c>
    </row>
    <row r="42" spans="1:60" s="150" customFormat="1" ht="23.1" customHeight="1" x14ac:dyDescent="0.35">
      <c r="A42" s="200">
        <v>16</v>
      </c>
      <c r="B42" s="216" t="s">
        <v>45</v>
      </c>
      <c r="C42" s="198" t="s">
        <v>104</v>
      </c>
      <c r="D42" s="9">
        <v>29165</v>
      </c>
      <c r="E42" s="9">
        <v>1540</v>
      </c>
      <c r="F42" s="9">
        <v>35434</v>
      </c>
      <c r="G42" s="9">
        <v>1590</v>
      </c>
      <c r="H42" s="9"/>
      <c r="I42" s="9"/>
      <c r="J42" s="9">
        <f t="shared" si="1"/>
        <v>37024</v>
      </c>
      <c r="K42" s="203">
        <f>J42</f>
        <v>37024</v>
      </c>
      <c r="L42" s="11">
        <f t="shared" si="2"/>
        <v>7165.94</v>
      </c>
      <c r="M42" s="196">
        <v>6</v>
      </c>
      <c r="N42" s="196">
        <v>0</v>
      </c>
      <c r="O42" s="196">
        <v>0</v>
      </c>
      <c r="P42" s="203">
        <f>K42-L42</f>
        <v>29858.06</v>
      </c>
      <c r="Q42" s="9">
        <v>1759.94</v>
      </c>
      <c r="R42" s="9">
        <f>SUM(AK42:AT42)</f>
        <v>3332.16</v>
      </c>
      <c r="S42" s="9">
        <f>SUM(AV42:AX42)</f>
        <v>200</v>
      </c>
      <c r="T42" s="9">
        <f>ROUNDDOWN(K42*5%/2,2)</f>
        <v>925.6</v>
      </c>
      <c r="U42" s="9">
        <f>SUM(BA42:BF42)</f>
        <v>100</v>
      </c>
      <c r="V42" s="203">
        <f>Q42+R42+S42+T42+U42</f>
        <v>6317.7000000000007</v>
      </c>
      <c r="W42" s="13">
        <f>ROUND(AF42,0)</f>
        <v>11770</v>
      </c>
      <c r="X42" s="13">
        <f>(AE42-W42)</f>
        <v>11770.36</v>
      </c>
      <c r="Y42" s="202">
        <f>+A42</f>
        <v>16</v>
      </c>
      <c r="Z42" s="15">
        <f>K42*12%</f>
        <v>4442.88</v>
      </c>
      <c r="AA42" s="16">
        <v>0</v>
      </c>
      <c r="AB42" s="9">
        <v>100</v>
      </c>
      <c r="AC42" s="9">
        <f>ROUNDUP(J42*5%/2,2)</f>
        <v>925.6</v>
      </c>
      <c r="AD42" s="217">
        <v>200</v>
      </c>
      <c r="AE42" s="188">
        <f>+P42-V42</f>
        <v>23540.36</v>
      </c>
      <c r="AF42" s="201">
        <f>(+P42-V42)/2</f>
        <v>11770.18</v>
      </c>
      <c r="AG42" s="200">
        <v>16</v>
      </c>
      <c r="AH42" s="216" t="s">
        <v>45</v>
      </c>
      <c r="AI42" s="198" t="s">
        <v>104</v>
      </c>
      <c r="AJ42" s="9">
        <f t="shared" si="4"/>
        <v>1759.94</v>
      </c>
      <c r="AK42" s="9">
        <f>K42*9%</f>
        <v>3332.16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3332.16</v>
      </c>
      <c r="AV42" s="215">
        <v>200</v>
      </c>
      <c r="AW42" s="9">
        <v>0</v>
      </c>
      <c r="AX42" s="9">
        <v>0</v>
      </c>
      <c r="AY42" s="9">
        <f>SUM(AV42:AW42)</f>
        <v>200</v>
      </c>
      <c r="AZ42" s="9">
        <f t="shared" si="5"/>
        <v>925.6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05">
        <f t="shared" si="6"/>
        <v>6317.7000000000007</v>
      </c>
    </row>
    <row r="43" spans="1:60" s="150" customFormat="1" ht="23.1" customHeight="1" x14ac:dyDescent="0.35">
      <c r="A43" s="200" t="s">
        <v>2</v>
      </c>
      <c r="B43" s="208"/>
      <c r="C43" s="207"/>
      <c r="D43" s="25"/>
      <c r="E43" s="25"/>
      <c r="F43" s="9">
        <f t="shared" ref="F43:F48" si="9">SUM(D43:E43)</f>
        <v>0</v>
      </c>
      <c r="G43" s="25"/>
      <c r="H43" s="25"/>
      <c r="I43" s="9"/>
      <c r="J43" s="9">
        <f t="shared" si="1"/>
        <v>0</v>
      </c>
      <c r="K43" s="213"/>
      <c r="L43" s="11">
        <f t="shared" si="2"/>
        <v>0</v>
      </c>
      <c r="M43" s="214"/>
      <c r="N43" s="214"/>
      <c r="O43" s="214"/>
      <c r="P43" s="213"/>
      <c r="Q43" s="25"/>
      <c r="R43" s="9"/>
      <c r="S43" s="9"/>
      <c r="T43" s="9"/>
      <c r="U43" s="9"/>
      <c r="V43" s="212"/>
      <c r="W43" s="13"/>
      <c r="X43" s="35"/>
      <c r="Y43" s="24"/>
      <c r="Z43" s="37"/>
      <c r="AA43" s="38"/>
      <c r="AB43" s="25"/>
      <c r="AC43" s="9"/>
      <c r="AD43" s="39"/>
      <c r="AE43" s="211"/>
      <c r="AF43" s="210"/>
      <c r="AG43" s="200" t="s">
        <v>2</v>
      </c>
      <c r="AH43" s="208"/>
      <c r="AI43" s="207"/>
      <c r="AJ43" s="9">
        <f t="shared" si="4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206"/>
      <c r="AW43" s="25"/>
      <c r="AX43" s="25"/>
      <c r="AY43" s="43"/>
      <c r="AZ43" s="9">
        <f t="shared" si="5"/>
        <v>0</v>
      </c>
      <c r="BA43" s="196"/>
      <c r="BB43" s="25"/>
      <c r="BC43" s="25"/>
      <c r="BD43" s="25"/>
      <c r="BE43" s="25"/>
      <c r="BF43" s="25"/>
      <c r="BG43" s="43"/>
      <c r="BH43" s="205">
        <f t="shared" si="6"/>
        <v>0</v>
      </c>
    </row>
    <row r="44" spans="1:60" s="150" customFormat="1" ht="23.1" customHeight="1" x14ac:dyDescent="0.35">
      <c r="A44" s="200">
        <v>17</v>
      </c>
      <c r="B44" s="216" t="s">
        <v>46</v>
      </c>
      <c r="C44" s="198" t="s">
        <v>44</v>
      </c>
      <c r="D44" s="9">
        <v>43951</v>
      </c>
      <c r="E44" s="9">
        <v>2154</v>
      </c>
      <c r="F44" s="9">
        <f t="shared" si="9"/>
        <v>46105</v>
      </c>
      <c r="G44" s="9">
        <v>2108</v>
      </c>
      <c r="H44" s="9"/>
      <c r="I44" s="9"/>
      <c r="J44" s="9">
        <f t="shared" si="1"/>
        <v>48213</v>
      </c>
      <c r="K44" s="203">
        <f>J44</f>
        <v>48213</v>
      </c>
      <c r="L44" s="11">
        <f t="shared" si="2"/>
        <v>0</v>
      </c>
      <c r="M44" s="196">
        <v>0</v>
      </c>
      <c r="N44" s="196">
        <v>0</v>
      </c>
      <c r="O44" s="196">
        <v>0</v>
      </c>
      <c r="P44" s="203">
        <f>K44-L44</f>
        <v>48213</v>
      </c>
      <c r="Q44" s="9">
        <v>3809.14</v>
      </c>
      <c r="R44" s="9">
        <f>SUM(AK44:AT44)</f>
        <v>24145.45</v>
      </c>
      <c r="S44" s="9">
        <f>SUM(AV44:AX44)</f>
        <v>1301.1500000000001</v>
      </c>
      <c r="T44" s="9">
        <f>ROUNDDOWN(K44*5%/2,2)</f>
        <v>1205.32</v>
      </c>
      <c r="U44" s="9">
        <f>SUM(BA44:BF44)</f>
        <v>12751.939999999999</v>
      </c>
      <c r="V44" s="203">
        <f>Q44+R44+S44+T44+U44</f>
        <v>43213</v>
      </c>
      <c r="W44" s="13">
        <f>ROUND(AF44,0)</f>
        <v>2500</v>
      </c>
      <c r="X44" s="13">
        <f>(AE44-W44)</f>
        <v>2500</v>
      </c>
      <c r="Y44" s="202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217">
        <v>200</v>
      </c>
      <c r="AE44" s="188">
        <f>+P44-V44</f>
        <v>5000</v>
      </c>
      <c r="AF44" s="201">
        <f>(+P44-V44)/2</f>
        <v>2500</v>
      </c>
      <c r="AG44" s="200">
        <v>17</v>
      </c>
      <c r="AH44" s="216" t="s">
        <v>46</v>
      </c>
      <c r="AI44" s="198" t="s">
        <v>44</v>
      </c>
      <c r="AJ44" s="9">
        <f t="shared" si="4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7182.95</v>
      </c>
      <c r="AR44" s="9">
        <v>9634.44</v>
      </c>
      <c r="AS44" s="9">
        <v>2333.33</v>
      </c>
      <c r="AT44" s="9">
        <v>655.56</v>
      </c>
      <c r="AU44" s="9">
        <f>SUM(AK44:AT44)</f>
        <v>24145.45</v>
      </c>
      <c r="AV44" s="215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5"/>
        <v>1205.32</v>
      </c>
      <c r="BA44" s="9">
        <v>0</v>
      </c>
      <c r="BB44" s="9">
        <v>5156.75</v>
      </c>
      <c r="BC44" s="55">
        <v>7495.19</v>
      </c>
      <c r="BD44" s="9">
        <v>100</v>
      </c>
      <c r="BE44" s="9"/>
      <c r="BF44" s="9">
        <v>0</v>
      </c>
      <c r="BG44" s="9">
        <f>SUM(BA44:BF44)</f>
        <v>12751.939999999999</v>
      </c>
      <c r="BH44" s="205">
        <f t="shared" si="6"/>
        <v>43213</v>
      </c>
    </row>
    <row r="45" spans="1:60" s="150" customFormat="1" ht="23.1" customHeight="1" x14ac:dyDescent="0.35">
      <c r="A45" s="200" t="s">
        <v>2</v>
      </c>
      <c r="B45" s="216"/>
      <c r="C45" s="204"/>
      <c r="D45" s="9"/>
      <c r="E45" s="9"/>
      <c r="F45" s="9">
        <f t="shared" si="9"/>
        <v>0</v>
      </c>
      <c r="G45" s="9"/>
      <c r="H45" s="9"/>
      <c r="I45" s="9"/>
      <c r="J45" s="9">
        <f t="shared" si="1"/>
        <v>0</v>
      </c>
      <c r="K45" s="203"/>
      <c r="L45" s="11">
        <f t="shared" si="2"/>
        <v>0</v>
      </c>
      <c r="M45" s="196"/>
      <c r="N45" s="196"/>
      <c r="O45" s="196"/>
      <c r="P45" s="203"/>
      <c r="Q45" s="196"/>
      <c r="R45" s="9"/>
      <c r="S45" s="9"/>
      <c r="T45" s="9"/>
      <c r="U45" s="9"/>
      <c r="V45" s="203"/>
      <c r="W45" s="13"/>
      <c r="X45" s="13"/>
      <c r="Y45" s="202"/>
      <c r="Z45" s="15"/>
      <c r="AA45" s="16"/>
      <c r="AB45" s="9"/>
      <c r="AC45" s="9"/>
      <c r="AD45" s="29"/>
      <c r="AE45" s="188"/>
      <c r="AF45" s="201"/>
      <c r="AG45" s="200" t="s">
        <v>2</v>
      </c>
      <c r="AH45" s="216"/>
      <c r="AI45" s="204"/>
      <c r="AJ45" s="9">
        <f t="shared" si="4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215"/>
      <c r="AW45" s="5"/>
      <c r="AX45" s="25"/>
      <c r="AY45" s="9"/>
      <c r="AZ45" s="9">
        <f t="shared" si="5"/>
        <v>0</v>
      </c>
      <c r="BA45" s="196"/>
      <c r="BB45" s="9"/>
      <c r="BC45" s="9"/>
      <c r="BD45" s="9"/>
      <c r="BE45" s="9"/>
      <c r="BF45" s="25"/>
      <c r="BG45" s="9"/>
      <c r="BH45" s="205">
        <f t="shared" si="6"/>
        <v>0</v>
      </c>
    </row>
    <row r="46" spans="1:60" s="150" customFormat="1" ht="23.1" customHeight="1" x14ac:dyDescent="0.35">
      <c r="A46" s="200">
        <v>18</v>
      </c>
      <c r="B46" s="216" t="s">
        <v>47</v>
      </c>
      <c r="C46" s="198" t="s">
        <v>29</v>
      </c>
      <c r="D46" s="9">
        <v>29737</v>
      </c>
      <c r="E46" s="9">
        <v>1540</v>
      </c>
      <c r="F46" s="9">
        <f t="shared" si="9"/>
        <v>31277</v>
      </c>
      <c r="G46" s="9">
        <v>1540</v>
      </c>
      <c r="H46" s="9"/>
      <c r="I46" s="9"/>
      <c r="J46" s="9">
        <f t="shared" si="1"/>
        <v>32817</v>
      </c>
      <c r="K46" s="203">
        <f>J46</f>
        <v>32817</v>
      </c>
      <c r="L46" s="11">
        <f t="shared" si="2"/>
        <v>0</v>
      </c>
      <c r="M46" s="196">
        <v>0</v>
      </c>
      <c r="N46" s="196">
        <v>0</v>
      </c>
      <c r="O46" s="196">
        <v>0</v>
      </c>
      <c r="P46" s="203">
        <f>K46-L46</f>
        <v>32817</v>
      </c>
      <c r="Q46" s="9">
        <v>1201.46</v>
      </c>
      <c r="R46" s="9">
        <f>SUM(AK46:AT46)</f>
        <v>2953.5299999999997</v>
      </c>
      <c r="S46" s="9">
        <f>SUM(AV46:AX46)</f>
        <v>200</v>
      </c>
      <c r="T46" s="9">
        <f>ROUNDDOWN(K46*5%/2,2)</f>
        <v>820.42</v>
      </c>
      <c r="U46" s="9">
        <f>SUM(BA46:BF46)</f>
        <v>100</v>
      </c>
      <c r="V46" s="203">
        <f>Q46+R46+S46+T46+U46</f>
        <v>5275.41</v>
      </c>
      <c r="W46" s="13">
        <f>ROUND(AF46,0)</f>
        <v>13771</v>
      </c>
      <c r="X46" s="13">
        <f>(AE46-W46)</f>
        <v>13770.59</v>
      </c>
      <c r="Y46" s="202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217">
        <v>200</v>
      </c>
      <c r="AE46" s="188">
        <f>+P46-V46</f>
        <v>27541.59</v>
      </c>
      <c r="AF46" s="201">
        <f>(+P46-V46)/2</f>
        <v>13770.795</v>
      </c>
      <c r="AG46" s="200">
        <v>18</v>
      </c>
      <c r="AH46" s="216" t="s">
        <v>47</v>
      </c>
      <c r="AI46" s="198" t="s">
        <v>29</v>
      </c>
      <c r="AJ46" s="9">
        <f t="shared" si="4"/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215">
        <v>200</v>
      </c>
      <c r="AW46" s="9">
        <v>0</v>
      </c>
      <c r="AX46" s="9">
        <v>0</v>
      </c>
      <c r="AY46" s="9">
        <f>SUM(AV46:AW46)</f>
        <v>200</v>
      </c>
      <c r="AZ46" s="9">
        <f t="shared" si="5"/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05">
        <f t="shared" si="6"/>
        <v>5275.41</v>
      </c>
    </row>
    <row r="47" spans="1:60" s="150" customFormat="1" ht="23.1" customHeight="1" x14ac:dyDescent="0.35">
      <c r="A47" s="200" t="s">
        <v>2</v>
      </c>
      <c r="B47" s="208"/>
      <c r="C47" s="207"/>
      <c r="D47" s="25"/>
      <c r="E47" s="25"/>
      <c r="F47" s="9">
        <f t="shared" si="9"/>
        <v>0</v>
      </c>
      <c r="G47" s="25"/>
      <c r="H47" s="25"/>
      <c r="I47" s="9"/>
      <c r="J47" s="9">
        <f t="shared" si="1"/>
        <v>0</v>
      </c>
      <c r="K47" s="213"/>
      <c r="L47" s="11">
        <f t="shared" si="2"/>
        <v>0</v>
      </c>
      <c r="M47" s="214"/>
      <c r="N47" s="214"/>
      <c r="O47" s="214"/>
      <c r="P47" s="213"/>
      <c r="Q47" s="25"/>
      <c r="R47" s="9"/>
      <c r="S47" s="9"/>
      <c r="T47" s="9"/>
      <c r="U47" s="9"/>
      <c r="V47" s="212"/>
      <c r="W47" s="13"/>
      <c r="X47" s="35"/>
      <c r="Y47" s="36"/>
      <c r="Z47" s="37"/>
      <c r="AA47" s="38"/>
      <c r="AB47" s="25"/>
      <c r="AC47" s="9"/>
      <c r="AD47" s="39"/>
      <c r="AE47" s="211"/>
      <c r="AF47" s="210"/>
      <c r="AG47" s="209"/>
      <c r="AH47" s="208"/>
      <c r="AI47" s="207"/>
      <c r="AJ47" s="9">
        <f t="shared" si="4"/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206"/>
      <c r="AW47" s="25"/>
      <c r="AX47" s="25"/>
      <c r="AY47" s="43"/>
      <c r="AZ47" s="9">
        <f t="shared" si="5"/>
        <v>0</v>
      </c>
      <c r="BA47" s="196"/>
      <c r="BB47" s="25"/>
      <c r="BC47" s="25"/>
      <c r="BD47" s="25"/>
      <c r="BE47" s="25"/>
      <c r="BF47" s="25"/>
      <c r="BG47" s="43"/>
      <c r="BH47" s="205">
        <f t="shared" si="6"/>
        <v>0</v>
      </c>
    </row>
    <row r="48" spans="1:60" s="150" customFormat="1" ht="23.1" customHeight="1" x14ac:dyDescent="0.35">
      <c r="A48" s="200">
        <v>19</v>
      </c>
      <c r="B48" s="221" t="s">
        <v>48</v>
      </c>
      <c r="C48" s="198" t="s">
        <v>25</v>
      </c>
      <c r="D48" s="9">
        <v>36619</v>
      </c>
      <c r="E48" s="9">
        <v>1794</v>
      </c>
      <c r="F48" s="9">
        <f t="shared" si="9"/>
        <v>38413</v>
      </c>
      <c r="G48" s="9">
        <v>1795</v>
      </c>
      <c r="H48" s="9"/>
      <c r="I48" s="9"/>
      <c r="J48" s="9">
        <f t="shared" si="1"/>
        <v>40208</v>
      </c>
      <c r="K48" s="203">
        <f>J48</f>
        <v>40208</v>
      </c>
      <c r="L48" s="11">
        <f t="shared" si="2"/>
        <v>0</v>
      </c>
      <c r="M48" s="196">
        <v>0</v>
      </c>
      <c r="N48" s="196">
        <v>0</v>
      </c>
      <c r="O48" s="196">
        <v>0</v>
      </c>
      <c r="P48" s="203">
        <f>K48-L48</f>
        <v>40208</v>
      </c>
      <c r="Q48" s="133">
        <v>2285.15</v>
      </c>
      <c r="R48" s="9">
        <f>SUM(AK48:AT48)</f>
        <v>11342.849999999999</v>
      </c>
      <c r="S48" s="9">
        <f>SUM(AV48:AX48)</f>
        <v>200</v>
      </c>
      <c r="T48" s="9">
        <f>ROUNDDOWN(K48*5%/2,2)</f>
        <v>1005.2</v>
      </c>
      <c r="U48" s="9">
        <f>SUM(BA48:BF48)</f>
        <v>100</v>
      </c>
      <c r="V48" s="203">
        <f>Q48+R48+S48+T48+U48</f>
        <v>14933.199999999999</v>
      </c>
      <c r="W48" s="13">
        <f>ROUND(AF48,0)</f>
        <v>12637</v>
      </c>
      <c r="X48" s="13">
        <f>(AE48-W48)</f>
        <v>12637.800000000003</v>
      </c>
      <c r="Y48" s="202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217">
        <v>200</v>
      </c>
      <c r="AE48" s="188">
        <f>+P48-V48</f>
        <v>25274.800000000003</v>
      </c>
      <c r="AF48" s="201">
        <f>(+P48-V48)/2</f>
        <v>12637.400000000001</v>
      </c>
      <c r="AG48" s="200">
        <v>19</v>
      </c>
      <c r="AH48" s="221" t="s">
        <v>48</v>
      </c>
      <c r="AI48" s="198" t="s">
        <v>25</v>
      </c>
      <c r="AJ48" s="9">
        <f t="shared" si="4"/>
        <v>2285.15</v>
      </c>
      <c r="AK48" s="9">
        <f>K48*9%</f>
        <v>3618.72</v>
      </c>
      <c r="AL48" s="9">
        <v>0</v>
      </c>
      <c r="AM48" s="9"/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>
        <v>655.56</v>
      </c>
      <c r="AU48" s="9">
        <f>SUM(AK48:AT48)</f>
        <v>11342.849999999999</v>
      </c>
      <c r="AV48" s="215">
        <v>200</v>
      </c>
      <c r="AW48" s="9">
        <v>0</v>
      </c>
      <c r="AX48" s="9">
        <v>0</v>
      </c>
      <c r="AY48" s="9">
        <f>SUM(AV48:AW48)</f>
        <v>200</v>
      </c>
      <c r="AZ48" s="9">
        <f t="shared" si="5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05">
        <f t="shared" si="6"/>
        <v>14933.199999999999</v>
      </c>
    </row>
    <row r="49" spans="1:61" s="150" customFormat="1" ht="23.1" customHeight="1" thickBot="1" x14ac:dyDescent="0.4">
      <c r="A49" s="200" t="s">
        <v>2</v>
      </c>
      <c r="B49" s="199"/>
      <c r="C49" s="198"/>
      <c r="D49" s="9"/>
      <c r="E49" s="9"/>
      <c r="F49" s="9"/>
      <c r="G49" s="9"/>
      <c r="H49" s="9"/>
      <c r="I49" s="9"/>
      <c r="J49" s="9"/>
      <c r="K49" s="204"/>
      <c r="L49" s="56"/>
      <c r="M49" s="196"/>
      <c r="N49" s="196"/>
      <c r="O49" s="196"/>
      <c r="P49" s="203"/>
      <c r="Q49" s="9"/>
      <c r="R49" s="9"/>
      <c r="S49" s="9"/>
      <c r="T49" s="9"/>
      <c r="U49" s="9"/>
      <c r="V49" s="203"/>
      <c r="W49" s="13"/>
      <c r="X49" s="13"/>
      <c r="Y49" s="202"/>
      <c r="Z49" s="37"/>
      <c r="AA49" s="48"/>
      <c r="AB49" s="43"/>
      <c r="AC49" s="43"/>
      <c r="AD49" s="57"/>
      <c r="AE49" s="188"/>
      <c r="AF49" s="201"/>
      <c r="AG49" s="200" t="s">
        <v>2</v>
      </c>
      <c r="AH49" s="199"/>
      <c r="AI49" s="198"/>
      <c r="AJ49" s="196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197"/>
      <c r="AW49" s="25"/>
      <c r="AX49" s="25"/>
      <c r="AY49" s="9"/>
      <c r="AZ49" s="9"/>
      <c r="BA49" s="196"/>
      <c r="BB49" s="25"/>
      <c r="BC49" s="9"/>
      <c r="BD49" s="9"/>
      <c r="BE49" s="9"/>
      <c r="BF49" s="25"/>
      <c r="BG49" s="9"/>
      <c r="BH49" s="195"/>
    </row>
    <row r="50" spans="1:61" s="150" customFormat="1" ht="23.1" customHeight="1" x14ac:dyDescent="0.35">
      <c r="A50" s="186"/>
      <c r="B50" s="185"/>
      <c r="C50" s="185"/>
      <c r="D50" s="185"/>
      <c r="E50" s="185"/>
      <c r="F50" s="185"/>
      <c r="G50" s="185"/>
      <c r="H50" s="185"/>
      <c r="I50" s="185"/>
      <c r="J50" s="185"/>
      <c r="K50" s="185" t="s">
        <v>2</v>
      </c>
      <c r="L50" s="62"/>
      <c r="M50" s="185"/>
      <c r="N50" s="185"/>
      <c r="O50" s="185"/>
      <c r="P50" s="194" t="s">
        <v>2</v>
      </c>
      <c r="Q50" s="183"/>
      <c r="R50" s="183"/>
      <c r="S50" s="183"/>
      <c r="T50" s="183"/>
      <c r="U50" s="183"/>
      <c r="V50" s="185"/>
      <c r="W50" s="193" t="s">
        <v>2</v>
      </c>
      <c r="X50" s="193"/>
      <c r="Y50" s="192"/>
      <c r="Z50" s="191"/>
      <c r="AA50" s="190"/>
      <c r="AB50" s="62"/>
      <c r="AC50" s="69"/>
      <c r="AD50" s="189"/>
      <c r="AE50" s="188"/>
      <c r="AF50" s="187"/>
      <c r="AG50" s="186"/>
      <c r="AH50" s="185"/>
      <c r="AI50" s="185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4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2"/>
    </row>
    <row r="51" spans="1:61" s="172" customFormat="1" ht="23.1" customHeight="1" x14ac:dyDescent="0.35">
      <c r="A51" s="177"/>
      <c r="B51" s="176" t="s">
        <v>49</v>
      </c>
      <c r="C51" s="174">
        <f t="shared" ref="C51:X51" si="10">SUM(C11:C49)</f>
        <v>0</v>
      </c>
      <c r="D51" s="174">
        <f t="shared" si="10"/>
        <v>741422</v>
      </c>
      <c r="E51" s="174">
        <f t="shared" si="10"/>
        <v>36538</v>
      </c>
      <c r="F51" s="174">
        <f t="shared" si="10"/>
        <v>825174</v>
      </c>
      <c r="G51" s="174">
        <f t="shared" si="10"/>
        <v>38097</v>
      </c>
      <c r="H51" s="174">
        <f t="shared" si="10"/>
        <v>0</v>
      </c>
      <c r="I51" s="174">
        <f t="shared" si="10"/>
        <v>0</v>
      </c>
      <c r="J51" s="174">
        <f t="shared" si="10"/>
        <v>863271</v>
      </c>
      <c r="K51" s="174">
        <f t="shared" si="10"/>
        <v>863271</v>
      </c>
      <c r="L51" s="174">
        <f t="shared" si="10"/>
        <v>18080.13</v>
      </c>
      <c r="M51" s="174">
        <f t="shared" si="10"/>
        <v>12</v>
      </c>
      <c r="N51" s="174">
        <f t="shared" si="10"/>
        <v>0</v>
      </c>
      <c r="O51" s="174">
        <f t="shared" si="10"/>
        <v>0</v>
      </c>
      <c r="P51" s="174">
        <f t="shared" si="10"/>
        <v>845190.87000000011</v>
      </c>
      <c r="Q51" s="174">
        <f t="shared" si="10"/>
        <v>66553.61</v>
      </c>
      <c r="R51" s="174">
        <f t="shared" si="10"/>
        <v>185849.53000000003</v>
      </c>
      <c r="S51" s="174">
        <f t="shared" si="10"/>
        <v>15010.61</v>
      </c>
      <c r="T51" s="174">
        <f t="shared" si="10"/>
        <v>21581.73</v>
      </c>
      <c r="U51" s="174">
        <f t="shared" si="10"/>
        <v>53575.839999999997</v>
      </c>
      <c r="V51" s="174">
        <f t="shared" si="10"/>
        <v>342571.32</v>
      </c>
      <c r="W51" s="174">
        <f t="shared" si="10"/>
        <v>251309</v>
      </c>
      <c r="X51" s="174">
        <f t="shared" si="10"/>
        <v>251310.55</v>
      </c>
      <c r="Y51" s="181"/>
      <c r="Z51" s="180">
        <f t="shared" ref="Z51:AF51" si="11">SUM(Z11:Z49)</f>
        <v>103592.52</v>
      </c>
      <c r="AA51" s="180">
        <f t="shared" si="11"/>
        <v>0</v>
      </c>
      <c r="AB51" s="180">
        <f t="shared" si="11"/>
        <v>1900</v>
      </c>
      <c r="AC51" s="180">
        <f t="shared" si="11"/>
        <v>21581.820000000003</v>
      </c>
      <c r="AD51" s="180">
        <f t="shared" si="11"/>
        <v>3800</v>
      </c>
      <c r="AE51" s="179">
        <f t="shared" si="11"/>
        <v>502619.55000000005</v>
      </c>
      <c r="AF51" s="178">
        <f t="shared" si="11"/>
        <v>251309.77500000002</v>
      </c>
      <c r="AG51" s="177"/>
      <c r="AH51" s="176" t="s">
        <v>49</v>
      </c>
      <c r="AI51" s="175"/>
      <c r="AJ51" s="174">
        <f t="shared" ref="AJ51:BH51" si="12">SUM(AJ11:AJ49)</f>
        <v>66553.61</v>
      </c>
      <c r="AK51" s="174">
        <f t="shared" si="12"/>
        <v>77694.39</v>
      </c>
      <c r="AL51" s="174">
        <f t="shared" si="12"/>
        <v>0</v>
      </c>
      <c r="AM51" s="174">
        <f t="shared" si="12"/>
        <v>2850</v>
      </c>
      <c r="AN51" s="174">
        <f t="shared" si="12"/>
        <v>0</v>
      </c>
      <c r="AO51" s="174">
        <f t="shared" si="12"/>
        <v>0</v>
      </c>
      <c r="AP51" s="174">
        <f t="shared" si="12"/>
        <v>0</v>
      </c>
      <c r="AQ51" s="174">
        <f t="shared" si="12"/>
        <v>69286.139999999985</v>
      </c>
      <c r="AR51" s="174">
        <f t="shared" si="12"/>
        <v>16485.63</v>
      </c>
      <c r="AS51" s="174">
        <f t="shared" si="12"/>
        <v>11666.65</v>
      </c>
      <c r="AT51" s="174">
        <f t="shared" si="12"/>
        <v>7866.7199999999975</v>
      </c>
      <c r="AU51" s="174">
        <f t="shared" si="12"/>
        <v>185849.53000000003</v>
      </c>
      <c r="AV51" s="174">
        <f t="shared" si="12"/>
        <v>3900</v>
      </c>
      <c r="AW51" s="174">
        <f t="shared" si="12"/>
        <v>11110.609999999999</v>
      </c>
      <c r="AX51" s="174">
        <f t="shared" si="12"/>
        <v>0</v>
      </c>
      <c r="AY51" s="174">
        <f t="shared" si="12"/>
        <v>15010.61</v>
      </c>
      <c r="AZ51" s="174">
        <f t="shared" si="12"/>
        <v>21581.73</v>
      </c>
      <c r="BA51" s="174">
        <f t="shared" si="12"/>
        <v>0</v>
      </c>
      <c r="BB51" s="174">
        <f t="shared" si="12"/>
        <v>30379.010000000002</v>
      </c>
      <c r="BC51" s="174">
        <f t="shared" si="12"/>
        <v>18789.849999999999</v>
      </c>
      <c r="BD51" s="174">
        <f t="shared" si="12"/>
        <v>2020.98</v>
      </c>
      <c r="BE51" s="174">
        <f t="shared" si="12"/>
        <v>2386</v>
      </c>
      <c r="BF51" s="174">
        <f t="shared" si="12"/>
        <v>0</v>
      </c>
      <c r="BG51" s="174">
        <f t="shared" si="12"/>
        <v>53575.839999999997</v>
      </c>
      <c r="BH51" s="174">
        <f t="shared" si="12"/>
        <v>342571.32</v>
      </c>
      <c r="BI51" s="173"/>
    </row>
    <row r="52" spans="1:61" s="150" customFormat="1" ht="23.1" customHeight="1" thickBot="1" x14ac:dyDescent="0.4">
      <c r="A52" s="166"/>
      <c r="B52" s="165"/>
      <c r="C52" s="164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71"/>
      <c r="X52" s="171" t="s">
        <v>2</v>
      </c>
      <c r="Y52" s="162"/>
      <c r="Z52" s="170"/>
      <c r="AA52" s="169"/>
      <c r="AB52" s="99"/>
      <c r="AC52" s="169"/>
      <c r="AD52" s="162"/>
      <c r="AE52" s="168"/>
      <c r="AF52" s="167"/>
      <c r="AG52" s="166"/>
      <c r="AH52" s="165"/>
      <c r="AI52" s="164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2"/>
    </row>
    <row r="53" spans="1:61" s="150" customFormat="1" ht="23.1" customHeight="1" x14ac:dyDescent="0.35">
      <c r="B53" s="158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Q53" s="156"/>
      <c r="R53" s="156"/>
      <c r="S53" s="156"/>
      <c r="V53" s="156"/>
      <c r="W53" s="305"/>
      <c r="X53" s="305"/>
      <c r="Z53" s="159"/>
      <c r="AA53" s="159"/>
      <c r="AB53" s="100"/>
      <c r="AC53" s="159"/>
      <c r="AD53" s="156"/>
      <c r="AE53" s="161"/>
      <c r="AF53" s="161"/>
      <c r="AH53" s="158"/>
      <c r="AJ53" s="156"/>
      <c r="AK53" s="156"/>
      <c r="AL53" s="156"/>
      <c r="AM53" s="156"/>
      <c r="AN53" s="156"/>
      <c r="AO53" s="156" t="s">
        <v>2</v>
      </c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BA53" s="156"/>
      <c r="BB53" s="156"/>
      <c r="BC53" s="156"/>
      <c r="BD53" s="156"/>
      <c r="BE53" s="156"/>
      <c r="BF53" s="156"/>
      <c r="BH53" s="156"/>
    </row>
    <row r="54" spans="1:61" s="150" customFormat="1" ht="23.1" customHeight="1" x14ac:dyDescent="0.35">
      <c r="B54" s="158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W54" s="160" t="s">
        <v>2</v>
      </c>
      <c r="X54" s="160" t="s">
        <v>2</v>
      </c>
      <c r="Y54" s="156"/>
      <c r="Z54" s="159"/>
      <c r="AA54" s="159"/>
      <c r="AB54" s="100"/>
      <c r="AC54" s="159"/>
      <c r="AD54" s="156"/>
      <c r="AE54" s="156"/>
      <c r="AF54" s="156"/>
      <c r="AH54" s="158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</row>
    <row r="55" spans="1:61" s="150" customFormat="1" ht="23.1" customHeight="1" x14ac:dyDescent="0.35">
      <c r="A55" s="153"/>
      <c r="B55" s="291" t="s">
        <v>50</v>
      </c>
      <c r="C55" s="291"/>
      <c r="D55" s="291"/>
      <c r="E55" s="156"/>
      <c r="F55" s="156"/>
      <c r="G55" s="156"/>
      <c r="H55" s="156"/>
      <c r="I55" s="156"/>
      <c r="J55" s="306" t="s">
        <v>51</v>
      </c>
      <c r="K55" s="306"/>
      <c r="L55" s="306"/>
      <c r="M55" s="306"/>
      <c r="N55" s="306"/>
      <c r="O55" s="306"/>
      <c r="P55" s="306"/>
      <c r="Q55" s="156"/>
      <c r="R55" s="156"/>
      <c r="S55" s="306" t="s">
        <v>52</v>
      </c>
      <c r="T55" s="306"/>
      <c r="U55" s="306"/>
      <c r="W55" s="160"/>
      <c r="X55" s="307" t="s">
        <v>53</v>
      </c>
      <c r="Y55" s="307"/>
      <c r="Z55" s="307"/>
      <c r="AA55" s="307"/>
      <c r="AB55" s="307"/>
      <c r="AC55" s="307"/>
      <c r="AD55" s="156"/>
      <c r="AE55" s="156"/>
      <c r="AF55" s="156"/>
      <c r="AG55" s="153"/>
      <c r="AH55" s="158"/>
      <c r="AI55" s="291" t="s">
        <v>50</v>
      </c>
      <c r="AJ55" s="291"/>
      <c r="AK55" s="291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3"/>
      <c r="BA55" s="156"/>
      <c r="BB55" s="156"/>
      <c r="BC55" s="156"/>
      <c r="BD55" s="156"/>
      <c r="BE55" s="156"/>
      <c r="BF55" s="156"/>
      <c r="BG55" s="153"/>
    </row>
    <row r="56" spans="1:61" s="150" customFormat="1" ht="23.1" customHeight="1" x14ac:dyDescent="0.35">
      <c r="B56" s="158"/>
      <c r="D56" s="157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Q56" s="156"/>
      <c r="R56" s="156"/>
      <c r="S56" s="156"/>
      <c r="T56" s="155"/>
      <c r="U56" s="155"/>
      <c r="W56" s="160"/>
      <c r="X56" s="151"/>
      <c r="AB56" s="100"/>
      <c r="AC56" s="159"/>
      <c r="AD56" s="156"/>
      <c r="AE56" s="156"/>
      <c r="AF56" s="156"/>
      <c r="AH56" s="158"/>
      <c r="AI56" s="158"/>
      <c r="AK56" s="157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5"/>
      <c r="BA56" s="156"/>
      <c r="BB56" s="156"/>
      <c r="BC56" s="156"/>
      <c r="BD56" s="156"/>
      <c r="BE56" s="156"/>
      <c r="BF56" s="156"/>
      <c r="BG56" s="155"/>
    </row>
    <row r="57" spans="1:61" s="150" customFormat="1" ht="23.1" customHeight="1" x14ac:dyDescent="0.35">
      <c r="W57" s="151"/>
      <c r="X57" s="151"/>
      <c r="Z57" s="154"/>
      <c r="AA57" s="154"/>
      <c r="AB57" s="100"/>
      <c r="AC57" s="154"/>
    </row>
    <row r="58" spans="1:61" s="152" customFormat="1" ht="23.1" customHeight="1" x14ac:dyDescent="0.35">
      <c r="A58" s="153"/>
      <c r="B58" s="289" t="s">
        <v>89</v>
      </c>
      <c r="C58" s="289"/>
      <c r="D58" s="289"/>
      <c r="E58" s="153"/>
      <c r="F58" s="153"/>
      <c r="G58" s="153"/>
      <c r="H58" s="153"/>
      <c r="I58" s="153"/>
      <c r="J58" s="289" t="s">
        <v>54</v>
      </c>
      <c r="K58" s="289"/>
      <c r="L58" s="289"/>
      <c r="M58" s="289"/>
      <c r="N58" s="289"/>
      <c r="O58" s="289"/>
      <c r="P58" s="289"/>
      <c r="Q58" s="153"/>
      <c r="R58" s="153"/>
      <c r="S58" s="289" t="s">
        <v>55</v>
      </c>
      <c r="T58" s="289"/>
      <c r="U58" s="289"/>
      <c r="V58" s="153"/>
      <c r="W58" s="151"/>
      <c r="X58" s="290" t="s">
        <v>56</v>
      </c>
      <c r="Y58" s="290"/>
      <c r="Z58" s="290"/>
      <c r="AA58" s="290"/>
      <c r="AB58" s="290"/>
      <c r="AC58" s="290"/>
      <c r="AD58" s="153"/>
      <c r="AE58" s="153"/>
      <c r="AF58" s="153"/>
      <c r="AG58" s="153"/>
      <c r="AH58" s="153"/>
      <c r="AI58" s="289" t="s">
        <v>89</v>
      </c>
      <c r="AJ58" s="289"/>
      <c r="AK58" s="289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</row>
    <row r="59" spans="1:61" s="149" customFormat="1" ht="23.1" customHeight="1" x14ac:dyDescent="0.35">
      <c r="A59" s="150"/>
      <c r="B59" s="291" t="s">
        <v>90</v>
      </c>
      <c r="C59" s="291"/>
      <c r="D59" s="291"/>
      <c r="E59" s="150"/>
      <c r="F59" s="150"/>
      <c r="G59" s="150"/>
      <c r="H59" s="150"/>
      <c r="I59" s="150"/>
      <c r="J59" s="291" t="s">
        <v>82</v>
      </c>
      <c r="K59" s="291"/>
      <c r="L59" s="291"/>
      <c r="M59" s="291"/>
      <c r="N59" s="291"/>
      <c r="O59" s="291"/>
      <c r="P59" s="291"/>
      <c r="Q59" s="150"/>
      <c r="R59" s="150"/>
      <c r="S59" s="291" t="s">
        <v>83</v>
      </c>
      <c r="T59" s="291"/>
      <c r="U59" s="291"/>
      <c r="V59" s="150"/>
      <c r="W59" s="151"/>
      <c r="X59" s="292" t="s">
        <v>57</v>
      </c>
      <c r="Y59" s="292"/>
      <c r="Z59" s="292"/>
      <c r="AA59" s="292"/>
      <c r="AB59" s="292"/>
      <c r="AC59" s="292"/>
      <c r="AD59" s="150"/>
      <c r="AE59" s="150"/>
      <c r="AF59" s="150"/>
      <c r="AG59" s="150"/>
      <c r="AH59" s="150"/>
      <c r="AI59" s="291" t="s">
        <v>90</v>
      </c>
      <c r="AJ59" s="291"/>
      <c r="AK59" s="291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</row>
  </sheetData>
  <mergeCells count="83">
    <mergeCell ref="B58:D58"/>
    <mergeCell ref="J58:P58"/>
    <mergeCell ref="S58:U58"/>
    <mergeCell ref="X58:AC58"/>
    <mergeCell ref="AI58:AK58"/>
    <mergeCell ref="B59:D59"/>
    <mergeCell ref="J59:P59"/>
    <mergeCell ref="S59:U59"/>
    <mergeCell ref="X59:AC59"/>
    <mergeCell ref="AI59:AK59"/>
    <mergeCell ref="BE8:BE10"/>
    <mergeCell ref="BF8:BF10"/>
    <mergeCell ref="BG8:BG10"/>
    <mergeCell ref="BH8:BH10"/>
    <mergeCell ref="W53:X53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AU8:AU10"/>
    <mergeCell ref="AV8:AV10"/>
    <mergeCell ref="AW8:AW10"/>
    <mergeCell ref="B55:D55"/>
    <mergeCell ref="J55:P55"/>
    <mergeCell ref="S55:U55"/>
    <mergeCell ref="X55:AC55"/>
    <mergeCell ref="AI55:AK55"/>
    <mergeCell ref="AX8:AX10"/>
    <mergeCell ref="AM8:AM10"/>
    <mergeCell ref="AN8:AN10"/>
    <mergeCell ref="AO8:AO10"/>
    <mergeCell ref="AP8:AP10"/>
    <mergeCell ref="AQ8:AQ10"/>
    <mergeCell ref="AR8:AR10"/>
    <mergeCell ref="U8:U10"/>
    <mergeCell ref="V8:V10"/>
    <mergeCell ref="AL8:AL10"/>
    <mergeCell ref="Z8:Z10"/>
    <mergeCell ref="AB8:AB10"/>
    <mergeCell ref="AC8:AC10"/>
    <mergeCell ref="AD8:AD10"/>
    <mergeCell ref="AF8:AF10"/>
    <mergeCell ref="AG8:AG10"/>
    <mergeCell ref="AH8:AH10"/>
    <mergeCell ref="AI8:AI10"/>
    <mergeCell ref="AJ8:AJ10"/>
    <mergeCell ref="AK8:AK10"/>
    <mergeCell ref="F8:F10"/>
    <mergeCell ref="G8:G10"/>
    <mergeCell ref="H8:H10"/>
    <mergeCell ref="I8:I10"/>
    <mergeCell ref="J8:J10"/>
    <mergeCell ref="K8:K10"/>
    <mergeCell ref="P4:U4"/>
    <mergeCell ref="AP4:AX4"/>
    <mergeCell ref="P5:U5"/>
    <mergeCell ref="AP5:AX5"/>
    <mergeCell ref="P6:U6"/>
    <mergeCell ref="Y8:Y10"/>
    <mergeCell ref="L8:L10"/>
    <mergeCell ref="M8:M10"/>
    <mergeCell ref="N8:N10"/>
    <mergeCell ref="O8:O10"/>
    <mergeCell ref="AE8:AE10"/>
    <mergeCell ref="Q8:Q10"/>
    <mergeCell ref="R8:R10"/>
    <mergeCell ref="S8:S10"/>
    <mergeCell ref="T8:T10"/>
    <mergeCell ref="A8:A10"/>
    <mergeCell ref="B8:B10"/>
    <mergeCell ref="C8:C10"/>
    <mergeCell ref="D8:D10"/>
    <mergeCell ref="E8:E10"/>
    <mergeCell ref="P1:U1"/>
    <mergeCell ref="AP1:AX1"/>
    <mergeCell ref="P2:U2"/>
    <mergeCell ref="AP2:AX2"/>
    <mergeCell ref="P3:U3"/>
    <mergeCell ref="AP3:AX3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3" fitToHeight="0" orientation="landscape" r:id="rId1"/>
  <colBreaks count="1" manualBreakCount="1">
    <brk id="30" max="5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8E2C-47E9-4D98-99A4-A19FDDD8378E}">
  <dimension ref="A1:BI59"/>
  <sheetViews>
    <sheetView view="pageBreakPreview" topLeftCell="AF1" zoomScale="51" zoomScaleNormal="62" zoomScaleSheetLayoutView="51" workbookViewId="0">
      <selection activeCell="AT8" sqref="AT8:AT10"/>
    </sheetView>
  </sheetViews>
  <sheetFormatPr defaultColWidth="9.140625" defaultRowHeight="23.1" customHeight="1" x14ac:dyDescent="0.35"/>
  <cols>
    <col min="1" max="1" width="7.28515625" style="145" customWidth="1"/>
    <col min="2" max="2" width="34.5703125" style="145" customWidth="1"/>
    <col min="3" max="3" width="16.140625" style="145" customWidth="1"/>
    <col min="4" max="4" width="18.5703125" style="145" hidden="1" customWidth="1"/>
    <col min="5" max="5" width="16.28515625" style="145" hidden="1" customWidth="1"/>
    <col min="6" max="6" width="20.5703125" style="145" customWidth="1"/>
    <col min="7" max="7" width="16.28515625" style="145" customWidth="1"/>
    <col min="8" max="8" width="9.140625" style="145" customWidth="1"/>
    <col min="9" max="9" width="9.85546875" style="145" customWidth="1"/>
    <col min="10" max="10" width="18.7109375" style="145" customWidth="1"/>
    <col min="11" max="11" width="5.28515625" style="146" hidden="1" customWidth="1"/>
    <col min="12" max="12" width="19.42578125" style="145" customWidth="1"/>
    <col min="13" max="13" width="4.85546875" style="145" customWidth="1"/>
    <col min="14" max="14" width="3.28515625" style="145" customWidth="1"/>
    <col min="15" max="15" width="5.85546875" style="145" customWidth="1"/>
    <col min="16" max="16" width="19.5703125" style="145" customWidth="1"/>
    <col min="17" max="17" width="24.85546875" style="145" customWidth="1"/>
    <col min="18" max="18" width="19.140625" style="145" customWidth="1"/>
    <col min="19" max="19" width="16.28515625" style="145" customWidth="1"/>
    <col min="20" max="20" width="18.42578125" style="145" customWidth="1"/>
    <col min="21" max="21" width="18.28515625" style="145" customWidth="1"/>
    <col min="22" max="22" width="19" style="145" customWidth="1"/>
    <col min="23" max="24" width="23.7109375" style="148" customWidth="1"/>
    <col min="25" max="25" width="5.28515625" style="145" customWidth="1"/>
    <col min="26" max="26" width="18.85546875" style="147" customWidth="1"/>
    <col min="27" max="27" width="18.85546875" style="147" hidden="1" customWidth="1"/>
    <col min="28" max="28" width="14.7109375" style="108" customWidth="1"/>
    <col min="29" max="29" width="17" style="147" customWidth="1"/>
    <col min="30" max="30" width="14.5703125" style="146" customWidth="1"/>
    <col min="31" max="31" width="21.140625" style="145" customWidth="1"/>
    <col min="32" max="32" width="20.85546875" style="145" customWidth="1"/>
    <col min="33" max="33" width="7.28515625" style="145" customWidth="1"/>
    <col min="34" max="34" width="34.5703125" style="145" customWidth="1"/>
    <col min="35" max="35" width="16.140625" style="145" customWidth="1"/>
    <col min="36" max="36" width="20" style="145" customWidth="1"/>
    <col min="37" max="37" width="18.42578125" style="145" customWidth="1"/>
    <col min="38" max="38" width="17.5703125" style="145" customWidth="1"/>
    <col min="39" max="39" width="18.140625" style="145" customWidth="1"/>
    <col min="40" max="41" width="15" style="145" customWidth="1"/>
    <col min="42" max="42" width="13.28515625" style="145" customWidth="1"/>
    <col min="43" max="43" width="20.140625" style="145" customWidth="1"/>
    <col min="44" max="45" width="17.5703125" style="145" customWidth="1"/>
    <col min="46" max="46" width="16.5703125" style="145" customWidth="1"/>
    <col min="47" max="47" width="18.28515625" style="145" customWidth="1"/>
    <col min="48" max="48" width="16" style="145" customWidth="1"/>
    <col min="49" max="49" width="16.28515625" style="145" customWidth="1"/>
    <col min="50" max="50" width="11.85546875" style="145" customWidth="1"/>
    <col min="51" max="51" width="16.28515625" style="145" customWidth="1"/>
    <col min="52" max="52" width="18.42578125" style="145" customWidth="1"/>
    <col min="53" max="53" width="13.5703125" style="145" customWidth="1"/>
    <col min="54" max="54" width="18.42578125" style="145" customWidth="1"/>
    <col min="55" max="55" width="19.42578125" style="145" customWidth="1"/>
    <col min="56" max="56" width="14" style="145" customWidth="1"/>
    <col min="57" max="57" width="17.7109375" style="145" customWidth="1"/>
    <col min="58" max="58" width="16.5703125" style="145" customWidth="1"/>
    <col min="59" max="59" width="18.28515625" style="145" customWidth="1"/>
    <col min="60" max="60" width="18.5703125" style="145" customWidth="1"/>
    <col min="61" max="61" width="9.140625" style="145" customWidth="1"/>
    <col min="62" max="16384" width="9.140625" style="144"/>
  </cols>
  <sheetData>
    <row r="1" spans="1:60" s="145" customFormat="1" ht="23.1" customHeight="1" x14ac:dyDescent="0.4">
      <c r="B1" s="244"/>
      <c r="D1" s="242"/>
      <c r="E1" s="242"/>
      <c r="F1" s="242"/>
      <c r="G1" s="242"/>
      <c r="H1" s="242"/>
      <c r="I1" s="242"/>
      <c r="J1" s="242"/>
      <c r="K1" s="146"/>
      <c r="P1" s="291" t="s">
        <v>0</v>
      </c>
      <c r="Q1" s="291"/>
      <c r="R1" s="291"/>
      <c r="S1" s="291"/>
      <c r="T1" s="291"/>
      <c r="U1" s="291"/>
      <c r="V1" s="145" t="s">
        <v>2</v>
      </c>
      <c r="W1" s="148"/>
      <c r="X1" s="245"/>
      <c r="Z1" s="147"/>
      <c r="AA1" s="147"/>
      <c r="AB1" s="108"/>
      <c r="AC1" s="147"/>
      <c r="AD1" s="146"/>
      <c r="AH1" s="244"/>
      <c r="AP1" s="291" t="s">
        <v>0</v>
      </c>
      <c r="AQ1" s="291"/>
      <c r="AR1" s="291"/>
      <c r="AS1" s="291"/>
      <c r="AT1" s="291"/>
      <c r="AU1" s="291"/>
      <c r="AV1" s="291"/>
      <c r="AW1" s="291"/>
      <c r="AX1" s="291"/>
      <c r="BF1" s="145" t="s">
        <v>1</v>
      </c>
      <c r="BH1" s="145" t="s">
        <v>2</v>
      </c>
    </row>
    <row r="2" spans="1:60" s="145" customFormat="1" ht="23.1" customHeight="1" x14ac:dyDescent="0.35">
      <c r="D2" s="242"/>
      <c r="E2" s="242"/>
      <c r="F2" s="242"/>
      <c r="G2" s="242"/>
      <c r="H2" s="242"/>
      <c r="I2" s="242"/>
      <c r="J2" s="242"/>
      <c r="K2" s="146"/>
      <c r="P2" s="291" t="s">
        <v>80</v>
      </c>
      <c r="Q2" s="291"/>
      <c r="R2" s="291"/>
      <c r="S2" s="291"/>
      <c r="T2" s="291"/>
      <c r="U2" s="291"/>
      <c r="W2" s="148"/>
      <c r="X2" s="148"/>
      <c r="Z2" s="147"/>
      <c r="AA2" s="147"/>
      <c r="AB2" s="108"/>
      <c r="AC2" s="147"/>
      <c r="AD2" s="146"/>
      <c r="AL2" s="238"/>
      <c r="AP2" s="291" t="s">
        <v>80</v>
      </c>
      <c r="AQ2" s="291"/>
      <c r="AR2" s="291"/>
      <c r="AS2" s="291"/>
      <c r="AT2" s="291"/>
      <c r="AU2" s="291"/>
      <c r="AV2" s="291"/>
      <c r="AW2" s="291"/>
      <c r="AX2" s="291"/>
      <c r="AY2" s="243"/>
    </row>
    <row r="3" spans="1:60" s="145" customFormat="1" ht="23.1" customHeight="1" x14ac:dyDescent="0.35">
      <c r="K3" s="146"/>
      <c r="N3" s="242"/>
      <c r="P3" s="291" t="s">
        <v>81</v>
      </c>
      <c r="Q3" s="291"/>
      <c r="R3" s="291"/>
      <c r="S3" s="291"/>
      <c r="T3" s="291"/>
      <c r="U3" s="291"/>
      <c r="W3" s="148"/>
      <c r="X3" s="148"/>
      <c r="Z3" s="147"/>
      <c r="AA3" s="147"/>
      <c r="AB3" s="108"/>
      <c r="AC3" s="147"/>
      <c r="AD3" s="146"/>
      <c r="AP3" s="291" t="s">
        <v>84</v>
      </c>
      <c r="AQ3" s="291"/>
      <c r="AR3" s="291"/>
      <c r="AS3" s="291"/>
      <c r="AT3" s="291"/>
      <c r="AU3" s="291"/>
      <c r="AV3" s="291"/>
      <c r="AW3" s="291"/>
      <c r="AX3" s="291"/>
      <c r="AY3" s="241"/>
      <c r="AZ3" s="241"/>
      <c r="BA3" s="241"/>
      <c r="BB3" s="241"/>
      <c r="BC3" s="241"/>
      <c r="BD3" s="241"/>
      <c r="BE3" s="241"/>
      <c r="BF3" s="241"/>
      <c r="BG3" s="241"/>
    </row>
    <row r="4" spans="1:60" s="145" customFormat="1" ht="23.1" customHeight="1" x14ac:dyDescent="0.35">
      <c r="K4" s="146"/>
      <c r="P4" s="289" t="s">
        <v>107</v>
      </c>
      <c r="Q4" s="289"/>
      <c r="R4" s="289"/>
      <c r="S4" s="289"/>
      <c r="T4" s="289"/>
      <c r="U4" s="289"/>
      <c r="W4" s="148"/>
      <c r="X4" s="148"/>
      <c r="Z4" s="147"/>
      <c r="AA4" s="147"/>
      <c r="AB4" s="108"/>
      <c r="AC4" s="147"/>
      <c r="AD4" s="146"/>
      <c r="AL4" s="240"/>
      <c r="AM4" s="240"/>
      <c r="AN4" s="240"/>
      <c r="AO4" s="240"/>
      <c r="AP4" s="289" t="s">
        <v>108</v>
      </c>
      <c r="AQ4" s="289"/>
      <c r="AR4" s="289"/>
      <c r="AS4" s="289"/>
      <c r="AT4" s="289"/>
      <c r="AU4" s="289"/>
      <c r="AV4" s="289"/>
      <c r="AW4" s="289"/>
      <c r="AX4" s="289"/>
    </row>
    <row r="5" spans="1:60" s="145" customFormat="1" ht="23.1" customHeight="1" x14ac:dyDescent="0.35">
      <c r="K5" s="146"/>
      <c r="P5" s="289" t="s">
        <v>3</v>
      </c>
      <c r="Q5" s="291"/>
      <c r="R5" s="291"/>
      <c r="S5" s="291"/>
      <c r="T5" s="291"/>
      <c r="U5" s="291"/>
      <c r="W5" s="148"/>
      <c r="X5" s="148"/>
      <c r="Z5" s="147"/>
      <c r="AA5" s="147"/>
      <c r="AB5" s="108"/>
      <c r="AC5" s="147"/>
      <c r="AD5" s="146"/>
      <c r="AL5" s="241"/>
      <c r="AP5" s="289" t="s">
        <v>3</v>
      </c>
      <c r="AQ5" s="289"/>
      <c r="AR5" s="289"/>
      <c r="AS5" s="289"/>
      <c r="AT5" s="289"/>
      <c r="AU5" s="289"/>
      <c r="AV5" s="289"/>
      <c r="AW5" s="289"/>
      <c r="AX5" s="289"/>
      <c r="AY5" s="240"/>
    </row>
    <row r="6" spans="1:60" s="145" customFormat="1" ht="23.1" customHeight="1" x14ac:dyDescent="0.35">
      <c r="K6" s="146"/>
      <c r="P6" s="369"/>
      <c r="Q6" s="369"/>
      <c r="R6" s="369"/>
      <c r="S6" s="369"/>
      <c r="T6" s="369"/>
      <c r="U6" s="369"/>
      <c r="W6" s="148"/>
      <c r="X6" s="148"/>
      <c r="Z6" s="147"/>
      <c r="AA6" s="147"/>
      <c r="AB6" s="108"/>
      <c r="AC6" s="147"/>
      <c r="AD6" s="146"/>
      <c r="AL6" s="239"/>
      <c r="AM6" s="239"/>
      <c r="AN6" s="239"/>
      <c r="AO6" s="239"/>
      <c r="AU6" s="238"/>
    </row>
    <row r="7" spans="1:60" s="145" customFormat="1" ht="23.1" customHeight="1" thickBot="1" x14ac:dyDescent="0.4">
      <c r="K7" s="146"/>
      <c r="W7" s="148"/>
      <c r="X7" s="148"/>
      <c r="Z7" s="147"/>
      <c r="AA7" s="147"/>
      <c r="AB7" s="108"/>
      <c r="AC7" s="147"/>
      <c r="AD7" s="146"/>
    </row>
    <row r="8" spans="1:60" s="231" customFormat="1" ht="23.1" customHeight="1" x14ac:dyDescent="0.35">
      <c r="A8" s="379" t="s">
        <v>9</v>
      </c>
      <c r="B8" s="320" t="s">
        <v>10</v>
      </c>
      <c r="C8" s="320" t="s">
        <v>11</v>
      </c>
      <c r="D8" s="358" t="s">
        <v>61</v>
      </c>
      <c r="E8" s="358" t="s">
        <v>88</v>
      </c>
      <c r="F8" s="358" t="s">
        <v>99</v>
      </c>
      <c r="G8" s="358" t="s">
        <v>100</v>
      </c>
      <c r="H8" s="361" t="s">
        <v>87</v>
      </c>
      <c r="I8" s="364" t="s">
        <v>12</v>
      </c>
      <c r="J8" s="320" t="s">
        <v>62</v>
      </c>
      <c r="K8" s="366" t="s">
        <v>62</v>
      </c>
      <c r="L8" s="355" t="s">
        <v>13</v>
      </c>
      <c r="M8" s="299" t="s">
        <v>14</v>
      </c>
      <c r="N8" s="299" t="s">
        <v>15</v>
      </c>
      <c r="O8" s="299" t="s">
        <v>16</v>
      </c>
      <c r="P8" s="358" t="s">
        <v>63</v>
      </c>
      <c r="Q8" s="332" t="s">
        <v>64</v>
      </c>
      <c r="R8" s="320" t="s">
        <v>67</v>
      </c>
      <c r="S8" s="299" t="s">
        <v>71</v>
      </c>
      <c r="T8" s="308" t="s">
        <v>111</v>
      </c>
      <c r="U8" s="299" t="s">
        <v>77</v>
      </c>
      <c r="V8" s="320" t="s">
        <v>78</v>
      </c>
      <c r="W8" s="237" t="s">
        <v>5</v>
      </c>
      <c r="X8" s="237" t="s">
        <v>5</v>
      </c>
      <c r="Y8" s="302" t="s">
        <v>9</v>
      </c>
      <c r="Z8" s="338" t="s">
        <v>6</v>
      </c>
      <c r="AA8" s="236" t="s">
        <v>4</v>
      </c>
      <c r="AB8" s="341" t="s">
        <v>7</v>
      </c>
      <c r="AC8" s="344" t="s">
        <v>72</v>
      </c>
      <c r="AD8" s="347" t="s">
        <v>8</v>
      </c>
      <c r="AE8" s="382"/>
      <c r="AF8" s="350"/>
      <c r="AG8" s="379" t="s">
        <v>9</v>
      </c>
      <c r="AH8" s="320" t="s">
        <v>10</v>
      </c>
      <c r="AI8" s="320" t="s">
        <v>11</v>
      </c>
      <c r="AJ8" s="332" t="s">
        <v>64</v>
      </c>
      <c r="AK8" s="335" t="s">
        <v>112</v>
      </c>
      <c r="AL8" s="293" t="s">
        <v>65</v>
      </c>
      <c r="AM8" s="293" t="s">
        <v>66</v>
      </c>
      <c r="AN8" s="293" t="s">
        <v>113</v>
      </c>
      <c r="AO8" s="317" t="s">
        <v>17</v>
      </c>
      <c r="AP8" s="323" t="s">
        <v>79</v>
      </c>
      <c r="AQ8" s="317" t="s">
        <v>19</v>
      </c>
      <c r="AR8" s="317" t="s">
        <v>20</v>
      </c>
      <c r="AS8" s="317" t="s">
        <v>91</v>
      </c>
      <c r="AT8" s="293" t="s">
        <v>114</v>
      </c>
      <c r="AU8" s="320" t="s">
        <v>67</v>
      </c>
      <c r="AV8" s="314" t="s">
        <v>68</v>
      </c>
      <c r="AW8" s="293" t="s">
        <v>69</v>
      </c>
      <c r="AX8" s="323" t="s">
        <v>70</v>
      </c>
      <c r="AY8" s="299" t="s">
        <v>71</v>
      </c>
      <c r="AZ8" s="308" t="s">
        <v>72</v>
      </c>
      <c r="BA8" s="311" t="s">
        <v>73</v>
      </c>
      <c r="BB8" s="314" t="s">
        <v>74</v>
      </c>
      <c r="BC8" s="293" t="s">
        <v>85</v>
      </c>
      <c r="BD8" s="317" t="s">
        <v>21</v>
      </c>
      <c r="BE8" s="293" t="s">
        <v>75</v>
      </c>
      <c r="BF8" s="296" t="s">
        <v>76</v>
      </c>
      <c r="BG8" s="299" t="s">
        <v>77</v>
      </c>
      <c r="BH8" s="302" t="s">
        <v>78</v>
      </c>
    </row>
    <row r="9" spans="1:60" s="231" customFormat="1" ht="23.1" customHeight="1" x14ac:dyDescent="0.35">
      <c r="A9" s="380"/>
      <c r="B9" s="321"/>
      <c r="C9" s="321"/>
      <c r="D9" s="359"/>
      <c r="E9" s="359"/>
      <c r="F9" s="359"/>
      <c r="G9" s="359"/>
      <c r="H9" s="362"/>
      <c r="I9" s="365"/>
      <c r="J9" s="321"/>
      <c r="K9" s="367"/>
      <c r="L9" s="356"/>
      <c r="M9" s="300"/>
      <c r="N9" s="300"/>
      <c r="O9" s="300"/>
      <c r="P9" s="359"/>
      <c r="Q9" s="333"/>
      <c r="R9" s="321"/>
      <c r="S9" s="300"/>
      <c r="T9" s="309"/>
      <c r="U9" s="300"/>
      <c r="V9" s="321"/>
      <c r="W9" s="235" t="s">
        <v>22</v>
      </c>
      <c r="X9" s="235" t="s">
        <v>23</v>
      </c>
      <c r="Y9" s="303"/>
      <c r="Z9" s="339"/>
      <c r="AA9" s="234" t="s">
        <v>18</v>
      </c>
      <c r="AB9" s="342"/>
      <c r="AC9" s="345"/>
      <c r="AD9" s="348"/>
      <c r="AE9" s="383"/>
      <c r="AF9" s="351"/>
      <c r="AG9" s="380"/>
      <c r="AH9" s="321"/>
      <c r="AI9" s="321"/>
      <c r="AJ9" s="333"/>
      <c r="AK9" s="336"/>
      <c r="AL9" s="294"/>
      <c r="AM9" s="294"/>
      <c r="AN9" s="294"/>
      <c r="AO9" s="318"/>
      <c r="AP9" s="324"/>
      <c r="AQ9" s="318"/>
      <c r="AR9" s="318"/>
      <c r="AS9" s="318"/>
      <c r="AT9" s="294"/>
      <c r="AU9" s="321"/>
      <c r="AV9" s="315"/>
      <c r="AW9" s="294"/>
      <c r="AX9" s="324"/>
      <c r="AY9" s="300"/>
      <c r="AZ9" s="309"/>
      <c r="BA9" s="312"/>
      <c r="BB9" s="315"/>
      <c r="BC9" s="294"/>
      <c r="BD9" s="318"/>
      <c r="BE9" s="294"/>
      <c r="BF9" s="297"/>
      <c r="BG9" s="300"/>
      <c r="BH9" s="303"/>
    </row>
    <row r="10" spans="1:60" s="231" customFormat="1" ht="23.1" customHeight="1" thickBot="1" x14ac:dyDescent="0.4">
      <c r="A10" s="380"/>
      <c r="B10" s="321"/>
      <c r="C10" s="321"/>
      <c r="D10" s="359"/>
      <c r="E10" s="360"/>
      <c r="F10" s="360"/>
      <c r="G10" s="360"/>
      <c r="H10" s="363"/>
      <c r="I10" s="365"/>
      <c r="J10" s="321"/>
      <c r="K10" s="368"/>
      <c r="L10" s="357"/>
      <c r="M10" s="301"/>
      <c r="N10" s="301"/>
      <c r="O10" s="301"/>
      <c r="P10" s="360"/>
      <c r="Q10" s="334"/>
      <c r="R10" s="322"/>
      <c r="S10" s="301"/>
      <c r="T10" s="310"/>
      <c r="U10" s="301"/>
      <c r="V10" s="322"/>
      <c r="W10" s="233"/>
      <c r="X10" s="233"/>
      <c r="Y10" s="304"/>
      <c r="Z10" s="340"/>
      <c r="AA10" s="232"/>
      <c r="AB10" s="343"/>
      <c r="AC10" s="346"/>
      <c r="AD10" s="349"/>
      <c r="AE10" s="383"/>
      <c r="AF10" s="351"/>
      <c r="AG10" s="381"/>
      <c r="AH10" s="322"/>
      <c r="AI10" s="322"/>
      <c r="AJ10" s="334"/>
      <c r="AK10" s="337"/>
      <c r="AL10" s="295"/>
      <c r="AM10" s="295"/>
      <c r="AN10" s="295"/>
      <c r="AO10" s="319"/>
      <c r="AP10" s="325"/>
      <c r="AQ10" s="319"/>
      <c r="AR10" s="319"/>
      <c r="AS10" s="319"/>
      <c r="AT10" s="295"/>
      <c r="AU10" s="322"/>
      <c r="AV10" s="316"/>
      <c r="AW10" s="295"/>
      <c r="AX10" s="325"/>
      <c r="AY10" s="301"/>
      <c r="AZ10" s="310"/>
      <c r="BA10" s="313"/>
      <c r="BB10" s="316"/>
      <c r="BC10" s="295"/>
      <c r="BD10" s="319"/>
      <c r="BE10" s="295"/>
      <c r="BF10" s="298"/>
      <c r="BG10" s="301"/>
      <c r="BH10" s="304"/>
    </row>
    <row r="11" spans="1:60" s="150" customFormat="1" ht="23.1" customHeight="1" x14ac:dyDescent="0.35">
      <c r="A11" s="186"/>
      <c r="B11" s="183"/>
      <c r="C11" s="185"/>
      <c r="D11" s="120"/>
      <c r="E11" s="56"/>
      <c r="F11" s="56"/>
      <c r="G11" s="56"/>
      <c r="H11" s="62"/>
      <c r="I11" s="62"/>
      <c r="J11" s="62"/>
      <c r="K11" s="203"/>
      <c r="L11" s="56"/>
      <c r="M11" s="224"/>
      <c r="N11" s="224"/>
      <c r="O11" s="224"/>
      <c r="P11" s="230"/>
      <c r="Q11" s="224"/>
      <c r="R11" s="56"/>
      <c r="S11" s="56"/>
      <c r="T11" s="224"/>
      <c r="U11" s="56"/>
      <c r="V11" s="230"/>
      <c r="W11" s="123"/>
      <c r="X11" s="123"/>
      <c r="Y11" s="124"/>
      <c r="Z11" s="125"/>
      <c r="AA11" s="126"/>
      <c r="AB11" s="56"/>
      <c r="AC11" s="126"/>
      <c r="AD11" s="229"/>
      <c r="AE11" s="228"/>
      <c r="AF11" s="227"/>
      <c r="AG11" s="226"/>
      <c r="AH11" s="225"/>
      <c r="AI11" s="224"/>
      <c r="AJ11" s="224"/>
      <c r="AK11" s="56"/>
      <c r="AL11" s="224"/>
      <c r="AM11" s="224"/>
      <c r="AN11" s="224"/>
      <c r="AO11" s="224"/>
      <c r="AP11" s="224"/>
      <c r="AQ11" s="224"/>
      <c r="AR11" s="224"/>
      <c r="AS11" s="224"/>
      <c r="AT11" s="224"/>
      <c r="AU11" s="56"/>
      <c r="AV11" s="224"/>
      <c r="AW11" s="224"/>
      <c r="AX11" s="224"/>
      <c r="AY11" s="56"/>
      <c r="AZ11" s="224"/>
      <c r="BA11" s="224"/>
      <c r="BB11" s="224"/>
      <c r="BC11" s="224"/>
      <c r="BD11" s="224"/>
      <c r="BE11" s="224"/>
      <c r="BF11" s="224"/>
      <c r="BG11" s="56"/>
      <c r="BH11" s="223"/>
    </row>
    <row r="12" spans="1:60" s="150" customFormat="1" ht="23.1" customHeight="1" x14ac:dyDescent="0.35">
      <c r="A12" s="200">
        <v>1</v>
      </c>
      <c r="B12" s="216" t="s">
        <v>24</v>
      </c>
      <c r="C12" s="246" t="s">
        <v>86</v>
      </c>
      <c r="D12" s="9">
        <v>51357</v>
      </c>
      <c r="E12" s="9">
        <v>2516</v>
      </c>
      <c r="F12" s="9">
        <f t="shared" ref="F12:F17" si="0">SUM(D12:E12)</f>
        <v>53873</v>
      </c>
      <c r="G12" s="9">
        <v>2517</v>
      </c>
      <c r="H12" s="9"/>
      <c r="I12" s="9"/>
      <c r="J12" s="9">
        <f t="shared" ref="J12:J48" si="1">SUM(F12:I12)</f>
        <v>56390</v>
      </c>
      <c r="K12" s="203">
        <f>J12</f>
        <v>56390</v>
      </c>
      <c r="L12" s="11">
        <f t="shared" ref="L12:L48" si="2">ROUND(K12/6/31/60*(O12+N12*60+M12*6*60),2)</f>
        <v>0</v>
      </c>
      <c r="M12" s="196">
        <v>0</v>
      </c>
      <c r="N12" s="196">
        <v>0</v>
      </c>
      <c r="O12" s="196">
        <v>0</v>
      </c>
      <c r="P12" s="203">
        <f>K12-L12</f>
        <v>56390</v>
      </c>
      <c r="Q12" s="9">
        <v>5529.03</v>
      </c>
      <c r="R12" s="9">
        <f>SUM(AK12:AT12)</f>
        <v>14038.22</v>
      </c>
      <c r="S12" s="9">
        <f t="shared" ref="S12:S18" si="3">SUM(AV12:AX12)</f>
        <v>1030.95</v>
      </c>
      <c r="T12" s="9">
        <f>ROUNDDOWN(J12*5%/2,2)</f>
        <v>1409.75</v>
      </c>
      <c r="U12" s="9">
        <f>SUM(BA12:BF12)</f>
        <v>14861.19</v>
      </c>
      <c r="V12" s="203">
        <f>Q12+R12+S12+T12+U12</f>
        <v>36869.14</v>
      </c>
      <c r="W12" s="13">
        <f>ROUND(AF12,0)</f>
        <v>9760</v>
      </c>
      <c r="X12" s="13">
        <f>(AE12-W12)</f>
        <v>9760.86</v>
      </c>
      <c r="Y12" s="202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217">
        <v>200</v>
      </c>
      <c r="AE12" s="188">
        <f>+P12-V12</f>
        <v>19520.86</v>
      </c>
      <c r="AF12" s="201">
        <f>(+P12-V12)/2</f>
        <v>9760.43</v>
      </c>
      <c r="AG12" s="200">
        <v>1</v>
      </c>
      <c r="AH12" s="216" t="s">
        <v>24</v>
      </c>
      <c r="AI12" s="246" t="s">
        <v>86</v>
      </c>
      <c r="AJ12" s="9">
        <f t="shared" ref="AJ12:AJ48" si="4"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>
        <v>655.56</v>
      </c>
      <c r="AU12" s="9">
        <f>SUM(AK12:AT12)</f>
        <v>14038.22</v>
      </c>
      <c r="AV12" s="215">
        <v>200</v>
      </c>
      <c r="AW12" s="9">
        <v>830.95</v>
      </c>
      <c r="AX12" s="9"/>
      <c r="AY12" s="9">
        <f>SUM(AV12:AX12)</f>
        <v>1030.95</v>
      </c>
      <c r="AZ12" s="9">
        <f t="shared" ref="AZ12:AZ48" si="5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05">
        <f t="shared" ref="BH12:BH48" si="6">AJ12+AU12+AY12+AZ12+BG12</f>
        <v>36869.14</v>
      </c>
    </row>
    <row r="13" spans="1:60" s="150" customFormat="1" ht="23.1" customHeight="1" x14ac:dyDescent="0.35">
      <c r="A13" s="200" t="s">
        <v>2</v>
      </c>
      <c r="B13" s="222"/>
      <c r="C13" s="196"/>
      <c r="D13" s="9"/>
      <c r="E13" s="9"/>
      <c r="F13" s="9">
        <f t="shared" si="0"/>
        <v>0</v>
      </c>
      <c r="G13" s="9"/>
      <c r="H13" s="9"/>
      <c r="I13" s="9"/>
      <c r="J13" s="9">
        <f t="shared" si="1"/>
        <v>0</v>
      </c>
      <c r="K13" s="203"/>
      <c r="L13" s="11">
        <f t="shared" si="2"/>
        <v>0</v>
      </c>
      <c r="M13" s="196"/>
      <c r="N13" s="196"/>
      <c r="O13" s="196"/>
      <c r="P13" s="203">
        <f>K13-L13</f>
        <v>0</v>
      </c>
      <c r="Q13" s="196"/>
      <c r="R13" s="9"/>
      <c r="S13" s="9">
        <f t="shared" si="3"/>
        <v>0</v>
      </c>
      <c r="T13" s="9"/>
      <c r="U13" s="9"/>
      <c r="V13" s="203"/>
      <c r="W13" s="13"/>
      <c r="X13" s="13"/>
      <c r="Y13" s="24"/>
      <c r="Z13" s="15"/>
      <c r="AA13" s="16"/>
      <c r="AB13" s="9"/>
      <c r="AC13" s="9"/>
      <c r="AD13" s="202"/>
      <c r="AE13" s="188"/>
      <c r="AF13" s="201"/>
      <c r="AG13" s="200" t="s">
        <v>2</v>
      </c>
      <c r="AH13" s="222"/>
      <c r="AI13" s="196"/>
      <c r="AJ13" s="9">
        <f t="shared" si="4"/>
        <v>0</v>
      </c>
      <c r="AK13" s="9"/>
      <c r="AL13" s="196"/>
      <c r="AM13" s="196"/>
      <c r="AN13" s="25"/>
      <c r="AO13" s="196"/>
      <c r="AP13" s="196"/>
      <c r="AQ13" s="196"/>
      <c r="AR13" s="25"/>
      <c r="AS13" s="25"/>
      <c r="AT13" s="25"/>
      <c r="AU13" s="9"/>
      <c r="AV13" s="196"/>
      <c r="AW13" s="196"/>
      <c r="AX13" s="196"/>
      <c r="AY13" s="9"/>
      <c r="AZ13" s="9">
        <f t="shared" si="5"/>
        <v>0</v>
      </c>
      <c r="BA13" s="196"/>
      <c r="BB13" s="196"/>
      <c r="BC13" s="196"/>
      <c r="BD13" s="196"/>
      <c r="BE13" s="196"/>
      <c r="BF13" s="196"/>
      <c r="BG13" s="9"/>
      <c r="BH13" s="205">
        <f t="shared" si="6"/>
        <v>0</v>
      </c>
    </row>
    <row r="14" spans="1:60" s="150" customFormat="1" ht="23.1" customHeight="1" x14ac:dyDescent="0.35">
      <c r="A14" s="200">
        <v>2</v>
      </c>
      <c r="B14" s="216" t="s">
        <v>26</v>
      </c>
      <c r="C14" s="220" t="s">
        <v>60</v>
      </c>
      <c r="D14" s="9">
        <v>63997</v>
      </c>
      <c r="E14" s="9">
        <v>3008</v>
      </c>
      <c r="F14" s="9">
        <f t="shared" si="0"/>
        <v>67005</v>
      </c>
      <c r="G14" s="9">
        <v>3008</v>
      </c>
      <c r="H14" s="9"/>
      <c r="I14" s="9"/>
      <c r="J14" s="9">
        <f t="shared" si="1"/>
        <v>70013</v>
      </c>
      <c r="K14" s="203">
        <f>J14</f>
        <v>70013</v>
      </c>
      <c r="L14" s="11">
        <f t="shared" si="2"/>
        <v>0</v>
      </c>
      <c r="M14" s="196">
        <v>0</v>
      </c>
      <c r="N14" s="196">
        <v>0</v>
      </c>
      <c r="O14" s="196">
        <v>0</v>
      </c>
      <c r="P14" s="203">
        <f>K14-L14</f>
        <v>70013</v>
      </c>
      <c r="Q14" s="9">
        <v>8394.4</v>
      </c>
      <c r="R14" s="9">
        <f>SUM(AK14:AT14)</f>
        <v>15215.75</v>
      </c>
      <c r="S14" s="9">
        <f t="shared" si="3"/>
        <v>200</v>
      </c>
      <c r="T14" s="9">
        <f>ROUNDDOWN(K14*5%/2,2)</f>
        <v>1750.32</v>
      </c>
      <c r="U14" s="9">
        <f>SUM(BA14:BF14)</f>
        <v>100</v>
      </c>
      <c r="V14" s="203">
        <f>Q14+R14+S14+T14+U14</f>
        <v>25660.47</v>
      </c>
      <c r="W14" s="13">
        <f>ROUND(AF14,0)</f>
        <v>22176</v>
      </c>
      <c r="X14" s="13">
        <f>(AE14-W14)</f>
        <v>22176.53</v>
      </c>
      <c r="Y14" s="202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217">
        <v>200</v>
      </c>
      <c r="AE14" s="188">
        <f>+P14-V14</f>
        <v>44352.53</v>
      </c>
      <c r="AF14" s="201">
        <f>(+P14-V14)/2</f>
        <v>22176.264999999999</v>
      </c>
      <c r="AG14" s="200">
        <v>2</v>
      </c>
      <c r="AH14" s="216" t="s">
        <v>26</v>
      </c>
      <c r="AI14" s="220" t="s">
        <v>60</v>
      </c>
      <c r="AJ14" s="9">
        <f t="shared" si="4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215">
        <v>200</v>
      </c>
      <c r="AW14" s="9">
        <v>0</v>
      </c>
      <c r="AX14" s="9"/>
      <c r="AY14" s="9">
        <f>SUM(AV14:AX14)</f>
        <v>200</v>
      </c>
      <c r="AZ14" s="9">
        <f t="shared" si="5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05">
        <f t="shared" si="6"/>
        <v>25660.47</v>
      </c>
    </row>
    <row r="15" spans="1:60" s="150" customFormat="1" ht="23.1" customHeight="1" x14ac:dyDescent="0.35">
      <c r="A15" s="200" t="s">
        <v>2</v>
      </c>
      <c r="B15" s="216"/>
      <c r="C15" s="198"/>
      <c r="D15" s="9"/>
      <c r="E15" s="9"/>
      <c r="F15" s="9">
        <f t="shared" si="0"/>
        <v>0</v>
      </c>
      <c r="G15" s="9"/>
      <c r="H15" s="9"/>
      <c r="I15" s="9"/>
      <c r="J15" s="9">
        <f t="shared" si="1"/>
        <v>0</v>
      </c>
      <c r="K15" s="203"/>
      <c r="L15" s="11">
        <f t="shared" si="2"/>
        <v>0</v>
      </c>
      <c r="M15" s="196"/>
      <c r="N15" s="196"/>
      <c r="O15" s="196"/>
      <c r="P15" s="203">
        <f>K15-L15</f>
        <v>0</v>
      </c>
      <c r="Q15" s="9"/>
      <c r="R15" s="9"/>
      <c r="S15" s="9">
        <f t="shared" si="3"/>
        <v>0</v>
      </c>
      <c r="T15" s="9"/>
      <c r="U15" s="9"/>
      <c r="V15" s="203"/>
      <c r="W15" s="13"/>
      <c r="X15" s="13"/>
      <c r="Y15" s="202"/>
      <c r="Z15" s="15"/>
      <c r="AA15" s="16"/>
      <c r="AB15" s="9"/>
      <c r="AC15" s="9"/>
      <c r="AD15" s="29"/>
      <c r="AE15" s="188"/>
      <c r="AF15" s="201"/>
      <c r="AG15" s="200" t="s">
        <v>2</v>
      </c>
      <c r="AH15" s="216"/>
      <c r="AI15" s="198"/>
      <c r="AJ15" s="9">
        <f t="shared" si="4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215" t="s">
        <v>2</v>
      </c>
      <c r="AW15" s="9"/>
      <c r="AX15" s="9"/>
      <c r="AY15" s="9"/>
      <c r="AZ15" s="9">
        <f t="shared" si="5"/>
        <v>0</v>
      </c>
      <c r="BA15" s="196"/>
      <c r="BB15" s="9"/>
      <c r="BC15" s="9"/>
      <c r="BD15" s="9"/>
      <c r="BE15" s="9"/>
      <c r="BF15" s="9"/>
      <c r="BG15" s="9"/>
      <c r="BH15" s="205">
        <f t="shared" si="6"/>
        <v>0</v>
      </c>
    </row>
    <row r="16" spans="1:60" s="150" customFormat="1" ht="23.1" customHeight="1" x14ac:dyDescent="0.35">
      <c r="A16" s="200">
        <v>3</v>
      </c>
      <c r="B16" s="216" t="s">
        <v>28</v>
      </c>
      <c r="C16" s="198" t="s">
        <v>58</v>
      </c>
      <c r="D16" s="9">
        <v>51357</v>
      </c>
      <c r="E16" s="9">
        <v>2516</v>
      </c>
      <c r="F16" s="9">
        <f t="shared" si="0"/>
        <v>53873</v>
      </c>
      <c r="G16" s="9">
        <v>2517</v>
      </c>
      <c r="H16" s="9"/>
      <c r="I16" s="9"/>
      <c r="J16" s="9">
        <f t="shared" si="1"/>
        <v>56390</v>
      </c>
      <c r="K16" s="203">
        <f>J16</f>
        <v>56390</v>
      </c>
      <c r="L16" s="11">
        <f t="shared" si="2"/>
        <v>9095.16</v>
      </c>
      <c r="M16" s="196">
        <v>5</v>
      </c>
      <c r="N16" s="196">
        <v>0</v>
      </c>
      <c r="O16" s="196">
        <v>0</v>
      </c>
      <c r="P16" s="203">
        <f>K16-L16</f>
        <v>47294.84</v>
      </c>
      <c r="Q16" s="9">
        <v>5529.03</v>
      </c>
      <c r="R16" s="9">
        <f>SUM(AK16:AT16)</f>
        <v>5075.0999999999995</v>
      </c>
      <c r="S16" s="9">
        <f t="shared" si="3"/>
        <v>200</v>
      </c>
      <c r="T16" s="9">
        <f>ROUNDDOWN(K16*5%/2,2)</f>
        <v>1409.75</v>
      </c>
      <c r="U16" s="9">
        <f>SUM(BA16:BF16)</f>
        <v>100</v>
      </c>
      <c r="V16" s="203">
        <f>Q16+R16+S16+T16+U16</f>
        <v>12313.88</v>
      </c>
      <c r="W16" s="13">
        <f>ROUND(AF16,0)</f>
        <v>17490</v>
      </c>
      <c r="X16" s="13">
        <f>(AE16-W16)</f>
        <v>17490.96</v>
      </c>
      <c r="Y16" s="202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217">
        <v>200</v>
      </c>
      <c r="AE16" s="188">
        <f>+P16-V16</f>
        <v>34980.959999999999</v>
      </c>
      <c r="AF16" s="201">
        <f>(+P16-V16)/2</f>
        <v>17490.48</v>
      </c>
      <c r="AG16" s="200">
        <v>3</v>
      </c>
      <c r="AH16" s="216" t="s">
        <v>28</v>
      </c>
      <c r="AI16" s="198" t="s">
        <v>58</v>
      </c>
      <c r="AJ16" s="9">
        <f t="shared" si="4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215">
        <v>200</v>
      </c>
      <c r="AW16" s="5">
        <v>0</v>
      </c>
      <c r="AX16" s="9"/>
      <c r="AY16" s="9">
        <f>SUM(AV16:AW16)</f>
        <v>200</v>
      </c>
      <c r="AZ16" s="9">
        <f t="shared" si="5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05">
        <f t="shared" si="6"/>
        <v>12313.88</v>
      </c>
    </row>
    <row r="17" spans="1:60" s="150" customFormat="1" ht="23.1" customHeight="1" x14ac:dyDescent="0.35">
      <c r="A17" s="200" t="s">
        <v>2</v>
      </c>
      <c r="B17" s="208"/>
      <c r="C17" s="207"/>
      <c r="D17" s="25"/>
      <c r="E17" s="25"/>
      <c r="F17" s="9">
        <f t="shared" si="0"/>
        <v>0</v>
      </c>
      <c r="G17" s="25"/>
      <c r="H17" s="25"/>
      <c r="I17" s="9"/>
      <c r="J17" s="9">
        <f t="shared" si="1"/>
        <v>0</v>
      </c>
      <c r="K17" s="213"/>
      <c r="L17" s="11">
        <f t="shared" si="2"/>
        <v>0</v>
      </c>
      <c r="M17" s="214"/>
      <c r="N17" s="214"/>
      <c r="O17" s="214"/>
      <c r="P17" s="213"/>
      <c r="Q17" s="25"/>
      <c r="R17" s="9"/>
      <c r="S17" s="9">
        <f t="shared" si="3"/>
        <v>0</v>
      </c>
      <c r="T17" s="9"/>
      <c r="U17" s="9"/>
      <c r="V17" s="212"/>
      <c r="W17" s="13"/>
      <c r="X17" s="35"/>
      <c r="Y17" s="36"/>
      <c r="Z17" s="37"/>
      <c r="AA17" s="38"/>
      <c r="AB17" s="25"/>
      <c r="AC17" s="9"/>
      <c r="AD17" s="39"/>
      <c r="AE17" s="211"/>
      <c r="AF17" s="210"/>
      <c r="AG17" s="209"/>
      <c r="AH17" s="208"/>
      <c r="AI17" s="207"/>
      <c r="AJ17" s="9">
        <f t="shared" si="4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206"/>
      <c r="AW17" s="45"/>
      <c r="AX17" s="25"/>
      <c r="AY17" s="43"/>
      <c r="AZ17" s="9">
        <f t="shared" si="5"/>
        <v>0</v>
      </c>
      <c r="BA17" s="196"/>
      <c r="BB17" s="25"/>
      <c r="BC17" s="25"/>
      <c r="BD17" s="25"/>
      <c r="BE17" s="25"/>
      <c r="BF17" s="25"/>
      <c r="BG17" s="43"/>
      <c r="BH17" s="205">
        <f t="shared" si="6"/>
        <v>0</v>
      </c>
    </row>
    <row r="18" spans="1:60" s="150" customFormat="1" ht="23.1" customHeight="1" x14ac:dyDescent="0.35">
      <c r="A18" s="200">
        <v>4</v>
      </c>
      <c r="B18" s="216" t="s">
        <v>31</v>
      </c>
      <c r="C18" s="198" t="s">
        <v>29</v>
      </c>
      <c r="D18" s="9">
        <v>29449</v>
      </c>
      <c r="E18" s="9">
        <v>1540</v>
      </c>
      <c r="F18" s="9">
        <v>35434</v>
      </c>
      <c r="G18" s="9">
        <v>1590</v>
      </c>
      <c r="H18" s="9"/>
      <c r="I18" s="9"/>
      <c r="J18" s="9">
        <f t="shared" si="1"/>
        <v>37024</v>
      </c>
      <c r="K18" s="203">
        <f>J18</f>
        <v>37024</v>
      </c>
      <c r="L18" s="11">
        <f t="shared" si="2"/>
        <v>0</v>
      </c>
      <c r="M18" s="196">
        <v>0</v>
      </c>
      <c r="N18" s="196">
        <v>0</v>
      </c>
      <c r="O18" s="196">
        <v>0</v>
      </c>
      <c r="P18" s="203">
        <f>K18-L18</f>
        <v>37024</v>
      </c>
      <c r="Q18" s="9">
        <v>1420.32</v>
      </c>
      <c r="R18" s="9">
        <f>SUM(AK18:AT18)</f>
        <v>3332.16</v>
      </c>
      <c r="S18" s="9">
        <f t="shared" si="3"/>
        <v>5209.53</v>
      </c>
      <c r="T18" s="9">
        <f>ROUNDDOWN(K18*5%/2,2)</f>
        <v>925.6</v>
      </c>
      <c r="U18" s="9">
        <f>SUM(BA18:BF18)</f>
        <v>5781.96</v>
      </c>
      <c r="V18" s="203">
        <f>Q18+R18+S18+T18+U18</f>
        <v>16669.57</v>
      </c>
      <c r="W18" s="13">
        <f>ROUND(AF18,0)</f>
        <v>10177</v>
      </c>
      <c r="X18" s="13">
        <f>(AE18-W18)</f>
        <v>10177.43</v>
      </c>
      <c r="Y18" s="202">
        <f>+A18</f>
        <v>4</v>
      </c>
      <c r="Z18" s="15">
        <f>K18*12%</f>
        <v>4442.88</v>
      </c>
      <c r="AA18" s="16">
        <v>0</v>
      </c>
      <c r="AB18" s="9">
        <v>100</v>
      </c>
      <c r="AC18" s="9">
        <f>ROUNDUP(J18*5%/2,2)</f>
        <v>925.6</v>
      </c>
      <c r="AD18" s="217">
        <v>200</v>
      </c>
      <c r="AE18" s="188">
        <f>+P18-V18</f>
        <v>20354.43</v>
      </c>
      <c r="AF18" s="201">
        <f>(+P18-V18)/2</f>
        <v>10177.215</v>
      </c>
      <c r="AG18" s="200">
        <v>4</v>
      </c>
      <c r="AH18" s="216" t="s">
        <v>31</v>
      </c>
      <c r="AI18" s="198" t="s">
        <v>29</v>
      </c>
      <c r="AJ18" s="9">
        <f t="shared" si="4"/>
        <v>1420.32</v>
      </c>
      <c r="AK18" s="9">
        <f>K18*9%</f>
        <v>3332.16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3332.16</v>
      </c>
      <c r="AV18" s="215">
        <v>200</v>
      </c>
      <c r="AW18" s="9">
        <v>5009.53</v>
      </c>
      <c r="AX18" s="9"/>
      <c r="AY18" s="9">
        <f>SUM(AV18:AW18)</f>
        <v>5209.53</v>
      </c>
      <c r="AZ18" s="9">
        <f t="shared" si="5"/>
        <v>925.6</v>
      </c>
      <c r="BA18" s="9">
        <v>0</v>
      </c>
      <c r="BB18" s="27">
        <v>5681.96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5781.96</v>
      </c>
      <c r="BH18" s="205">
        <f t="shared" si="6"/>
        <v>16669.57</v>
      </c>
    </row>
    <row r="19" spans="1:60" s="150" customFormat="1" ht="23.1" customHeight="1" x14ac:dyDescent="0.35">
      <c r="A19" s="200" t="s">
        <v>2</v>
      </c>
      <c r="B19" s="208"/>
      <c r="C19" s="207"/>
      <c r="D19" s="25"/>
      <c r="E19" s="25"/>
      <c r="F19" s="9">
        <f t="shared" ref="F19:F39" si="7">SUM(D19:E19)</f>
        <v>0</v>
      </c>
      <c r="G19" s="25"/>
      <c r="H19" s="25"/>
      <c r="I19" s="9"/>
      <c r="J19" s="9">
        <f t="shared" si="1"/>
        <v>0</v>
      </c>
      <c r="K19" s="213"/>
      <c r="L19" s="11">
        <f t="shared" si="2"/>
        <v>0</v>
      </c>
      <c r="M19" s="214"/>
      <c r="N19" s="214"/>
      <c r="O19" s="214"/>
      <c r="P19" s="213"/>
      <c r="Q19" s="25"/>
      <c r="R19" s="9"/>
      <c r="S19" s="9"/>
      <c r="T19" s="9"/>
      <c r="U19" s="9"/>
      <c r="V19" s="212"/>
      <c r="W19" s="13"/>
      <c r="X19" s="35"/>
      <c r="Y19" s="24"/>
      <c r="Z19" s="37"/>
      <c r="AA19" s="38"/>
      <c r="AB19" s="25"/>
      <c r="AC19" s="9"/>
      <c r="AD19" s="39"/>
      <c r="AE19" s="211"/>
      <c r="AF19" s="210"/>
      <c r="AG19" s="200" t="s">
        <v>2</v>
      </c>
      <c r="AH19" s="208"/>
      <c r="AI19" s="207"/>
      <c r="AJ19" s="9">
        <f t="shared" si="4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206"/>
      <c r="AW19" s="25"/>
      <c r="AX19" s="25"/>
      <c r="AY19" s="43"/>
      <c r="AZ19" s="9">
        <f t="shared" si="5"/>
        <v>0</v>
      </c>
      <c r="BA19" s="196"/>
      <c r="BB19" s="25"/>
      <c r="BC19" s="25"/>
      <c r="BD19" s="25"/>
      <c r="BE19" s="25"/>
      <c r="BF19" s="25"/>
      <c r="BG19" s="43"/>
      <c r="BH19" s="205">
        <f t="shared" si="6"/>
        <v>0</v>
      </c>
    </row>
    <row r="20" spans="1:60" s="150" customFormat="1" ht="23.1" customHeight="1" x14ac:dyDescent="0.35">
      <c r="A20" s="200">
        <v>5</v>
      </c>
      <c r="B20" s="216" t="s">
        <v>32</v>
      </c>
      <c r="C20" s="198" t="s">
        <v>29</v>
      </c>
      <c r="D20" s="9">
        <v>29165</v>
      </c>
      <c r="E20" s="9">
        <v>1540</v>
      </c>
      <c r="F20" s="9">
        <f t="shared" si="7"/>
        <v>30705</v>
      </c>
      <c r="G20" s="9">
        <v>1540</v>
      </c>
      <c r="H20" s="9"/>
      <c r="I20" s="9"/>
      <c r="J20" s="9">
        <f t="shared" si="1"/>
        <v>32245</v>
      </c>
      <c r="K20" s="203">
        <f>J20</f>
        <v>32245</v>
      </c>
      <c r="L20" s="11">
        <f t="shared" si="2"/>
        <v>0</v>
      </c>
      <c r="M20" s="196">
        <v>0</v>
      </c>
      <c r="N20" s="196">
        <v>0</v>
      </c>
      <c r="O20" s="196">
        <v>0</v>
      </c>
      <c r="P20" s="203">
        <f>K20-L20</f>
        <v>32245</v>
      </c>
      <c r="Q20" s="9">
        <v>1125.52</v>
      </c>
      <c r="R20" s="9">
        <f>SUM(AK20:AT20)</f>
        <v>2902.0499999999997</v>
      </c>
      <c r="S20" s="9">
        <f>SUM(AV20:AX20)</f>
        <v>200</v>
      </c>
      <c r="T20" s="9">
        <f>ROUNDDOWN(K20*5%/2,2)</f>
        <v>806.12</v>
      </c>
      <c r="U20" s="9">
        <f>SUM(BA20:BF20)</f>
        <v>100</v>
      </c>
      <c r="V20" s="203">
        <f>Q20+R20+S20+T20+U20</f>
        <v>5133.6899999999996</v>
      </c>
      <c r="W20" s="13">
        <f>ROUND(AF20,0)</f>
        <v>13556</v>
      </c>
      <c r="X20" s="13">
        <f>(AE20-W20)</f>
        <v>13555.310000000001</v>
      </c>
      <c r="Y20" s="202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217">
        <v>200</v>
      </c>
      <c r="AE20" s="188">
        <f>+P20-V20</f>
        <v>27111.31</v>
      </c>
      <c r="AF20" s="201">
        <f>(+P20-V20)/2</f>
        <v>13555.655000000001</v>
      </c>
      <c r="AG20" s="200">
        <v>5</v>
      </c>
      <c r="AH20" s="216" t="s">
        <v>32</v>
      </c>
      <c r="AI20" s="198" t="s">
        <v>29</v>
      </c>
      <c r="AJ20" s="9">
        <f t="shared" si="4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215">
        <v>200</v>
      </c>
      <c r="AW20" s="9">
        <v>0</v>
      </c>
      <c r="AX20" s="9">
        <v>0</v>
      </c>
      <c r="AY20" s="9">
        <f>SUM(AV20:AW20)</f>
        <v>200</v>
      </c>
      <c r="AZ20" s="9">
        <f t="shared" si="5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05">
        <f t="shared" si="6"/>
        <v>5133.6899999999996</v>
      </c>
    </row>
    <row r="21" spans="1:60" s="150" customFormat="1" ht="23.1" customHeight="1" x14ac:dyDescent="0.35">
      <c r="A21" s="200" t="s">
        <v>2</v>
      </c>
      <c r="B21" s="208"/>
      <c r="C21" s="207"/>
      <c r="D21" s="25"/>
      <c r="E21" s="25"/>
      <c r="F21" s="9">
        <f t="shared" si="7"/>
        <v>0</v>
      </c>
      <c r="G21" s="25"/>
      <c r="H21" s="25"/>
      <c r="I21" s="9"/>
      <c r="J21" s="9">
        <f t="shared" si="1"/>
        <v>0</v>
      </c>
      <c r="K21" s="213"/>
      <c r="L21" s="11">
        <f t="shared" si="2"/>
        <v>0</v>
      </c>
      <c r="M21" s="214"/>
      <c r="N21" s="214"/>
      <c r="O21" s="214"/>
      <c r="P21" s="213"/>
      <c r="Q21" s="25"/>
      <c r="R21" s="9"/>
      <c r="S21" s="9"/>
      <c r="T21" s="9"/>
      <c r="U21" s="9"/>
      <c r="V21" s="212"/>
      <c r="W21" s="13"/>
      <c r="X21" s="35"/>
      <c r="Y21" s="202"/>
      <c r="Z21" s="37"/>
      <c r="AA21" s="38"/>
      <c r="AB21" s="25"/>
      <c r="AC21" s="9"/>
      <c r="AD21" s="39"/>
      <c r="AE21" s="211"/>
      <c r="AF21" s="210"/>
      <c r="AG21" s="200" t="s">
        <v>2</v>
      </c>
      <c r="AH21" s="208"/>
      <c r="AI21" s="207"/>
      <c r="AJ21" s="9">
        <f t="shared" si="4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206"/>
      <c r="AW21" s="25"/>
      <c r="AX21" s="25"/>
      <c r="AY21" s="43"/>
      <c r="AZ21" s="9">
        <f t="shared" si="5"/>
        <v>0</v>
      </c>
      <c r="BA21" s="196"/>
      <c r="BB21" s="25"/>
      <c r="BC21" s="25"/>
      <c r="BD21" s="25"/>
      <c r="BE21" s="25"/>
      <c r="BF21" s="25"/>
      <c r="BG21" s="43"/>
      <c r="BH21" s="205">
        <f t="shared" si="6"/>
        <v>0</v>
      </c>
    </row>
    <row r="22" spans="1:60" s="150" customFormat="1" ht="23.1" customHeight="1" x14ac:dyDescent="0.35">
      <c r="A22" s="200">
        <v>6</v>
      </c>
      <c r="B22" s="221" t="s">
        <v>33</v>
      </c>
      <c r="C22" s="220" t="s">
        <v>27</v>
      </c>
      <c r="D22" s="9">
        <v>40088</v>
      </c>
      <c r="E22" s="9">
        <v>1964</v>
      </c>
      <c r="F22" s="9">
        <f t="shared" si="7"/>
        <v>42052</v>
      </c>
      <c r="G22" s="9">
        <v>1944</v>
      </c>
      <c r="H22" s="9"/>
      <c r="I22" s="9"/>
      <c r="J22" s="9">
        <f t="shared" si="1"/>
        <v>43996</v>
      </c>
      <c r="K22" s="203">
        <f>J22</f>
        <v>43996</v>
      </c>
      <c r="L22" s="11">
        <f t="shared" si="2"/>
        <v>0</v>
      </c>
      <c r="M22" s="196">
        <v>0</v>
      </c>
      <c r="N22" s="196">
        <v>0</v>
      </c>
      <c r="O22" s="196">
        <v>0</v>
      </c>
      <c r="P22" s="203">
        <f>K22-L22</f>
        <v>43996</v>
      </c>
      <c r="Q22" s="9">
        <v>2955.63</v>
      </c>
      <c r="R22" s="9">
        <f>SUM(AK22:AT22)</f>
        <v>3959.64</v>
      </c>
      <c r="S22" s="9">
        <f>SUM(AV22:AX22)</f>
        <v>200</v>
      </c>
      <c r="T22" s="9">
        <f>ROUNDDOWN(K22*5%/2,2)</f>
        <v>1099.9000000000001</v>
      </c>
      <c r="U22" s="9">
        <f>SUM(BA22:BF22)</f>
        <v>100</v>
      </c>
      <c r="V22" s="203">
        <f>Q22+R22+S22+T22+U22</f>
        <v>8315.17</v>
      </c>
      <c r="W22" s="13">
        <f>ROUND(AF22,0)</f>
        <v>17840</v>
      </c>
      <c r="X22" s="13">
        <f>(AE22-W22)</f>
        <v>17840.830000000002</v>
      </c>
      <c r="Y22" s="202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217">
        <v>200</v>
      </c>
      <c r="AE22" s="188">
        <f>+P22-V22</f>
        <v>35680.83</v>
      </c>
      <c r="AF22" s="201">
        <f>(+P22-V22)/2</f>
        <v>17840.415000000001</v>
      </c>
      <c r="AG22" s="200">
        <v>6</v>
      </c>
      <c r="AH22" s="221" t="s">
        <v>33</v>
      </c>
      <c r="AI22" s="220" t="s">
        <v>27</v>
      </c>
      <c r="AJ22" s="9">
        <f t="shared" si="4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215">
        <v>200</v>
      </c>
      <c r="AW22" s="9">
        <v>0</v>
      </c>
      <c r="AX22" s="9">
        <v>0</v>
      </c>
      <c r="AY22" s="9">
        <f>SUM(AV22:AX22)</f>
        <v>200</v>
      </c>
      <c r="AZ22" s="9">
        <f t="shared" si="5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05">
        <f t="shared" si="6"/>
        <v>8315.17</v>
      </c>
    </row>
    <row r="23" spans="1:60" s="150" customFormat="1" ht="23.1" customHeight="1" x14ac:dyDescent="0.35">
      <c r="A23" s="200" t="s">
        <v>2</v>
      </c>
      <c r="B23" s="221"/>
      <c r="C23" s="220"/>
      <c r="D23" s="9"/>
      <c r="E23" s="9"/>
      <c r="F23" s="9">
        <f t="shared" si="7"/>
        <v>0</v>
      </c>
      <c r="G23" s="9"/>
      <c r="H23" s="9"/>
      <c r="I23" s="9"/>
      <c r="J23" s="9">
        <f t="shared" si="1"/>
        <v>0</v>
      </c>
      <c r="K23" s="203"/>
      <c r="L23" s="11">
        <f t="shared" si="2"/>
        <v>0</v>
      </c>
      <c r="M23" s="196"/>
      <c r="N23" s="196"/>
      <c r="O23" s="196"/>
      <c r="P23" s="203"/>
      <c r="Q23" s="9"/>
      <c r="R23" s="9"/>
      <c r="S23" s="9"/>
      <c r="T23" s="9"/>
      <c r="U23" s="9"/>
      <c r="V23" s="203"/>
      <c r="W23" s="13"/>
      <c r="X23" s="13"/>
      <c r="Y23" s="36"/>
      <c r="Z23" s="15"/>
      <c r="AA23" s="16"/>
      <c r="AB23" s="9"/>
      <c r="AC23" s="9"/>
      <c r="AD23" s="29"/>
      <c r="AE23" s="188"/>
      <c r="AF23" s="201"/>
      <c r="AG23" s="209"/>
      <c r="AH23" s="221"/>
      <c r="AI23" s="220"/>
      <c r="AJ23" s="9">
        <f t="shared" si="4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215"/>
      <c r="AW23" s="25"/>
      <c r="AX23" s="25"/>
      <c r="AY23" s="9"/>
      <c r="AZ23" s="9">
        <f t="shared" si="5"/>
        <v>0</v>
      </c>
      <c r="BA23" s="196"/>
      <c r="BB23" s="25"/>
      <c r="BC23" s="9"/>
      <c r="BD23" s="9"/>
      <c r="BE23" s="9"/>
      <c r="BF23" s="25"/>
      <c r="BG23" s="9"/>
      <c r="BH23" s="205">
        <f t="shared" si="6"/>
        <v>0</v>
      </c>
    </row>
    <row r="24" spans="1:60" s="150" customFormat="1" ht="23.1" customHeight="1" x14ac:dyDescent="0.35">
      <c r="A24" s="200">
        <v>7</v>
      </c>
      <c r="B24" s="216" t="s">
        <v>34</v>
      </c>
      <c r="C24" s="196" t="s">
        <v>27</v>
      </c>
      <c r="D24" s="9">
        <v>39672</v>
      </c>
      <c r="E24" s="9">
        <v>1944</v>
      </c>
      <c r="F24" s="9">
        <f t="shared" si="7"/>
        <v>41616</v>
      </c>
      <c r="G24" s="9">
        <v>1944</v>
      </c>
      <c r="H24" s="9"/>
      <c r="I24" s="9"/>
      <c r="J24" s="9">
        <f t="shared" si="1"/>
        <v>43560</v>
      </c>
      <c r="K24" s="203">
        <f>J24</f>
        <v>43560</v>
      </c>
      <c r="L24" s="11">
        <f t="shared" si="2"/>
        <v>0</v>
      </c>
      <c r="M24" s="196">
        <v>0</v>
      </c>
      <c r="N24" s="196">
        <v>0</v>
      </c>
      <c r="O24" s="196">
        <v>0</v>
      </c>
      <c r="P24" s="203">
        <f>K24-L24</f>
        <v>43560</v>
      </c>
      <c r="Q24" s="9">
        <v>2878.45</v>
      </c>
      <c r="R24" s="9">
        <f>SUM(AK24:AT24)</f>
        <v>13362.539999999999</v>
      </c>
      <c r="S24" s="9">
        <f>SUM(AV24:AX24)</f>
        <v>1192.99</v>
      </c>
      <c r="T24" s="9">
        <f>ROUNDDOWN(K24*5%/2,2)</f>
        <v>1089</v>
      </c>
      <c r="U24" s="9">
        <f>SUM(BA24:BF24)</f>
        <v>10201.61</v>
      </c>
      <c r="V24" s="203">
        <f>Q24+R24+S24+T24+U24</f>
        <v>28724.59</v>
      </c>
      <c r="W24" s="13">
        <f>ROUND(AF24,0)</f>
        <v>7418</v>
      </c>
      <c r="X24" s="13">
        <f>(AE24-W24)</f>
        <v>7417.41</v>
      </c>
      <c r="Y24" s="202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217">
        <v>200</v>
      </c>
      <c r="AE24" s="188">
        <f>+P24-V24</f>
        <v>14835.41</v>
      </c>
      <c r="AF24" s="201">
        <f>(+P24-V24)/2</f>
        <v>7417.7049999999999</v>
      </c>
      <c r="AG24" s="200">
        <v>7</v>
      </c>
      <c r="AH24" s="216" t="s">
        <v>34</v>
      </c>
      <c r="AI24" s="196" t="s">
        <v>27</v>
      </c>
      <c r="AJ24" s="9">
        <f t="shared" si="4"/>
        <v>2878.45</v>
      </c>
      <c r="AK24" s="9">
        <f>K24*9%</f>
        <v>3920.3999999999996</v>
      </c>
      <c r="AL24" s="9">
        <v>0</v>
      </c>
      <c r="AM24" s="9">
        <v>0</v>
      </c>
      <c r="AN24" s="9">
        <v>0</v>
      </c>
      <c r="AO24" s="9">
        <v>983.33</v>
      </c>
      <c r="AP24" s="9">
        <v>0</v>
      </c>
      <c r="AQ24" s="9">
        <v>5469.92</v>
      </c>
      <c r="AR24" s="9">
        <v>0</v>
      </c>
      <c r="AS24" s="9">
        <v>2333.33</v>
      </c>
      <c r="AT24" s="9">
        <v>655.56</v>
      </c>
      <c r="AU24" s="9">
        <f>SUM(AK24:AT24)</f>
        <v>13362.539999999999</v>
      </c>
      <c r="AV24" s="215">
        <v>200</v>
      </c>
      <c r="AW24" s="9">
        <v>992.99</v>
      </c>
      <c r="AX24" s="9">
        <v>0</v>
      </c>
      <c r="AY24" s="9">
        <f>SUM(AV24:AW24)</f>
        <v>1192.99</v>
      </c>
      <c r="AZ24" s="9">
        <f t="shared" si="5"/>
        <v>1089</v>
      </c>
      <c r="BA24" s="9">
        <v>0</v>
      </c>
      <c r="BB24" s="9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05">
        <f t="shared" si="6"/>
        <v>28724.59</v>
      </c>
    </row>
    <row r="25" spans="1:60" s="150" customFormat="1" ht="23.1" customHeight="1" x14ac:dyDescent="0.35">
      <c r="A25" s="200" t="s">
        <v>2</v>
      </c>
      <c r="B25" s="208"/>
      <c r="C25" s="207"/>
      <c r="D25" s="25"/>
      <c r="E25" s="25"/>
      <c r="F25" s="9">
        <f t="shared" si="7"/>
        <v>0</v>
      </c>
      <c r="G25" s="25"/>
      <c r="H25" s="25"/>
      <c r="I25" s="25"/>
      <c r="J25" s="9">
        <f t="shared" si="1"/>
        <v>0</v>
      </c>
      <c r="K25" s="213"/>
      <c r="L25" s="11">
        <f t="shared" si="2"/>
        <v>0</v>
      </c>
      <c r="M25" s="214"/>
      <c r="N25" s="214"/>
      <c r="O25" s="214"/>
      <c r="P25" s="213"/>
      <c r="Q25" s="25"/>
      <c r="R25" s="9"/>
      <c r="S25" s="9"/>
      <c r="T25" s="9"/>
      <c r="U25" s="9"/>
      <c r="V25" s="212"/>
      <c r="W25" s="13"/>
      <c r="X25" s="35"/>
      <c r="Y25" s="24"/>
      <c r="Z25" s="219"/>
      <c r="AA25" s="214"/>
      <c r="AB25" s="48"/>
      <c r="AC25" s="9"/>
      <c r="AD25" s="49"/>
      <c r="AE25" s="50"/>
      <c r="AF25" s="210"/>
      <c r="AG25" s="200" t="s">
        <v>2</v>
      </c>
      <c r="AH25" s="208"/>
      <c r="AI25" s="207"/>
      <c r="AJ25" s="9">
        <f t="shared" si="4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206"/>
      <c r="AW25" s="25"/>
      <c r="AX25" s="25"/>
      <c r="AY25" s="43"/>
      <c r="AZ25" s="9">
        <f t="shared" si="5"/>
        <v>0</v>
      </c>
      <c r="BA25" s="196"/>
      <c r="BB25" s="25"/>
      <c r="BC25" s="25"/>
      <c r="BD25" s="25"/>
      <c r="BE25" s="25"/>
      <c r="BF25" s="25"/>
      <c r="BG25" s="43"/>
      <c r="BH25" s="205">
        <f t="shared" si="6"/>
        <v>0</v>
      </c>
    </row>
    <row r="26" spans="1:60" s="150" customFormat="1" ht="23.1" customHeight="1" x14ac:dyDescent="0.35">
      <c r="A26" s="200">
        <v>8</v>
      </c>
      <c r="B26" s="216" t="s">
        <v>35</v>
      </c>
      <c r="C26" s="220" t="s">
        <v>36</v>
      </c>
      <c r="D26" s="9">
        <v>33591</v>
      </c>
      <c r="E26" s="9">
        <v>1550</v>
      </c>
      <c r="F26" s="9">
        <f t="shared" si="7"/>
        <v>35141</v>
      </c>
      <c r="G26" s="9">
        <v>1550</v>
      </c>
      <c r="H26" s="9"/>
      <c r="I26" s="9"/>
      <c r="J26" s="9">
        <f t="shared" si="1"/>
        <v>36691</v>
      </c>
      <c r="K26" s="203">
        <f>J26</f>
        <v>36691</v>
      </c>
      <c r="L26" s="11">
        <f t="shared" si="2"/>
        <v>0</v>
      </c>
      <c r="M26" s="196">
        <v>0</v>
      </c>
      <c r="N26" s="196">
        <v>0</v>
      </c>
      <c r="O26" s="196">
        <v>0</v>
      </c>
      <c r="P26" s="203">
        <f>K26-L26</f>
        <v>36691</v>
      </c>
      <c r="Q26" s="9">
        <v>1715.73</v>
      </c>
      <c r="R26" s="9">
        <f>SUM(AK26:AT26)</f>
        <v>6160.33</v>
      </c>
      <c r="S26" s="9">
        <f>SUM(AV26:AX26)</f>
        <v>200</v>
      </c>
      <c r="T26" s="9">
        <f>ROUNDDOWN(K26*5%/2,2)</f>
        <v>917.27</v>
      </c>
      <c r="U26" s="9">
        <f>SUM(BA26:BF26)</f>
        <v>100</v>
      </c>
      <c r="V26" s="203">
        <f>Q26+R26+S26+T26+U26</f>
        <v>9093.33</v>
      </c>
      <c r="W26" s="13">
        <f>ROUND(AF26,0)</f>
        <v>13799</v>
      </c>
      <c r="X26" s="13">
        <f>(AE26-W26)</f>
        <v>13798.669999999998</v>
      </c>
      <c r="Y26" s="202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217">
        <v>200</v>
      </c>
      <c r="AE26" s="188">
        <f>+P26-V26</f>
        <v>27597.67</v>
      </c>
      <c r="AF26" s="201">
        <f>(+P26-V26)/2</f>
        <v>13798.834999999999</v>
      </c>
      <c r="AG26" s="200">
        <v>8</v>
      </c>
      <c r="AH26" s="216" t="s">
        <v>35</v>
      </c>
      <c r="AI26" s="220" t="s">
        <v>36</v>
      </c>
      <c r="AJ26" s="9">
        <f t="shared" si="4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215">
        <v>200</v>
      </c>
      <c r="AW26" s="9">
        <v>0</v>
      </c>
      <c r="AX26" s="9">
        <v>0</v>
      </c>
      <c r="AY26" s="9">
        <f>SUM(AV26:AX26)</f>
        <v>200</v>
      </c>
      <c r="AZ26" s="9">
        <f t="shared" si="5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05">
        <f t="shared" si="6"/>
        <v>9093.33</v>
      </c>
    </row>
    <row r="27" spans="1:60" s="150" customFormat="1" ht="23.1" customHeight="1" x14ac:dyDescent="0.35">
      <c r="A27" s="200" t="s">
        <v>2</v>
      </c>
      <c r="B27" s="216"/>
      <c r="C27" s="198"/>
      <c r="D27" s="9"/>
      <c r="E27" s="9"/>
      <c r="F27" s="9">
        <f t="shared" si="7"/>
        <v>0</v>
      </c>
      <c r="G27" s="9"/>
      <c r="H27" s="9"/>
      <c r="I27" s="9"/>
      <c r="J27" s="9">
        <f t="shared" si="1"/>
        <v>0</v>
      </c>
      <c r="K27" s="203"/>
      <c r="L27" s="11">
        <f t="shared" si="2"/>
        <v>0</v>
      </c>
      <c r="M27" s="196"/>
      <c r="N27" s="196"/>
      <c r="O27" s="196"/>
      <c r="P27" s="203"/>
      <c r="Q27" s="9"/>
      <c r="R27" s="9"/>
      <c r="S27" s="9"/>
      <c r="T27" s="9"/>
      <c r="U27" s="9"/>
      <c r="V27" s="203"/>
      <c r="W27" s="13"/>
      <c r="X27" s="13"/>
      <c r="Y27" s="202"/>
      <c r="Z27" s="15"/>
      <c r="AA27" s="16"/>
      <c r="AB27" s="9"/>
      <c r="AC27" s="9"/>
      <c r="AD27" s="29"/>
      <c r="AE27" s="188"/>
      <c r="AF27" s="201"/>
      <c r="AG27" s="200" t="s">
        <v>2</v>
      </c>
      <c r="AH27" s="216"/>
      <c r="AI27" s="198"/>
      <c r="AJ27" s="9">
        <f t="shared" si="4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215"/>
      <c r="AW27" s="9"/>
      <c r="AX27" s="9"/>
      <c r="AY27" s="9"/>
      <c r="AZ27" s="9">
        <f t="shared" si="5"/>
        <v>0</v>
      </c>
      <c r="BA27" s="196"/>
      <c r="BB27" s="9"/>
      <c r="BC27" s="9"/>
      <c r="BD27" s="9"/>
      <c r="BE27" s="9"/>
      <c r="BF27" s="9"/>
      <c r="BG27" s="9"/>
      <c r="BH27" s="205">
        <f t="shared" si="6"/>
        <v>0</v>
      </c>
    </row>
    <row r="28" spans="1:60" s="150" customFormat="1" ht="23.1" customHeight="1" x14ac:dyDescent="0.35">
      <c r="A28" s="200">
        <v>9</v>
      </c>
      <c r="B28" s="216" t="s">
        <v>37</v>
      </c>
      <c r="C28" s="198" t="s">
        <v>29</v>
      </c>
      <c r="D28" s="9">
        <v>29737</v>
      </c>
      <c r="E28" s="9">
        <v>1540</v>
      </c>
      <c r="F28" s="9">
        <f t="shared" si="7"/>
        <v>31277</v>
      </c>
      <c r="G28" s="9">
        <v>1540</v>
      </c>
      <c r="H28" s="9"/>
      <c r="I28" s="9"/>
      <c r="J28" s="9">
        <f t="shared" si="1"/>
        <v>32817</v>
      </c>
      <c r="K28" s="203">
        <f>J28</f>
        <v>32817</v>
      </c>
      <c r="L28" s="11">
        <f t="shared" si="2"/>
        <v>0</v>
      </c>
      <c r="M28" s="196">
        <v>0</v>
      </c>
      <c r="N28" s="196">
        <v>0</v>
      </c>
      <c r="O28" s="196">
        <v>0</v>
      </c>
      <c r="P28" s="203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>SUM(AV28:AX28)</f>
        <v>200</v>
      </c>
      <c r="T28" s="9">
        <f>ROUNDDOWN(K28*5%/2,2)</f>
        <v>820.42</v>
      </c>
      <c r="U28" s="9">
        <f>SUM(BA28:BF28)</f>
        <v>100</v>
      </c>
      <c r="V28" s="203">
        <f>Q28+R28+S28+T28+U28</f>
        <v>5275.41</v>
      </c>
      <c r="W28" s="13">
        <f>ROUND(AF28,0)</f>
        <v>13771</v>
      </c>
      <c r="X28" s="13">
        <f>(AE28-W28)</f>
        <v>13770.59</v>
      </c>
      <c r="Y28" s="218">
        <f>+A28</f>
        <v>9</v>
      </c>
      <c r="Z28" s="16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215">
        <v>200</v>
      </c>
      <c r="AE28" s="188">
        <f>+P28-V28</f>
        <v>27541.59</v>
      </c>
      <c r="AF28" s="201">
        <f>(+P28-V28)/2</f>
        <v>13770.795</v>
      </c>
      <c r="AG28" s="200">
        <v>9</v>
      </c>
      <c r="AH28" s="216" t="s">
        <v>37</v>
      </c>
      <c r="AI28" s="198" t="s">
        <v>29</v>
      </c>
      <c r="AJ28" s="9">
        <f t="shared" si="4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215">
        <v>200</v>
      </c>
      <c r="AW28" s="9">
        <v>0</v>
      </c>
      <c r="AX28" s="9">
        <v>0</v>
      </c>
      <c r="AY28" s="9">
        <f>SUM(AV28:AW28)</f>
        <v>200</v>
      </c>
      <c r="AZ28" s="9">
        <f t="shared" si="5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05">
        <f t="shared" si="6"/>
        <v>5275.41</v>
      </c>
    </row>
    <row r="29" spans="1:60" s="150" customFormat="1" ht="23.1" customHeight="1" x14ac:dyDescent="0.35">
      <c r="A29" s="200" t="s">
        <v>2</v>
      </c>
      <c r="B29" s="216"/>
      <c r="C29" s="198"/>
      <c r="D29" s="9"/>
      <c r="E29" s="9"/>
      <c r="F29" s="9">
        <f t="shared" si="7"/>
        <v>0</v>
      </c>
      <c r="G29" s="9"/>
      <c r="H29" s="9"/>
      <c r="I29" s="9"/>
      <c r="J29" s="9">
        <f t="shared" si="1"/>
        <v>0</v>
      </c>
      <c r="K29" s="203">
        <f>J29</f>
        <v>0</v>
      </c>
      <c r="L29" s="11">
        <f t="shared" si="2"/>
        <v>0</v>
      </c>
      <c r="M29" s="196"/>
      <c r="N29" s="196"/>
      <c r="O29" s="196"/>
      <c r="P29" s="203">
        <f t="shared" si="8"/>
        <v>0</v>
      </c>
      <c r="Q29" s="9"/>
      <c r="R29" s="9">
        <f>SUM(AK29:AT29)</f>
        <v>0</v>
      </c>
      <c r="S29" s="9">
        <f>SUM(AV29:AX29)</f>
        <v>0</v>
      </c>
      <c r="T29" s="9">
        <f>ROUNDDOWN(K29*5%/2,2)</f>
        <v>0</v>
      </c>
      <c r="U29" s="9">
        <f>SUM(BA29:BF29)</f>
        <v>0</v>
      </c>
      <c r="V29" s="203">
        <f>Q29+R29+S29+T29+U29</f>
        <v>0</v>
      </c>
      <c r="W29" s="13">
        <f>ROUND(AF29,0)</f>
        <v>0</v>
      </c>
      <c r="X29" s="13">
        <f>(AE29-W29)</f>
        <v>0</v>
      </c>
      <c r="Y29" s="140"/>
      <c r="Z29" s="16">
        <f>K29*12%</f>
        <v>0</v>
      </c>
      <c r="AA29" s="16"/>
      <c r="AB29" s="9"/>
      <c r="AC29" s="9">
        <f>ROUNDUP(J29*5%/2,2)</f>
        <v>0</v>
      </c>
      <c r="AD29" s="142"/>
      <c r="AE29" s="188">
        <f>+P29-V29</f>
        <v>0</v>
      </c>
      <c r="AF29" s="201">
        <f>(+P29-V29)/2</f>
        <v>0</v>
      </c>
      <c r="AG29" s="209"/>
      <c r="AH29" s="216"/>
      <c r="AI29" s="198"/>
      <c r="AJ29" s="9">
        <f t="shared" si="4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215"/>
      <c r="AW29" s="9"/>
      <c r="AX29" s="9"/>
      <c r="AY29" s="9">
        <f>SUM(AV29:AW29)</f>
        <v>0</v>
      </c>
      <c r="AZ29" s="9">
        <f t="shared" si="5"/>
        <v>0</v>
      </c>
      <c r="BA29" s="196"/>
      <c r="BB29" s="9"/>
      <c r="BC29" s="9"/>
      <c r="BD29" s="9"/>
      <c r="BE29" s="9"/>
      <c r="BF29" s="9"/>
      <c r="BG29" s="9">
        <f>SUM(BA29:BF29)</f>
        <v>0</v>
      </c>
      <c r="BH29" s="205">
        <f t="shared" si="6"/>
        <v>0</v>
      </c>
    </row>
    <row r="30" spans="1:60" s="150" customFormat="1" ht="23.1" customHeight="1" x14ac:dyDescent="0.35">
      <c r="A30" s="200">
        <v>10</v>
      </c>
      <c r="B30" s="216" t="s">
        <v>95</v>
      </c>
      <c r="C30" s="198" t="s">
        <v>96</v>
      </c>
      <c r="D30" s="9">
        <v>29165</v>
      </c>
      <c r="E30" s="9">
        <v>1540</v>
      </c>
      <c r="F30" s="9">
        <f t="shared" si="7"/>
        <v>30705</v>
      </c>
      <c r="G30" s="9">
        <v>1540</v>
      </c>
      <c r="H30" s="9"/>
      <c r="I30" s="9"/>
      <c r="J30" s="9">
        <f t="shared" si="1"/>
        <v>32245</v>
      </c>
      <c r="K30" s="203">
        <f>J30</f>
        <v>32245</v>
      </c>
      <c r="L30" s="11">
        <f t="shared" si="2"/>
        <v>0</v>
      </c>
      <c r="M30" s="196">
        <v>0</v>
      </c>
      <c r="N30" s="196">
        <v>0</v>
      </c>
      <c r="O30" s="196">
        <v>0</v>
      </c>
      <c r="P30" s="203">
        <f t="shared" si="8"/>
        <v>32245</v>
      </c>
      <c r="Q30" s="9">
        <v>1125.52</v>
      </c>
      <c r="R30" s="9">
        <f>SUM(AK30:AT30)</f>
        <v>2902.0499999999997</v>
      </c>
      <c r="S30" s="9">
        <f>SUM(AV30:AX30)</f>
        <v>200</v>
      </c>
      <c r="T30" s="9">
        <f>ROUNDDOWN(K30*5%/2,2)</f>
        <v>806.12</v>
      </c>
      <c r="U30" s="9">
        <f>SUM(BA30:BF30)</f>
        <v>220.98</v>
      </c>
      <c r="V30" s="203">
        <f>Q30+R30+S30+T30+U30</f>
        <v>5254.6699999999992</v>
      </c>
      <c r="W30" s="13">
        <f>ROUND(AF30,0)</f>
        <v>13495</v>
      </c>
      <c r="X30" s="13">
        <f>(AE30-W30)</f>
        <v>13495.330000000002</v>
      </c>
      <c r="Y30" s="218">
        <f>+A30</f>
        <v>10</v>
      </c>
      <c r="Z30" s="16">
        <f>K30*12%</f>
        <v>3869.3999999999996</v>
      </c>
      <c r="AA30" s="16"/>
      <c r="AB30" s="9">
        <v>100</v>
      </c>
      <c r="AC30" s="9">
        <f>ROUNDUP(J30*5%/2,2)</f>
        <v>806.13</v>
      </c>
      <c r="AD30" s="142">
        <v>200</v>
      </c>
      <c r="AE30" s="188">
        <f>+P30-V30</f>
        <v>26990.33</v>
      </c>
      <c r="AF30" s="201">
        <f>(+P30-V30)/2</f>
        <v>13495.165000000001</v>
      </c>
      <c r="AG30" s="200">
        <v>10</v>
      </c>
      <c r="AH30" s="216" t="s">
        <v>95</v>
      </c>
      <c r="AI30" s="198" t="s">
        <v>96</v>
      </c>
      <c r="AJ30" s="9">
        <f t="shared" si="4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215">
        <v>200</v>
      </c>
      <c r="AW30" s="9"/>
      <c r="AX30" s="9"/>
      <c r="AY30" s="9">
        <f>SUM(AV30:AW30)</f>
        <v>200</v>
      </c>
      <c r="AZ30" s="9">
        <f t="shared" si="5"/>
        <v>806.12</v>
      </c>
      <c r="BA30" s="196"/>
      <c r="BB30" s="9"/>
      <c r="BC30" s="9"/>
      <c r="BD30" s="9">
        <v>220.98</v>
      </c>
      <c r="BE30" s="9"/>
      <c r="BF30" s="9"/>
      <c r="BG30" s="9">
        <f>SUM(BA30:BF30)</f>
        <v>220.98</v>
      </c>
      <c r="BH30" s="205">
        <f t="shared" si="6"/>
        <v>5254.6699999999992</v>
      </c>
    </row>
    <row r="31" spans="1:60" s="150" customFormat="1" ht="23.1" customHeight="1" x14ac:dyDescent="0.35">
      <c r="A31" s="200" t="s">
        <v>2</v>
      </c>
      <c r="B31" s="216"/>
      <c r="C31" s="198"/>
      <c r="D31" s="9"/>
      <c r="E31" s="9"/>
      <c r="F31" s="9">
        <f t="shared" si="7"/>
        <v>0</v>
      </c>
      <c r="G31" s="9"/>
      <c r="H31" s="9"/>
      <c r="I31" s="9"/>
      <c r="J31" s="9">
        <f t="shared" si="1"/>
        <v>0</v>
      </c>
      <c r="K31" s="203">
        <f>J31</f>
        <v>0</v>
      </c>
      <c r="L31" s="11">
        <f t="shared" si="2"/>
        <v>0</v>
      </c>
      <c r="M31" s="196"/>
      <c r="N31" s="196"/>
      <c r="O31" s="196"/>
      <c r="P31" s="203">
        <f t="shared" si="8"/>
        <v>0</v>
      </c>
      <c r="Q31" s="9"/>
      <c r="R31" s="9">
        <f>SUM(AK31:AT31)</f>
        <v>0</v>
      </c>
      <c r="S31" s="9">
        <f>SUM(AV31:AX31)</f>
        <v>0</v>
      </c>
      <c r="T31" s="9">
        <f>ROUNDDOWN(K31*5%/2,2)</f>
        <v>0</v>
      </c>
      <c r="U31" s="9">
        <f>SUM(BA31:BF31)</f>
        <v>0</v>
      </c>
      <c r="V31" s="203">
        <f>Q31+R31+S31+T31+U31</f>
        <v>0</v>
      </c>
      <c r="W31" s="13">
        <f>ROUND(AF31,0)</f>
        <v>0</v>
      </c>
      <c r="X31" s="13">
        <f>(AE31-W31)</f>
        <v>0</v>
      </c>
      <c r="Y31" s="141"/>
      <c r="Z31" s="16">
        <f>K31*12%</f>
        <v>0</v>
      </c>
      <c r="AA31" s="16"/>
      <c r="AB31" s="9"/>
      <c r="AC31" s="9">
        <f>ROUNDUP(J31*5%/2,2)</f>
        <v>0</v>
      </c>
      <c r="AD31" s="142"/>
      <c r="AE31" s="188">
        <f>+P31-V31</f>
        <v>0</v>
      </c>
      <c r="AF31" s="201">
        <f>(+P31-V31)/2</f>
        <v>0</v>
      </c>
      <c r="AG31" s="200" t="s">
        <v>2</v>
      </c>
      <c r="AH31" s="216"/>
      <c r="AI31" s="198"/>
      <c r="AJ31" s="9">
        <f t="shared" si="4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215"/>
      <c r="AW31" s="9"/>
      <c r="AX31" s="9"/>
      <c r="AY31" s="9">
        <f>SUM(AV31:AW31)</f>
        <v>0</v>
      </c>
      <c r="AZ31" s="9">
        <f t="shared" si="5"/>
        <v>0</v>
      </c>
      <c r="BA31" s="196"/>
      <c r="BB31" s="9"/>
      <c r="BC31" s="9"/>
      <c r="BD31" s="9"/>
      <c r="BE31" s="9"/>
      <c r="BF31" s="9"/>
      <c r="BG31" s="9">
        <f>SUM(BA31:BF31)</f>
        <v>0</v>
      </c>
      <c r="BH31" s="205">
        <f t="shared" si="6"/>
        <v>0</v>
      </c>
    </row>
    <row r="32" spans="1:60" s="150" customFormat="1" ht="23.1" customHeight="1" x14ac:dyDescent="0.35">
      <c r="A32" s="200">
        <v>11</v>
      </c>
      <c r="B32" s="221" t="s">
        <v>38</v>
      </c>
      <c r="C32" s="198" t="s">
        <v>36</v>
      </c>
      <c r="D32" s="9">
        <v>33591</v>
      </c>
      <c r="E32" s="9">
        <v>1550</v>
      </c>
      <c r="F32" s="9">
        <f t="shared" si="7"/>
        <v>35141</v>
      </c>
      <c r="G32" s="9">
        <v>1550</v>
      </c>
      <c r="H32" s="9"/>
      <c r="I32" s="9"/>
      <c r="J32" s="9">
        <f t="shared" si="1"/>
        <v>36691</v>
      </c>
      <c r="K32" s="203">
        <f>J32</f>
        <v>36691</v>
      </c>
      <c r="L32" s="11">
        <f t="shared" si="2"/>
        <v>0</v>
      </c>
      <c r="M32" s="196">
        <v>0</v>
      </c>
      <c r="N32" s="196">
        <v>0</v>
      </c>
      <c r="O32" s="196">
        <v>0</v>
      </c>
      <c r="P32" s="203">
        <f t="shared" si="8"/>
        <v>36691</v>
      </c>
      <c r="Q32" s="9">
        <v>1715.73</v>
      </c>
      <c r="R32" s="9">
        <f>SUM(AK32:AT32)</f>
        <v>18343.05</v>
      </c>
      <c r="S32" s="9">
        <f>SUM(AV32:AX32)</f>
        <v>2156.79</v>
      </c>
      <c r="T32" s="9">
        <f>ROUNDDOWN(K32*5%/2,2)</f>
        <v>917.27</v>
      </c>
      <c r="U32" s="9">
        <f>SUM(BA32:BF32)</f>
        <v>8558.16</v>
      </c>
      <c r="V32" s="203">
        <f>Q32+R32+S32+T32+U32</f>
        <v>31691</v>
      </c>
      <c r="W32" s="13">
        <f>ROUND(AF32,0)</f>
        <v>2500</v>
      </c>
      <c r="X32" s="13">
        <f>(AE32-W32)</f>
        <v>2500</v>
      </c>
      <c r="Y32" s="218">
        <f>+A32</f>
        <v>11</v>
      </c>
      <c r="Z32" s="16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215">
        <v>200</v>
      </c>
      <c r="AE32" s="188">
        <f>+P32-V32</f>
        <v>5000</v>
      </c>
      <c r="AF32" s="201">
        <f>(+P32-V32)/2</f>
        <v>2500</v>
      </c>
      <c r="AG32" s="200">
        <v>11</v>
      </c>
      <c r="AH32" s="221" t="s">
        <v>38</v>
      </c>
      <c r="AI32" s="198" t="s">
        <v>36</v>
      </c>
      <c r="AJ32" s="9">
        <f t="shared" si="4"/>
        <v>1715.73</v>
      </c>
      <c r="AK32" s="9">
        <f>K32*9%</f>
        <v>3302.19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18343.05</v>
      </c>
      <c r="AV32" s="215">
        <v>300</v>
      </c>
      <c r="AW32" s="9">
        <v>1856.79</v>
      </c>
      <c r="AX32" s="9">
        <v>0</v>
      </c>
      <c r="AY32" s="9">
        <f>SUM(AV32:AX32)</f>
        <v>2156.79</v>
      </c>
      <c r="AZ32" s="9">
        <f t="shared" si="5"/>
        <v>917.27</v>
      </c>
      <c r="BA32" s="9">
        <v>0</v>
      </c>
      <c r="BB32" s="27">
        <v>0</v>
      </c>
      <c r="BC32" s="9">
        <v>6072.16</v>
      </c>
      <c r="BD32" s="9">
        <v>100</v>
      </c>
      <c r="BE32" s="9">
        <v>2386</v>
      </c>
      <c r="BF32" s="9">
        <v>0</v>
      </c>
      <c r="BG32" s="9">
        <f>SUM(BA32:BF32)</f>
        <v>8558.16</v>
      </c>
      <c r="BH32" s="205">
        <f t="shared" si="6"/>
        <v>31691</v>
      </c>
    </row>
    <row r="33" spans="1:60" s="150" customFormat="1" ht="23.1" customHeight="1" x14ac:dyDescent="0.35">
      <c r="A33" s="200" t="s">
        <v>2</v>
      </c>
      <c r="B33" s="199"/>
      <c r="C33" s="198"/>
      <c r="D33" s="9"/>
      <c r="E33" s="9"/>
      <c r="F33" s="9">
        <f t="shared" si="7"/>
        <v>0</v>
      </c>
      <c r="G33" s="9"/>
      <c r="H33" s="9"/>
      <c r="I33" s="9"/>
      <c r="J33" s="9">
        <f t="shared" si="1"/>
        <v>0</v>
      </c>
      <c r="K33" s="203"/>
      <c r="L33" s="11">
        <f t="shared" si="2"/>
        <v>0</v>
      </c>
      <c r="M33" s="196"/>
      <c r="N33" s="196"/>
      <c r="O33" s="196"/>
      <c r="P33" s="203">
        <f t="shared" si="8"/>
        <v>0</v>
      </c>
      <c r="Q33" s="9"/>
      <c r="R33" s="9"/>
      <c r="S33" s="9"/>
      <c r="T33" s="9"/>
      <c r="U33" s="9"/>
      <c r="V33" s="203"/>
      <c r="W33" s="13"/>
      <c r="X33" s="13"/>
      <c r="Y33" s="218"/>
      <c r="Z33" s="16"/>
      <c r="AA33" s="16"/>
      <c r="AB33" s="9"/>
      <c r="AC33" s="9"/>
      <c r="AD33" s="142"/>
      <c r="AE33" s="188"/>
      <c r="AF33" s="201"/>
      <c r="AG33" s="200" t="s">
        <v>2</v>
      </c>
      <c r="AH33" s="199"/>
      <c r="AI33" s="198"/>
      <c r="AJ33" s="9">
        <f t="shared" si="4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215"/>
      <c r="AW33" s="9"/>
      <c r="AX33" s="9"/>
      <c r="AY33" s="9"/>
      <c r="AZ33" s="9">
        <f t="shared" si="5"/>
        <v>0</v>
      </c>
      <c r="BA33" s="196"/>
      <c r="BB33" s="9"/>
      <c r="BC33" s="53"/>
      <c r="BD33" s="9"/>
      <c r="BE33" s="9"/>
      <c r="BF33" s="9"/>
      <c r="BG33" s="9"/>
      <c r="BH33" s="205">
        <f t="shared" si="6"/>
        <v>0</v>
      </c>
    </row>
    <row r="34" spans="1:60" s="150" customFormat="1" ht="23.1" customHeight="1" x14ac:dyDescent="0.35">
      <c r="A34" s="200">
        <v>12</v>
      </c>
      <c r="B34" s="216" t="s">
        <v>39</v>
      </c>
      <c r="C34" s="196" t="s">
        <v>92</v>
      </c>
      <c r="D34" s="9">
        <v>46725</v>
      </c>
      <c r="E34" s="9">
        <v>2290</v>
      </c>
      <c r="F34" s="9">
        <f t="shared" si="7"/>
        <v>49015</v>
      </c>
      <c r="G34" s="9">
        <v>2289</v>
      </c>
      <c r="H34" s="9"/>
      <c r="I34" s="9"/>
      <c r="J34" s="9">
        <f t="shared" si="1"/>
        <v>51304</v>
      </c>
      <c r="K34" s="203">
        <f>J34</f>
        <v>51304</v>
      </c>
      <c r="L34" s="11">
        <f t="shared" si="2"/>
        <v>0</v>
      </c>
      <c r="M34" s="196">
        <v>0</v>
      </c>
      <c r="N34" s="196">
        <v>0</v>
      </c>
      <c r="O34" s="196">
        <v>0</v>
      </c>
      <c r="P34" s="203">
        <f t="shared" si="8"/>
        <v>51304</v>
      </c>
      <c r="Q34" s="9">
        <v>4459.28</v>
      </c>
      <c r="R34" s="9">
        <f>SUM(AK34:AT34)</f>
        <v>21644.539999999997</v>
      </c>
      <c r="S34" s="9">
        <f>SUM(AV34:AX34)</f>
        <v>200</v>
      </c>
      <c r="T34" s="9">
        <f>ROUNDDOWN(K34*5%/2,2)</f>
        <v>1282.5999999999999</v>
      </c>
      <c r="U34" s="9">
        <f>SUM(BA34:BF34)</f>
        <v>200</v>
      </c>
      <c r="V34" s="203">
        <f>Q34+R34+S34+T34+U34</f>
        <v>27786.419999999995</v>
      </c>
      <c r="W34" s="13">
        <f>ROUND(AF34,0)</f>
        <v>11759</v>
      </c>
      <c r="X34" s="13">
        <f>(AE34-W34)</f>
        <v>11758.580000000005</v>
      </c>
      <c r="Y34" s="218">
        <f>+A34</f>
        <v>12</v>
      </c>
      <c r="Z34" s="16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215">
        <v>200</v>
      </c>
      <c r="AE34" s="188">
        <f>+P34-V34</f>
        <v>23517.580000000005</v>
      </c>
      <c r="AF34" s="201">
        <f>(+P34-V34)/2</f>
        <v>11758.790000000003</v>
      </c>
      <c r="AG34" s="200">
        <v>12</v>
      </c>
      <c r="AH34" s="216" t="s">
        <v>39</v>
      </c>
      <c r="AI34" s="196" t="s">
        <v>92</v>
      </c>
      <c r="AJ34" s="9">
        <f t="shared" si="4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215">
        <v>200</v>
      </c>
      <c r="AW34" s="9">
        <v>0</v>
      </c>
      <c r="AX34" s="9">
        <v>0</v>
      </c>
      <c r="AY34" s="9">
        <f>SUM(AV34:AW34)</f>
        <v>200</v>
      </c>
      <c r="AZ34" s="9">
        <f t="shared" si="5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05">
        <f t="shared" si="6"/>
        <v>27786.419999999995</v>
      </c>
    </row>
    <row r="35" spans="1:60" s="150" customFormat="1" ht="23.1" customHeight="1" x14ac:dyDescent="0.35">
      <c r="A35" s="200" t="s">
        <v>2</v>
      </c>
      <c r="B35" s="208"/>
      <c r="C35" s="207" t="s">
        <v>93</v>
      </c>
      <c r="D35" s="25"/>
      <c r="E35" s="25"/>
      <c r="F35" s="9">
        <f t="shared" si="7"/>
        <v>0</v>
      </c>
      <c r="G35" s="25"/>
      <c r="H35" s="25"/>
      <c r="I35" s="25"/>
      <c r="J35" s="9">
        <f t="shared" si="1"/>
        <v>0</v>
      </c>
      <c r="K35" s="213"/>
      <c r="L35" s="11">
        <f t="shared" si="2"/>
        <v>0</v>
      </c>
      <c r="M35" s="214"/>
      <c r="N35" s="214"/>
      <c r="O35" s="214"/>
      <c r="P35" s="213"/>
      <c r="Q35" s="25"/>
      <c r="R35" s="9"/>
      <c r="S35" s="9"/>
      <c r="T35" s="9"/>
      <c r="U35" s="9"/>
      <c r="V35" s="212"/>
      <c r="W35" s="13"/>
      <c r="X35" s="35"/>
      <c r="Y35" s="140"/>
      <c r="Z35" s="16"/>
      <c r="AA35" s="16"/>
      <c r="AB35" s="9"/>
      <c r="AC35" s="9"/>
      <c r="AD35" s="142"/>
      <c r="AE35" s="211"/>
      <c r="AF35" s="210"/>
      <c r="AG35" s="209"/>
      <c r="AH35" s="208"/>
      <c r="AI35" s="207" t="s">
        <v>93</v>
      </c>
      <c r="AJ35" s="9">
        <f t="shared" si="4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206"/>
      <c r="AW35" s="25"/>
      <c r="AX35" s="25"/>
      <c r="AY35" s="43"/>
      <c r="AZ35" s="9">
        <f t="shared" si="5"/>
        <v>0</v>
      </c>
      <c r="BA35" s="196"/>
      <c r="BB35" s="25"/>
      <c r="BC35" s="25"/>
      <c r="BD35" s="25"/>
      <c r="BE35" s="25"/>
      <c r="BF35" s="25"/>
      <c r="BG35" s="43"/>
      <c r="BH35" s="205">
        <f t="shared" si="6"/>
        <v>0</v>
      </c>
    </row>
    <row r="36" spans="1:60" s="150" customFormat="1" ht="23.1" customHeight="1" x14ac:dyDescent="0.35">
      <c r="A36" s="200">
        <v>13</v>
      </c>
      <c r="B36" s="216" t="s">
        <v>40</v>
      </c>
      <c r="C36" s="220" t="s">
        <v>41</v>
      </c>
      <c r="D36" s="9">
        <v>33843</v>
      </c>
      <c r="E36" s="9">
        <v>1591</v>
      </c>
      <c r="F36" s="9">
        <f t="shared" si="7"/>
        <v>35434</v>
      </c>
      <c r="G36" s="9">
        <v>1590</v>
      </c>
      <c r="H36" s="9"/>
      <c r="I36" s="9"/>
      <c r="J36" s="9">
        <f t="shared" si="1"/>
        <v>37024</v>
      </c>
      <c r="K36" s="203">
        <f>J36</f>
        <v>37024</v>
      </c>
      <c r="L36" s="11">
        <f t="shared" si="2"/>
        <v>0</v>
      </c>
      <c r="M36" s="196">
        <v>0</v>
      </c>
      <c r="N36" s="196">
        <v>0</v>
      </c>
      <c r="O36" s="196">
        <v>0</v>
      </c>
      <c r="P36" s="203">
        <f>K36-L36</f>
        <v>37024</v>
      </c>
      <c r="Q36" s="9">
        <v>1759.94</v>
      </c>
      <c r="R36" s="9">
        <f>SUM(AK36:AT36)</f>
        <v>12468.739999999998</v>
      </c>
      <c r="S36" s="9">
        <f>SUM(AV36:AX36)</f>
        <v>2512.19</v>
      </c>
      <c r="T36" s="9">
        <f>ROUNDDOWN(K36*5%/2,2)</f>
        <v>925.6</v>
      </c>
      <c r="U36" s="9">
        <f>SUM(BA36:BF36)</f>
        <v>100</v>
      </c>
      <c r="V36" s="203">
        <f>Q36+R36+S36+T36+U36</f>
        <v>17766.469999999998</v>
      </c>
      <c r="W36" s="13">
        <f>ROUND(AF36,0)</f>
        <v>9629</v>
      </c>
      <c r="X36" s="13">
        <f>(AE36-W36)</f>
        <v>9628.5300000000025</v>
      </c>
      <c r="Y36" s="218">
        <f>+A36</f>
        <v>13</v>
      </c>
      <c r="Z36" s="16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215">
        <v>200</v>
      </c>
      <c r="AE36" s="188">
        <f>+P36-V36</f>
        <v>19257.530000000002</v>
      </c>
      <c r="AF36" s="201">
        <f>(+P36-V36)/2</f>
        <v>9628.7650000000012</v>
      </c>
      <c r="AG36" s="200">
        <v>13</v>
      </c>
      <c r="AH36" s="216" t="s">
        <v>40</v>
      </c>
      <c r="AI36" s="220" t="s">
        <v>41</v>
      </c>
      <c r="AJ36" s="9">
        <f t="shared" si="4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>
        <v>983.33</v>
      </c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12468.739999999998</v>
      </c>
      <c r="AV36" s="215">
        <v>200</v>
      </c>
      <c r="AW36" s="9">
        <v>2312.19</v>
      </c>
      <c r="AX36" s="9">
        <v>0</v>
      </c>
      <c r="AY36" s="9">
        <f>SUM(AV36:AW36)</f>
        <v>2512.19</v>
      </c>
      <c r="AZ36" s="9">
        <f t="shared" si="5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05">
        <f t="shared" si="6"/>
        <v>17766.469999999998</v>
      </c>
    </row>
    <row r="37" spans="1:60" s="150" customFormat="1" ht="23.1" customHeight="1" x14ac:dyDescent="0.35">
      <c r="A37" s="200" t="s">
        <v>2</v>
      </c>
      <c r="B37" s="208"/>
      <c r="C37" s="207"/>
      <c r="D37" s="25"/>
      <c r="E37" s="25"/>
      <c r="F37" s="9">
        <f t="shared" si="7"/>
        <v>0</v>
      </c>
      <c r="G37" s="25"/>
      <c r="H37" s="25"/>
      <c r="I37" s="25"/>
      <c r="J37" s="9">
        <f t="shared" si="1"/>
        <v>0</v>
      </c>
      <c r="K37" s="213"/>
      <c r="L37" s="11">
        <f t="shared" si="2"/>
        <v>0</v>
      </c>
      <c r="M37" s="214"/>
      <c r="N37" s="214"/>
      <c r="O37" s="214"/>
      <c r="P37" s="213"/>
      <c r="Q37" s="25"/>
      <c r="R37" s="9"/>
      <c r="S37" s="9"/>
      <c r="T37" s="9"/>
      <c r="U37" s="9"/>
      <c r="V37" s="212"/>
      <c r="W37" s="13"/>
      <c r="X37" s="35"/>
      <c r="Y37" s="141"/>
      <c r="Z37" s="16"/>
      <c r="AA37" s="16"/>
      <c r="AB37" s="9"/>
      <c r="AC37" s="9"/>
      <c r="AD37" s="142"/>
      <c r="AE37" s="211"/>
      <c r="AF37" s="210"/>
      <c r="AG37" s="200" t="s">
        <v>2</v>
      </c>
      <c r="AH37" s="208"/>
      <c r="AI37" s="207"/>
      <c r="AJ37" s="9">
        <f t="shared" si="4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206"/>
      <c r="AW37" s="25"/>
      <c r="AX37" s="25"/>
      <c r="AY37" s="43"/>
      <c r="AZ37" s="9">
        <f t="shared" si="5"/>
        <v>0</v>
      </c>
      <c r="BA37" s="196"/>
      <c r="BB37" s="25"/>
      <c r="BC37" s="25"/>
      <c r="BD37" s="25"/>
      <c r="BE37" s="25"/>
      <c r="BF37" s="25"/>
      <c r="BG37" s="43"/>
      <c r="BH37" s="205">
        <f t="shared" si="6"/>
        <v>0</v>
      </c>
    </row>
    <row r="38" spans="1:60" s="150" customFormat="1" ht="23.1" customHeight="1" x14ac:dyDescent="0.35">
      <c r="A38" s="200">
        <v>14</v>
      </c>
      <c r="B38" s="216" t="s">
        <v>42</v>
      </c>
      <c r="C38" s="198" t="s">
        <v>59</v>
      </c>
      <c r="D38" s="9">
        <v>46725</v>
      </c>
      <c r="E38" s="9">
        <v>2290</v>
      </c>
      <c r="F38" s="9">
        <f t="shared" si="7"/>
        <v>49015</v>
      </c>
      <c r="G38" s="9">
        <v>2289</v>
      </c>
      <c r="H38" s="9"/>
      <c r="I38" s="9"/>
      <c r="J38" s="9">
        <f t="shared" si="1"/>
        <v>51304</v>
      </c>
      <c r="K38" s="203">
        <f>J38</f>
        <v>51304</v>
      </c>
      <c r="L38" s="11">
        <f t="shared" si="2"/>
        <v>0</v>
      </c>
      <c r="M38" s="196">
        <v>0</v>
      </c>
      <c r="N38" s="196">
        <v>0</v>
      </c>
      <c r="O38" s="196">
        <v>0</v>
      </c>
      <c r="P38" s="203">
        <f>K38-L38</f>
        <v>51304</v>
      </c>
      <c r="Q38" s="9">
        <v>4459.28</v>
      </c>
      <c r="R38" s="9">
        <f>SUM(AK38:AT38)</f>
        <v>14870.59</v>
      </c>
      <c r="S38" s="9">
        <f>SUM(AV38:AX38)</f>
        <v>200</v>
      </c>
      <c r="T38" s="9">
        <f>ROUNDDOWN(K38*5%/2,2)</f>
        <v>1282.5999999999999</v>
      </c>
      <c r="U38" s="9">
        <f>SUM(BA38:BF38)</f>
        <v>200</v>
      </c>
      <c r="V38" s="203">
        <f>Q38+R38+S38+T38+U38</f>
        <v>21012.469999999998</v>
      </c>
      <c r="W38" s="13">
        <f>ROUND(AF38,0)</f>
        <v>15146</v>
      </c>
      <c r="X38" s="13">
        <f>(AE38-W38)</f>
        <v>15145.530000000002</v>
      </c>
      <c r="Y38" s="202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217">
        <v>200</v>
      </c>
      <c r="AE38" s="188">
        <f>+P38-V38</f>
        <v>30291.530000000002</v>
      </c>
      <c r="AF38" s="201">
        <f>(+P38-V38)/2</f>
        <v>15145.765000000001</v>
      </c>
      <c r="AG38" s="200">
        <v>14</v>
      </c>
      <c r="AH38" s="216" t="s">
        <v>42</v>
      </c>
      <c r="AI38" s="198" t="s">
        <v>59</v>
      </c>
      <c r="AJ38" s="9">
        <f t="shared" si="4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215">
        <v>200</v>
      </c>
      <c r="AW38" s="9">
        <v>0</v>
      </c>
      <c r="AX38" s="9">
        <v>0</v>
      </c>
      <c r="AY38" s="9">
        <f>SUM(AV38:AX38)</f>
        <v>200</v>
      </c>
      <c r="AZ38" s="9">
        <f t="shared" si="5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05">
        <f t="shared" si="6"/>
        <v>21012.469999999998</v>
      </c>
    </row>
    <row r="39" spans="1:60" s="150" customFormat="1" ht="23.1" customHeight="1" x14ac:dyDescent="0.35">
      <c r="A39" s="200" t="s">
        <v>2</v>
      </c>
      <c r="B39" s="216"/>
      <c r="C39" s="196"/>
      <c r="D39" s="9"/>
      <c r="E39" s="9"/>
      <c r="F39" s="9">
        <f t="shared" si="7"/>
        <v>0</v>
      </c>
      <c r="G39" s="9"/>
      <c r="H39" s="9"/>
      <c r="I39" s="9"/>
      <c r="J39" s="9">
        <f t="shared" si="1"/>
        <v>0</v>
      </c>
      <c r="K39" s="204"/>
      <c r="L39" s="11">
        <f t="shared" si="2"/>
        <v>0</v>
      </c>
      <c r="M39" s="196"/>
      <c r="N39" s="196"/>
      <c r="O39" s="196"/>
      <c r="P39" s="203"/>
      <c r="Q39" s="9"/>
      <c r="R39" s="9"/>
      <c r="S39" s="9"/>
      <c r="T39" s="9"/>
      <c r="U39" s="9"/>
      <c r="V39" s="203"/>
      <c r="W39" s="13"/>
      <c r="X39" s="13"/>
      <c r="Y39" s="202"/>
      <c r="Z39" s="15"/>
      <c r="AA39" s="16"/>
      <c r="AB39" s="9"/>
      <c r="AC39" s="9"/>
      <c r="AD39" s="29"/>
      <c r="AE39" s="188"/>
      <c r="AF39" s="201"/>
      <c r="AG39" s="200" t="s">
        <v>2</v>
      </c>
      <c r="AH39" s="216"/>
      <c r="AI39" s="196"/>
      <c r="AJ39" s="9">
        <f t="shared" si="4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215"/>
      <c r="AW39" s="25"/>
      <c r="AX39" s="25"/>
      <c r="AY39" s="9"/>
      <c r="AZ39" s="9">
        <f t="shared" si="5"/>
        <v>0</v>
      </c>
      <c r="BA39" s="196"/>
      <c r="BB39" s="25"/>
      <c r="BC39" s="9"/>
      <c r="BD39" s="9"/>
      <c r="BE39" s="9"/>
      <c r="BF39" s="25"/>
      <c r="BG39" s="9"/>
      <c r="BH39" s="205">
        <f t="shared" si="6"/>
        <v>0</v>
      </c>
    </row>
    <row r="40" spans="1:60" s="150" customFormat="1" ht="22.5" customHeight="1" x14ac:dyDescent="0.35">
      <c r="A40" s="200">
        <v>15</v>
      </c>
      <c r="B40" s="216" t="s">
        <v>43</v>
      </c>
      <c r="C40" s="246" t="s">
        <v>103</v>
      </c>
      <c r="D40" s="9">
        <v>43488</v>
      </c>
      <c r="E40" s="9">
        <v>2131</v>
      </c>
      <c r="F40" s="9">
        <v>83659</v>
      </c>
      <c r="G40" s="9">
        <v>3656</v>
      </c>
      <c r="H40" s="9"/>
      <c r="I40" s="9"/>
      <c r="J40" s="9">
        <f t="shared" si="1"/>
        <v>87315</v>
      </c>
      <c r="K40" s="203">
        <f>J40</f>
        <v>87315</v>
      </c>
      <c r="L40" s="11">
        <f t="shared" si="2"/>
        <v>0</v>
      </c>
      <c r="M40" s="196">
        <v>0</v>
      </c>
      <c r="N40" s="196">
        <v>0</v>
      </c>
      <c r="O40" s="196">
        <v>0</v>
      </c>
      <c r="P40" s="203">
        <f>K40-L40</f>
        <v>87315</v>
      </c>
      <c r="Q40" s="9">
        <v>12906.57</v>
      </c>
      <c r="R40" s="9">
        <f>SUM(AK40:AT40)</f>
        <v>8513.91</v>
      </c>
      <c r="S40" s="9">
        <f>SUM(AV40:AX40)</f>
        <v>200</v>
      </c>
      <c r="T40" s="9">
        <f>ROUNDDOWN(K40*5%/2,2)</f>
        <v>2182.87</v>
      </c>
      <c r="U40" s="9">
        <f>SUM(BA40:BF40)</f>
        <v>100</v>
      </c>
      <c r="V40" s="203">
        <f>Q40+R40+S40+T40+U40</f>
        <v>23903.35</v>
      </c>
      <c r="W40" s="13">
        <f>ROUND(AF40,0)</f>
        <v>31706</v>
      </c>
      <c r="X40" s="13">
        <f>(AE40-W40)</f>
        <v>31705.65</v>
      </c>
      <c r="Y40" s="202">
        <f>+A40</f>
        <v>15</v>
      </c>
      <c r="Z40" s="15">
        <f>K40*12%</f>
        <v>10477.799999999999</v>
      </c>
      <c r="AA40" s="16">
        <v>0</v>
      </c>
      <c r="AB40" s="9">
        <v>100</v>
      </c>
      <c r="AC40" s="9">
        <f>ROUNDUP(J40*5%/2,2)</f>
        <v>2182.88</v>
      </c>
      <c r="AD40" s="217">
        <v>200</v>
      </c>
      <c r="AE40" s="188">
        <f>+P40-V40</f>
        <v>63411.65</v>
      </c>
      <c r="AF40" s="201">
        <f>(+P40-V40)/2</f>
        <v>31705.825000000001</v>
      </c>
      <c r="AG40" s="200">
        <v>15</v>
      </c>
      <c r="AH40" s="216" t="s">
        <v>43</v>
      </c>
      <c r="AI40" s="246" t="s">
        <v>103</v>
      </c>
      <c r="AJ40" s="9">
        <f t="shared" si="4"/>
        <v>12906.57</v>
      </c>
      <c r="AK40" s="9">
        <f>K40*9%</f>
        <v>7858.3499999999995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8513.91</v>
      </c>
      <c r="AV40" s="215">
        <v>200</v>
      </c>
      <c r="AW40" s="9">
        <v>0</v>
      </c>
      <c r="AX40" s="9">
        <v>0</v>
      </c>
      <c r="AY40" s="9">
        <f>SUM(AV40:AW40)</f>
        <v>200</v>
      </c>
      <c r="AZ40" s="9">
        <f t="shared" si="5"/>
        <v>2182.87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05">
        <f t="shared" si="6"/>
        <v>23903.35</v>
      </c>
    </row>
    <row r="41" spans="1:60" s="150" customFormat="1" ht="23.1" customHeight="1" x14ac:dyDescent="0.35">
      <c r="A41" s="200" t="s">
        <v>2</v>
      </c>
      <c r="B41" s="216"/>
      <c r="C41" s="198"/>
      <c r="D41" s="9"/>
      <c r="E41" s="9"/>
      <c r="F41" s="9">
        <f>SUM(D41:E41)</f>
        <v>0</v>
      </c>
      <c r="G41" s="9"/>
      <c r="H41" s="9"/>
      <c r="I41" s="9"/>
      <c r="J41" s="9">
        <f t="shared" si="1"/>
        <v>0</v>
      </c>
      <c r="K41" s="204"/>
      <c r="L41" s="11">
        <f t="shared" si="2"/>
        <v>0</v>
      </c>
      <c r="M41" s="196"/>
      <c r="N41" s="196"/>
      <c r="O41" s="196"/>
      <c r="P41" s="203"/>
      <c r="Q41" s="9"/>
      <c r="R41" s="9"/>
      <c r="S41" s="9"/>
      <c r="T41" s="9"/>
      <c r="U41" s="9"/>
      <c r="V41" s="203"/>
      <c r="W41" s="13"/>
      <c r="X41" s="13"/>
      <c r="Y41" s="36"/>
      <c r="Z41" s="15"/>
      <c r="AA41" s="16"/>
      <c r="AB41" s="9"/>
      <c r="AC41" s="9"/>
      <c r="AD41" s="29"/>
      <c r="AE41" s="188"/>
      <c r="AF41" s="201"/>
      <c r="AG41" s="209"/>
      <c r="AH41" s="216"/>
      <c r="AI41" s="198"/>
      <c r="AJ41" s="9">
        <f t="shared" si="4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215"/>
      <c r="AW41" s="25"/>
      <c r="AX41" s="25"/>
      <c r="AY41" s="9"/>
      <c r="AZ41" s="9">
        <f t="shared" si="5"/>
        <v>0</v>
      </c>
      <c r="BA41" s="196"/>
      <c r="BB41" s="25"/>
      <c r="BC41" s="9"/>
      <c r="BD41" s="9"/>
      <c r="BE41" s="9"/>
      <c r="BF41" s="25"/>
      <c r="BG41" s="9"/>
      <c r="BH41" s="205">
        <f t="shared" si="6"/>
        <v>0</v>
      </c>
    </row>
    <row r="42" spans="1:60" s="150" customFormat="1" ht="23.1" customHeight="1" x14ac:dyDescent="0.35">
      <c r="A42" s="200">
        <v>16</v>
      </c>
      <c r="B42" s="216" t="s">
        <v>45</v>
      </c>
      <c r="C42" s="198" t="s">
        <v>104</v>
      </c>
      <c r="D42" s="9">
        <v>29165</v>
      </c>
      <c r="E42" s="9">
        <v>1540</v>
      </c>
      <c r="F42" s="9">
        <v>35434</v>
      </c>
      <c r="G42" s="9">
        <v>1590</v>
      </c>
      <c r="H42" s="9"/>
      <c r="I42" s="9"/>
      <c r="J42" s="9">
        <f t="shared" si="1"/>
        <v>37024</v>
      </c>
      <c r="K42" s="203">
        <f>J42</f>
        <v>37024</v>
      </c>
      <c r="L42" s="11">
        <f t="shared" si="2"/>
        <v>5971.61</v>
      </c>
      <c r="M42" s="196">
        <v>5</v>
      </c>
      <c r="N42" s="196">
        <v>0</v>
      </c>
      <c r="O42" s="196">
        <v>0</v>
      </c>
      <c r="P42" s="203">
        <f>K42-L42</f>
        <v>31052.39</v>
      </c>
      <c r="Q42" s="9">
        <v>1759.94</v>
      </c>
      <c r="R42" s="9">
        <f>SUM(AK42:AT42)</f>
        <v>3332.16</v>
      </c>
      <c r="S42" s="9">
        <f>SUM(AV42:AX42)</f>
        <v>200</v>
      </c>
      <c r="T42" s="9">
        <f>ROUNDDOWN(K42*5%/2,2)</f>
        <v>925.6</v>
      </c>
      <c r="U42" s="9">
        <f>SUM(BA42:BF42)</f>
        <v>100</v>
      </c>
      <c r="V42" s="203">
        <f>Q42+R42+S42+T42+U42</f>
        <v>6317.7000000000007</v>
      </c>
      <c r="W42" s="13">
        <f>ROUND(AF42,0)</f>
        <v>12367</v>
      </c>
      <c r="X42" s="13">
        <f>(AE42-W42)</f>
        <v>12367.689999999999</v>
      </c>
      <c r="Y42" s="202">
        <f>+A42</f>
        <v>16</v>
      </c>
      <c r="Z42" s="15">
        <f>K42*12%</f>
        <v>4442.88</v>
      </c>
      <c r="AA42" s="16">
        <v>0</v>
      </c>
      <c r="AB42" s="9">
        <v>100</v>
      </c>
      <c r="AC42" s="9">
        <f>ROUNDUP(J42*5%/2,2)</f>
        <v>925.6</v>
      </c>
      <c r="AD42" s="217">
        <v>200</v>
      </c>
      <c r="AE42" s="188">
        <f>+P42-V42</f>
        <v>24734.69</v>
      </c>
      <c r="AF42" s="201">
        <f>(+P42-V42)/2</f>
        <v>12367.344999999999</v>
      </c>
      <c r="AG42" s="200">
        <v>16</v>
      </c>
      <c r="AH42" s="216" t="s">
        <v>45</v>
      </c>
      <c r="AI42" s="198" t="s">
        <v>104</v>
      </c>
      <c r="AJ42" s="9">
        <f t="shared" si="4"/>
        <v>1759.94</v>
      </c>
      <c r="AK42" s="9">
        <f>K42*9%</f>
        <v>3332.16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3332.16</v>
      </c>
      <c r="AV42" s="215">
        <v>200</v>
      </c>
      <c r="AW42" s="9">
        <v>0</v>
      </c>
      <c r="AX42" s="9">
        <v>0</v>
      </c>
      <c r="AY42" s="9">
        <f>SUM(AV42:AW42)</f>
        <v>200</v>
      </c>
      <c r="AZ42" s="9">
        <f t="shared" si="5"/>
        <v>925.6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05">
        <f t="shared" si="6"/>
        <v>6317.7000000000007</v>
      </c>
    </row>
    <row r="43" spans="1:60" s="150" customFormat="1" ht="23.1" customHeight="1" x14ac:dyDescent="0.35">
      <c r="A43" s="200" t="s">
        <v>2</v>
      </c>
      <c r="B43" s="208"/>
      <c r="C43" s="207"/>
      <c r="D43" s="25"/>
      <c r="E43" s="25"/>
      <c r="F43" s="9">
        <f t="shared" ref="F43:F48" si="9">SUM(D43:E43)</f>
        <v>0</v>
      </c>
      <c r="G43" s="25"/>
      <c r="H43" s="25"/>
      <c r="I43" s="9"/>
      <c r="J43" s="9">
        <f t="shared" si="1"/>
        <v>0</v>
      </c>
      <c r="K43" s="213"/>
      <c r="L43" s="11">
        <f t="shared" si="2"/>
        <v>0</v>
      </c>
      <c r="M43" s="214"/>
      <c r="N43" s="214"/>
      <c r="O43" s="214"/>
      <c r="P43" s="213"/>
      <c r="Q43" s="25"/>
      <c r="R43" s="9"/>
      <c r="S43" s="9"/>
      <c r="T43" s="9"/>
      <c r="U43" s="9"/>
      <c r="V43" s="212"/>
      <c r="W43" s="13"/>
      <c r="X43" s="35"/>
      <c r="Y43" s="24"/>
      <c r="Z43" s="37"/>
      <c r="AA43" s="38"/>
      <c r="AB43" s="25"/>
      <c r="AC43" s="9"/>
      <c r="AD43" s="39"/>
      <c r="AE43" s="211"/>
      <c r="AF43" s="210"/>
      <c r="AG43" s="200" t="s">
        <v>2</v>
      </c>
      <c r="AH43" s="208"/>
      <c r="AI43" s="207"/>
      <c r="AJ43" s="9">
        <f t="shared" si="4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206"/>
      <c r="AW43" s="25"/>
      <c r="AX43" s="25"/>
      <c r="AY43" s="43"/>
      <c r="AZ43" s="9">
        <f t="shared" si="5"/>
        <v>0</v>
      </c>
      <c r="BA43" s="196"/>
      <c r="BB43" s="25"/>
      <c r="BC43" s="25"/>
      <c r="BD43" s="25"/>
      <c r="BE43" s="25"/>
      <c r="BF43" s="25"/>
      <c r="BG43" s="43"/>
      <c r="BH43" s="205">
        <f t="shared" si="6"/>
        <v>0</v>
      </c>
    </row>
    <row r="44" spans="1:60" s="150" customFormat="1" ht="23.1" customHeight="1" x14ac:dyDescent="0.35">
      <c r="A44" s="200">
        <v>17</v>
      </c>
      <c r="B44" s="216" t="s">
        <v>46</v>
      </c>
      <c r="C44" s="198" t="s">
        <v>44</v>
      </c>
      <c r="D44" s="9">
        <v>43951</v>
      </c>
      <c r="E44" s="9">
        <v>2154</v>
      </c>
      <c r="F44" s="9">
        <f t="shared" si="9"/>
        <v>46105</v>
      </c>
      <c r="G44" s="9">
        <v>2108</v>
      </c>
      <c r="H44" s="9"/>
      <c r="I44" s="9"/>
      <c r="J44" s="9">
        <f t="shared" si="1"/>
        <v>48213</v>
      </c>
      <c r="K44" s="203">
        <f>J44</f>
        <v>48213</v>
      </c>
      <c r="L44" s="11">
        <f t="shared" si="2"/>
        <v>0</v>
      </c>
      <c r="M44" s="196">
        <v>0</v>
      </c>
      <c r="N44" s="196">
        <v>0</v>
      </c>
      <c r="O44" s="196">
        <v>0</v>
      </c>
      <c r="P44" s="203">
        <f>K44-L44</f>
        <v>48213</v>
      </c>
      <c r="Q44" s="9">
        <v>3809.14</v>
      </c>
      <c r="R44" s="9">
        <f>SUM(AK44:AT44)</f>
        <v>24145.45</v>
      </c>
      <c r="S44" s="9">
        <f>SUM(AV44:AX44)</f>
        <v>1301.1500000000001</v>
      </c>
      <c r="T44" s="9">
        <f>ROUNDDOWN(K44*5%/2,2)</f>
        <v>1205.32</v>
      </c>
      <c r="U44" s="9">
        <f>SUM(BA44:BF44)</f>
        <v>12751.939999999999</v>
      </c>
      <c r="V44" s="203">
        <f>Q44+R44+S44+T44+U44</f>
        <v>43213</v>
      </c>
      <c r="W44" s="13">
        <f>ROUND(AF44,0)</f>
        <v>2500</v>
      </c>
      <c r="X44" s="13">
        <f>(AE44-W44)</f>
        <v>2500</v>
      </c>
      <c r="Y44" s="202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217">
        <v>200</v>
      </c>
      <c r="AE44" s="188">
        <f>+P44-V44</f>
        <v>5000</v>
      </c>
      <c r="AF44" s="201">
        <f>(+P44-V44)/2</f>
        <v>2500</v>
      </c>
      <c r="AG44" s="200">
        <v>17</v>
      </c>
      <c r="AH44" s="216" t="s">
        <v>46</v>
      </c>
      <c r="AI44" s="198" t="s">
        <v>44</v>
      </c>
      <c r="AJ44" s="9">
        <f t="shared" si="4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7182.95</v>
      </c>
      <c r="AR44" s="9">
        <v>9634.44</v>
      </c>
      <c r="AS44" s="9">
        <v>2333.33</v>
      </c>
      <c r="AT44" s="9">
        <v>655.56</v>
      </c>
      <c r="AU44" s="9">
        <f>SUM(AK44:AT44)</f>
        <v>24145.45</v>
      </c>
      <c r="AV44" s="215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5"/>
        <v>1205.32</v>
      </c>
      <c r="BA44" s="9">
        <v>0</v>
      </c>
      <c r="BB44" s="9">
        <v>5156.75</v>
      </c>
      <c r="BC44" s="55">
        <v>7495.19</v>
      </c>
      <c r="BD44" s="9">
        <v>100</v>
      </c>
      <c r="BE44" s="9"/>
      <c r="BF44" s="9">
        <v>0</v>
      </c>
      <c r="BG44" s="9">
        <f>SUM(BA44:BF44)</f>
        <v>12751.939999999999</v>
      </c>
      <c r="BH44" s="205">
        <f t="shared" si="6"/>
        <v>43213</v>
      </c>
    </row>
    <row r="45" spans="1:60" s="150" customFormat="1" ht="23.1" customHeight="1" x14ac:dyDescent="0.35">
      <c r="A45" s="200" t="s">
        <v>2</v>
      </c>
      <c r="B45" s="216"/>
      <c r="C45" s="204"/>
      <c r="D45" s="9"/>
      <c r="E45" s="9"/>
      <c r="F45" s="9">
        <f t="shared" si="9"/>
        <v>0</v>
      </c>
      <c r="G45" s="9"/>
      <c r="H45" s="9"/>
      <c r="I45" s="9"/>
      <c r="J45" s="9">
        <f t="shared" si="1"/>
        <v>0</v>
      </c>
      <c r="K45" s="203"/>
      <c r="L45" s="11">
        <f t="shared" si="2"/>
        <v>0</v>
      </c>
      <c r="M45" s="196"/>
      <c r="N45" s="196"/>
      <c r="O45" s="196"/>
      <c r="P45" s="203"/>
      <c r="Q45" s="196"/>
      <c r="R45" s="9"/>
      <c r="S45" s="9"/>
      <c r="T45" s="9"/>
      <c r="U45" s="9"/>
      <c r="V45" s="203"/>
      <c r="W45" s="13"/>
      <c r="X45" s="13"/>
      <c r="Y45" s="202"/>
      <c r="Z45" s="15"/>
      <c r="AA45" s="16"/>
      <c r="AB45" s="9"/>
      <c r="AC45" s="9"/>
      <c r="AD45" s="29"/>
      <c r="AE45" s="188"/>
      <c r="AF45" s="201"/>
      <c r="AG45" s="200" t="s">
        <v>2</v>
      </c>
      <c r="AH45" s="216"/>
      <c r="AI45" s="204"/>
      <c r="AJ45" s="9">
        <f t="shared" si="4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215"/>
      <c r="AW45" s="5"/>
      <c r="AX45" s="25"/>
      <c r="AY45" s="9"/>
      <c r="AZ45" s="9">
        <f t="shared" si="5"/>
        <v>0</v>
      </c>
      <c r="BA45" s="196"/>
      <c r="BB45" s="9"/>
      <c r="BC45" s="9"/>
      <c r="BD45" s="9"/>
      <c r="BE45" s="9"/>
      <c r="BF45" s="25"/>
      <c r="BG45" s="9"/>
      <c r="BH45" s="205">
        <f t="shared" si="6"/>
        <v>0</v>
      </c>
    </row>
    <row r="46" spans="1:60" s="150" customFormat="1" ht="23.1" customHeight="1" x14ac:dyDescent="0.35">
      <c r="A46" s="200">
        <v>18</v>
      </c>
      <c r="B46" s="216" t="s">
        <v>47</v>
      </c>
      <c r="C46" s="198" t="s">
        <v>29</v>
      </c>
      <c r="D46" s="9">
        <v>29737</v>
      </c>
      <c r="E46" s="9">
        <v>1540</v>
      </c>
      <c r="F46" s="9">
        <f t="shared" si="9"/>
        <v>31277</v>
      </c>
      <c r="G46" s="9">
        <v>1540</v>
      </c>
      <c r="H46" s="9"/>
      <c r="I46" s="9"/>
      <c r="J46" s="9">
        <f t="shared" si="1"/>
        <v>32817</v>
      </c>
      <c r="K46" s="203">
        <f>J46</f>
        <v>32817</v>
      </c>
      <c r="L46" s="11">
        <f t="shared" si="2"/>
        <v>0</v>
      </c>
      <c r="M46" s="196">
        <v>0</v>
      </c>
      <c r="N46" s="196">
        <v>0</v>
      </c>
      <c r="O46" s="196">
        <v>0</v>
      </c>
      <c r="P46" s="203">
        <f>K46-L46</f>
        <v>32817</v>
      </c>
      <c r="Q46" s="9">
        <v>1201.46</v>
      </c>
      <c r="R46" s="9">
        <f>SUM(AK46:AT46)</f>
        <v>2953.5299999999997</v>
      </c>
      <c r="S46" s="9">
        <f>SUM(AV46:AX46)</f>
        <v>200</v>
      </c>
      <c r="T46" s="9">
        <f>ROUNDDOWN(K46*5%/2,2)</f>
        <v>820.42</v>
      </c>
      <c r="U46" s="9">
        <f>SUM(BA46:BF46)</f>
        <v>100</v>
      </c>
      <c r="V46" s="203">
        <f>Q46+R46+S46+T46+U46</f>
        <v>5275.41</v>
      </c>
      <c r="W46" s="13">
        <f>ROUND(AF46,0)</f>
        <v>13771</v>
      </c>
      <c r="X46" s="13">
        <f>(AE46-W46)</f>
        <v>13770.59</v>
      </c>
      <c r="Y46" s="202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217">
        <v>200</v>
      </c>
      <c r="AE46" s="188">
        <f>+P46-V46</f>
        <v>27541.59</v>
      </c>
      <c r="AF46" s="201">
        <f>(+P46-V46)/2</f>
        <v>13770.795</v>
      </c>
      <c r="AG46" s="200">
        <v>18</v>
      </c>
      <c r="AH46" s="216" t="s">
        <v>47</v>
      </c>
      <c r="AI46" s="198" t="s">
        <v>29</v>
      </c>
      <c r="AJ46" s="9">
        <f t="shared" si="4"/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215">
        <v>200</v>
      </c>
      <c r="AW46" s="9">
        <v>0</v>
      </c>
      <c r="AX46" s="9">
        <v>0</v>
      </c>
      <c r="AY46" s="9">
        <f>SUM(AV46:AW46)</f>
        <v>200</v>
      </c>
      <c r="AZ46" s="9">
        <f t="shared" si="5"/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05">
        <f t="shared" si="6"/>
        <v>5275.41</v>
      </c>
    </row>
    <row r="47" spans="1:60" s="150" customFormat="1" ht="23.1" customHeight="1" x14ac:dyDescent="0.35">
      <c r="A47" s="200" t="s">
        <v>2</v>
      </c>
      <c r="B47" s="208"/>
      <c r="C47" s="207"/>
      <c r="D47" s="25"/>
      <c r="E47" s="25"/>
      <c r="F47" s="9">
        <f t="shared" si="9"/>
        <v>0</v>
      </c>
      <c r="G47" s="25"/>
      <c r="H47" s="25"/>
      <c r="I47" s="9"/>
      <c r="J47" s="9">
        <f t="shared" si="1"/>
        <v>0</v>
      </c>
      <c r="K47" s="213"/>
      <c r="L47" s="11">
        <f t="shared" si="2"/>
        <v>0</v>
      </c>
      <c r="M47" s="214"/>
      <c r="N47" s="214"/>
      <c r="O47" s="214"/>
      <c r="P47" s="213"/>
      <c r="Q47" s="25"/>
      <c r="R47" s="9"/>
      <c r="S47" s="9"/>
      <c r="T47" s="9"/>
      <c r="U47" s="9"/>
      <c r="V47" s="212"/>
      <c r="W47" s="13"/>
      <c r="X47" s="35"/>
      <c r="Y47" s="36"/>
      <c r="Z47" s="37"/>
      <c r="AA47" s="38"/>
      <c r="AB47" s="25"/>
      <c r="AC47" s="9"/>
      <c r="AD47" s="39"/>
      <c r="AE47" s="211"/>
      <c r="AF47" s="210"/>
      <c r="AG47" s="209"/>
      <c r="AH47" s="208"/>
      <c r="AI47" s="207"/>
      <c r="AJ47" s="9">
        <f t="shared" si="4"/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206"/>
      <c r="AW47" s="25"/>
      <c r="AX47" s="25"/>
      <c r="AY47" s="43"/>
      <c r="AZ47" s="9">
        <f t="shared" si="5"/>
        <v>0</v>
      </c>
      <c r="BA47" s="196"/>
      <c r="BB47" s="25"/>
      <c r="BC47" s="25"/>
      <c r="BD47" s="25"/>
      <c r="BE47" s="25"/>
      <c r="BF47" s="25"/>
      <c r="BG47" s="43"/>
      <c r="BH47" s="205">
        <f t="shared" si="6"/>
        <v>0</v>
      </c>
    </row>
    <row r="48" spans="1:60" s="150" customFormat="1" ht="23.1" customHeight="1" x14ac:dyDescent="0.35">
      <c r="A48" s="200">
        <v>19</v>
      </c>
      <c r="B48" s="221" t="s">
        <v>48</v>
      </c>
      <c r="C48" s="198" t="s">
        <v>25</v>
      </c>
      <c r="D48" s="9">
        <v>36619</v>
      </c>
      <c r="E48" s="9">
        <v>1794</v>
      </c>
      <c r="F48" s="9">
        <f t="shared" si="9"/>
        <v>38413</v>
      </c>
      <c r="G48" s="9">
        <v>1795</v>
      </c>
      <c r="H48" s="9"/>
      <c r="I48" s="9"/>
      <c r="J48" s="9">
        <f t="shared" si="1"/>
        <v>40208</v>
      </c>
      <c r="K48" s="203">
        <f>J48</f>
        <v>40208</v>
      </c>
      <c r="L48" s="11">
        <f t="shared" si="2"/>
        <v>0</v>
      </c>
      <c r="M48" s="196">
        <v>0</v>
      </c>
      <c r="N48" s="196">
        <v>0</v>
      </c>
      <c r="O48" s="196">
        <v>0</v>
      </c>
      <c r="P48" s="203">
        <f>K48-L48</f>
        <v>40208</v>
      </c>
      <c r="Q48" s="133">
        <v>2285.15</v>
      </c>
      <c r="R48" s="9">
        <f>SUM(AK48:AT48)</f>
        <v>12342.849999999999</v>
      </c>
      <c r="S48" s="9">
        <f>SUM(AV48:AX48)</f>
        <v>200</v>
      </c>
      <c r="T48" s="9">
        <f>ROUNDDOWN(K48*5%/2,2)</f>
        <v>1005.2</v>
      </c>
      <c r="U48" s="9">
        <f>SUM(BA48:BF48)</f>
        <v>100</v>
      </c>
      <c r="V48" s="203">
        <f>Q48+R48+S48+T48+U48</f>
        <v>15933.199999999999</v>
      </c>
      <c r="W48" s="13">
        <f>ROUND(AF48,0)</f>
        <v>12137</v>
      </c>
      <c r="X48" s="13">
        <f>(AE48-W48)</f>
        <v>12137.800000000003</v>
      </c>
      <c r="Y48" s="202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217">
        <v>200</v>
      </c>
      <c r="AE48" s="188">
        <f>+P48-V48</f>
        <v>24274.800000000003</v>
      </c>
      <c r="AF48" s="201">
        <f>(+P48-V48)/2</f>
        <v>12137.400000000001</v>
      </c>
      <c r="AG48" s="200">
        <v>19</v>
      </c>
      <c r="AH48" s="221" t="s">
        <v>48</v>
      </c>
      <c r="AI48" s="198" t="s">
        <v>25</v>
      </c>
      <c r="AJ48" s="9">
        <f t="shared" si="4"/>
        <v>2285.15</v>
      </c>
      <c r="AK48" s="9">
        <f>K48*9%</f>
        <v>3618.72</v>
      </c>
      <c r="AL48" s="9">
        <v>0</v>
      </c>
      <c r="AM48" s="9">
        <v>1000</v>
      </c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>
        <v>655.56</v>
      </c>
      <c r="AU48" s="9">
        <f>SUM(AK48:AT48)</f>
        <v>12342.849999999999</v>
      </c>
      <c r="AV48" s="215">
        <v>200</v>
      </c>
      <c r="AW48" s="9">
        <v>0</v>
      </c>
      <c r="AX48" s="9">
        <v>0</v>
      </c>
      <c r="AY48" s="9">
        <f>SUM(AV48:AW48)</f>
        <v>200</v>
      </c>
      <c r="AZ48" s="9">
        <f t="shared" si="5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05">
        <f t="shared" si="6"/>
        <v>15933.199999999999</v>
      </c>
    </row>
    <row r="49" spans="1:61" s="150" customFormat="1" ht="23.1" customHeight="1" thickBot="1" x14ac:dyDescent="0.4">
      <c r="A49" s="200" t="s">
        <v>2</v>
      </c>
      <c r="B49" s="199"/>
      <c r="C49" s="198"/>
      <c r="D49" s="9"/>
      <c r="E49" s="9"/>
      <c r="F49" s="9"/>
      <c r="G49" s="9"/>
      <c r="H49" s="9"/>
      <c r="I49" s="9"/>
      <c r="J49" s="9"/>
      <c r="K49" s="204"/>
      <c r="L49" s="56"/>
      <c r="M49" s="196"/>
      <c r="N49" s="196"/>
      <c r="O49" s="196"/>
      <c r="P49" s="203"/>
      <c r="Q49" s="9"/>
      <c r="R49" s="9"/>
      <c r="S49" s="9"/>
      <c r="T49" s="9"/>
      <c r="U49" s="9"/>
      <c r="V49" s="203"/>
      <c r="W49" s="13"/>
      <c r="X49" s="13"/>
      <c r="Y49" s="202"/>
      <c r="Z49" s="37"/>
      <c r="AA49" s="48"/>
      <c r="AB49" s="43"/>
      <c r="AC49" s="43"/>
      <c r="AD49" s="57"/>
      <c r="AE49" s="188"/>
      <c r="AF49" s="201"/>
      <c r="AG49" s="200" t="s">
        <v>2</v>
      </c>
      <c r="AH49" s="199"/>
      <c r="AI49" s="198"/>
      <c r="AJ49" s="196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197"/>
      <c r="AW49" s="25"/>
      <c r="AX49" s="25"/>
      <c r="AY49" s="9"/>
      <c r="AZ49" s="9"/>
      <c r="BA49" s="196"/>
      <c r="BB49" s="25"/>
      <c r="BC49" s="9"/>
      <c r="BD49" s="9"/>
      <c r="BE49" s="9"/>
      <c r="BF49" s="25"/>
      <c r="BG49" s="9"/>
      <c r="BH49" s="195"/>
    </row>
    <row r="50" spans="1:61" s="150" customFormat="1" ht="23.1" customHeight="1" x14ac:dyDescent="0.35">
      <c r="A50" s="186"/>
      <c r="B50" s="185"/>
      <c r="C50" s="185"/>
      <c r="D50" s="185"/>
      <c r="E50" s="185"/>
      <c r="F50" s="185"/>
      <c r="G50" s="185"/>
      <c r="H50" s="185"/>
      <c r="I50" s="185"/>
      <c r="J50" s="185"/>
      <c r="K50" s="185" t="s">
        <v>2</v>
      </c>
      <c r="L50" s="62"/>
      <c r="M50" s="185"/>
      <c r="N50" s="185"/>
      <c r="O50" s="185"/>
      <c r="P50" s="194" t="s">
        <v>2</v>
      </c>
      <c r="Q50" s="183"/>
      <c r="R50" s="183"/>
      <c r="S50" s="183"/>
      <c r="T50" s="183"/>
      <c r="U50" s="183"/>
      <c r="V50" s="185"/>
      <c r="W50" s="193" t="s">
        <v>2</v>
      </c>
      <c r="X50" s="193"/>
      <c r="Y50" s="192"/>
      <c r="Z50" s="191"/>
      <c r="AA50" s="190"/>
      <c r="AB50" s="62"/>
      <c r="AC50" s="69"/>
      <c r="AD50" s="189"/>
      <c r="AE50" s="188"/>
      <c r="AF50" s="187"/>
      <c r="AG50" s="186"/>
      <c r="AH50" s="185"/>
      <c r="AI50" s="185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4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2"/>
    </row>
    <row r="51" spans="1:61" s="172" customFormat="1" ht="23.1" customHeight="1" x14ac:dyDescent="0.35">
      <c r="A51" s="177"/>
      <c r="B51" s="176" t="s">
        <v>49</v>
      </c>
      <c r="C51" s="174">
        <f t="shared" ref="C51:X51" si="10">SUM(C11:C49)</f>
        <v>0</v>
      </c>
      <c r="D51" s="174">
        <f t="shared" si="10"/>
        <v>741422</v>
      </c>
      <c r="E51" s="174">
        <f t="shared" si="10"/>
        <v>36538</v>
      </c>
      <c r="F51" s="174">
        <f t="shared" si="10"/>
        <v>825174</v>
      </c>
      <c r="G51" s="174">
        <f t="shared" si="10"/>
        <v>38097</v>
      </c>
      <c r="H51" s="174">
        <f t="shared" si="10"/>
        <v>0</v>
      </c>
      <c r="I51" s="174">
        <f t="shared" si="10"/>
        <v>0</v>
      </c>
      <c r="J51" s="174">
        <f t="shared" si="10"/>
        <v>863271</v>
      </c>
      <c r="K51" s="174">
        <f t="shared" si="10"/>
        <v>863271</v>
      </c>
      <c r="L51" s="174">
        <f t="shared" si="10"/>
        <v>15066.77</v>
      </c>
      <c r="M51" s="174">
        <f t="shared" si="10"/>
        <v>10</v>
      </c>
      <c r="N51" s="174">
        <f t="shared" si="10"/>
        <v>0</v>
      </c>
      <c r="O51" s="174">
        <f t="shared" si="10"/>
        <v>0</v>
      </c>
      <c r="P51" s="174">
        <f t="shared" si="10"/>
        <v>848204.23</v>
      </c>
      <c r="Q51" s="174">
        <f t="shared" si="10"/>
        <v>66231.58</v>
      </c>
      <c r="R51" s="174">
        <f t="shared" si="10"/>
        <v>188516.19000000003</v>
      </c>
      <c r="S51" s="174">
        <f t="shared" si="10"/>
        <v>16003.599999999999</v>
      </c>
      <c r="T51" s="174">
        <f t="shared" si="10"/>
        <v>21581.73</v>
      </c>
      <c r="U51" s="174">
        <f t="shared" si="10"/>
        <v>53875.839999999997</v>
      </c>
      <c r="V51" s="174">
        <f t="shared" si="10"/>
        <v>346208.94</v>
      </c>
      <c r="W51" s="174">
        <f t="shared" si="10"/>
        <v>250997</v>
      </c>
      <c r="X51" s="174">
        <f t="shared" si="10"/>
        <v>250998.28999999998</v>
      </c>
      <c r="Y51" s="181"/>
      <c r="Z51" s="180">
        <f t="shared" ref="Z51:AF51" si="11">SUM(Z11:Z49)</f>
        <v>103592.52</v>
      </c>
      <c r="AA51" s="180">
        <f t="shared" si="11"/>
        <v>0</v>
      </c>
      <c r="AB51" s="180">
        <f t="shared" si="11"/>
        <v>1900</v>
      </c>
      <c r="AC51" s="180">
        <f t="shared" si="11"/>
        <v>21581.820000000003</v>
      </c>
      <c r="AD51" s="180">
        <f t="shared" si="11"/>
        <v>3800</v>
      </c>
      <c r="AE51" s="179">
        <f t="shared" si="11"/>
        <v>501995.2900000001</v>
      </c>
      <c r="AF51" s="178">
        <f t="shared" si="11"/>
        <v>250997.64500000005</v>
      </c>
      <c r="AG51" s="177"/>
      <c r="AH51" s="176" t="s">
        <v>49</v>
      </c>
      <c r="AI51" s="175"/>
      <c r="AJ51" s="174">
        <f t="shared" ref="AJ51:BH51" si="12">SUM(AJ11:AJ49)</f>
        <v>66231.58</v>
      </c>
      <c r="AK51" s="174">
        <f t="shared" si="12"/>
        <v>77694.39</v>
      </c>
      <c r="AL51" s="174">
        <f t="shared" si="12"/>
        <v>0</v>
      </c>
      <c r="AM51" s="174">
        <f t="shared" si="12"/>
        <v>3550</v>
      </c>
      <c r="AN51" s="174">
        <f t="shared" si="12"/>
        <v>0</v>
      </c>
      <c r="AO51" s="174">
        <f t="shared" si="12"/>
        <v>1966.66</v>
      </c>
      <c r="AP51" s="174">
        <f t="shared" si="12"/>
        <v>0</v>
      </c>
      <c r="AQ51" s="174">
        <f t="shared" si="12"/>
        <v>69286.139999999985</v>
      </c>
      <c r="AR51" s="174">
        <f t="shared" si="12"/>
        <v>16485.63</v>
      </c>
      <c r="AS51" s="174">
        <f t="shared" si="12"/>
        <v>11666.65</v>
      </c>
      <c r="AT51" s="174">
        <f t="shared" si="12"/>
        <v>7866.7199999999975</v>
      </c>
      <c r="AU51" s="174">
        <f t="shared" si="12"/>
        <v>188516.19000000003</v>
      </c>
      <c r="AV51" s="174">
        <f t="shared" si="12"/>
        <v>3900</v>
      </c>
      <c r="AW51" s="174">
        <f t="shared" si="12"/>
        <v>12103.599999999999</v>
      </c>
      <c r="AX51" s="174">
        <f t="shared" si="12"/>
        <v>0</v>
      </c>
      <c r="AY51" s="174">
        <f t="shared" si="12"/>
        <v>16003.599999999999</v>
      </c>
      <c r="AZ51" s="174">
        <f t="shared" si="12"/>
        <v>21581.73</v>
      </c>
      <c r="BA51" s="174">
        <f t="shared" si="12"/>
        <v>0</v>
      </c>
      <c r="BB51" s="174">
        <f t="shared" si="12"/>
        <v>30379.010000000002</v>
      </c>
      <c r="BC51" s="174">
        <f t="shared" si="12"/>
        <v>19089.849999999999</v>
      </c>
      <c r="BD51" s="174">
        <f t="shared" si="12"/>
        <v>2020.98</v>
      </c>
      <c r="BE51" s="174">
        <f t="shared" si="12"/>
        <v>2386</v>
      </c>
      <c r="BF51" s="174">
        <f t="shared" si="12"/>
        <v>0</v>
      </c>
      <c r="BG51" s="174">
        <f t="shared" si="12"/>
        <v>53875.839999999997</v>
      </c>
      <c r="BH51" s="174">
        <f t="shared" si="12"/>
        <v>346208.94</v>
      </c>
      <c r="BI51" s="173"/>
    </row>
    <row r="52" spans="1:61" s="150" customFormat="1" ht="23.1" customHeight="1" thickBot="1" x14ac:dyDescent="0.4">
      <c r="A52" s="166"/>
      <c r="B52" s="165"/>
      <c r="C52" s="164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71"/>
      <c r="X52" s="171" t="s">
        <v>2</v>
      </c>
      <c r="Y52" s="162"/>
      <c r="Z52" s="170"/>
      <c r="AA52" s="169"/>
      <c r="AB52" s="99"/>
      <c r="AC52" s="169"/>
      <c r="AD52" s="162"/>
      <c r="AE52" s="168"/>
      <c r="AF52" s="167"/>
      <c r="AG52" s="166"/>
      <c r="AH52" s="165"/>
      <c r="AI52" s="164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2"/>
    </row>
    <row r="53" spans="1:61" s="150" customFormat="1" ht="23.1" customHeight="1" x14ac:dyDescent="0.35">
      <c r="B53" s="158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Q53" s="156"/>
      <c r="R53" s="156"/>
      <c r="S53" s="156"/>
      <c r="V53" s="156"/>
      <c r="W53" s="305"/>
      <c r="X53" s="305"/>
      <c r="Z53" s="159"/>
      <c r="AA53" s="159"/>
      <c r="AB53" s="100"/>
      <c r="AC53" s="159"/>
      <c r="AD53" s="156"/>
      <c r="AE53" s="161"/>
      <c r="AF53" s="161"/>
      <c r="AH53" s="158"/>
      <c r="AJ53" s="156"/>
      <c r="AK53" s="156"/>
      <c r="AL53" s="156"/>
      <c r="AM53" s="156"/>
      <c r="AN53" s="156"/>
      <c r="AO53" s="156" t="s">
        <v>2</v>
      </c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BA53" s="156"/>
      <c r="BB53" s="156"/>
      <c r="BC53" s="156"/>
      <c r="BD53" s="156"/>
      <c r="BE53" s="156"/>
      <c r="BF53" s="156"/>
      <c r="BH53" s="156"/>
    </row>
    <row r="54" spans="1:61" s="150" customFormat="1" ht="23.1" customHeight="1" x14ac:dyDescent="0.35">
      <c r="B54" s="158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W54" s="160" t="s">
        <v>2</v>
      </c>
      <c r="X54" s="160" t="s">
        <v>2</v>
      </c>
      <c r="Y54" s="156"/>
      <c r="Z54" s="159"/>
      <c r="AA54" s="159"/>
      <c r="AB54" s="100"/>
      <c r="AC54" s="159"/>
      <c r="AD54" s="156"/>
      <c r="AE54" s="156"/>
      <c r="AF54" s="156"/>
      <c r="AH54" s="158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</row>
    <row r="55" spans="1:61" s="150" customFormat="1" ht="23.1" customHeight="1" x14ac:dyDescent="0.35">
      <c r="A55" s="153"/>
      <c r="B55" s="291" t="s">
        <v>50</v>
      </c>
      <c r="C55" s="291"/>
      <c r="D55" s="291"/>
      <c r="E55" s="156"/>
      <c r="F55" s="156"/>
      <c r="G55" s="156"/>
      <c r="H55" s="156"/>
      <c r="I55" s="156"/>
      <c r="J55" s="306" t="s">
        <v>51</v>
      </c>
      <c r="K55" s="306"/>
      <c r="L55" s="306"/>
      <c r="M55" s="306"/>
      <c r="N55" s="306"/>
      <c r="O55" s="306"/>
      <c r="P55" s="306"/>
      <c r="Q55" s="156"/>
      <c r="R55" s="156"/>
      <c r="S55" s="306" t="s">
        <v>52</v>
      </c>
      <c r="T55" s="306"/>
      <c r="U55" s="306"/>
      <c r="W55" s="160"/>
      <c r="X55" s="307" t="s">
        <v>53</v>
      </c>
      <c r="Y55" s="307"/>
      <c r="Z55" s="307"/>
      <c r="AA55" s="307"/>
      <c r="AB55" s="307"/>
      <c r="AC55" s="307"/>
      <c r="AD55" s="156"/>
      <c r="AE55" s="156"/>
      <c r="AF55" s="156"/>
      <c r="AG55" s="153"/>
      <c r="AH55" s="158"/>
      <c r="AI55" s="291" t="s">
        <v>50</v>
      </c>
      <c r="AJ55" s="291"/>
      <c r="AK55" s="291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3"/>
      <c r="BA55" s="156"/>
      <c r="BB55" s="156"/>
      <c r="BC55" s="156"/>
      <c r="BD55" s="156"/>
      <c r="BE55" s="156"/>
      <c r="BF55" s="156"/>
      <c r="BG55" s="153"/>
    </row>
    <row r="56" spans="1:61" s="150" customFormat="1" ht="23.1" customHeight="1" x14ac:dyDescent="0.35">
      <c r="B56" s="158"/>
      <c r="D56" s="157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Q56" s="156"/>
      <c r="R56" s="156"/>
      <c r="S56" s="156"/>
      <c r="T56" s="155"/>
      <c r="U56" s="155"/>
      <c r="W56" s="160"/>
      <c r="X56" s="151"/>
      <c r="AB56" s="100"/>
      <c r="AC56" s="159"/>
      <c r="AD56" s="156"/>
      <c r="AE56" s="156"/>
      <c r="AF56" s="156"/>
      <c r="AH56" s="158"/>
      <c r="AI56" s="158"/>
      <c r="AK56" s="157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5"/>
      <c r="BA56" s="156"/>
      <c r="BB56" s="156"/>
      <c r="BC56" s="156"/>
      <c r="BD56" s="156"/>
      <c r="BE56" s="156"/>
      <c r="BF56" s="156"/>
      <c r="BG56" s="155"/>
    </row>
    <row r="57" spans="1:61" s="150" customFormat="1" ht="23.1" customHeight="1" x14ac:dyDescent="0.35">
      <c r="W57" s="151"/>
      <c r="X57" s="151"/>
      <c r="Z57" s="154"/>
      <c r="AA57" s="154"/>
      <c r="AB57" s="100"/>
      <c r="AC57" s="154"/>
    </row>
    <row r="58" spans="1:61" s="152" customFormat="1" ht="23.1" customHeight="1" x14ac:dyDescent="0.35">
      <c r="A58" s="153"/>
      <c r="B58" s="289" t="s">
        <v>89</v>
      </c>
      <c r="C58" s="289"/>
      <c r="D58" s="289"/>
      <c r="E58" s="153"/>
      <c r="F58" s="153"/>
      <c r="G58" s="153"/>
      <c r="H58" s="153"/>
      <c r="I58" s="153"/>
      <c r="J58" s="289" t="s">
        <v>54</v>
      </c>
      <c r="K58" s="289"/>
      <c r="L58" s="289"/>
      <c r="M58" s="289"/>
      <c r="N58" s="289"/>
      <c r="O58" s="289"/>
      <c r="P58" s="289"/>
      <c r="Q58" s="153"/>
      <c r="R58" s="153"/>
      <c r="S58" s="289" t="s">
        <v>55</v>
      </c>
      <c r="T58" s="289"/>
      <c r="U58" s="289"/>
      <c r="V58" s="153"/>
      <c r="W58" s="151"/>
      <c r="X58" s="290" t="s">
        <v>56</v>
      </c>
      <c r="Y58" s="290"/>
      <c r="Z58" s="290"/>
      <c r="AA58" s="290"/>
      <c r="AB58" s="290"/>
      <c r="AC58" s="290"/>
      <c r="AD58" s="153"/>
      <c r="AE58" s="153"/>
      <c r="AF58" s="153"/>
      <c r="AG58" s="153"/>
      <c r="AH58" s="153"/>
      <c r="AI58" s="289" t="s">
        <v>89</v>
      </c>
      <c r="AJ58" s="289"/>
      <c r="AK58" s="289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</row>
    <row r="59" spans="1:61" s="149" customFormat="1" ht="23.1" customHeight="1" x14ac:dyDescent="0.35">
      <c r="A59" s="150"/>
      <c r="B59" s="291" t="s">
        <v>90</v>
      </c>
      <c r="C59" s="291"/>
      <c r="D59" s="291"/>
      <c r="E59" s="150"/>
      <c r="F59" s="150"/>
      <c r="G59" s="150"/>
      <c r="H59" s="150"/>
      <c r="I59" s="150"/>
      <c r="J59" s="291" t="s">
        <v>82</v>
      </c>
      <c r="K59" s="291"/>
      <c r="L59" s="291"/>
      <c r="M59" s="291"/>
      <c r="N59" s="291"/>
      <c r="O59" s="291"/>
      <c r="P59" s="291"/>
      <c r="Q59" s="150"/>
      <c r="R59" s="150"/>
      <c r="S59" s="291" t="s">
        <v>83</v>
      </c>
      <c r="T59" s="291"/>
      <c r="U59" s="291"/>
      <c r="V59" s="150"/>
      <c r="W59" s="151"/>
      <c r="X59" s="292" t="s">
        <v>57</v>
      </c>
      <c r="Y59" s="292"/>
      <c r="Z59" s="292"/>
      <c r="AA59" s="292"/>
      <c r="AB59" s="292"/>
      <c r="AC59" s="292"/>
      <c r="AD59" s="150"/>
      <c r="AE59" s="150"/>
      <c r="AF59" s="150"/>
      <c r="AG59" s="150"/>
      <c r="AH59" s="150"/>
      <c r="AI59" s="291" t="s">
        <v>90</v>
      </c>
      <c r="AJ59" s="291"/>
      <c r="AK59" s="291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</row>
  </sheetData>
  <mergeCells count="84">
    <mergeCell ref="B59:D59"/>
    <mergeCell ref="J59:P59"/>
    <mergeCell ref="S59:U59"/>
    <mergeCell ref="X59:AC59"/>
    <mergeCell ref="AI59:AK59"/>
    <mergeCell ref="B58:D58"/>
    <mergeCell ref="J58:P58"/>
    <mergeCell ref="S58:U58"/>
    <mergeCell ref="X58:AC58"/>
    <mergeCell ref="AI58:AK58"/>
    <mergeCell ref="BE8:BE10"/>
    <mergeCell ref="BF8:BF10"/>
    <mergeCell ref="BG8:BG10"/>
    <mergeCell ref="BH8:BH10"/>
    <mergeCell ref="W53:X53"/>
    <mergeCell ref="AY8:AY10"/>
    <mergeCell ref="AZ8:AZ10"/>
    <mergeCell ref="BA8:BA10"/>
    <mergeCell ref="BB8:BB10"/>
    <mergeCell ref="BC8:BC10"/>
    <mergeCell ref="AM8:AM10"/>
    <mergeCell ref="AN8:AN10"/>
    <mergeCell ref="AO8:AO10"/>
    <mergeCell ref="AP8:AP10"/>
    <mergeCell ref="BD8:BD10"/>
    <mergeCell ref="AS8:AS10"/>
    <mergeCell ref="AT8:AT10"/>
    <mergeCell ref="AU8:AU10"/>
    <mergeCell ref="AV8:AV10"/>
    <mergeCell ref="AW8:AW10"/>
    <mergeCell ref="B55:D55"/>
    <mergeCell ref="J55:P55"/>
    <mergeCell ref="S55:U55"/>
    <mergeCell ref="X55:AC55"/>
    <mergeCell ref="AI55:AK55"/>
    <mergeCell ref="K8:K10"/>
    <mergeCell ref="AF8:AF10"/>
    <mergeCell ref="AG8:AG10"/>
    <mergeCell ref="AH8:AH10"/>
    <mergeCell ref="AI8:AI10"/>
    <mergeCell ref="U8:U10"/>
    <mergeCell ref="V8:V10"/>
    <mergeCell ref="Z8:Z10"/>
    <mergeCell ref="AB8:AB10"/>
    <mergeCell ref="AC8:AC10"/>
    <mergeCell ref="AD8:AD10"/>
    <mergeCell ref="AE8:AE10"/>
    <mergeCell ref="F8:F10"/>
    <mergeCell ref="G8:G10"/>
    <mergeCell ref="H8:H10"/>
    <mergeCell ref="I8:I10"/>
    <mergeCell ref="J8:J10"/>
    <mergeCell ref="Q8:Q10"/>
    <mergeCell ref="P4:U4"/>
    <mergeCell ref="AP4:AX4"/>
    <mergeCell ref="P5:U5"/>
    <mergeCell ref="AP5:AX5"/>
    <mergeCell ref="P6:U6"/>
    <mergeCell ref="Y8:Y10"/>
    <mergeCell ref="R8:R10"/>
    <mergeCell ref="S8:S10"/>
    <mergeCell ref="T8:T10"/>
    <mergeCell ref="AJ8:AJ10"/>
    <mergeCell ref="AK8:AK10"/>
    <mergeCell ref="AQ8:AQ10"/>
    <mergeCell ref="AR8:AR10"/>
    <mergeCell ref="AL8:AL10"/>
    <mergeCell ref="AX8:AX10"/>
    <mergeCell ref="L8:L10"/>
    <mergeCell ref="M8:M10"/>
    <mergeCell ref="N8:N10"/>
    <mergeCell ref="O8:O10"/>
    <mergeCell ref="P8:P10"/>
    <mergeCell ref="A8:A10"/>
    <mergeCell ref="B8:B10"/>
    <mergeCell ref="C8:C10"/>
    <mergeCell ref="D8:D10"/>
    <mergeCell ref="E8:E10"/>
    <mergeCell ref="AP1:AX1"/>
    <mergeCell ref="P2:U2"/>
    <mergeCell ref="AP2:AX2"/>
    <mergeCell ref="P3:U3"/>
    <mergeCell ref="AP3:AX3"/>
    <mergeCell ref="P1:U1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3" fitToHeight="0" orientation="landscape" r:id="rId1"/>
  <colBreaks count="1" manualBreakCount="1">
    <brk id="32" max="5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37CD-F144-4710-8706-E2E8574549CD}">
  <dimension ref="A1:BI59"/>
  <sheetViews>
    <sheetView view="pageBreakPreview" topLeftCell="AF7" zoomScale="70" zoomScaleNormal="62" zoomScaleSheetLayoutView="70" workbookViewId="0">
      <pane xSplit="6" ySplit="5" topLeftCell="AT12" activePane="bottomRight" state="frozen"/>
      <selection activeCell="AF7" sqref="AF7"/>
      <selection pane="topRight" activeCell="AL7" sqref="AL7"/>
      <selection pane="bottomLeft" activeCell="AF12" sqref="AF12"/>
      <selection pane="bottomRight" activeCell="AK8" sqref="AK8:AK10"/>
    </sheetView>
  </sheetViews>
  <sheetFormatPr defaultColWidth="9.140625" defaultRowHeight="23.1" customHeight="1" x14ac:dyDescent="0.35"/>
  <cols>
    <col min="1" max="1" width="7.28515625" style="101" customWidth="1"/>
    <col min="2" max="2" width="34.5703125" style="101" customWidth="1"/>
    <col min="3" max="3" width="16.140625" style="101" customWidth="1"/>
    <col min="4" max="4" width="18.5703125" style="101" hidden="1" customWidth="1"/>
    <col min="5" max="5" width="16.28515625" style="101" hidden="1" customWidth="1"/>
    <col min="6" max="6" width="20.5703125" style="101" customWidth="1"/>
    <col min="7" max="7" width="16.28515625" style="101" customWidth="1"/>
    <col min="8" max="8" width="9.140625" style="101" customWidth="1"/>
    <col min="9" max="9" width="9.85546875" style="101" customWidth="1"/>
    <col min="10" max="10" width="18.7109375" style="101" customWidth="1"/>
    <col min="11" max="11" width="5.28515625" style="104" hidden="1" customWidth="1"/>
    <col min="12" max="12" width="19.42578125" style="101" customWidth="1"/>
    <col min="13" max="13" width="4.85546875" style="101" customWidth="1"/>
    <col min="14" max="14" width="3.28515625" style="101" customWidth="1"/>
    <col min="15" max="15" width="5.85546875" style="101" customWidth="1"/>
    <col min="16" max="16" width="19.5703125" style="101" customWidth="1"/>
    <col min="17" max="17" width="24.85546875" style="101" customWidth="1"/>
    <col min="18" max="18" width="19.140625" style="101" customWidth="1"/>
    <col min="19" max="19" width="16.28515625" style="101" customWidth="1"/>
    <col min="20" max="20" width="18.42578125" style="101" customWidth="1"/>
    <col min="21" max="21" width="18.28515625" style="101" customWidth="1"/>
    <col min="22" max="22" width="19" style="101" customWidth="1"/>
    <col min="23" max="24" width="23.7109375" style="105" customWidth="1"/>
    <col min="25" max="25" width="5.28515625" style="101" customWidth="1"/>
    <col min="26" max="26" width="18.85546875" style="107" customWidth="1"/>
    <col min="27" max="27" width="18.85546875" style="107" hidden="1" customWidth="1"/>
    <col min="28" max="28" width="14.7109375" style="108" customWidth="1"/>
    <col min="29" max="29" width="17" style="107" customWidth="1"/>
    <col min="30" max="30" width="14.5703125" style="104" customWidth="1"/>
    <col min="31" max="31" width="21.140625" style="101" customWidth="1"/>
    <col min="32" max="32" width="20.85546875" style="101" customWidth="1"/>
    <col min="33" max="33" width="7.28515625" style="101" customWidth="1"/>
    <col min="34" max="34" width="34.5703125" style="101" customWidth="1"/>
    <col min="35" max="35" width="16.140625" style="101" customWidth="1"/>
    <col min="36" max="36" width="20" style="101" customWidth="1"/>
    <col min="37" max="37" width="18.42578125" style="101" customWidth="1"/>
    <col min="38" max="38" width="17.5703125" style="101" customWidth="1"/>
    <col min="39" max="39" width="18.140625" style="101" customWidth="1"/>
    <col min="40" max="41" width="15" style="101" customWidth="1"/>
    <col min="42" max="42" width="13.28515625" style="101" customWidth="1"/>
    <col min="43" max="43" width="20.140625" style="101" customWidth="1"/>
    <col min="44" max="45" width="17.5703125" style="101" customWidth="1"/>
    <col min="46" max="46" width="16.5703125" style="101" customWidth="1"/>
    <col min="47" max="47" width="18.28515625" style="101" customWidth="1"/>
    <col min="48" max="48" width="16" style="101" customWidth="1"/>
    <col min="49" max="49" width="16.28515625" style="101" customWidth="1"/>
    <col min="50" max="50" width="11.85546875" style="101" customWidth="1"/>
    <col min="51" max="51" width="16.28515625" style="101" customWidth="1"/>
    <col min="52" max="52" width="18.42578125" style="101" customWidth="1"/>
    <col min="53" max="53" width="13.5703125" style="101" customWidth="1"/>
    <col min="54" max="54" width="18.42578125" style="101" customWidth="1"/>
    <col min="55" max="55" width="19.42578125" style="101" customWidth="1"/>
    <col min="56" max="56" width="14" style="101" customWidth="1"/>
    <col min="57" max="57" width="17.7109375" style="101" customWidth="1"/>
    <col min="58" max="58" width="16.5703125" style="101" customWidth="1"/>
    <col min="59" max="59" width="18.28515625" style="101" customWidth="1"/>
    <col min="60" max="60" width="18.5703125" style="101" customWidth="1"/>
    <col min="61" max="61" width="9.140625" style="101" customWidth="1"/>
    <col min="62" max="16384" width="9.140625" style="1"/>
  </cols>
  <sheetData>
    <row r="1" spans="1:61" ht="23.1" customHeight="1" x14ac:dyDescent="0.4">
      <c r="B1" s="102"/>
      <c r="D1" s="103"/>
      <c r="E1" s="103"/>
      <c r="F1" s="103"/>
      <c r="G1" s="103"/>
      <c r="H1" s="103"/>
      <c r="I1" s="103"/>
      <c r="J1" s="103"/>
      <c r="P1" s="386" t="s">
        <v>0</v>
      </c>
      <c r="Q1" s="386"/>
      <c r="R1" s="386"/>
      <c r="S1" s="386"/>
      <c r="T1" s="386"/>
      <c r="U1" s="386"/>
      <c r="V1" s="101" t="s">
        <v>2</v>
      </c>
      <c r="X1" s="106"/>
      <c r="AH1" s="102"/>
      <c r="AP1" s="386" t="s">
        <v>0</v>
      </c>
      <c r="AQ1" s="386"/>
      <c r="AR1" s="386"/>
      <c r="AS1" s="386"/>
      <c r="AT1" s="386"/>
      <c r="AU1" s="386"/>
      <c r="AV1" s="386"/>
      <c r="AW1" s="386"/>
      <c r="AX1" s="386"/>
      <c r="BF1" s="101" t="s">
        <v>1</v>
      </c>
      <c r="BH1" s="101" t="s">
        <v>2</v>
      </c>
    </row>
    <row r="2" spans="1:61" ht="23.1" customHeight="1" x14ac:dyDescent="0.35">
      <c r="D2" s="103"/>
      <c r="E2" s="103"/>
      <c r="F2" s="103"/>
      <c r="G2" s="103"/>
      <c r="H2" s="103"/>
      <c r="I2" s="103"/>
      <c r="J2" s="103"/>
      <c r="P2" s="386" t="s">
        <v>80</v>
      </c>
      <c r="Q2" s="386"/>
      <c r="R2" s="386"/>
      <c r="S2" s="386"/>
      <c r="T2" s="386"/>
      <c r="U2" s="386"/>
      <c r="AL2" s="109"/>
      <c r="AP2" s="386" t="s">
        <v>80</v>
      </c>
      <c r="AQ2" s="386"/>
      <c r="AR2" s="386"/>
      <c r="AS2" s="386"/>
      <c r="AT2" s="386"/>
      <c r="AU2" s="386"/>
      <c r="AV2" s="386"/>
      <c r="AW2" s="386"/>
      <c r="AX2" s="386"/>
      <c r="AY2" s="110"/>
    </row>
    <row r="3" spans="1:61" ht="23.1" customHeight="1" x14ac:dyDescent="0.35">
      <c r="N3" s="103"/>
      <c r="P3" s="386" t="s">
        <v>81</v>
      </c>
      <c r="Q3" s="386"/>
      <c r="R3" s="386"/>
      <c r="S3" s="386"/>
      <c r="T3" s="386"/>
      <c r="U3" s="386"/>
      <c r="AP3" s="386" t="s">
        <v>84</v>
      </c>
      <c r="AQ3" s="386"/>
      <c r="AR3" s="386"/>
      <c r="AS3" s="386"/>
      <c r="AT3" s="386"/>
      <c r="AU3" s="386"/>
      <c r="AV3" s="386"/>
      <c r="AW3" s="386"/>
      <c r="AX3" s="386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1" ht="23.1" customHeight="1" x14ac:dyDescent="0.35">
      <c r="P4" s="384" t="s">
        <v>105</v>
      </c>
      <c r="Q4" s="384"/>
      <c r="R4" s="384"/>
      <c r="S4" s="384"/>
      <c r="T4" s="384"/>
      <c r="U4" s="384"/>
      <c r="AL4" s="112"/>
      <c r="AM4" s="112"/>
      <c r="AN4" s="112"/>
      <c r="AO4" s="112"/>
      <c r="AP4" s="384" t="s">
        <v>106</v>
      </c>
      <c r="AQ4" s="384"/>
      <c r="AR4" s="384"/>
      <c r="AS4" s="384"/>
      <c r="AT4" s="384"/>
      <c r="AU4" s="384"/>
      <c r="AV4" s="384"/>
      <c r="AW4" s="384"/>
      <c r="AX4" s="384"/>
    </row>
    <row r="5" spans="1:61" ht="23.1" customHeight="1" x14ac:dyDescent="0.35">
      <c r="P5" s="384" t="s">
        <v>3</v>
      </c>
      <c r="Q5" s="386"/>
      <c r="R5" s="386"/>
      <c r="S5" s="386"/>
      <c r="T5" s="386"/>
      <c r="U5" s="386"/>
      <c r="AL5" s="111"/>
      <c r="AP5" s="384" t="s">
        <v>3</v>
      </c>
      <c r="AQ5" s="384"/>
      <c r="AR5" s="384"/>
      <c r="AS5" s="384"/>
      <c r="AT5" s="384"/>
      <c r="AU5" s="384"/>
      <c r="AV5" s="384"/>
      <c r="AW5" s="384"/>
      <c r="AX5" s="384"/>
      <c r="AY5" s="112"/>
    </row>
    <row r="6" spans="1:61" ht="23.1" customHeight="1" x14ac:dyDescent="0.35">
      <c r="P6" s="454"/>
      <c r="Q6" s="454"/>
      <c r="R6" s="454"/>
      <c r="S6" s="454"/>
      <c r="T6" s="454"/>
      <c r="U6" s="454"/>
      <c r="AL6" s="113"/>
      <c r="AM6" s="113"/>
      <c r="AN6" s="113"/>
      <c r="AO6" s="113"/>
      <c r="AU6" s="109"/>
    </row>
    <row r="7" spans="1:61" ht="23.1" customHeight="1" thickBot="1" x14ac:dyDescent="0.4"/>
    <row r="8" spans="1:61" s="4" customFormat="1" ht="23.1" customHeight="1" x14ac:dyDescent="0.35">
      <c r="A8" s="434" t="s">
        <v>9</v>
      </c>
      <c r="B8" s="413" t="s">
        <v>10</v>
      </c>
      <c r="C8" s="413" t="s">
        <v>11</v>
      </c>
      <c r="D8" s="443" t="s">
        <v>61</v>
      </c>
      <c r="E8" s="443" t="s">
        <v>88</v>
      </c>
      <c r="F8" s="443" t="s">
        <v>99</v>
      </c>
      <c r="G8" s="443" t="s">
        <v>100</v>
      </c>
      <c r="H8" s="446" t="s">
        <v>87</v>
      </c>
      <c r="I8" s="449" t="s">
        <v>12</v>
      </c>
      <c r="J8" s="413" t="s">
        <v>62</v>
      </c>
      <c r="K8" s="451" t="s">
        <v>62</v>
      </c>
      <c r="L8" s="455" t="s">
        <v>13</v>
      </c>
      <c r="M8" s="394" t="s">
        <v>14</v>
      </c>
      <c r="N8" s="394" t="s">
        <v>15</v>
      </c>
      <c r="O8" s="394" t="s">
        <v>16</v>
      </c>
      <c r="P8" s="443" t="s">
        <v>63</v>
      </c>
      <c r="Q8" s="437" t="s">
        <v>64</v>
      </c>
      <c r="R8" s="413" t="s">
        <v>67</v>
      </c>
      <c r="S8" s="394" t="s">
        <v>71</v>
      </c>
      <c r="T8" s="401" t="s">
        <v>72</v>
      </c>
      <c r="U8" s="394" t="s">
        <v>77</v>
      </c>
      <c r="V8" s="413" t="s">
        <v>78</v>
      </c>
      <c r="W8" s="114" t="s">
        <v>5</v>
      </c>
      <c r="X8" s="114" t="s">
        <v>5</v>
      </c>
      <c r="Y8" s="397" t="s">
        <v>9</v>
      </c>
      <c r="Z8" s="421" t="s">
        <v>6</v>
      </c>
      <c r="AA8" s="115" t="s">
        <v>4</v>
      </c>
      <c r="AB8" s="341" t="s">
        <v>7</v>
      </c>
      <c r="AC8" s="424" t="s">
        <v>72</v>
      </c>
      <c r="AD8" s="427" t="s">
        <v>8</v>
      </c>
      <c r="AE8" s="430"/>
      <c r="AF8" s="432"/>
      <c r="AG8" s="434" t="s">
        <v>9</v>
      </c>
      <c r="AH8" s="413" t="s">
        <v>10</v>
      </c>
      <c r="AI8" s="413" t="s">
        <v>11</v>
      </c>
      <c r="AJ8" s="437" t="s">
        <v>64</v>
      </c>
      <c r="AK8" s="440" t="s">
        <v>112</v>
      </c>
      <c r="AL8" s="388" t="s">
        <v>65</v>
      </c>
      <c r="AM8" s="388" t="s">
        <v>66</v>
      </c>
      <c r="AN8" s="388" t="s">
        <v>113</v>
      </c>
      <c r="AO8" s="410" t="s">
        <v>17</v>
      </c>
      <c r="AP8" s="418" t="s">
        <v>79</v>
      </c>
      <c r="AQ8" s="410" t="s">
        <v>19</v>
      </c>
      <c r="AR8" s="410" t="s">
        <v>20</v>
      </c>
      <c r="AS8" s="410" t="s">
        <v>91</v>
      </c>
      <c r="AT8" s="388" t="s">
        <v>114</v>
      </c>
      <c r="AU8" s="413" t="s">
        <v>67</v>
      </c>
      <c r="AV8" s="407" t="s">
        <v>68</v>
      </c>
      <c r="AW8" s="388" t="s">
        <v>69</v>
      </c>
      <c r="AX8" s="418" t="s">
        <v>70</v>
      </c>
      <c r="AY8" s="394" t="s">
        <v>71</v>
      </c>
      <c r="AZ8" s="401" t="s">
        <v>111</v>
      </c>
      <c r="BA8" s="404" t="s">
        <v>73</v>
      </c>
      <c r="BB8" s="407" t="s">
        <v>74</v>
      </c>
      <c r="BC8" s="388" t="s">
        <v>85</v>
      </c>
      <c r="BD8" s="410" t="s">
        <v>21</v>
      </c>
      <c r="BE8" s="388" t="s">
        <v>75</v>
      </c>
      <c r="BF8" s="391" t="s">
        <v>76</v>
      </c>
      <c r="BG8" s="394" t="s">
        <v>77</v>
      </c>
      <c r="BH8" s="397" t="s">
        <v>78</v>
      </c>
      <c r="BI8" s="143"/>
    </row>
    <row r="9" spans="1:61" s="4" customFormat="1" ht="23.1" customHeight="1" x14ac:dyDescent="0.35">
      <c r="A9" s="435"/>
      <c r="B9" s="414"/>
      <c r="C9" s="414"/>
      <c r="D9" s="444"/>
      <c r="E9" s="444"/>
      <c r="F9" s="444"/>
      <c r="G9" s="444"/>
      <c r="H9" s="447"/>
      <c r="I9" s="450"/>
      <c r="J9" s="414"/>
      <c r="K9" s="452"/>
      <c r="L9" s="456"/>
      <c r="M9" s="395"/>
      <c r="N9" s="395"/>
      <c r="O9" s="395"/>
      <c r="P9" s="444"/>
      <c r="Q9" s="438"/>
      <c r="R9" s="414"/>
      <c r="S9" s="395"/>
      <c r="T9" s="402"/>
      <c r="U9" s="395"/>
      <c r="V9" s="414"/>
      <c r="W9" s="116" t="s">
        <v>22</v>
      </c>
      <c r="X9" s="116" t="s">
        <v>23</v>
      </c>
      <c r="Y9" s="398"/>
      <c r="Z9" s="422"/>
      <c r="AA9" s="117" t="s">
        <v>18</v>
      </c>
      <c r="AB9" s="342"/>
      <c r="AC9" s="425"/>
      <c r="AD9" s="428"/>
      <c r="AE9" s="431"/>
      <c r="AF9" s="433"/>
      <c r="AG9" s="435"/>
      <c r="AH9" s="414"/>
      <c r="AI9" s="414"/>
      <c r="AJ9" s="438"/>
      <c r="AK9" s="441"/>
      <c r="AL9" s="389"/>
      <c r="AM9" s="389"/>
      <c r="AN9" s="389"/>
      <c r="AO9" s="411"/>
      <c r="AP9" s="419"/>
      <c r="AQ9" s="411"/>
      <c r="AR9" s="411"/>
      <c r="AS9" s="411"/>
      <c r="AT9" s="389"/>
      <c r="AU9" s="414"/>
      <c r="AV9" s="408"/>
      <c r="AW9" s="389"/>
      <c r="AX9" s="419"/>
      <c r="AY9" s="395"/>
      <c r="AZ9" s="402"/>
      <c r="BA9" s="405"/>
      <c r="BB9" s="408"/>
      <c r="BC9" s="389"/>
      <c r="BD9" s="411"/>
      <c r="BE9" s="389"/>
      <c r="BF9" s="392"/>
      <c r="BG9" s="395"/>
      <c r="BH9" s="398"/>
      <c r="BI9" s="143"/>
    </row>
    <row r="10" spans="1:61" s="4" customFormat="1" ht="23.1" customHeight="1" thickBot="1" x14ac:dyDescent="0.4">
      <c r="A10" s="435"/>
      <c r="B10" s="414"/>
      <c r="C10" s="414"/>
      <c r="D10" s="444"/>
      <c r="E10" s="445"/>
      <c r="F10" s="445"/>
      <c r="G10" s="445"/>
      <c r="H10" s="448"/>
      <c r="I10" s="450"/>
      <c r="J10" s="414"/>
      <c r="K10" s="453"/>
      <c r="L10" s="457"/>
      <c r="M10" s="396"/>
      <c r="N10" s="396"/>
      <c r="O10" s="396"/>
      <c r="P10" s="445"/>
      <c r="Q10" s="439"/>
      <c r="R10" s="415"/>
      <c r="S10" s="396"/>
      <c r="T10" s="403"/>
      <c r="U10" s="396"/>
      <c r="V10" s="415"/>
      <c r="W10" s="118"/>
      <c r="X10" s="118"/>
      <c r="Y10" s="399"/>
      <c r="Z10" s="423"/>
      <c r="AA10" s="119"/>
      <c r="AB10" s="343"/>
      <c r="AC10" s="426"/>
      <c r="AD10" s="429"/>
      <c r="AE10" s="431"/>
      <c r="AF10" s="433"/>
      <c r="AG10" s="436"/>
      <c r="AH10" s="415"/>
      <c r="AI10" s="415"/>
      <c r="AJ10" s="439"/>
      <c r="AK10" s="442"/>
      <c r="AL10" s="390"/>
      <c r="AM10" s="390"/>
      <c r="AN10" s="390"/>
      <c r="AO10" s="412"/>
      <c r="AP10" s="420"/>
      <c r="AQ10" s="412"/>
      <c r="AR10" s="412"/>
      <c r="AS10" s="412"/>
      <c r="AT10" s="390"/>
      <c r="AU10" s="415"/>
      <c r="AV10" s="409"/>
      <c r="AW10" s="390"/>
      <c r="AX10" s="420"/>
      <c r="AY10" s="396"/>
      <c r="AZ10" s="403"/>
      <c r="BA10" s="406"/>
      <c r="BB10" s="409"/>
      <c r="BC10" s="390"/>
      <c r="BD10" s="412"/>
      <c r="BE10" s="390"/>
      <c r="BF10" s="393"/>
      <c r="BG10" s="396"/>
      <c r="BH10" s="399"/>
      <c r="BI10" s="143"/>
    </row>
    <row r="11" spans="1:61" s="2" customFormat="1" ht="23.1" customHeight="1" x14ac:dyDescent="0.35">
      <c r="A11" s="60"/>
      <c r="B11" s="64"/>
      <c r="C11" s="61"/>
      <c r="D11" s="120"/>
      <c r="E11" s="56"/>
      <c r="F11" s="56"/>
      <c r="G11" s="56"/>
      <c r="H11" s="62"/>
      <c r="I11" s="62"/>
      <c r="J11" s="62"/>
      <c r="K11" s="10"/>
      <c r="L11" s="56"/>
      <c r="M11" s="121"/>
      <c r="N11" s="121"/>
      <c r="O11" s="121"/>
      <c r="P11" s="122"/>
      <c r="Q11" s="121"/>
      <c r="R11" s="56"/>
      <c r="S11" s="56"/>
      <c r="T11" s="121"/>
      <c r="U11" s="56"/>
      <c r="V11" s="122"/>
      <c r="W11" s="123"/>
      <c r="X11" s="123"/>
      <c r="Y11" s="124"/>
      <c r="Z11" s="125"/>
      <c r="AA11" s="126"/>
      <c r="AB11" s="56"/>
      <c r="AC11" s="126"/>
      <c r="AD11" s="127"/>
      <c r="AE11" s="128"/>
      <c r="AF11" s="129"/>
      <c r="AG11" s="130"/>
      <c r="AH11" s="131"/>
      <c r="AI11" s="121"/>
      <c r="AJ11" s="121"/>
      <c r="AK11" s="56"/>
      <c r="AL11" s="121"/>
      <c r="AM11" s="121"/>
      <c r="AN11" s="121"/>
      <c r="AO11" s="121"/>
      <c r="AP11" s="121"/>
      <c r="AQ11" s="121"/>
      <c r="AR11" s="121"/>
      <c r="AS11" s="121"/>
      <c r="AT11" s="121"/>
      <c r="AU11" s="56"/>
      <c r="AV11" s="121"/>
      <c r="AW11" s="121"/>
      <c r="AX11" s="121"/>
      <c r="AY11" s="56"/>
      <c r="AZ11" s="121"/>
      <c r="BA11" s="121"/>
      <c r="BB11" s="121"/>
      <c r="BC11" s="121"/>
      <c r="BD11" s="121"/>
      <c r="BE11" s="121"/>
      <c r="BF11" s="121"/>
      <c r="BG11" s="56"/>
      <c r="BH11" s="132"/>
      <c r="BI11" s="22"/>
    </row>
    <row r="12" spans="1:61" s="22" customFormat="1" ht="23.1" customHeight="1" x14ac:dyDescent="0.35">
      <c r="A12" s="6">
        <v>1</v>
      </c>
      <c r="B12" s="7" t="s">
        <v>24</v>
      </c>
      <c r="C12" s="8" t="s">
        <v>86</v>
      </c>
      <c r="D12" s="9">
        <v>51357</v>
      </c>
      <c r="E12" s="9">
        <v>2516</v>
      </c>
      <c r="F12" s="9">
        <f>SUM(D12:E12)</f>
        <v>53873</v>
      </c>
      <c r="G12" s="9">
        <v>2517</v>
      </c>
      <c r="H12" s="9"/>
      <c r="I12" s="9"/>
      <c r="J12" s="9">
        <f>SUM(F12:I12)</f>
        <v>56390</v>
      </c>
      <c r="K12" s="10">
        <f>J12</f>
        <v>56390</v>
      </c>
      <c r="L12" s="11">
        <f>ROUND(K12/6/31/60*(O12+N12*60+M12*6*60),2)</f>
        <v>0</v>
      </c>
      <c r="M12" s="12">
        <v>0</v>
      </c>
      <c r="N12" s="12">
        <v>0</v>
      </c>
      <c r="O12" s="12">
        <v>0</v>
      </c>
      <c r="P12" s="10">
        <f>K12-L12</f>
        <v>56390</v>
      </c>
      <c r="Q12" s="9">
        <v>5529.03</v>
      </c>
      <c r="R12" s="9">
        <f>SUM(AK12:AT12)</f>
        <v>14038.22</v>
      </c>
      <c r="S12" s="9">
        <f>SUM(AV12:AX12)</f>
        <v>1030.95</v>
      </c>
      <c r="T12" s="9">
        <f>ROUNDDOWN(J12*5%/2,2)</f>
        <v>1409.75</v>
      </c>
      <c r="U12" s="9">
        <f>SUM(BA12:BF12)</f>
        <v>14861.19</v>
      </c>
      <c r="V12" s="10">
        <f>Q12+R12+S12+T12+U12</f>
        <v>36869.14</v>
      </c>
      <c r="W12" s="13">
        <f>ROUND(AF12,0)</f>
        <v>9760</v>
      </c>
      <c r="X12" s="13">
        <f>(AE12-W12)</f>
        <v>9760.86</v>
      </c>
      <c r="Y12" s="14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18">
        <v>200</v>
      </c>
      <c r="AE12" s="19">
        <f>+P12-V12</f>
        <v>19520.86</v>
      </c>
      <c r="AF12" s="20">
        <f>(+P12-V12)/2</f>
        <v>9760.43</v>
      </c>
      <c r="AG12" s="6">
        <v>1</v>
      </c>
      <c r="AH12" s="7" t="s">
        <v>24</v>
      </c>
      <c r="AI12" s="8" t="s">
        <v>86</v>
      </c>
      <c r="AJ12" s="9">
        <f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>
        <v>655.56</v>
      </c>
      <c r="AU12" s="9">
        <f>SUM(AK12:AT12)</f>
        <v>14038.22</v>
      </c>
      <c r="AV12" s="17">
        <v>200</v>
      </c>
      <c r="AW12" s="9">
        <v>830.95</v>
      </c>
      <c r="AX12" s="9"/>
      <c r="AY12" s="9">
        <f>SUM(AV12:AX12)</f>
        <v>1030.95</v>
      </c>
      <c r="AZ12" s="9">
        <f t="shared" ref="AZ12:AZ48" si="0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1">
        <f t="shared" ref="BH12:BH48" si="1">AJ12+AU12+AY12+AZ12+BG12</f>
        <v>36869.14</v>
      </c>
    </row>
    <row r="13" spans="1:61" s="22" customFormat="1" ht="23.1" customHeight="1" x14ac:dyDescent="0.35">
      <c r="A13" s="6" t="s">
        <v>2</v>
      </c>
      <c r="B13" s="23"/>
      <c r="C13" s="12"/>
      <c r="D13" s="9"/>
      <c r="E13" s="9"/>
      <c r="F13" s="9">
        <f t="shared" ref="F13:F48" si="2">SUM(D13:E13)</f>
        <v>0</v>
      </c>
      <c r="G13" s="9"/>
      <c r="H13" s="9"/>
      <c r="I13" s="9"/>
      <c r="J13" s="9">
        <f t="shared" ref="J13:J48" si="3">SUM(F13:I13)</f>
        <v>0</v>
      </c>
      <c r="K13" s="10"/>
      <c r="L13" s="11">
        <f t="shared" ref="L13:L48" si="4">ROUND(K13/6/31/60*(O13+N13*60+M13*6*60),2)</f>
        <v>0</v>
      </c>
      <c r="M13" s="12"/>
      <c r="N13" s="12"/>
      <c r="O13" s="12"/>
      <c r="P13" s="10">
        <f>K13-L13</f>
        <v>0</v>
      </c>
      <c r="Q13" s="12"/>
      <c r="R13" s="9"/>
      <c r="S13" s="9">
        <f t="shared" ref="S13:S48" si="5">SUM(AV13:AX13)</f>
        <v>0</v>
      </c>
      <c r="T13" s="9"/>
      <c r="U13" s="9"/>
      <c r="V13" s="10"/>
      <c r="W13" s="13"/>
      <c r="X13" s="13"/>
      <c r="Y13" s="24"/>
      <c r="Z13" s="15"/>
      <c r="AA13" s="16"/>
      <c r="AB13" s="9"/>
      <c r="AC13" s="9"/>
      <c r="AD13" s="14"/>
      <c r="AE13" s="19"/>
      <c r="AF13" s="20"/>
      <c r="AG13" s="6" t="s">
        <v>2</v>
      </c>
      <c r="AH13" s="23"/>
      <c r="AI13" s="12"/>
      <c r="AJ13" s="9">
        <f t="shared" ref="AJ13:AJ48" si="6">Q13</f>
        <v>0</v>
      </c>
      <c r="AK13" s="9"/>
      <c r="AL13" s="12"/>
      <c r="AM13" s="12"/>
      <c r="AN13" s="25"/>
      <c r="AO13" s="12"/>
      <c r="AP13" s="12"/>
      <c r="AQ13" s="12"/>
      <c r="AR13" s="25"/>
      <c r="AS13" s="25"/>
      <c r="AT13" s="25"/>
      <c r="AU13" s="9"/>
      <c r="AV13" s="12"/>
      <c r="AW13" s="12"/>
      <c r="AX13" s="12"/>
      <c r="AY13" s="9"/>
      <c r="AZ13" s="9">
        <f t="shared" si="0"/>
        <v>0</v>
      </c>
      <c r="BA13" s="12"/>
      <c r="BB13" s="12"/>
      <c r="BC13" s="12"/>
      <c r="BD13" s="12"/>
      <c r="BE13" s="12"/>
      <c r="BF13" s="12"/>
      <c r="BG13" s="9"/>
      <c r="BH13" s="21">
        <f t="shared" si="1"/>
        <v>0</v>
      </c>
    </row>
    <row r="14" spans="1:61" s="22" customFormat="1" ht="23.1" customHeight="1" x14ac:dyDescent="0.35">
      <c r="A14" s="6">
        <v>2</v>
      </c>
      <c r="B14" s="7" t="s">
        <v>26</v>
      </c>
      <c r="C14" s="26" t="s">
        <v>60</v>
      </c>
      <c r="D14" s="9">
        <v>63997</v>
      </c>
      <c r="E14" s="9">
        <v>3008</v>
      </c>
      <c r="F14" s="9">
        <f t="shared" si="2"/>
        <v>67005</v>
      </c>
      <c r="G14" s="9">
        <v>3008</v>
      </c>
      <c r="H14" s="9"/>
      <c r="I14" s="9"/>
      <c r="J14" s="9">
        <f t="shared" si="3"/>
        <v>70013</v>
      </c>
      <c r="K14" s="10">
        <f>J14</f>
        <v>70013</v>
      </c>
      <c r="L14" s="11">
        <f t="shared" si="4"/>
        <v>0</v>
      </c>
      <c r="M14" s="12">
        <v>0</v>
      </c>
      <c r="N14" s="12">
        <v>0</v>
      </c>
      <c r="O14" s="12">
        <v>0</v>
      </c>
      <c r="P14" s="10">
        <f>K14-L14</f>
        <v>70013</v>
      </c>
      <c r="Q14" s="9">
        <v>8394.4</v>
      </c>
      <c r="R14" s="9">
        <f>SUM(AK14:AT14)</f>
        <v>15215.75</v>
      </c>
      <c r="S14" s="9">
        <f t="shared" si="5"/>
        <v>200</v>
      </c>
      <c r="T14" s="9">
        <f>ROUNDDOWN(K14*5%/2,2)</f>
        <v>1750.32</v>
      </c>
      <c r="U14" s="9">
        <f>SUM(BA14:BF14)</f>
        <v>100</v>
      </c>
      <c r="V14" s="10">
        <f>Q14+R14+S14+T14+U14</f>
        <v>25660.47</v>
      </c>
      <c r="W14" s="13">
        <f t="shared" ref="W14:W48" si="7">ROUND(AF14,0)</f>
        <v>22176</v>
      </c>
      <c r="X14" s="13">
        <f>(AE14-W14)</f>
        <v>22176.53</v>
      </c>
      <c r="Y14" s="14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18">
        <v>200</v>
      </c>
      <c r="AE14" s="19">
        <f>+P14-V14</f>
        <v>44352.53</v>
      </c>
      <c r="AF14" s="20">
        <f>(+P14-V14)/2</f>
        <v>22176.264999999999</v>
      </c>
      <c r="AG14" s="6">
        <v>2</v>
      </c>
      <c r="AH14" s="7" t="s">
        <v>26</v>
      </c>
      <c r="AI14" s="26" t="s">
        <v>60</v>
      </c>
      <c r="AJ14" s="9">
        <f t="shared" si="6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17">
        <v>200</v>
      </c>
      <c r="AW14" s="9">
        <v>0</v>
      </c>
      <c r="AX14" s="9"/>
      <c r="AY14" s="9">
        <f>SUM(AV14:AX14)</f>
        <v>200</v>
      </c>
      <c r="AZ14" s="9">
        <f t="shared" si="0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1">
        <f t="shared" si="1"/>
        <v>25660.47</v>
      </c>
    </row>
    <row r="15" spans="1:61" s="22" customFormat="1" ht="23.1" customHeight="1" x14ac:dyDescent="0.35">
      <c r="A15" s="6" t="s">
        <v>2</v>
      </c>
      <c r="B15" s="7"/>
      <c r="C15" s="28"/>
      <c r="D15" s="9"/>
      <c r="E15" s="9"/>
      <c r="F15" s="9">
        <f t="shared" si="2"/>
        <v>0</v>
      </c>
      <c r="G15" s="9"/>
      <c r="H15" s="9"/>
      <c r="I15" s="9"/>
      <c r="J15" s="9">
        <f t="shared" si="3"/>
        <v>0</v>
      </c>
      <c r="K15" s="10"/>
      <c r="L15" s="11">
        <f t="shared" si="4"/>
        <v>0</v>
      </c>
      <c r="M15" s="12"/>
      <c r="N15" s="12"/>
      <c r="O15" s="12"/>
      <c r="P15" s="10">
        <f>K15-L15</f>
        <v>0</v>
      </c>
      <c r="Q15" s="9"/>
      <c r="R15" s="9"/>
      <c r="S15" s="9">
        <f t="shared" si="5"/>
        <v>0</v>
      </c>
      <c r="T15" s="9"/>
      <c r="U15" s="9"/>
      <c r="V15" s="10"/>
      <c r="W15" s="13"/>
      <c r="X15" s="13"/>
      <c r="Y15" s="14"/>
      <c r="Z15" s="15"/>
      <c r="AA15" s="16"/>
      <c r="AB15" s="9"/>
      <c r="AC15" s="9"/>
      <c r="AD15" s="29"/>
      <c r="AE15" s="19"/>
      <c r="AF15" s="20"/>
      <c r="AG15" s="6" t="s">
        <v>2</v>
      </c>
      <c r="AH15" s="7"/>
      <c r="AI15" s="28"/>
      <c r="AJ15" s="9">
        <f t="shared" si="6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17" t="s">
        <v>2</v>
      </c>
      <c r="AW15" s="9"/>
      <c r="AX15" s="9"/>
      <c r="AY15" s="9"/>
      <c r="AZ15" s="9">
        <f t="shared" si="0"/>
        <v>0</v>
      </c>
      <c r="BA15" s="12"/>
      <c r="BB15" s="9"/>
      <c r="BC15" s="9"/>
      <c r="BD15" s="9"/>
      <c r="BE15" s="9"/>
      <c r="BF15" s="9"/>
      <c r="BG15" s="9"/>
      <c r="BH15" s="21">
        <f t="shared" si="1"/>
        <v>0</v>
      </c>
    </row>
    <row r="16" spans="1:61" s="22" customFormat="1" ht="23.1" customHeight="1" x14ac:dyDescent="0.35">
      <c r="A16" s="6">
        <v>3</v>
      </c>
      <c r="B16" s="7" t="s">
        <v>28</v>
      </c>
      <c r="C16" s="28" t="s">
        <v>58</v>
      </c>
      <c r="D16" s="9">
        <v>51357</v>
      </c>
      <c r="E16" s="9">
        <v>2516</v>
      </c>
      <c r="F16" s="9">
        <f t="shared" si="2"/>
        <v>53873</v>
      </c>
      <c r="G16" s="9">
        <v>2517</v>
      </c>
      <c r="H16" s="9"/>
      <c r="I16" s="9"/>
      <c r="J16" s="9">
        <f t="shared" si="3"/>
        <v>56390</v>
      </c>
      <c r="K16" s="10">
        <f>J16</f>
        <v>56390</v>
      </c>
      <c r="L16" s="11">
        <f t="shared" si="4"/>
        <v>9095.16</v>
      </c>
      <c r="M16" s="12">
        <v>5</v>
      </c>
      <c r="N16" s="12">
        <v>0</v>
      </c>
      <c r="O16" s="12">
        <v>0</v>
      </c>
      <c r="P16" s="10">
        <f>K16-L16</f>
        <v>47294.84</v>
      </c>
      <c r="Q16" s="9">
        <v>5529.03</v>
      </c>
      <c r="R16" s="9">
        <f>SUM(AK16:AT16)</f>
        <v>5075.0999999999995</v>
      </c>
      <c r="S16" s="9">
        <f t="shared" si="5"/>
        <v>200</v>
      </c>
      <c r="T16" s="9">
        <f>ROUNDDOWN(K16*5%/2,2)</f>
        <v>1409.75</v>
      </c>
      <c r="U16" s="9">
        <f>SUM(BA16:BF16)</f>
        <v>100</v>
      </c>
      <c r="V16" s="10">
        <f>Q16+R16+S16+T16+U16</f>
        <v>12313.88</v>
      </c>
      <c r="W16" s="13">
        <f t="shared" si="7"/>
        <v>17490</v>
      </c>
      <c r="X16" s="13">
        <f>(AE16-W16)</f>
        <v>17490.96</v>
      </c>
      <c r="Y16" s="14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18">
        <v>200</v>
      </c>
      <c r="AE16" s="19">
        <f>+P16-V16</f>
        <v>34980.959999999999</v>
      </c>
      <c r="AF16" s="20">
        <f>(+P16-V16)/2</f>
        <v>17490.48</v>
      </c>
      <c r="AG16" s="6">
        <v>3</v>
      </c>
      <c r="AH16" s="7" t="s">
        <v>28</v>
      </c>
      <c r="AI16" s="28" t="s">
        <v>58</v>
      </c>
      <c r="AJ16" s="9">
        <f t="shared" si="6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17">
        <v>200</v>
      </c>
      <c r="AW16" s="5">
        <v>0</v>
      </c>
      <c r="AX16" s="9"/>
      <c r="AY16" s="9">
        <f>SUM(AV16:AW16)</f>
        <v>200</v>
      </c>
      <c r="AZ16" s="9">
        <f t="shared" si="0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1">
        <f t="shared" si="1"/>
        <v>12313.88</v>
      </c>
    </row>
    <row r="17" spans="1:60" s="22" customFormat="1" ht="23.1" customHeight="1" x14ac:dyDescent="0.35">
      <c r="A17" s="6" t="s">
        <v>2</v>
      </c>
      <c r="B17" s="30"/>
      <c r="C17" s="31"/>
      <c r="D17" s="25"/>
      <c r="E17" s="25"/>
      <c r="F17" s="9">
        <f t="shared" si="2"/>
        <v>0</v>
      </c>
      <c r="G17" s="25"/>
      <c r="H17" s="25"/>
      <c r="I17" s="9"/>
      <c r="J17" s="9">
        <f t="shared" si="3"/>
        <v>0</v>
      </c>
      <c r="K17" s="32"/>
      <c r="L17" s="11">
        <f t="shared" si="4"/>
        <v>0</v>
      </c>
      <c r="M17" s="33"/>
      <c r="N17" s="33"/>
      <c r="O17" s="33"/>
      <c r="P17" s="32"/>
      <c r="Q17" s="25"/>
      <c r="R17" s="9"/>
      <c r="S17" s="9">
        <f t="shared" si="5"/>
        <v>0</v>
      </c>
      <c r="T17" s="9"/>
      <c r="U17" s="9"/>
      <c r="V17" s="34"/>
      <c r="W17" s="13"/>
      <c r="X17" s="35"/>
      <c r="Y17" s="36"/>
      <c r="Z17" s="37"/>
      <c r="AA17" s="38"/>
      <c r="AB17" s="25"/>
      <c r="AC17" s="9"/>
      <c r="AD17" s="39"/>
      <c r="AE17" s="40"/>
      <c r="AF17" s="41"/>
      <c r="AG17" s="42"/>
      <c r="AH17" s="30"/>
      <c r="AI17" s="31"/>
      <c r="AJ17" s="9">
        <f t="shared" si="6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44"/>
      <c r="AW17" s="45"/>
      <c r="AX17" s="25"/>
      <c r="AY17" s="43"/>
      <c r="AZ17" s="9">
        <f t="shared" si="0"/>
        <v>0</v>
      </c>
      <c r="BA17" s="12"/>
      <c r="BB17" s="25"/>
      <c r="BC17" s="25"/>
      <c r="BD17" s="25"/>
      <c r="BE17" s="25"/>
      <c r="BF17" s="25"/>
      <c r="BG17" s="43"/>
      <c r="BH17" s="21">
        <f t="shared" si="1"/>
        <v>0</v>
      </c>
    </row>
    <row r="18" spans="1:60" s="22" customFormat="1" ht="23.1" customHeight="1" x14ac:dyDescent="0.35">
      <c r="A18" s="6">
        <v>4</v>
      </c>
      <c r="B18" s="7" t="s">
        <v>31</v>
      </c>
      <c r="C18" s="28" t="s">
        <v>29</v>
      </c>
      <c r="D18" s="9">
        <v>29449</v>
      </c>
      <c r="E18" s="9">
        <v>1540</v>
      </c>
      <c r="F18" s="9">
        <v>35434</v>
      </c>
      <c r="G18" s="9">
        <v>0</v>
      </c>
      <c r="H18" s="9"/>
      <c r="I18" s="9"/>
      <c r="J18" s="9">
        <f t="shared" si="3"/>
        <v>35434</v>
      </c>
      <c r="K18" s="10">
        <f>J18</f>
        <v>35434</v>
      </c>
      <c r="L18" s="11">
        <f t="shared" si="4"/>
        <v>0</v>
      </c>
      <c r="M18" s="12">
        <v>0</v>
      </c>
      <c r="N18" s="12">
        <v>0</v>
      </c>
      <c r="O18" s="12">
        <v>0</v>
      </c>
      <c r="P18" s="10">
        <f>K18-L18</f>
        <v>35434</v>
      </c>
      <c r="Q18" s="9">
        <v>1420.32</v>
      </c>
      <c r="R18" s="9">
        <f>SUM(AK18:AT18)</f>
        <v>3189.06</v>
      </c>
      <c r="S18" s="9">
        <f t="shared" si="5"/>
        <v>5209.53</v>
      </c>
      <c r="T18" s="9">
        <f>ROUNDDOWN(K18*5%/2,2)</f>
        <v>885.85</v>
      </c>
      <c r="U18" s="9">
        <f>SUM(BA18:BF18)</f>
        <v>5781.96</v>
      </c>
      <c r="V18" s="10">
        <f>Q18+R18+S18+T18+U18</f>
        <v>16486.72</v>
      </c>
      <c r="W18" s="13">
        <f t="shared" si="7"/>
        <v>9474</v>
      </c>
      <c r="X18" s="13">
        <f>(AE18-W18)</f>
        <v>9473.2799999999988</v>
      </c>
      <c r="Y18" s="14">
        <f>+A18</f>
        <v>4</v>
      </c>
      <c r="Z18" s="15">
        <f>K18*12%</f>
        <v>4252.08</v>
      </c>
      <c r="AA18" s="16">
        <v>0</v>
      </c>
      <c r="AB18" s="9">
        <v>100</v>
      </c>
      <c r="AC18" s="9">
        <f>ROUNDUP(J18*5%/2,2)</f>
        <v>885.85</v>
      </c>
      <c r="AD18" s="18">
        <v>200</v>
      </c>
      <c r="AE18" s="19">
        <f>+P18-V18</f>
        <v>18947.28</v>
      </c>
      <c r="AF18" s="20">
        <f>(+P18-V18)/2</f>
        <v>9473.64</v>
      </c>
      <c r="AG18" s="6">
        <v>4</v>
      </c>
      <c r="AH18" s="7" t="s">
        <v>31</v>
      </c>
      <c r="AI18" s="28" t="s">
        <v>29</v>
      </c>
      <c r="AJ18" s="9">
        <f t="shared" si="6"/>
        <v>1420.32</v>
      </c>
      <c r="AK18" s="9">
        <f>K18*9%</f>
        <v>3189.06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3189.06</v>
      </c>
      <c r="AV18" s="17">
        <v>200</v>
      </c>
      <c r="AW18" s="9">
        <v>5009.53</v>
      </c>
      <c r="AX18" s="9"/>
      <c r="AY18" s="9">
        <f>SUM(AV18:AW18)</f>
        <v>5209.53</v>
      </c>
      <c r="AZ18" s="9">
        <f t="shared" si="0"/>
        <v>885.85</v>
      </c>
      <c r="BA18" s="9">
        <v>0</v>
      </c>
      <c r="BB18" s="27">
        <v>5681.96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5781.96</v>
      </c>
      <c r="BH18" s="21">
        <f t="shared" si="1"/>
        <v>16486.72</v>
      </c>
    </row>
    <row r="19" spans="1:60" s="22" customFormat="1" ht="23.1" customHeight="1" x14ac:dyDescent="0.35">
      <c r="A19" s="6" t="s">
        <v>2</v>
      </c>
      <c r="B19" s="30"/>
      <c r="C19" s="31"/>
      <c r="D19" s="25"/>
      <c r="E19" s="25"/>
      <c r="F19" s="9">
        <f t="shared" si="2"/>
        <v>0</v>
      </c>
      <c r="G19" s="25"/>
      <c r="H19" s="25"/>
      <c r="I19" s="9"/>
      <c r="J19" s="9">
        <f t="shared" si="3"/>
        <v>0</v>
      </c>
      <c r="K19" s="32"/>
      <c r="L19" s="11">
        <f t="shared" si="4"/>
        <v>0</v>
      </c>
      <c r="M19" s="33"/>
      <c r="N19" s="33"/>
      <c r="O19" s="33"/>
      <c r="P19" s="32"/>
      <c r="Q19" s="25"/>
      <c r="R19" s="9"/>
      <c r="S19" s="9"/>
      <c r="T19" s="9"/>
      <c r="U19" s="9"/>
      <c r="V19" s="34"/>
      <c r="W19" s="13"/>
      <c r="X19" s="35"/>
      <c r="Y19" s="24"/>
      <c r="Z19" s="37"/>
      <c r="AA19" s="38"/>
      <c r="AB19" s="25"/>
      <c r="AC19" s="9"/>
      <c r="AD19" s="39"/>
      <c r="AE19" s="40"/>
      <c r="AF19" s="41"/>
      <c r="AG19" s="6" t="s">
        <v>2</v>
      </c>
      <c r="AH19" s="30"/>
      <c r="AI19" s="31"/>
      <c r="AJ19" s="9">
        <f t="shared" si="6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44"/>
      <c r="AW19" s="25"/>
      <c r="AX19" s="25"/>
      <c r="AY19" s="43"/>
      <c r="AZ19" s="9">
        <f t="shared" si="0"/>
        <v>0</v>
      </c>
      <c r="BA19" s="12"/>
      <c r="BB19" s="25"/>
      <c r="BC19" s="25"/>
      <c r="BD19" s="25"/>
      <c r="BE19" s="25"/>
      <c r="BF19" s="25"/>
      <c r="BG19" s="43"/>
      <c r="BH19" s="21">
        <f t="shared" si="1"/>
        <v>0</v>
      </c>
    </row>
    <row r="20" spans="1:60" s="22" customFormat="1" ht="23.1" customHeight="1" x14ac:dyDescent="0.35">
      <c r="A20" s="6">
        <v>5</v>
      </c>
      <c r="B20" s="7" t="s">
        <v>32</v>
      </c>
      <c r="C20" s="28" t="s">
        <v>29</v>
      </c>
      <c r="D20" s="9">
        <v>29165</v>
      </c>
      <c r="E20" s="9">
        <v>1540</v>
      </c>
      <c r="F20" s="9">
        <f t="shared" si="2"/>
        <v>30705</v>
      </c>
      <c r="G20" s="9">
        <v>1540</v>
      </c>
      <c r="H20" s="9"/>
      <c r="I20" s="9"/>
      <c r="J20" s="9">
        <f t="shared" si="3"/>
        <v>32245</v>
      </c>
      <c r="K20" s="10">
        <f>J20</f>
        <v>32245</v>
      </c>
      <c r="L20" s="11">
        <f>ROUND(K20/6/31/60*(O20+N20*60+M20*6*60),2)</f>
        <v>0</v>
      </c>
      <c r="M20" s="12">
        <v>0</v>
      </c>
      <c r="N20" s="12">
        <v>0</v>
      </c>
      <c r="O20" s="12">
        <v>0</v>
      </c>
      <c r="P20" s="10">
        <f>K20-L20</f>
        <v>32245</v>
      </c>
      <c r="Q20" s="9">
        <v>1125.52</v>
      </c>
      <c r="R20" s="9">
        <f>SUM(AK20:AT20)</f>
        <v>2902.0499999999997</v>
      </c>
      <c r="S20" s="9">
        <f t="shared" si="5"/>
        <v>200</v>
      </c>
      <c r="T20" s="9">
        <f>ROUNDDOWN(K20*5%/2,2)</f>
        <v>806.12</v>
      </c>
      <c r="U20" s="9">
        <f>SUM(BA20:BF20)</f>
        <v>100</v>
      </c>
      <c r="V20" s="10">
        <f>Q20+R20+S20+T20+U20</f>
        <v>5133.6899999999996</v>
      </c>
      <c r="W20" s="13">
        <f t="shared" si="7"/>
        <v>13556</v>
      </c>
      <c r="X20" s="13">
        <f>(AE20-W20)</f>
        <v>13555.310000000001</v>
      </c>
      <c r="Y20" s="14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18">
        <v>200</v>
      </c>
      <c r="AE20" s="19">
        <f>+P20-V20</f>
        <v>27111.31</v>
      </c>
      <c r="AF20" s="20">
        <f>(+P20-V20)/2</f>
        <v>13555.655000000001</v>
      </c>
      <c r="AG20" s="6">
        <v>5</v>
      </c>
      <c r="AH20" s="7" t="s">
        <v>32</v>
      </c>
      <c r="AI20" s="28" t="s">
        <v>29</v>
      </c>
      <c r="AJ20" s="9">
        <f t="shared" si="6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17">
        <v>200</v>
      </c>
      <c r="AW20" s="9">
        <v>0</v>
      </c>
      <c r="AX20" s="9">
        <v>0</v>
      </c>
      <c r="AY20" s="9">
        <f>SUM(AV20:AW20)</f>
        <v>200</v>
      </c>
      <c r="AZ20" s="9">
        <f t="shared" si="0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1">
        <f t="shared" si="1"/>
        <v>5133.6899999999996</v>
      </c>
    </row>
    <row r="21" spans="1:60" s="22" customFormat="1" ht="23.1" customHeight="1" x14ac:dyDescent="0.35">
      <c r="A21" s="6" t="s">
        <v>2</v>
      </c>
      <c r="B21" s="30"/>
      <c r="C21" s="31"/>
      <c r="D21" s="25"/>
      <c r="E21" s="25"/>
      <c r="F21" s="9">
        <f t="shared" si="2"/>
        <v>0</v>
      </c>
      <c r="G21" s="25"/>
      <c r="H21" s="25"/>
      <c r="I21" s="9"/>
      <c r="J21" s="9">
        <f t="shared" si="3"/>
        <v>0</v>
      </c>
      <c r="K21" s="32"/>
      <c r="L21" s="11">
        <f t="shared" si="4"/>
        <v>0</v>
      </c>
      <c r="M21" s="33"/>
      <c r="N21" s="33"/>
      <c r="O21" s="33"/>
      <c r="P21" s="32"/>
      <c r="Q21" s="25"/>
      <c r="R21" s="9"/>
      <c r="S21" s="9"/>
      <c r="T21" s="9"/>
      <c r="U21" s="9"/>
      <c r="V21" s="34"/>
      <c r="W21" s="13"/>
      <c r="X21" s="35"/>
      <c r="Y21" s="14"/>
      <c r="Z21" s="37"/>
      <c r="AA21" s="38"/>
      <c r="AB21" s="25"/>
      <c r="AC21" s="9"/>
      <c r="AD21" s="39"/>
      <c r="AE21" s="40"/>
      <c r="AF21" s="41"/>
      <c r="AG21" s="6" t="s">
        <v>2</v>
      </c>
      <c r="AH21" s="30"/>
      <c r="AI21" s="31"/>
      <c r="AJ21" s="9">
        <f t="shared" si="6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44"/>
      <c r="AW21" s="25"/>
      <c r="AX21" s="25"/>
      <c r="AY21" s="43"/>
      <c r="AZ21" s="9">
        <f t="shared" si="0"/>
        <v>0</v>
      </c>
      <c r="BA21" s="12"/>
      <c r="BB21" s="25"/>
      <c r="BC21" s="25"/>
      <c r="BD21" s="25"/>
      <c r="BE21" s="25"/>
      <c r="BF21" s="25"/>
      <c r="BG21" s="43"/>
      <c r="BH21" s="21">
        <f t="shared" si="1"/>
        <v>0</v>
      </c>
    </row>
    <row r="22" spans="1:60" s="22" customFormat="1" ht="23.1" customHeight="1" x14ac:dyDescent="0.35">
      <c r="A22" s="6">
        <v>6</v>
      </c>
      <c r="B22" s="46" t="s">
        <v>33</v>
      </c>
      <c r="C22" s="26" t="s">
        <v>27</v>
      </c>
      <c r="D22" s="9">
        <v>40088</v>
      </c>
      <c r="E22" s="9">
        <v>1964</v>
      </c>
      <c r="F22" s="9">
        <f t="shared" si="2"/>
        <v>42052</v>
      </c>
      <c r="G22" s="9">
        <v>1944</v>
      </c>
      <c r="H22" s="9"/>
      <c r="I22" s="9"/>
      <c r="J22" s="9">
        <f t="shared" si="3"/>
        <v>43996</v>
      </c>
      <c r="K22" s="10">
        <f>J22</f>
        <v>43996</v>
      </c>
      <c r="L22" s="11">
        <f t="shared" si="4"/>
        <v>0</v>
      </c>
      <c r="M22" s="12">
        <v>0</v>
      </c>
      <c r="N22" s="12">
        <v>0</v>
      </c>
      <c r="O22" s="12">
        <v>0</v>
      </c>
      <c r="P22" s="10">
        <f>K22-L22</f>
        <v>43996</v>
      </c>
      <c r="Q22" s="9">
        <v>2955.63</v>
      </c>
      <c r="R22" s="9">
        <f>SUM(AK22:AT22)</f>
        <v>3959.64</v>
      </c>
      <c r="S22" s="9">
        <f t="shared" si="5"/>
        <v>200</v>
      </c>
      <c r="T22" s="9">
        <f>ROUNDDOWN(K22*5%/2,2)</f>
        <v>1099.9000000000001</v>
      </c>
      <c r="U22" s="9">
        <f>SUM(BA22:BF22)</f>
        <v>100</v>
      </c>
      <c r="V22" s="10">
        <f>Q22+R22+S22+T22+U22</f>
        <v>8315.17</v>
      </c>
      <c r="W22" s="13">
        <f t="shared" si="7"/>
        <v>17840</v>
      </c>
      <c r="X22" s="13">
        <f>(AE22-W22)</f>
        <v>17840.830000000002</v>
      </c>
      <c r="Y22" s="14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18">
        <v>200</v>
      </c>
      <c r="AE22" s="19">
        <f>+P22-V22</f>
        <v>35680.83</v>
      </c>
      <c r="AF22" s="20">
        <f>(+P22-V22)/2</f>
        <v>17840.415000000001</v>
      </c>
      <c r="AG22" s="6">
        <v>6</v>
      </c>
      <c r="AH22" s="46" t="s">
        <v>33</v>
      </c>
      <c r="AI22" s="26" t="s">
        <v>27</v>
      </c>
      <c r="AJ22" s="9">
        <f t="shared" si="6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17">
        <v>200</v>
      </c>
      <c r="AW22" s="9">
        <v>0</v>
      </c>
      <c r="AX22" s="9">
        <v>0</v>
      </c>
      <c r="AY22" s="9">
        <f>SUM(AV22:AX22)</f>
        <v>200</v>
      </c>
      <c r="AZ22" s="9">
        <f t="shared" si="0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1">
        <f t="shared" si="1"/>
        <v>8315.17</v>
      </c>
    </row>
    <row r="23" spans="1:60" s="22" customFormat="1" ht="23.1" customHeight="1" x14ac:dyDescent="0.35">
      <c r="A23" s="6" t="s">
        <v>2</v>
      </c>
      <c r="B23" s="46"/>
      <c r="C23" s="26"/>
      <c r="D23" s="9"/>
      <c r="E23" s="9"/>
      <c r="F23" s="9">
        <f t="shared" si="2"/>
        <v>0</v>
      </c>
      <c r="G23" s="9"/>
      <c r="H23" s="9"/>
      <c r="I23" s="9"/>
      <c r="J23" s="9">
        <f t="shared" si="3"/>
        <v>0</v>
      </c>
      <c r="K23" s="10"/>
      <c r="L23" s="11">
        <f t="shared" si="4"/>
        <v>0</v>
      </c>
      <c r="M23" s="12"/>
      <c r="N23" s="12"/>
      <c r="O23" s="12"/>
      <c r="P23" s="10"/>
      <c r="Q23" s="9"/>
      <c r="R23" s="9"/>
      <c r="S23" s="9"/>
      <c r="T23" s="9"/>
      <c r="U23" s="9"/>
      <c r="V23" s="10"/>
      <c r="W23" s="13"/>
      <c r="X23" s="13"/>
      <c r="Y23" s="36"/>
      <c r="Z23" s="15"/>
      <c r="AA23" s="16"/>
      <c r="AB23" s="9"/>
      <c r="AC23" s="9"/>
      <c r="AD23" s="29"/>
      <c r="AE23" s="19"/>
      <c r="AF23" s="20"/>
      <c r="AG23" s="42"/>
      <c r="AH23" s="46"/>
      <c r="AI23" s="26"/>
      <c r="AJ23" s="9">
        <f t="shared" si="6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17"/>
      <c r="AW23" s="25"/>
      <c r="AX23" s="25"/>
      <c r="AY23" s="9"/>
      <c r="AZ23" s="9">
        <f t="shared" si="0"/>
        <v>0</v>
      </c>
      <c r="BA23" s="12"/>
      <c r="BB23" s="25"/>
      <c r="BC23" s="9"/>
      <c r="BD23" s="9"/>
      <c r="BE23" s="9"/>
      <c r="BF23" s="25"/>
      <c r="BG23" s="9"/>
      <c r="BH23" s="21">
        <f t="shared" si="1"/>
        <v>0</v>
      </c>
    </row>
    <row r="24" spans="1:60" s="22" customFormat="1" ht="23.1" customHeight="1" x14ac:dyDescent="0.35">
      <c r="A24" s="6">
        <v>7</v>
      </c>
      <c r="B24" s="7" t="s">
        <v>34</v>
      </c>
      <c r="C24" s="12" t="s">
        <v>27</v>
      </c>
      <c r="D24" s="9">
        <v>39672</v>
      </c>
      <c r="E24" s="9">
        <v>1944</v>
      </c>
      <c r="F24" s="9">
        <f t="shared" si="2"/>
        <v>41616</v>
      </c>
      <c r="G24" s="9">
        <v>1944</v>
      </c>
      <c r="H24" s="9"/>
      <c r="I24" s="9"/>
      <c r="J24" s="9">
        <f t="shared" si="3"/>
        <v>43560</v>
      </c>
      <c r="K24" s="10">
        <f>J24</f>
        <v>43560</v>
      </c>
      <c r="L24" s="11">
        <f t="shared" si="4"/>
        <v>0</v>
      </c>
      <c r="M24" s="12">
        <v>0</v>
      </c>
      <c r="N24" s="12">
        <v>0</v>
      </c>
      <c r="O24" s="12">
        <v>0</v>
      </c>
      <c r="P24" s="10">
        <f>K24-L24</f>
        <v>43560</v>
      </c>
      <c r="Q24" s="9">
        <v>2878.45</v>
      </c>
      <c r="R24" s="9">
        <f>SUM(AK24:AT24)</f>
        <v>13362.539999999999</v>
      </c>
      <c r="S24" s="9">
        <f t="shared" si="5"/>
        <v>1192.99</v>
      </c>
      <c r="T24" s="9">
        <f>ROUNDDOWN(K24*5%/2,2)</f>
        <v>1089</v>
      </c>
      <c r="U24" s="9">
        <f>SUM(BA24:BF24)</f>
        <v>10201.61</v>
      </c>
      <c r="V24" s="10">
        <f>Q24+R24+S24+T24+U24</f>
        <v>28724.59</v>
      </c>
      <c r="W24" s="13">
        <f t="shared" si="7"/>
        <v>7418</v>
      </c>
      <c r="X24" s="13">
        <f>(AE24-W24)</f>
        <v>7417.41</v>
      </c>
      <c r="Y24" s="14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18">
        <v>200</v>
      </c>
      <c r="AE24" s="19">
        <f>+P24-V24</f>
        <v>14835.41</v>
      </c>
      <c r="AF24" s="20">
        <f>(+P24-V24)/2</f>
        <v>7417.7049999999999</v>
      </c>
      <c r="AG24" s="6">
        <v>7</v>
      </c>
      <c r="AH24" s="7" t="s">
        <v>34</v>
      </c>
      <c r="AI24" s="12" t="s">
        <v>27</v>
      </c>
      <c r="AJ24" s="9">
        <f t="shared" si="6"/>
        <v>2878.45</v>
      </c>
      <c r="AK24" s="9">
        <f>K24*9%</f>
        <v>3920.3999999999996</v>
      </c>
      <c r="AL24" s="9">
        <v>0</v>
      </c>
      <c r="AM24" s="9">
        <v>0</v>
      </c>
      <c r="AN24" s="9">
        <v>0</v>
      </c>
      <c r="AO24" s="9">
        <v>983.33</v>
      </c>
      <c r="AP24" s="9">
        <v>0</v>
      </c>
      <c r="AQ24" s="9">
        <v>5469.92</v>
      </c>
      <c r="AR24" s="9">
        <v>0</v>
      </c>
      <c r="AS24" s="9">
        <v>2333.33</v>
      </c>
      <c r="AT24" s="9">
        <v>655.56</v>
      </c>
      <c r="AU24" s="9">
        <f>SUM(AK24:AT24)</f>
        <v>13362.539999999999</v>
      </c>
      <c r="AV24" s="17">
        <v>200</v>
      </c>
      <c r="AW24" s="9">
        <v>992.99</v>
      </c>
      <c r="AX24" s="9">
        <v>0</v>
      </c>
      <c r="AY24" s="9">
        <f>SUM(AV24:AW24)</f>
        <v>1192.99</v>
      </c>
      <c r="AZ24" s="9">
        <f t="shared" si="0"/>
        <v>1089</v>
      </c>
      <c r="BA24" s="9">
        <v>0</v>
      </c>
      <c r="BB24" s="9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1">
        <f t="shared" si="1"/>
        <v>28724.59</v>
      </c>
    </row>
    <row r="25" spans="1:60" s="22" customFormat="1" ht="23.1" customHeight="1" x14ac:dyDescent="0.35">
      <c r="A25" s="6" t="s">
        <v>2</v>
      </c>
      <c r="B25" s="30"/>
      <c r="C25" s="31"/>
      <c r="D25" s="25"/>
      <c r="E25" s="25"/>
      <c r="F25" s="9">
        <f t="shared" si="2"/>
        <v>0</v>
      </c>
      <c r="G25" s="25"/>
      <c r="H25" s="25"/>
      <c r="I25" s="25"/>
      <c r="J25" s="9">
        <f t="shared" si="3"/>
        <v>0</v>
      </c>
      <c r="K25" s="32"/>
      <c r="L25" s="11">
        <f t="shared" si="4"/>
        <v>0</v>
      </c>
      <c r="M25" s="33"/>
      <c r="N25" s="33"/>
      <c r="O25" s="33"/>
      <c r="P25" s="32"/>
      <c r="Q25" s="25"/>
      <c r="R25" s="9"/>
      <c r="S25" s="9"/>
      <c r="T25" s="9"/>
      <c r="U25" s="9"/>
      <c r="V25" s="34"/>
      <c r="W25" s="13"/>
      <c r="X25" s="35"/>
      <c r="Y25" s="24"/>
      <c r="Z25" s="47"/>
      <c r="AA25" s="33"/>
      <c r="AB25" s="48"/>
      <c r="AC25" s="9"/>
      <c r="AD25" s="49"/>
      <c r="AE25" s="50"/>
      <c r="AF25" s="41"/>
      <c r="AG25" s="6" t="s">
        <v>2</v>
      </c>
      <c r="AH25" s="30"/>
      <c r="AI25" s="31"/>
      <c r="AJ25" s="9">
        <f t="shared" si="6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44"/>
      <c r="AW25" s="25"/>
      <c r="AX25" s="25"/>
      <c r="AY25" s="43"/>
      <c r="AZ25" s="9">
        <f t="shared" si="0"/>
        <v>0</v>
      </c>
      <c r="BA25" s="12"/>
      <c r="BB25" s="25"/>
      <c r="BC25" s="25"/>
      <c r="BD25" s="25"/>
      <c r="BE25" s="25"/>
      <c r="BF25" s="25"/>
      <c r="BG25" s="43"/>
      <c r="BH25" s="21">
        <f t="shared" si="1"/>
        <v>0</v>
      </c>
    </row>
    <row r="26" spans="1:60" s="22" customFormat="1" ht="23.1" customHeight="1" x14ac:dyDescent="0.35">
      <c r="A26" s="6">
        <v>8</v>
      </c>
      <c r="B26" s="7" t="s">
        <v>35</v>
      </c>
      <c r="C26" s="26" t="s">
        <v>36</v>
      </c>
      <c r="D26" s="9">
        <v>33591</v>
      </c>
      <c r="E26" s="9">
        <v>1550</v>
      </c>
      <c r="F26" s="9">
        <f t="shared" si="2"/>
        <v>35141</v>
      </c>
      <c r="G26" s="9">
        <v>1550</v>
      </c>
      <c r="H26" s="9"/>
      <c r="I26" s="9"/>
      <c r="J26" s="9">
        <f t="shared" si="3"/>
        <v>36691</v>
      </c>
      <c r="K26" s="10">
        <f>J26</f>
        <v>36691</v>
      </c>
      <c r="L26" s="11">
        <f t="shared" si="4"/>
        <v>1505.78</v>
      </c>
      <c r="M26" s="12">
        <v>1</v>
      </c>
      <c r="N26" s="12">
        <v>1</v>
      </c>
      <c r="O26" s="12">
        <v>38</v>
      </c>
      <c r="P26" s="10">
        <f>K26-L26</f>
        <v>35185.22</v>
      </c>
      <c r="Q26" s="9">
        <v>1715.73</v>
      </c>
      <c r="R26" s="9">
        <f>SUM(AK26:AT26)</f>
        <v>6160.33</v>
      </c>
      <c r="S26" s="9">
        <f t="shared" si="5"/>
        <v>200</v>
      </c>
      <c r="T26" s="9">
        <f>ROUNDDOWN(K26*5%/2,2)</f>
        <v>917.27</v>
      </c>
      <c r="U26" s="9">
        <f>SUM(BA26:BF26)</f>
        <v>100</v>
      </c>
      <c r="V26" s="10">
        <f>Q26+R26+S26+T26+U26</f>
        <v>9093.33</v>
      </c>
      <c r="W26" s="13">
        <f t="shared" si="7"/>
        <v>13046</v>
      </c>
      <c r="X26" s="13">
        <f>(AE26-W26)</f>
        <v>13045.89</v>
      </c>
      <c r="Y26" s="14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18">
        <v>200</v>
      </c>
      <c r="AE26" s="19">
        <f>+P26-V26</f>
        <v>26091.89</v>
      </c>
      <c r="AF26" s="20">
        <f>(+P26-V26)/2</f>
        <v>13045.945</v>
      </c>
      <c r="AG26" s="6">
        <v>8</v>
      </c>
      <c r="AH26" s="7" t="s">
        <v>35</v>
      </c>
      <c r="AI26" s="26" t="s">
        <v>36</v>
      </c>
      <c r="AJ26" s="9">
        <f t="shared" si="6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17">
        <v>200</v>
      </c>
      <c r="AW26" s="9">
        <v>0</v>
      </c>
      <c r="AX26" s="9">
        <v>0</v>
      </c>
      <c r="AY26" s="9">
        <f>SUM(AV26:AX26)</f>
        <v>200</v>
      </c>
      <c r="AZ26" s="9">
        <f t="shared" si="0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1">
        <f t="shared" si="1"/>
        <v>9093.33</v>
      </c>
    </row>
    <row r="27" spans="1:60" s="22" customFormat="1" ht="23.1" customHeight="1" x14ac:dyDescent="0.35">
      <c r="A27" s="6" t="s">
        <v>2</v>
      </c>
      <c r="B27" s="7"/>
      <c r="C27" s="28"/>
      <c r="D27" s="9"/>
      <c r="E27" s="9"/>
      <c r="F27" s="9">
        <f t="shared" si="2"/>
        <v>0</v>
      </c>
      <c r="G27" s="9"/>
      <c r="H27" s="9"/>
      <c r="I27" s="9"/>
      <c r="J27" s="9">
        <f t="shared" si="3"/>
        <v>0</v>
      </c>
      <c r="K27" s="10"/>
      <c r="L27" s="11">
        <f t="shared" si="4"/>
        <v>0</v>
      </c>
      <c r="M27" s="12"/>
      <c r="N27" s="12"/>
      <c r="O27" s="12"/>
      <c r="P27" s="10"/>
      <c r="Q27" s="9"/>
      <c r="R27" s="9"/>
      <c r="S27" s="9"/>
      <c r="T27" s="9"/>
      <c r="U27" s="9"/>
      <c r="V27" s="10"/>
      <c r="W27" s="13"/>
      <c r="X27" s="13"/>
      <c r="Y27" s="14"/>
      <c r="Z27" s="15"/>
      <c r="AA27" s="16"/>
      <c r="AB27" s="9"/>
      <c r="AC27" s="9"/>
      <c r="AD27" s="29"/>
      <c r="AE27" s="19"/>
      <c r="AF27" s="20"/>
      <c r="AG27" s="6" t="s">
        <v>2</v>
      </c>
      <c r="AH27" s="7"/>
      <c r="AI27" s="28"/>
      <c r="AJ27" s="9">
        <f t="shared" si="6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7"/>
      <c r="AW27" s="9"/>
      <c r="AX27" s="9"/>
      <c r="AY27" s="9"/>
      <c r="AZ27" s="9">
        <f t="shared" si="0"/>
        <v>0</v>
      </c>
      <c r="BA27" s="12"/>
      <c r="BB27" s="9"/>
      <c r="BC27" s="9"/>
      <c r="BD27" s="9"/>
      <c r="BE27" s="9"/>
      <c r="BF27" s="9"/>
      <c r="BG27" s="9"/>
      <c r="BH27" s="21">
        <f t="shared" si="1"/>
        <v>0</v>
      </c>
    </row>
    <row r="28" spans="1:60" s="22" customFormat="1" ht="23.1" customHeight="1" x14ac:dyDescent="0.35">
      <c r="A28" s="6">
        <v>9</v>
      </c>
      <c r="B28" s="7" t="s">
        <v>37</v>
      </c>
      <c r="C28" s="28" t="s">
        <v>29</v>
      </c>
      <c r="D28" s="9">
        <v>29737</v>
      </c>
      <c r="E28" s="9">
        <v>1540</v>
      </c>
      <c r="F28" s="9">
        <f t="shared" si="2"/>
        <v>31277</v>
      </c>
      <c r="G28" s="9">
        <v>1540</v>
      </c>
      <c r="H28" s="9"/>
      <c r="I28" s="9"/>
      <c r="J28" s="9">
        <f t="shared" si="3"/>
        <v>32817</v>
      </c>
      <c r="K28" s="10">
        <f>J28</f>
        <v>32817</v>
      </c>
      <c r="L28" s="11">
        <f t="shared" si="4"/>
        <v>0</v>
      </c>
      <c r="M28" s="12">
        <v>0</v>
      </c>
      <c r="N28" s="12">
        <v>0</v>
      </c>
      <c r="O28" s="12">
        <v>0</v>
      </c>
      <c r="P28" s="10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 t="shared" si="5"/>
        <v>200</v>
      </c>
      <c r="T28" s="9">
        <f>ROUNDDOWN(K28*5%/2,2)</f>
        <v>820.42</v>
      </c>
      <c r="U28" s="9">
        <f>SUM(BA28:BF28)</f>
        <v>100</v>
      </c>
      <c r="V28" s="10">
        <f>Q28+R28+S28+T28+U28</f>
        <v>5275.41</v>
      </c>
      <c r="W28" s="13">
        <f t="shared" si="7"/>
        <v>13771</v>
      </c>
      <c r="X28" s="13">
        <f>(AE28-W28)</f>
        <v>13770.59</v>
      </c>
      <c r="Y28" s="139">
        <f>+A28</f>
        <v>9</v>
      </c>
      <c r="Z28" s="16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17">
        <v>200</v>
      </c>
      <c r="AE28" s="19">
        <f>+P28-V28</f>
        <v>27541.59</v>
      </c>
      <c r="AF28" s="20">
        <f>(+P28-V28)/2</f>
        <v>13770.795</v>
      </c>
      <c r="AG28" s="6">
        <v>9</v>
      </c>
      <c r="AH28" s="7" t="s">
        <v>37</v>
      </c>
      <c r="AI28" s="28" t="s">
        <v>29</v>
      </c>
      <c r="AJ28" s="9">
        <f t="shared" si="6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17">
        <v>200</v>
      </c>
      <c r="AW28" s="9">
        <v>0</v>
      </c>
      <c r="AX28" s="9">
        <v>0</v>
      </c>
      <c r="AY28" s="9">
        <f>SUM(AV28:AW28)</f>
        <v>200</v>
      </c>
      <c r="AZ28" s="9">
        <f t="shared" si="0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1">
        <f t="shared" si="1"/>
        <v>5275.41</v>
      </c>
    </row>
    <row r="29" spans="1:60" s="22" customFormat="1" ht="23.1" customHeight="1" x14ac:dyDescent="0.35">
      <c r="A29" s="6" t="s">
        <v>2</v>
      </c>
      <c r="B29" s="7"/>
      <c r="C29" s="28"/>
      <c r="D29" s="9"/>
      <c r="E29" s="9"/>
      <c r="F29" s="9">
        <f t="shared" si="2"/>
        <v>0</v>
      </c>
      <c r="G29" s="9"/>
      <c r="H29" s="9"/>
      <c r="I29" s="9"/>
      <c r="J29" s="9">
        <f t="shared" si="3"/>
        <v>0</v>
      </c>
      <c r="K29" s="10">
        <f>J29</f>
        <v>0</v>
      </c>
      <c r="L29" s="11">
        <f t="shared" si="4"/>
        <v>0</v>
      </c>
      <c r="M29" s="12"/>
      <c r="N29" s="12"/>
      <c r="O29" s="12"/>
      <c r="P29" s="10">
        <f t="shared" si="8"/>
        <v>0</v>
      </c>
      <c r="Q29" s="9"/>
      <c r="R29" s="9">
        <f>SUM(AK29:AT29)</f>
        <v>0</v>
      </c>
      <c r="S29" s="9">
        <f t="shared" si="5"/>
        <v>0</v>
      </c>
      <c r="T29" s="9">
        <f>ROUNDDOWN(K29*5%/2,2)</f>
        <v>0</v>
      </c>
      <c r="U29" s="9">
        <f>SUM(BA29:BF29)</f>
        <v>0</v>
      </c>
      <c r="V29" s="10">
        <f>Q29+R29+S29+T29+U29</f>
        <v>0</v>
      </c>
      <c r="W29" s="13">
        <f t="shared" si="7"/>
        <v>0</v>
      </c>
      <c r="X29" s="13">
        <f>(AE29-W29)</f>
        <v>0</v>
      </c>
      <c r="Y29" s="140"/>
      <c r="Z29" s="16">
        <f>K29*12%</f>
        <v>0</v>
      </c>
      <c r="AA29" s="16"/>
      <c r="AB29" s="9"/>
      <c r="AC29" s="9">
        <f>ROUNDUP(J29*5%/2,2)</f>
        <v>0</v>
      </c>
      <c r="AD29" s="142"/>
      <c r="AE29" s="19">
        <f>+P29-V29</f>
        <v>0</v>
      </c>
      <c r="AF29" s="20">
        <f>(+P29-V29)/2</f>
        <v>0</v>
      </c>
      <c r="AG29" s="42"/>
      <c r="AH29" s="7"/>
      <c r="AI29" s="28"/>
      <c r="AJ29" s="9">
        <f t="shared" si="6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17"/>
      <c r="AW29" s="9"/>
      <c r="AX29" s="9"/>
      <c r="AY29" s="9">
        <f>SUM(AV29:AW29)</f>
        <v>0</v>
      </c>
      <c r="AZ29" s="9">
        <f t="shared" si="0"/>
        <v>0</v>
      </c>
      <c r="BA29" s="12"/>
      <c r="BB29" s="9"/>
      <c r="BC29" s="9"/>
      <c r="BD29" s="9"/>
      <c r="BE29" s="9"/>
      <c r="BF29" s="9"/>
      <c r="BG29" s="9">
        <f>SUM(BA29:BF29)</f>
        <v>0</v>
      </c>
      <c r="BH29" s="21">
        <f t="shared" si="1"/>
        <v>0</v>
      </c>
    </row>
    <row r="30" spans="1:60" s="22" customFormat="1" ht="23.1" customHeight="1" x14ac:dyDescent="0.35">
      <c r="A30" s="6">
        <v>10</v>
      </c>
      <c r="B30" s="7" t="s">
        <v>95</v>
      </c>
      <c r="C30" s="28" t="s">
        <v>96</v>
      </c>
      <c r="D30" s="9">
        <v>29165</v>
      </c>
      <c r="E30" s="9">
        <v>1540</v>
      </c>
      <c r="F30" s="9">
        <f t="shared" si="2"/>
        <v>30705</v>
      </c>
      <c r="G30" s="9">
        <v>1540</v>
      </c>
      <c r="H30" s="9"/>
      <c r="I30" s="9"/>
      <c r="J30" s="9">
        <f t="shared" si="3"/>
        <v>32245</v>
      </c>
      <c r="K30" s="10">
        <f>J30</f>
        <v>32245</v>
      </c>
      <c r="L30" s="11">
        <f t="shared" si="4"/>
        <v>0</v>
      </c>
      <c r="M30" s="12">
        <v>0</v>
      </c>
      <c r="N30" s="12">
        <v>0</v>
      </c>
      <c r="O30" s="12">
        <v>0</v>
      </c>
      <c r="P30" s="10">
        <f t="shared" si="8"/>
        <v>32245</v>
      </c>
      <c r="Q30" s="9">
        <v>1125.52</v>
      </c>
      <c r="R30" s="9">
        <f>SUM(AK30:AT30)</f>
        <v>2902.0499999999997</v>
      </c>
      <c r="S30" s="9">
        <f t="shared" si="5"/>
        <v>200</v>
      </c>
      <c r="T30" s="9">
        <f>ROUNDDOWN(K30*5%/2,2)</f>
        <v>806.12</v>
      </c>
      <c r="U30" s="9">
        <f>SUM(BA30:BF30)</f>
        <v>220.98</v>
      </c>
      <c r="V30" s="10">
        <f>Q30+R30+S30+T30+U30</f>
        <v>5254.6699999999992</v>
      </c>
      <c r="W30" s="13">
        <f t="shared" si="7"/>
        <v>13495</v>
      </c>
      <c r="X30" s="13">
        <f>(AE30-W30)</f>
        <v>13495.330000000002</v>
      </c>
      <c r="Y30" s="139">
        <f>+A30</f>
        <v>10</v>
      </c>
      <c r="Z30" s="16">
        <f>K30*12%</f>
        <v>3869.3999999999996</v>
      </c>
      <c r="AA30" s="16"/>
      <c r="AB30" s="9">
        <v>100</v>
      </c>
      <c r="AC30" s="9">
        <f>ROUNDUP(J30*5%/2,2)</f>
        <v>806.13</v>
      </c>
      <c r="AD30" s="142">
        <v>200</v>
      </c>
      <c r="AE30" s="19">
        <f>+P30-V30</f>
        <v>26990.33</v>
      </c>
      <c r="AF30" s="20">
        <f>(+P30-V30)/2</f>
        <v>13495.165000000001</v>
      </c>
      <c r="AG30" s="6">
        <v>10</v>
      </c>
      <c r="AH30" s="7" t="s">
        <v>95</v>
      </c>
      <c r="AI30" s="28" t="s">
        <v>96</v>
      </c>
      <c r="AJ30" s="9">
        <f t="shared" si="6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17">
        <v>200</v>
      </c>
      <c r="AW30" s="9"/>
      <c r="AX30" s="9"/>
      <c r="AY30" s="9">
        <f>SUM(AV30:AW30)</f>
        <v>200</v>
      </c>
      <c r="AZ30" s="9">
        <f t="shared" si="0"/>
        <v>806.12</v>
      </c>
      <c r="BA30" s="12"/>
      <c r="BB30" s="9"/>
      <c r="BC30" s="9"/>
      <c r="BD30" s="9">
        <v>220.98</v>
      </c>
      <c r="BE30" s="9"/>
      <c r="BF30" s="9"/>
      <c r="BG30" s="9">
        <f>SUM(BA30:BF30)</f>
        <v>220.98</v>
      </c>
      <c r="BH30" s="21">
        <f t="shared" si="1"/>
        <v>5254.6699999999992</v>
      </c>
    </row>
    <row r="31" spans="1:60" s="22" customFormat="1" ht="23.1" customHeight="1" x14ac:dyDescent="0.35">
      <c r="A31" s="6" t="s">
        <v>2</v>
      </c>
      <c r="B31" s="7"/>
      <c r="C31" s="28"/>
      <c r="D31" s="9"/>
      <c r="E31" s="9"/>
      <c r="F31" s="9">
        <f t="shared" si="2"/>
        <v>0</v>
      </c>
      <c r="G31" s="9"/>
      <c r="H31" s="9"/>
      <c r="I31" s="9"/>
      <c r="J31" s="9">
        <f t="shared" si="3"/>
        <v>0</v>
      </c>
      <c r="K31" s="10">
        <f>J31</f>
        <v>0</v>
      </c>
      <c r="L31" s="11">
        <f t="shared" si="4"/>
        <v>0</v>
      </c>
      <c r="M31" s="12"/>
      <c r="N31" s="12"/>
      <c r="O31" s="12"/>
      <c r="P31" s="10">
        <f t="shared" si="8"/>
        <v>0</v>
      </c>
      <c r="Q31" s="9"/>
      <c r="R31" s="9">
        <f>SUM(AK31:AT31)</f>
        <v>0</v>
      </c>
      <c r="S31" s="9">
        <f t="shared" si="5"/>
        <v>0</v>
      </c>
      <c r="T31" s="9">
        <f>ROUNDDOWN(K31*5%/2,2)</f>
        <v>0</v>
      </c>
      <c r="U31" s="9">
        <f>SUM(BA31:BF31)</f>
        <v>0</v>
      </c>
      <c r="V31" s="10">
        <f>Q31+R31+S31+T31+U31</f>
        <v>0</v>
      </c>
      <c r="W31" s="13">
        <f t="shared" si="7"/>
        <v>0</v>
      </c>
      <c r="X31" s="13">
        <f>(AE31-W31)</f>
        <v>0</v>
      </c>
      <c r="Y31" s="141"/>
      <c r="Z31" s="16">
        <f>K31*12%</f>
        <v>0</v>
      </c>
      <c r="AA31" s="16"/>
      <c r="AB31" s="9"/>
      <c r="AC31" s="9">
        <f>ROUNDUP(J31*5%/2,2)</f>
        <v>0</v>
      </c>
      <c r="AD31" s="142"/>
      <c r="AE31" s="19">
        <f>+P31-V31</f>
        <v>0</v>
      </c>
      <c r="AF31" s="20">
        <f>(+P31-V31)/2</f>
        <v>0</v>
      </c>
      <c r="AG31" s="6" t="s">
        <v>2</v>
      </c>
      <c r="AH31" s="7"/>
      <c r="AI31" s="28"/>
      <c r="AJ31" s="9">
        <f t="shared" si="6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17"/>
      <c r="AW31" s="9"/>
      <c r="AX31" s="9"/>
      <c r="AY31" s="9">
        <f>SUM(AV31:AW31)</f>
        <v>0</v>
      </c>
      <c r="AZ31" s="9">
        <f t="shared" si="0"/>
        <v>0</v>
      </c>
      <c r="BA31" s="12"/>
      <c r="BB31" s="9"/>
      <c r="BC31" s="9"/>
      <c r="BD31" s="9"/>
      <c r="BE31" s="9"/>
      <c r="BF31" s="9"/>
      <c r="BG31" s="9">
        <f>SUM(BA31:BF31)</f>
        <v>0</v>
      </c>
      <c r="BH31" s="21">
        <f t="shared" si="1"/>
        <v>0</v>
      </c>
    </row>
    <row r="32" spans="1:60" s="22" customFormat="1" ht="23.1" customHeight="1" x14ac:dyDescent="0.35">
      <c r="A32" s="6">
        <v>11</v>
      </c>
      <c r="B32" s="46" t="s">
        <v>38</v>
      </c>
      <c r="C32" s="28" t="s">
        <v>36</v>
      </c>
      <c r="D32" s="9">
        <v>33591</v>
      </c>
      <c r="E32" s="9">
        <v>1550</v>
      </c>
      <c r="F32" s="9">
        <f t="shared" si="2"/>
        <v>35141</v>
      </c>
      <c r="G32" s="9">
        <v>1550</v>
      </c>
      <c r="H32" s="9"/>
      <c r="I32" s="9"/>
      <c r="J32" s="9">
        <f t="shared" si="3"/>
        <v>36691</v>
      </c>
      <c r="K32" s="10">
        <f>J32</f>
        <v>36691</v>
      </c>
      <c r="L32" s="11">
        <f t="shared" si="4"/>
        <v>0</v>
      </c>
      <c r="M32" s="12">
        <v>0</v>
      </c>
      <c r="N32" s="12">
        <v>0</v>
      </c>
      <c r="O32" s="12">
        <v>0</v>
      </c>
      <c r="P32" s="10">
        <f t="shared" si="8"/>
        <v>36691</v>
      </c>
      <c r="Q32" s="9">
        <v>1715.73</v>
      </c>
      <c r="R32" s="9">
        <f>SUM(AK32:AT32)</f>
        <v>18343.05</v>
      </c>
      <c r="S32" s="9">
        <f t="shared" si="5"/>
        <v>1838.8</v>
      </c>
      <c r="T32" s="9">
        <f>ROUNDDOWN(K32*5%/2,2)</f>
        <v>917.27</v>
      </c>
      <c r="U32" s="9">
        <f>SUM(BA32:BF32)</f>
        <v>8614</v>
      </c>
      <c r="V32" s="10">
        <f>Q32+R32+S32+T32+U32</f>
        <v>31428.85</v>
      </c>
      <c r="W32" s="13">
        <f t="shared" si="7"/>
        <v>2631</v>
      </c>
      <c r="X32" s="13">
        <f>(AE32-W32)</f>
        <v>2631.1500000000015</v>
      </c>
      <c r="Y32" s="139">
        <f>+A32</f>
        <v>11</v>
      </c>
      <c r="Z32" s="16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17">
        <v>200</v>
      </c>
      <c r="AE32" s="19">
        <f>+P32-V32</f>
        <v>5262.1500000000015</v>
      </c>
      <c r="AF32" s="20">
        <f>(+P32-V32)/2</f>
        <v>2631.0750000000007</v>
      </c>
      <c r="AG32" s="6">
        <v>11</v>
      </c>
      <c r="AH32" s="46" t="s">
        <v>38</v>
      </c>
      <c r="AI32" s="28" t="s">
        <v>36</v>
      </c>
      <c r="AJ32" s="9">
        <f t="shared" si="6"/>
        <v>1715.73</v>
      </c>
      <c r="AK32" s="9">
        <f>K32*9%</f>
        <v>3302.19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18343.05</v>
      </c>
      <c r="AV32" s="17">
        <v>300</v>
      </c>
      <c r="AW32" s="9">
        <v>1538.8</v>
      </c>
      <c r="AX32" s="9">
        <v>0</v>
      </c>
      <c r="AY32" s="9">
        <f>SUM(AV32:AX32)</f>
        <v>1838.8</v>
      </c>
      <c r="AZ32" s="9">
        <f t="shared" si="0"/>
        <v>917.27</v>
      </c>
      <c r="BA32" s="9">
        <v>0</v>
      </c>
      <c r="BB32" s="27">
        <v>0</v>
      </c>
      <c r="BC32" s="9">
        <v>6128</v>
      </c>
      <c r="BD32" s="9">
        <v>100</v>
      </c>
      <c r="BE32" s="9">
        <v>2386</v>
      </c>
      <c r="BF32" s="9">
        <v>0</v>
      </c>
      <c r="BG32" s="9">
        <f>SUM(BA32:BF32)</f>
        <v>8614</v>
      </c>
      <c r="BH32" s="21">
        <f t="shared" si="1"/>
        <v>31428.85</v>
      </c>
    </row>
    <row r="33" spans="1:60" s="22" customFormat="1" ht="23.1" customHeight="1" x14ac:dyDescent="0.35">
      <c r="A33" s="6" t="s">
        <v>2</v>
      </c>
      <c r="B33" s="52"/>
      <c r="C33" s="28"/>
      <c r="D33" s="9"/>
      <c r="E33" s="9"/>
      <c r="F33" s="9">
        <f t="shared" si="2"/>
        <v>0</v>
      </c>
      <c r="G33" s="9"/>
      <c r="H33" s="9"/>
      <c r="I33" s="9"/>
      <c r="J33" s="9">
        <f t="shared" si="3"/>
        <v>0</v>
      </c>
      <c r="K33" s="10"/>
      <c r="L33" s="11">
        <f t="shared" si="4"/>
        <v>0</v>
      </c>
      <c r="M33" s="12"/>
      <c r="N33" s="12"/>
      <c r="O33" s="12"/>
      <c r="P33" s="10">
        <f t="shared" si="8"/>
        <v>0</v>
      </c>
      <c r="Q33" s="9"/>
      <c r="R33" s="9"/>
      <c r="S33" s="9"/>
      <c r="T33" s="9"/>
      <c r="U33" s="9"/>
      <c r="V33" s="10"/>
      <c r="W33" s="13"/>
      <c r="X33" s="13"/>
      <c r="Y33" s="139"/>
      <c r="Z33" s="16"/>
      <c r="AA33" s="16"/>
      <c r="AB33" s="9"/>
      <c r="AC33" s="9"/>
      <c r="AD33" s="142"/>
      <c r="AE33" s="19"/>
      <c r="AF33" s="20"/>
      <c r="AG33" s="6" t="s">
        <v>2</v>
      </c>
      <c r="AH33" s="52"/>
      <c r="AI33" s="28"/>
      <c r="AJ33" s="9">
        <f t="shared" si="6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17"/>
      <c r="AW33" s="9"/>
      <c r="AX33" s="9"/>
      <c r="AY33" s="9"/>
      <c r="AZ33" s="9">
        <f t="shared" si="0"/>
        <v>0</v>
      </c>
      <c r="BA33" s="12"/>
      <c r="BB33" s="9"/>
      <c r="BC33" s="53"/>
      <c r="BD33" s="9"/>
      <c r="BE33" s="9"/>
      <c r="BF33" s="9"/>
      <c r="BG33" s="9"/>
      <c r="BH33" s="21">
        <f t="shared" si="1"/>
        <v>0</v>
      </c>
    </row>
    <row r="34" spans="1:60" s="22" customFormat="1" ht="23.1" customHeight="1" x14ac:dyDescent="0.35">
      <c r="A34" s="6">
        <v>12</v>
      </c>
      <c r="B34" s="7" t="s">
        <v>39</v>
      </c>
      <c r="C34" s="12" t="s">
        <v>92</v>
      </c>
      <c r="D34" s="9">
        <v>46725</v>
      </c>
      <c r="E34" s="9">
        <v>2290</v>
      </c>
      <c r="F34" s="9">
        <f t="shared" si="2"/>
        <v>49015</v>
      </c>
      <c r="G34" s="9">
        <v>2289</v>
      </c>
      <c r="H34" s="9"/>
      <c r="I34" s="9"/>
      <c r="J34" s="9">
        <f t="shared" si="3"/>
        <v>51304</v>
      </c>
      <c r="K34" s="10">
        <f>J34</f>
        <v>51304</v>
      </c>
      <c r="L34" s="11">
        <f t="shared" si="4"/>
        <v>0</v>
      </c>
      <c r="M34" s="12">
        <v>0</v>
      </c>
      <c r="N34" s="12">
        <v>0</v>
      </c>
      <c r="O34" s="12">
        <v>0</v>
      </c>
      <c r="P34" s="10">
        <f t="shared" si="8"/>
        <v>51304</v>
      </c>
      <c r="Q34" s="9">
        <v>4459.28</v>
      </c>
      <c r="R34" s="9">
        <f>SUM(AK34:AT34)</f>
        <v>21644.539999999997</v>
      </c>
      <c r="S34" s="9">
        <f t="shared" si="5"/>
        <v>200</v>
      </c>
      <c r="T34" s="9">
        <f>ROUNDDOWN(K34*5%/2,2)</f>
        <v>1282.5999999999999</v>
      </c>
      <c r="U34" s="9">
        <f>SUM(BA34:BF34)</f>
        <v>200</v>
      </c>
      <c r="V34" s="10">
        <f>Q34+R34+S34+T34+U34</f>
        <v>27786.419999999995</v>
      </c>
      <c r="W34" s="13">
        <f t="shared" si="7"/>
        <v>11759</v>
      </c>
      <c r="X34" s="13">
        <f>(AE34-W34)</f>
        <v>11758.580000000005</v>
      </c>
      <c r="Y34" s="139">
        <f>+A34</f>
        <v>12</v>
      </c>
      <c r="Z34" s="16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17">
        <v>200</v>
      </c>
      <c r="AE34" s="19">
        <f>+P34-V34</f>
        <v>23517.580000000005</v>
      </c>
      <c r="AF34" s="20">
        <f>(+P34-V34)/2</f>
        <v>11758.790000000003</v>
      </c>
      <c r="AG34" s="6">
        <v>12</v>
      </c>
      <c r="AH34" s="7" t="s">
        <v>39</v>
      </c>
      <c r="AI34" s="12" t="s">
        <v>92</v>
      </c>
      <c r="AJ34" s="9">
        <f t="shared" si="6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17">
        <v>200</v>
      </c>
      <c r="AW34" s="9">
        <v>0</v>
      </c>
      <c r="AX34" s="9">
        <v>0</v>
      </c>
      <c r="AY34" s="9">
        <f>SUM(AV34:AW34)</f>
        <v>200</v>
      </c>
      <c r="AZ34" s="9">
        <f t="shared" si="0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1">
        <f t="shared" si="1"/>
        <v>27786.419999999995</v>
      </c>
    </row>
    <row r="35" spans="1:60" s="22" customFormat="1" ht="23.1" customHeight="1" x14ac:dyDescent="0.35">
      <c r="A35" s="6" t="s">
        <v>2</v>
      </c>
      <c r="B35" s="30"/>
      <c r="C35" s="31" t="s">
        <v>93</v>
      </c>
      <c r="D35" s="25"/>
      <c r="E35" s="25"/>
      <c r="F35" s="9">
        <f t="shared" si="2"/>
        <v>0</v>
      </c>
      <c r="G35" s="25"/>
      <c r="H35" s="25"/>
      <c r="I35" s="25"/>
      <c r="J35" s="9">
        <f t="shared" si="3"/>
        <v>0</v>
      </c>
      <c r="K35" s="32"/>
      <c r="L35" s="11">
        <f t="shared" si="4"/>
        <v>0</v>
      </c>
      <c r="M35" s="33"/>
      <c r="N35" s="33"/>
      <c r="O35" s="33"/>
      <c r="P35" s="32"/>
      <c r="Q35" s="25"/>
      <c r="R35" s="9"/>
      <c r="S35" s="9"/>
      <c r="T35" s="9"/>
      <c r="U35" s="9"/>
      <c r="V35" s="34"/>
      <c r="W35" s="13"/>
      <c r="X35" s="35"/>
      <c r="Y35" s="140"/>
      <c r="Z35" s="16"/>
      <c r="AA35" s="16"/>
      <c r="AB35" s="9"/>
      <c r="AC35" s="9"/>
      <c r="AD35" s="142"/>
      <c r="AE35" s="40"/>
      <c r="AF35" s="41"/>
      <c r="AG35" s="42"/>
      <c r="AH35" s="30"/>
      <c r="AI35" s="31" t="s">
        <v>93</v>
      </c>
      <c r="AJ35" s="9">
        <f t="shared" si="6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44"/>
      <c r="AW35" s="25"/>
      <c r="AX35" s="25"/>
      <c r="AY35" s="43"/>
      <c r="AZ35" s="9">
        <f t="shared" si="0"/>
        <v>0</v>
      </c>
      <c r="BA35" s="12"/>
      <c r="BB35" s="25"/>
      <c r="BC35" s="25"/>
      <c r="BD35" s="25"/>
      <c r="BE35" s="25"/>
      <c r="BF35" s="25"/>
      <c r="BG35" s="43"/>
      <c r="BH35" s="21">
        <f t="shared" si="1"/>
        <v>0</v>
      </c>
    </row>
    <row r="36" spans="1:60" s="22" customFormat="1" ht="23.1" customHeight="1" x14ac:dyDescent="0.35">
      <c r="A36" s="6">
        <v>13</v>
      </c>
      <c r="B36" s="7" t="s">
        <v>40</v>
      </c>
      <c r="C36" s="26" t="s">
        <v>41</v>
      </c>
      <c r="D36" s="9">
        <v>33843</v>
      </c>
      <c r="E36" s="9">
        <v>1591</v>
      </c>
      <c r="F36" s="9">
        <f t="shared" si="2"/>
        <v>35434</v>
      </c>
      <c r="G36" s="9">
        <v>1590</v>
      </c>
      <c r="H36" s="9"/>
      <c r="I36" s="9"/>
      <c r="J36" s="9">
        <f t="shared" si="3"/>
        <v>37024</v>
      </c>
      <c r="K36" s="10">
        <f>J36</f>
        <v>37024</v>
      </c>
      <c r="L36" s="11">
        <f t="shared" si="4"/>
        <v>0</v>
      </c>
      <c r="M36" s="12">
        <v>0</v>
      </c>
      <c r="N36" s="12">
        <v>0</v>
      </c>
      <c r="O36" s="12">
        <v>0</v>
      </c>
      <c r="P36" s="10">
        <f>K36-L36</f>
        <v>37024</v>
      </c>
      <c r="Q36" s="9">
        <v>1759.94</v>
      </c>
      <c r="R36" s="9">
        <f>SUM(AK36:AT36)</f>
        <v>12468.739999999998</v>
      </c>
      <c r="S36" s="9">
        <f t="shared" si="5"/>
        <v>2512.19</v>
      </c>
      <c r="T36" s="9">
        <f>ROUNDDOWN(K36*5%/2,2)</f>
        <v>925.6</v>
      </c>
      <c r="U36" s="9">
        <f>SUM(BA36:BF36)</f>
        <v>100</v>
      </c>
      <c r="V36" s="10">
        <f>Q36+R36+S36+T36+U36</f>
        <v>17766.469999999998</v>
      </c>
      <c r="W36" s="13">
        <f t="shared" si="7"/>
        <v>9629</v>
      </c>
      <c r="X36" s="13">
        <f>(AE36-W36)</f>
        <v>9628.5300000000025</v>
      </c>
      <c r="Y36" s="139">
        <f>+A36</f>
        <v>13</v>
      </c>
      <c r="Z36" s="16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17">
        <v>200</v>
      </c>
      <c r="AE36" s="19">
        <f>+P36-V36</f>
        <v>19257.530000000002</v>
      </c>
      <c r="AF36" s="20">
        <f>(+P36-V36)/2</f>
        <v>9628.7650000000012</v>
      </c>
      <c r="AG36" s="6">
        <v>13</v>
      </c>
      <c r="AH36" s="7" t="s">
        <v>40</v>
      </c>
      <c r="AI36" s="26" t="s">
        <v>41</v>
      </c>
      <c r="AJ36" s="9">
        <f t="shared" si="6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>
        <v>983.33</v>
      </c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12468.739999999998</v>
      </c>
      <c r="AV36" s="17">
        <v>200</v>
      </c>
      <c r="AW36" s="9">
        <v>2312.19</v>
      </c>
      <c r="AX36" s="9">
        <v>0</v>
      </c>
      <c r="AY36" s="9">
        <f>SUM(AV36:AW36)</f>
        <v>2512.19</v>
      </c>
      <c r="AZ36" s="9">
        <f t="shared" si="0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1">
        <f t="shared" si="1"/>
        <v>17766.469999999998</v>
      </c>
    </row>
    <row r="37" spans="1:60" s="22" customFormat="1" ht="23.1" customHeight="1" x14ac:dyDescent="0.35">
      <c r="A37" s="6" t="s">
        <v>2</v>
      </c>
      <c r="B37" s="30"/>
      <c r="C37" s="31"/>
      <c r="D37" s="25"/>
      <c r="E37" s="25"/>
      <c r="F37" s="9">
        <f t="shared" si="2"/>
        <v>0</v>
      </c>
      <c r="G37" s="25"/>
      <c r="H37" s="25"/>
      <c r="I37" s="25"/>
      <c r="J37" s="9">
        <f t="shared" si="3"/>
        <v>0</v>
      </c>
      <c r="K37" s="32"/>
      <c r="L37" s="11">
        <f t="shared" si="4"/>
        <v>0</v>
      </c>
      <c r="M37" s="33"/>
      <c r="N37" s="33"/>
      <c r="O37" s="33"/>
      <c r="P37" s="32"/>
      <c r="Q37" s="25"/>
      <c r="R37" s="9"/>
      <c r="S37" s="9"/>
      <c r="T37" s="9"/>
      <c r="U37" s="9"/>
      <c r="V37" s="34"/>
      <c r="W37" s="13"/>
      <c r="X37" s="35"/>
      <c r="Y37" s="141"/>
      <c r="Z37" s="16"/>
      <c r="AA37" s="16"/>
      <c r="AB37" s="9"/>
      <c r="AC37" s="9"/>
      <c r="AD37" s="142"/>
      <c r="AE37" s="40"/>
      <c r="AF37" s="41"/>
      <c r="AG37" s="6" t="s">
        <v>2</v>
      </c>
      <c r="AH37" s="30"/>
      <c r="AI37" s="31"/>
      <c r="AJ37" s="9">
        <f t="shared" si="6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44"/>
      <c r="AW37" s="25"/>
      <c r="AX37" s="25"/>
      <c r="AY37" s="43"/>
      <c r="AZ37" s="9">
        <f t="shared" si="0"/>
        <v>0</v>
      </c>
      <c r="BA37" s="12"/>
      <c r="BB37" s="25"/>
      <c r="BC37" s="25"/>
      <c r="BD37" s="25"/>
      <c r="BE37" s="25"/>
      <c r="BF37" s="25"/>
      <c r="BG37" s="43"/>
      <c r="BH37" s="21">
        <f t="shared" si="1"/>
        <v>0</v>
      </c>
    </row>
    <row r="38" spans="1:60" s="22" customFormat="1" ht="23.1" customHeight="1" x14ac:dyDescent="0.35">
      <c r="A38" s="6">
        <v>14</v>
      </c>
      <c r="B38" s="7" t="s">
        <v>42</v>
      </c>
      <c r="C38" s="28" t="s">
        <v>59</v>
      </c>
      <c r="D38" s="9">
        <v>46725</v>
      </c>
      <c r="E38" s="9">
        <v>2290</v>
      </c>
      <c r="F38" s="9">
        <f t="shared" si="2"/>
        <v>49015</v>
      </c>
      <c r="G38" s="9">
        <v>2289</v>
      </c>
      <c r="H38" s="9"/>
      <c r="I38" s="9"/>
      <c r="J38" s="9">
        <f t="shared" si="3"/>
        <v>51304</v>
      </c>
      <c r="K38" s="10">
        <f>J38</f>
        <v>51304</v>
      </c>
      <c r="L38" s="11">
        <f t="shared" si="4"/>
        <v>2077.9</v>
      </c>
      <c r="M38" s="12">
        <v>1</v>
      </c>
      <c r="N38" s="12">
        <v>1</v>
      </c>
      <c r="O38" s="12">
        <v>32</v>
      </c>
      <c r="P38" s="10">
        <f>K38-L38</f>
        <v>49226.1</v>
      </c>
      <c r="Q38" s="9">
        <v>4459.28</v>
      </c>
      <c r="R38" s="9">
        <f>SUM(AK38:AT38)</f>
        <v>14870.59</v>
      </c>
      <c r="S38" s="9">
        <f t="shared" si="5"/>
        <v>200</v>
      </c>
      <c r="T38" s="9">
        <f>ROUNDDOWN(K38*5%/2,2)</f>
        <v>1282.5999999999999</v>
      </c>
      <c r="U38" s="9">
        <f>SUM(BA38:BF38)</f>
        <v>200</v>
      </c>
      <c r="V38" s="10">
        <f>Q38+R38+S38+T38+U38</f>
        <v>21012.469999999998</v>
      </c>
      <c r="W38" s="13">
        <f t="shared" si="7"/>
        <v>14107</v>
      </c>
      <c r="X38" s="13">
        <f>(AE38-W38)</f>
        <v>14106.630000000001</v>
      </c>
      <c r="Y38" s="14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18">
        <v>200</v>
      </c>
      <c r="AE38" s="19">
        <f>+P38-V38</f>
        <v>28213.63</v>
      </c>
      <c r="AF38" s="20">
        <f>(+P38-V38)/2</f>
        <v>14106.815000000001</v>
      </c>
      <c r="AG38" s="6">
        <v>14</v>
      </c>
      <c r="AH38" s="7" t="s">
        <v>42</v>
      </c>
      <c r="AI38" s="28" t="s">
        <v>59</v>
      </c>
      <c r="AJ38" s="9">
        <f t="shared" si="6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17">
        <v>200</v>
      </c>
      <c r="AW38" s="9">
        <v>0</v>
      </c>
      <c r="AX38" s="9">
        <v>0</v>
      </c>
      <c r="AY38" s="9">
        <f>SUM(AV38:AX38)</f>
        <v>200</v>
      </c>
      <c r="AZ38" s="9">
        <f t="shared" si="0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1">
        <f t="shared" si="1"/>
        <v>21012.469999999998</v>
      </c>
    </row>
    <row r="39" spans="1:60" s="22" customFormat="1" ht="23.1" customHeight="1" x14ac:dyDescent="0.35">
      <c r="A39" s="6" t="s">
        <v>2</v>
      </c>
      <c r="B39" s="7"/>
      <c r="C39" s="12"/>
      <c r="D39" s="9"/>
      <c r="E39" s="9"/>
      <c r="F39" s="9">
        <f t="shared" si="2"/>
        <v>0</v>
      </c>
      <c r="G39" s="9"/>
      <c r="H39" s="9"/>
      <c r="I39" s="9"/>
      <c r="J39" s="9">
        <f t="shared" si="3"/>
        <v>0</v>
      </c>
      <c r="K39" s="54"/>
      <c r="L39" s="11">
        <f t="shared" si="4"/>
        <v>0</v>
      </c>
      <c r="M39" s="12"/>
      <c r="N39" s="12"/>
      <c r="O39" s="12"/>
      <c r="P39" s="10"/>
      <c r="Q39" s="9"/>
      <c r="R39" s="9"/>
      <c r="S39" s="9"/>
      <c r="T39" s="9"/>
      <c r="U39" s="9"/>
      <c r="V39" s="10"/>
      <c r="W39" s="13"/>
      <c r="X39" s="13"/>
      <c r="Y39" s="14"/>
      <c r="Z39" s="15"/>
      <c r="AA39" s="16"/>
      <c r="AB39" s="9"/>
      <c r="AC39" s="9"/>
      <c r="AD39" s="29"/>
      <c r="AE39" s="19"/>
      <c r="AF39" s="20"/>
      <c r="AG39" s="6" t="s">
        <v>2</v>
      </c>
      <c r="AH39" s="7"/>
      <c r="AI39" s="12"/>
      <c r="AJ39" s="9">
        <f t="shared" si="6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17"/>
      <c r="AW39" s="25"/>
      <c r="AX39" s="25"/>
      <c r="AY39" s="9"/>
      <c r="AZ39" s="9">
        <f t="shared" si="0"/>
        <v>0</v>
      </c>
      <c r="BA39" s="12"/>
      <c r="BB39" s="25"/>
      <c r="BC39" s="9"/>
      <c r="BD39" s="9"/>
      <c r="BE39" s="9"/>
      <c r="BF39" s="25"/>
      <c r="BG39" s="9"/>
      <c r="BH39" s="21">
        <f t="shared" si="1"/>
        <v>0</v>
      </c>
    </row>
    <row r="40" spans="1:60" s="22" customFormat="1" ht="22.5" customHeight="1" x14ac:dyDescent="0.35">
      <c r="A40" s="6">
        <v>15</v>
      </c>
      <c r="B40" s="7" t="s">
        <v>43</v>
      </c>
      <c r="C40" s="8" t="s">
        <v>103</v>
      </c>
      <c r="D40" s="9">
        <v>43488</v>
      </c>
      <c r="E40" s="9">
        <v>2131</v>
      </c>
      <c r="F40" s="9">
        <v>83659</v>
      </c>
      <c r="G40" s="9">
        <v>3656</v>
      </c>
      <c r="H40" s="9"/>
      <c r="I40" s="9"/>
      <c r="J40" s="9">
        <f t="shared" si="3"/>
        <v>87315</v>
      </c>
      <c r="K40" s="10">
        <f>J40</f>
        <v>87315</v>
      </c>
      <c r="L40" s="11">
        <f t="shared" si="4"/>
        <v>0</v>
      </c>
      <c r="M40" s="12">
        <v>0</v>
      </c>
      <c r="N40" s="12">
        <v>0</v>
      </c>
      <c r="O40" s="12">
        <v>0</v>
      </c>
      <c r="P40" s="10">
        <f>K40-L40</f>
        <v>87315</v>
      </c>
      <c r="Q40" s="9">
        <v>12906.57</v>
      </c>
      <c r="R40" s="9">
        <f>SUM(AK40:AT40)</f>
        <v>8513.91</v>
      </c>
      <c r="S40" s="9">
        <f t="shared" si="5"/>
        <v>200</v>
      </c>
      <c r="T40" s="9">
        <f>ROUNDDOWN(K40*5%/2,2)</f>
        <v>2182.87</v>
      </c>
      <c r="U40" s="9">
        <f>SUM(BA40:BF40)</f>
        <v>100</v>
      </c>
      <c r="V40" s="10">
        <f>Q40+R40+S40+T40+U40</f>
        <v>23903.35</v>
      </c>
      <c r="W40" s="13">
        <f t="shared" si="7"/>
        <v>31706</v>
      </c>
      <c r="X40" s="13">
        <f>(AE40-W40)</f>
        <v>31705.65</v>
      </c>
      <c r="Y40" s="14">
        <f>+A40</f>
        <v>15</v>
      </c>
      <c r="Z40" s="15">
        <f>K40*12%</f>
        <v>10477.799999999999</v>
      </c>
      <c r="AA40" s="16">
        <v>0</v>
      </c>
      <c r="AB40" s="9">
        <v>100</v>
      </c>
      <c r="AC40" s="9">
        <f>ROUNDUP(J40*5%/2,2)</f>
        <v>2182.88</v>
      </c>
      <c r="AD40" s="18">
        <v>200</v>
      </c>
      <c r="AE40" s="19">
        <f>+P40-V40</f>
        <v>63411.65</v>
      </c>
      <c r="AF40" s="20">
        <f>(+P40-V40)/2</f>
        <v>31705.825000000001</v>
      </c>
      <c r="AG40" s="6">
        <v>15</v>
      </c>
      <c r="AH40" s="7" t="s">
        <v>43</v>
      </c>
      <c r="AI40" s="8" t="s">
        <v>103</v>
      </c>
      <c r="AJ40" s="9">
        <f t="shared" si="6"/>
        <v>12906.57</v>
      </c>
      <c r="AK40" s="9">
        <f>K40*9%</f>
        <v>7858.3499999999995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8513.91</v>
      </c>
      <c r="AV40" s="17">
        <v>200</v>
      </c>
      <c r="AW40" s="9">
        <v>0</v>
      </c>
      <c r="AX40" s="9">
        <v>0</v>
      </c>
      <c r="AY40" s="9">
        <f>SUM(AV40:AW40)</f>
        <v>200</v>
      </c>
      <c r="AZ40" s="9">
        <f t="shared" si="0"/>
        <v>2182.87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1">
        <f t="shared" si="1"/>
        <v>23903.35</v>
      </c>
    </row>
    <row r="41" spans="1:60" s="22" customFormat="1" ht="23.1" customHeight="1" x14ac:dyDescent="0.35">
      <c r="A41" s="6" t="s">
        <v>2</v>
      </c>
      <c r="B41" s="7"/>
      <c r="C41" s="28"/>
      <c r="D41" s="9"/>
      <c r="E41" s="9"/>
      <c r="F41" s="9">
        <f t="shared" si="2"/>
        <v>0</v>
      </c>
      <c r="G41" s="9"/>
      <c r="H41" s="9"/>
      <c r="I41" s="9"/>
      <c r="J41" s="9">
        <f t="shared" si="3"/>
        <v>0</v>
      </c>
      <c r="K41" s="54"/>
      <c r="L41" s="11">
        <f t="shared" si="4"/>
        <v>0</v>
      </c>
      <c r="M41" s="12"/>
      <c r="N41" s="12"/>
      <c r="O41" s="12"/>
      <c r="P41" s="10"/>
      <c r="Q41" s="9"/>
      <c r="R41" s="9"/>
      <c r="S41" s="9"/>
      <c r="T41" s="9"/>
      <c r="U41" s="9"/>
      <c r="V41" s="10"/>
      <c r="W41" s="13"/>
      <c r="X41" s="13"/>
      <c r="Y41" s="36"/>
      <c r="Z41" s="15"/>
      <c r="AA41" s="16"/>
      <c r="AB41" s="9"/>
      <c r="AC41" s="9"/>
      <c r="AD41" s="29"/>
      <c r="AE41" s="19"/>
      <c r="AF41" s="20"/>
      <c r="AG41" s="42"/>
      <c r="AH41" s="7"/>
      <c r="AI41" s="28"/>
      <c r="AJ41" s="9">
        <f t="shared" si="6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17"/>
      <c r="AW41" s="25"/>
      <c r="AX41" s="25"/>
      <c r="AY41" s="9"/>
      <c r="AZ41" s="9">
        <f t="shared" si="0"/>
        <v>0</v>
      </c>
      <c r="BA41" s="12"/>
      <c r="BB41" s="25"/>
      <c r="BC41" s="9"/>
      <c r="BD41" s="9"/>
      <c r="BE41" s="9"/>
      <c r="BF41" s="25"/>
      <c r="BG41" s="9"/>
      <c r="BH41" s="21">
        <f t="shared" si="1"/>
        <v>0</v>
      </c>
    </row>
    <row r="42" spans="1:60" s="22" customFormat="1" ht="23.1" customHeight="1" x14ac:dyDescent="0.35">
      <c r="A42" s="6">
        <v>16</v>
      </c>
      <c r="B42" s="7" t="s">
        <v>45</v>
      </c>
      <c r="C42" s="28" t="s">
        <v>104</v>
      </c>
      <c r="D42" s="9">
        <v>29165</v>
      </c>
      <c r="E42" s="9">
        <v>1540</v>
      </c>
      <c r="F42" s="9">
        <v>35434</v>
      </c>
      <c r="G42" s="9">
        <v>1590</v>
      </c>
      <c r="H42" s="9"/>
      <c r="I42" s="9"/>
      <c r="J42" s="9">
        <f t="shared" si="3"/>
        <v>37024</v>
      </c>
      <c r="K42" s="10">
        <f>J42</f>
        <v>37024</v>
      </c>
      <c r="L42" s="11">
        <f t="shared" si="4"/>
        <v>5971.61</v>
      </c>
      <c r="M42" s="12">
        <v>5</v>
      </c>
      <c r="N42" s="12">
        <v>0</v>
      </c>
      <c r="O42" s="12">
        <v>0</v>
      </c>
      <c r="P42" s="10">
        <f>K42-L42</f>
        <v>31052.39</v>
      </c>
      <c r="Q42" s="9">
        <v>1759.94</v>
      </c>
      <c r="R42" s="9">
        <f>SUM(AK42:AT42)</f>
        <v>3332.16</v>
      </c>
      <c r="S42" s="9">
        <f t="shared" si="5"/>
        <v>200</v>
      </c>
      <c r="T42" s="9">
        <f>ROUNDDOWN(K42*5%/2,2)</f>
        <v>925.6</v>
      </c>
      <c r="U42" s="9">
        <f>SUM(BA42:BF42)</f>
        <v>100</v>
      </c>
      <c r="V42" s="10">
        <f>Q42+R42+S42+T42+U42</f>
        <v>6317.7000000000007</v>
      </c>
      <c r="W42" s="13">
        <f t="shared" si="7"/>
        <v>12367</v>
      </c>
      <c r="X42" s="13">
        <f>(AE42-W42)</f>
        <v>12367.689999999999</v>
      </c>
      <c r="Y42" s="14">
        <f>+A42</f>
        <v>16</v>
      </c>
      <c r="Z42" s="15">
        <f>K42*12%</f>
        <v>4442.88</v>
      </c>
      <c r="AA42" s="16">
        <v>0</v>
      </c>
      <c r="AB42" s="9">
        <v>100</v>
      </c>
      <c r="AC42" s="9">
        <f>ROUNDUP(J42*5%/2,2)</f>
        <v>925.6</v>
      </c>
      <c r="AD42" s="18">
        <v>200</v>
      </c>
      <c r="AE42" s="19">
        <f>+P42-V42</f>
        <v>24734.69</v>
      </c>
      <c r="AF42" s="20">
        <f>(+P42-V42)/2</f>
        <v>12367.344999999999</v>
      </c>
      <c r="AG42" s="6">
        <v>16</v>
      </c>
      <c r="AH42" s="7" t="s">
        <v>45</v>
      </c>
      <c r="AI42" s="28" t="s">
        <v>104</v>
      </c>
      <c r="AJ42" s="9">
        <f t="shared" si="6"/>
        <v>1759.94</v>
      </c>
      <c r="AK42" s="9">
        <f>K42*9%</f>
        <v>3332.16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3332.16</v>
      </c>
      <c r="AV42" s="17">
        <v>200</v>
      </c>
      <c r="AW42" s="9">
        <v>0</v>
      </c>
      <c r="AX42" s="9">
        <v>0</v>
      </c>
      <c r="AY42" s="9">
        <f>SUM(AV42:AW42)</f>
        <v>200</v>
      </c>
      <c r="AZ42" s="9">
        <f t="shared" si="0"/>
        <v>925.6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1">
        <f t="shared" si="1"/>
        <v>6317.7000000000007</v>
      </c>
    </row>
    <row r="43" spans="1:60" s="22" customFormat="1" ht="23.1" customHeight="1" x14ac:dyDescent="0.35">
      <c r="A43" s="6" t="s">
        <v>2</v>
      </c>
      <c r="B43" s="30"/>
      <c r="C43" s="31"/>
      <c r="D43" s="25"/>
      <c r="E43" s="25"/>
      <c r="F43" s="9">
        <f t="shared" si="2"/>
        <v>0</v>
      </c>
      <c r="G43" s="25"/>
      <c r="H43" s="25"/>
      <c r="I43" s="9"/>
      <c r="J43" s="9">
        <f t="shared" si="3"/>
        <v>0</v>
      </c>
      <c r="K43" s="32"/>
      <c r="L43" s="11">
        <f t="shared" si="4"/>
        <v>0</v>
      </c>
      <c r="M43" s="33"/>
      <c r="N43" s="33"/>
      <c r="O43" s="33"/>
      <c r="P43" s="32"/>
      <c r="Q43" s="25"/>
      <c r="R43" s="9"/>
      <c r="S43" s="9"/>
      <c r="T43" s="9"/>
      <c r="U43" s="9"/>
      <c r="V43" s="34"/>
      <c r="W43" s="13"/>
      <c r="X43" s="35"/>
      <c r="Y43" s="24"/>
      <c r="Z43" s="37"/>
      <c r="AA43" s="38"/>
      <c r="AB43" s="25"/>
      <c r="AC43" s="9"/>
      <c r="AD43" s="39"/>
      <c r="AE43" s="40"/>
      <c r="AF43" s="41"/>
      <c r="AG43" s="6" t="s">
        <v>2</v>
      </c>
      <c r="AH43" s="30"/>
      <c r="AI43" s="31"/>
      <c r="AJ43" s="9">
        <f t="shared" si="6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44"/>
      <c r="AW43" s="25"/>
      <c r="AX43" s="25"/>
      <c r="AY43" s="43"/>
      <c r="AZ43" s="9">
        <f t="shared" si="0"/>
        <v>0</v>
      </c>
      <c r="BA43" s="12"/>
      <c r="BB43" s="25"/>
      <c r="BC43" s="25"/>
      <c r="BD43" s="25"/>
      <c r="BE43" s="25"/>
      <c r="BF43" s="25"/>
      <c r="BG43" s="43"/>
      <c r="BH43" s="21">
        <f t="shared" si="1"/>
        <v>0</v>
      </c>
    </row>
    <row r="44" spans="1:60" s="22" customFormat="1" ht="23.1" customHeight="1" x14ac:dyDescent="0.35">
      <c r="A44" s="6">
        <v>17</v>
      </c>
      <c r="B44" s="7" t="s">
        <v>46</v>
      </c>
      <c r="C44" s="28" t="s">
        <v>44</v>
      </c>
      <c r="D44" s="9">
        <v>43951</v>
      </c>
      <c r="E44" s="9">
        <v>2154</v>
      </c>
      <c r="F44" s="9">
        <f t="shared" si="2"/>
        <v>46105</v>
      </c>
      <c r="G44" s="9">
        <v>2108</v>
      </c>
      <c r="H44" s="9"/>
      <c r="I44" s="9"/>
      <c r="J44" s="9">
        <f t="shared" si="3"/>
        <v>48213</v>
      </c>
      <c r="K44" s="10">
        <f>J44</f>
        <v>48213</v>
      </c>
      <c r="L44" s="11">
        <f t="shared" si="4"/>
        <v>0</v>
      </c>
      <c r="M44" s="12">
        <v>0</v>
      </c>
      <c r="N44" s="12">
        <v>0</v>
      </c>
      <c r="O44" s="12">
        <v>0</v>
      </c>
      <c r="P44" s="10">
        <f>K44-L44</f>
        <v>48213</v>
      </c>
      <c r="Q44" s="9">
        <v>3809.14</v>
      </c>
      <c r="R44" s="9">
        <f>SUM(AK44:AT44)</f>
        <v>24145.45</v>
      </c>
      <c r="S44" s="9">
        <f t="shared" si="5"/>
        <v>1301.1500000000001</v>
      </c>
      <c r="T44" s="9">
        <f>ROUNDDOWN(K44*5%/2,2)</f>
        <v>1205.32</v>
      </c>
      <c r="U44" s="9">
        <f>SUM(BA44:BF44)</f>
        <v>12751.94</v>
      </c>
      <c r="V44" s="10">
        <f>Q44+R44+S44+T44+U44</f>
        <v>43213</v>
      </c>
      <c r="W44" s="13">
        <f t="shared" si="7"/>
        <v>2500</v>
      </c>
      <c r="X44" s="13">
        <f>(AE44-W44)</f>
        <v>2500</v>
      </c>
      <c r="Y44" s="14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18">
        <v>200</v>
      </c>
      <c r="AE44" s="19">
        <f>+P44-V44</f>
        <v>5000</v>
      </c>
      <c r="AF44" s="20">
        <f>(+P44-V44)/2</f>
        <v>2500</v>
      </c>
      <c r="AG44" s="6">
        <v>17</v>
      </c>
      <c r="AH44" s="7" t="s">
        <v>46</v>
      </c>
      <c r="AI44" s="28" t="s">
        <v>44</v>
      </c>
      <c r="AJ44" s="9">
        <f t="shared" si="6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7182.95</v>
      </c>
      <c r="AR44" s="9">
        <v>9634.44</v>
      </c>
      <c r="AS44" s="9">
        <v>2333.33</v>
      </c>
      <c r="AT44" s="9">
        <v>655.56</v>
      </c>
      <c r="AU44" s="9">
        <f>SUM(AK44:AT44)</f>
        <v>24145.45</v>
      </c>
      <c r="AV44" s="17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0"/>
        <v>1205.32</v>
      </c>
      <c r="BA44" s="9">
        <v>0</v>
      </c>
      <c r="BB44" s="9">
        <v>3156.75</v>
      </c>
      <c r="BC44" s="55">
        <v>9495.19</v>
      </c>
      <c r="BD44" s="9">
        <v>100</v>
      </c>
      <c r="BE44" s="9"/>
      <c r="BF44" s="9">
        <v>0</v>
      </c>
      <c r="BG44" s="9">
        <f>SUM(BA44:BF44)</f>
        <v>12751.94</v>
      </c>
      <c r="BH44" s="21">
        <f t="shared" si="1"/>
        <v>43213</v>
      </c>
    </row>
    <row r="45" spans="1:60" s="22" customFormat="1" ht="23.1" customHeight="1" x14ac:dyDescent="0.35">
      <c r="A45" s="6" t="s">
        <v>2</v>
      </c>
      <c r="B45" s="7"/>
      <c r="C45" s="54"/>
      <c r="D45" s="9"/>
      <c r="E45" s="9"/>
      <c r="F45" s="9">
        <f t="shared" si="2"/>
        <v>0</v>
      </c>
      <c r="G45" s="9"/>
      <c r="H45" s="9"/>
      <c r="I45" s="9"/>
      <c r="J45" s="9">
        <f t="shared" si="3"/>
        <v>0</v>
      </c>
      <c r="K45" s="10"/>
      <c r="L45" s="11">
        <f t="shared" si="4"/>
        <v>0</v>
      </c>
      <c r="M45" s="12"/>
      <c r="N45" s="12"/>
      <c r="O45" s="12"/>
      <c r="P45" s="10"/>
      <c r="Q45" s="12"/>
      <c r="R45" s="9"/>
      <c r="S45" s="9"/>
      <c r="T45" s="9"/>
      <c r="U45" s="9"/>
      <c r="V45" s="10"/>
      <c r="W45" s="13"/>
      <c r="X45" s="13"/>
      <c r="Y45" s="14"/>
      <c r="Z45" s="15"/>
      <c r="AA45" s="16"/>
      <c r="AB45" s="9"/>
      <c r="AC45" s="9"/>
      <c r="AD45" s="29"/>
      <c r="AE45" s="19"/>
      <c r="AF45" s="20"/>
      <c r="AG45" s="6" t="s">
        <v>2</v>
      </c>
      <c r="AH45" s="7"/>
      <c r="AI45" s="54"/>
      <c r="AJ45" s="9">
        <f t="shared" si="6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17"/>
      <c r="AW45" s="5"/>
      <c r="AX45" s="25"/>
      <c r="AY45" s="9"/>
      <c r="AZ45" s="9">
        <f t="shared" si="0"/>
        <v>0</v>
      </c>
      <c r="BA45" s="12"/>
      <c r="BB45" s="9"/>
      <c r="BC45" s="9"/>
      <c r="BD45" s="9"/>
      <c r="BE45" s="9"/>
      <c r="BF45" s="25"/>
      <c r="BG45" s="9"/>
      <c r="BH45" s="21">
        <f t="shared" si="1"/>
        <v>0</v>
      </c>
    </row>
    <row r="46" spans="1:60" s="22" customFormat="1" ht="23.1" customHeight="1" x14ac:dyDescent="0.35">
      <c r="A46" s="6">
        <v>18</v>
      </c>
      <c r="B46" s="7" t="s">
        <v>47</v>
      </c>
      <c r="C46" s="28" t="s">
        <v>29</v>
      </c>
      <c r="D46" s="9">
        <v>29737</v>
      </c>
      <c r="E46" s="9">
        <v>1540</v>
      </c>
      <c r="F46" s="9">
        <f t="shared" si="2"/>
        <v>31277</v>
      </c>
      <c r="G46" s="9">
        <v>1540</v>
      </c>
      <c r="H46" s="9"/>
      <c r="I46" s="9"/>
      <c r="J46" s="9">
        <f t="shared" si="3"/>
        <v>32817</v>
      </c>
      <c r="K46" s="10">
        <f>J46</f>
        <v>32817</v>
      </c>
      <c r="L46" s="11">
        <f t="shared" si="4"/>
        <v>0</v>
      </c>
      <c r="M46" s="12">
        <v>0</v>
      </c>
      <c r="N46" s="12">
        <v>0</v>
      </c>
      <c r="O46" s="12">
        <v>0</v>
      </c>
      <c r="P46" s="10">
        <f>K46-L46</f>
        <v>32817</v>
      </c>
      <c r="Q46" s="9">
        <v>1201.46</v>
      </c>
      <c r="R46" s="9">
        <f>SUM(AK46:AT46)</f>
        <v>2953.5299999999997</v>
      </c>
      <c r="S46" s="9">
        <f t="shared" si="5"/>
        <v>200</v>
      </c>
      <c r="T46" s="9">
        <f>ROUNDDOWN(K46*5%/2,2)</f>
        <v>820.42</v>
      </c>
      <c r="U46" s="9">
        <f>SUM(BA46:BF46)</f>
        <v>100</v>
      </c>
      <c r="V46" s="10">
        <f>Q46+R46+S46+T46+U46</f>
        <v>5275.41</v>
      </c>
      <c r="W46" s="13">
        <f t="shared" si="7"/>
        <v>13771</v>
      </c>
      <c r="X46" s="13">
        <f>(AE46-W46)</f>
        <v>13770.59</v>
      </c>
      <c r="Y46" s="14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18">
        <v>200</v>
      </c>
      <c r="AE46" s="19">
        <f>+P46-V46</f>
        <v>27541.59</v>
      </c>
      <c r="AF46" s="20">
        <f>(+P46-V46)/2</f>
        <v>13770.795</v>
      </c>
      <c r="AG46" s="6">
        <v>18</v>
      </c>
      <c r="AH46" s="7" t="s">
        <v>47</v>
      </c>
      <c r="AI46" s="28" t="s">
        <v>29</v>
      </c>
      <c r="AJ46" s="9">
        <f t="shared" si="6"/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17">
        <v>200</v>
      </c>
      <c r="AW46" s="9">
        <v>0</v>
      </c>
      <c r="AX46" s="9">
        <v>0</v>
      </c>
      <c r="AY46" s="9">
        <f>SUM(AV46:AW46)</f>
        <v>200</v>
      </c>
      <c r="AZ46" s="9">
        <f t="shared" si="0"/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1">
        <f t="shared" si="1"/>
        <v>5275.41</v>
      </c>
    </row>
    <row r="47" spans="1:60" s="22" customFormat="1" ht="23.1" customHeight="1" x14ac:dyDescent="0.35">
      <c r="A47" s="6" t="s">
        <v>2</v>
      </c>
      <c r="B47" s="30"/>
      <c r="C47" s="31"/>
      <c r="D47" s="25"/>
      <c r="E47" s="25"/>
      <c r="F47" s="9">
        <f t="shared" si="2"/>
        <v>0</v>
      </c>
      <c r="G47" s="25"/>
      <c r="H47" s="25"/>
      <c r="I47" s="9"/>
      <c r="J47" s="9">
        <f t="shared" si="3"/>
        <v>0</v>
      </c>
      <c r="K47" s="32"/>
      <c r="L47" s="11">
        <f t="shared" si="4"/>
        <v>0</v>
      </c>
      <c r="M47" s="33"/>
      <c r="N47" s="33"/>
      <c r="O47" s="33"/>
      <c r="P47" s="32"/>
      <c r="Q47" s="25"/>
      <c r="R47" s="9"/>
      <c r="S47" s="9"/>
      <c r="T47" s="9"/>
      <c r="U47" s="9"/>
      <c r="V47" s="34"/>
      <c r="W47" s="13"/>
      <c r="X47" s="35"/>
      <c r="Y47" s="36"/>
      <c r="Z47" s="37"/>
      <c r="AA47" s="38"/>
      <c r="AB47" s="25"/>
      <c r="AC47" s="9"/>
      <c r="AD47" s="39"/>
      <c r="AE47" s="40"/>
      <c r="AF47" s="41"/>
      <c r="AG47" s="42"/>
      <c r="AH47" s="30"/>
      <c r="AI47" s="31"/>
      <c r="AJ47" s="9">
        <f t="shared" si="6"/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44"/>
      <c r="AW47" s="25"/>
      <c r="AX47" s="25"/>
      <c r="AY47" s="43"/>
      <c r="AZ47" s="9">
        <f t="shared" si="0"/>
        <v>0</v>
      </c>
      <c r="BA47" s="12"/>
      <c r="BB47" s="25"/>
      <c r="BC47" s="25"/>
      <c r="BD47" s="25"/>
      <c r="BE47" s="25"/>
      <c r="BF47" s="25"/>
      <c r="BG47" s="43"/>
      <c r="BH47" s="21">
        <f t="shared" si="1"/>
        <v>0</v>
      </c>
    </row>
    <row r="48" spans="1:60" s="22" customFormat="1" ht="23.1" customHeight="1" x14ac:dyDescent="0.35">
      <c r="A48" s="6">
        <v>19</v>
      </c>
      <c r="B48" s="46" t="s">
        <v>48</v>
      </c>
      <c r="C48" s="28" t="s">
        <v>25</v>
      </c>
      <c r="D48" s="9">
        <v>36619</v>
      </c>
      <c r="E48" s="9">
        <v>1794</v>
      </c>
      <c r="F48" s="9">
        <f t="shared" si="2"/>
        <v>38413</v>
      </c>
      <c r="G48" s="9">
        <v>1795</v>
      </c>
      <c r="H48" s="9"/>
      <c r="I48" s="9"/>
      <c r="J48" s="9">
        <f t="shared" si="3"/>
        <v>40208</v>
      </c>
      <c r="K48" s="10">
        <f>J48</f>
        <v>40208</v>
      </c>
      <c r="L48" s="11">
        <f t="shared" si="4"/>
        <v>0</v>
      </c>
      <c r="M48" s="12">
        <v>0</v>
      </c>
      <c r="N48" s="12">
        <v>0</v>
      </c>
      <c r="O48" s="12">
        <v>0</v>
      </c>
      <c r="P48" s="10">
        <f>K48-L48</f>
        <v>40208</v>
      </c>
      <c r="Q48" s="133">
        <v>2285.15</v>
      </c>
      <c r="R48" s="9">
        <f>SUM(AK48:AT48)</f>
        <v>12342.849999999999</v>
      </c>
      <c r="S48" s="9">
        <f t="shared" si="5"/>
        <v>200</v>
      </c>
      <c r="T48" s="9">
        <f>ROUNDDOWN(K48*5%/2,2)</f>
        <v>1005.2</v>
      </c>
      <c r="U48" s="9">
        <f>SUM(BA48:BF48)</f>
        <v>100</v>
      </c>
      <c r="V48" s="10">
        <f>Q48+R48+S48+T48+U48</f>
        <v>15933.199999999999</v>
      </c>
      <c r="W48" s="13">
        <f t="shared" si="7"/>
        <v>12137</v>
      </c>
      <c r="X48" s="13">
        <f>(AE48-W48)</f>
        <v>12137.800000000003</v>
      </c>
      <c r="Y48" s="14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18">
        <v>200</v>
      </c>
      <c r="AE48" s="19">
        <f>+P48-V48</f>
        <v>24274.800000000003</v>
      </c>
      <c r="AF48" s="20">
        <f>(+P48-V48)/2</f>
        <v>12137.400000000001</v>
      </c>
      <c r="AG48" s="6">
        <v>19</v>
      </c>
      <c r="AH48" s="46" t="s">
        <v>48</v>
      </c>
      <c r="AI48" s="28" t="s">
        <v>25</v>
      </c>
      <c r="AJ48" s="9">
        <f t="shared" si="6"/>
        <v>2285.15</v>
      </c>
      <c r="AK48" s="9">
        <f>K48*9%</f>
        <v>3618.72</v>
      </c>
      <c r="AL48" s="9">
        <v>0</v>
      </c>
      <c r="AM48" s="9">
        <v>1000</v>
      </c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>
        <v>655.56</v>
      </c>
      <c r="AU48" s="9">
        <f>SUM(AK48:AT48)</f>
        <v>12342.849999999999</v>
      </c>
      <c r="AV48" s="17">
        <v>200</v>
      </c>
      <c r="AW48" s="9">
        <v>0</v>
      </c>
      <c r="AX48" s="9">
        <v>0</v>
      </c>
      <c r="AY48" s="9">
        <f>SUM(AV48:AW48)</f>
        <v>200</v>
      </c>
      <c r="AZ48" s="9">
        <f t="shared" si="0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1">
        <f t="shared" si="1"/>
        <v>15933.199999999999</v>
      </c>
    </row>
    <row r="49" spans="1:61" s="22" customFormat="1" ht="23.1" customHeight="1" thickBot="1" x14ac:dyDescent="0.4">
      <c r="A49" s="6" t="s">
        <v>2</v>
      </c>
      <c r="B49" s="52"/>
      <c r="C49" s="28"/>
      <c r="D49" s="9"/>
      <c r="E49" s="9"/>
      <c r="F49" s="9"/>
      <c r="G49" s="9"/>
      <c r="H49" s="9"/>
      <c r="I49" s="9"/>
      <c r="J49" s="9"/>
      <c r="K49" s="54"/>
      <c r="L49" s="56"/>
      <c r="M49" s="12"/>
      <c r="N49" s="12"/>
      <c r="O49" s="12"/>
      <c r="P49" s="10"/>
      <c r="Q49" s="9"/>
      <c r="R49" s="9"/>
      <c r="S49" s="9"/>
      <c r="T49" s="9"/>
      <c r="U49" s="9"/>
      <c r="V49" s="10"/>
      <c r="W49" s="13"/>
      <c r="X49" s="13"/>
      <c r="Y49" s="14"/>
      <c r="Z49" s="37"/>
      <c r="AA49" s="48"/>
      <c r="AB49" s="43"/>
      <c r="AC49" s="43"/>
      <c r="AD49" s="57"/>
      <c r="AE49" s="19"/>
      <c r="AF49" s="20"/>
      <c r="AG49" s="6" t="s">
        <v>2</v>
      </c>
      <c r="AH49" s="52"/>
      <c r="AI49" s="28"/>
      <c r="AJ49" s="12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58"/>
      <c r="AW49" s="25"/>
      <c r="AX49" s="25"/>
      <c r="AY49" s="9"/>
      <c r="AZ49" s="9"/>
      <c r="BA49" s="12"/>
      <c r="BB49" s="25"/>
      <c r="BC49" s="9"/>
      <c r="BD49" s="9"/>
      <c r="BE49" s="9"/>
      <c r="BF49" s="25"/>
      <c r="BG49" s="9"/>
      <c r="BH49" s="59"/>
    </row>
    <row r="50" spans="1:61" s="22" customFormat="1" ht="23.1" customHeight="1" x14ac:dyDescent="0.35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 t="s">
        <v>2</v>
      </c>
      <c r="L50" s="62"/>
      <c r="M50" s="61"/>
      <c r="N50" s="61"/>
      <c r="O50" s="61"/>
      <c r="P50" s="63" t="s">
        <v>2</v>
      </c>
      <c r="Q50" s="64"/>
      <c r="R50" s="64"/>
      <c r="S50" s="64"/>
      <c r="T50" s="64"/>
      <c r="U50" s="64"/>
      <c r="V50" s="61"/>
      <c r="W50" s="65" t="s">
        <v>2</v>
      </c>
      <c r="X50" s="65"/>
      <c r="Y50" s="66"/>
      <c r="Z50" s="67"/>
      <c r="AA50" s="68"/>
      <c r="AB50" s="62"/>
      <c r="AC50" s="69"/>
      <c r="AD50" s="70"/>
      <c r="AE50" s="19"/>
      <c r="AF50" s="71"/>
      <c r="AG50" s="60"/>
      <c r="AH50" s="61"/>
      <c r="AI50" s="61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72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73"/>
    </row>
    <row r="51" spans="1:61" s="98" customFormat="1" ht="23.1" customHeight="1" x14ac:dyDescent="0.35">
      <c r="A51" s="74"/>
      <c r="B51" s="75" t="s">
        <v>49</v>
      </c>
      <c r="C51" s="77">
        <f t="shared" ref="C51:V51" si="9">SUM(C11:C49)</f>
        <v>0</v>
      </c>
      <c r="D51" s="77">
        <f t="shared" si="9"/>
        <v>741422</v>
      </c>
      <c r="E51" s="77">
        <f t="shared" si="9"/>
        <v>36538</v>
      </c>
      <c r="F51" s="77">
        <f t="shared" si="9"/>
        <v>825174</v>
      </c>
      <c r="G51" s="77">
        <f t="shared" si="9"/>
        <v>36507</v>
      </c>
      <c r="H51" s="77">
        <f t="shared" si="9"/>
        <v>0</v>
      </c>
      <c r="I51" s="77">
        <f t="shared" si="9"/>
        <v>0</v>
      </c>
      <c r="J51" s="77">
        <f t="shared" si="9"/>
        <v>861681</v>
      </c>
      <c r="K51" s="77">
        <f t="shared" si="9"/>
        <v>861681</v>
      </c>
      <c r="L51" s="77">
        <f t="shared" si="9"/>
        <v>18650.45</v>
      </c>
      <c r="M51" s="77">
        <f t="shared" si="9"/>
        <v>12</v>
      </c>
      <c r="N51" s="77">
        <f t="shared" si="9"/>
        <v>2</v>
      </c>
      <c r="O51" s="77">
        <f t="shared" si="9"/>
        <v>70</v>
      </c>
      <c r="P51" s="77">
        <f t="shared" si="9"/>
        <v>843030.54999999993</v>
      </c>
      <c r="Q51" s="77">
        <f t="shared" si="9"/>
        <v>66231.58</v>
      </c>
      <c r="R51" s="77">
        <f t="shared" si="9"/>
        <v>188373.09000000003</v>
      </c>
      <c r="S51" s="77">
        <f t="shared" si="9"/>
        <v>15685.609999999999</v>
      </c>
      <c r="T51" s="77">
        <f t="shared" si="9"/>
        <v>21541.98</v>
      </c>
      <c r="U51" s="77">
        <f t="shared" si="9"/>
        <v>53931.680000000008</v>
      </c>
      <c r="V51" s="77">
        <f t="shared" si="9"/>
        <v>345763.94</v>
      </c>
      <c r="W51" s="77">
        <f>SUM(W11:W49)</f>
        <v>248633</v>
      </c>
      <c r="X51" s="77">
        <f>SUM(X11:X49)</f>
        <v>248633.61</v>
      </c>
      <c r="Y51" s="78"/>
      <c r="Z51" s="79">
        <f t="shared" ref="Z51:AF51" si="10">SUM(Z11:Z49)</f>
        <v>103401.72</v>
      </c>
      <c r="AA51" s="79">
        <f t="shared" si="10"/>
        <v>0</v>
      </c>
      <c r="AB51" s="79">
        <f t="shared" si="10"/>
        <v>1900</v>
      </c>
      <c r="AC51" s="79">
        <f t="shared" si="10"/>
        <v>21542.070000000003</v>
      </c>
      <c r="AD51" s="79">
        <f t="shared" si="10"/>
        <v>3800</v>
      </c>
      <c r="AE51" s="80">
        <f t="shared" si="10"/>
        <v>497266.6100000001</v>
      </c>
      <c r="AF51" s="81">
        <f t="shared" si="10"/>
        <v>248633.30500000005</v>
      </c>
      <c r="AG51" s="74"/>
      <c r="AH51" s="75" t="s">
        <v>49</v>
      </c>
      <c r="AI51" s="76"/>
      <c r="AJ51" s="77">
        <f>SUM(AJ11:AJ49)</f>
        <v>66231.58</v>
      </c>
      <c r="AK51" s="77">
        <f>SUM(AK11:AK49)</f>
        <v>77551.289999999994</v>
      </c>
      <c r="AL51" s="77">
        <f t="shared" ref="AL51:BG51" si="11">SUM(AL11:AL49)</f>
        <v>0</v>
      </c>
      <c r="AM51" s="77">
        <f t="shared" si="11"/>
        <v>3550</v>
      </c>
      <c r="AN51" s="77">
        <f t="shared" si="11"/>
        <v>0</v>
      </c>
      <c r="AO51" s="77">
        <f t="shared" si="11"/>
        <v>1966.66</v>
      </c>
      <c r="AP51" s="77">
        <f t="shared" si="11"/>
        <v>0</v>
      </c>
      <c r="AQ51" s="77">
        <f>SUM(AQ11:AQ49)</f>
        <v>69286.139999999985</v>
      </c>
      <c r="AR51" s="77">
        <f t="shared" si="11"/>
        <v>16485.63</v>
      </c>
      <c r="AS51" s="77">
        <f t="shared" si="11"/>
        <v>11666.65</v>
      </c>
      <c r="AT51" s="77">
        <f>SUM(AT11:AT49)</f>
        <v>7866.7199999999975</v>
      </c>
      <c r="AU51" s="77">
        <f t="shared" si="11"/>
        <v>188373.09000000003</v>
      </c>
      <c r="AV51" s="77">
        <f t="shared" si="11"/>
        <v>3900</v>
      </c>
      <c r="AW51" s="77">
        <f t="shared" si="11"/>
        <v>11785.609999999999</v>
      </c>
      <c r="AX51" s="77">
        <f t="shared" si="11"/>
        <v>0</v>
      </c>
      <c r="AY51" s="77">
        <f>SUM(AY11:AY49)</f>
        <v>15685.609999999999</v>
      </c>
      <c r="AZ51" s="77">
        <f t="shared" si="11"/>
        <v>21541.98</v>
      </c>
      <c r="BA51" s="77">
        <f t="shared" si="11"/>
        <v>0</v>
      </c>
      <c r="BB51" s="77">
        <f>SUM(BB11:BB49)</f>
        <v>28379.010000000002</v>
      </c>
      <c r="BC51" s="77">
        <f t="shared" si="11"/>
        <v>21145.690000000002</v>
      </c>
      <c r="BD51" s="77">
        <f t="shared" si="11"/>
        <v>2020.98</v>
      </c>
      <c r="BE51" s="77">
        <f t="shared" si="11"/>
        <v>2386</v>
      </c>
      <c r="BF51" s="77">
        <f t="shared" si="11"/>
        <v>0</v>
      </c>
      <c r="BG51" s="77">
        <f t="shared" si="11"/>
        <v>53931.680000000008</v>
      </c>
      <c r="BH51" s="77">
        <f>SUM(BH11:BH49)</f>
        <v>345763.94</v>
      </c>
      <c r="BI51" s="82"/>
    </row>
    <row r="52" spans="1:61" s="22" customFormat="1" ht="23.1" customHeight="1" thickBot="1" x14ac:dyDescent="0.4">
      <c r="A52" s="83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87" t="s">
        <v>2</v>
      </c>
      <c r="Y52" s="88"/>
      <c r="Z52" s="89"/>
      <c r="AA52" s="90"/>
      <c r="AB52" s="99"/>
      <c r="AC52" s="90"/>
      <c r="AD52" s="88"/>
      <c r="AE52" s="91"/>
      <c r="AF52" s="92"/>
      <c r="AG52" s="83"/>
      <c r="AH52" s="84"/>
      <c r="AI52" s="85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8"/>
    </row>
    <row r="53" spans="1:61" s="22" customFormat="1" ht="23.1" customHeight="1" x14ac:dyDescent="0.35">
      <c r="B53" s="93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Q53" s="94"/>
      <c r="R53" s="94"/>
      <c r="S53" s="94"/>
      <c r="V53" s="94"/>
      <c r="W53" s="400"/>
      <c r="X53" s="400"/>
      <c r="Z53" s="95"/>
      <c r="AA53" s="95"/>
      <c r="AB53" s="100"/>
      <c r="AC53" s="95"/>
      <c r="AD53" s="94"/>
      <c r="AE53" s="96"/>
      <c r="AF53" s="96"/>
      <c r="AH53" s="93"/>
      <c r="AJ53" s="94"/>
      <c r="AK53" s="94"/>
      <c r="AL53" s="94"/>
      <c r="AM53" s="94"/>
      <c r="AN53" s="94"/>
      <c r="AO53" s="94" t="s">
        <v>2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BA53" s="94"/>
      <c r="BB53" s="94"/>
      <c r="BC53" s="94"/>
      <c r="BD53" s="94"/>
      <c r="BE53" s="94"/>
      <c r="BF53" s="94"/>
      <c r="BH53" s="94"/>
    </row>
    <row r="54" spans="1:61" s="22" customFormat="1" ht="23.1" customHeight="1" x14ac:dyDescent="0.35">
      <c r="B54" s="93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W54" s="97" t="s">
        <v>2</v>
      </c>
      <c r="X54" s="97" t="s">
        <v>2</v>
      </c>
      <c r="Y54" s="94"/>
      <c r="Z54" s="95"/>
      <c r="AA54" s="95"/>
      <c r="AB54" s="100"/>
      <c r="AC54" s="95"/>
      <c r="AD54" s="94"/>
      <c r="AE54" s="94"/>
      <c r="AF54" s="94"/>
      <c r="AH54" s="93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</row>
    <row r="55" spans="1:61" s="2" customFormat="1" ht="23.1" customHeight="1" x14ac:dyDescent="0.35">
      <c r="A55" s="134"/>
      <c r="B55" s="386" t="s">
        <v>50</v>
      </c>
      <c r="C55" s="386"/>
      <c r="D55" s="386"/>
      <c r="E55" s="94"/>
      <c r="F55" s="94"/>
      <c r="G55" s="94"/>
      <c r="H55" s="94"/>
      <c r="I55" s="94"/>
      <c r="J55" s="416" t="s">
        <v>51</v>
      </c>
      <c r="K55" s="416"/>
      <c r="L55" s="416"/>
      <c r="M55" s="416"/>
      <c r="N55" s="416"/>
      <c r="O55" s="416"/>
      <c r="P55" s="416"/>
      <c r="Q55" s="94"/>
      <c r="R55" s="94"/>
      <c r="S55" s="416" t="s">
        <v>52</v>
      </c>
      <c r="T55" s="416"/>
      <c r="U55" s="416"/>
      <c r="V55" s="22"/>
      <c r="W55" s="97"/>
      <c r="X55" s="417" t="s">
        <v>53</v>
      </c>
      <c r="Y55" s="417"/>
      <c r="Z55" s="417"/>
      <c r="AA55" s="417"/>
      <c r="AB55" s="417"/>
      <c r="AC55" s="417"/>
      <c r="AD55" s="94"/>
      <c r="AE55" s="94"/>
      <c r="AF55" s="94"/>
      <c r="AG55" s="134"/>
      <c r="AH55" s="93"/>
      <c r="AI55" s="386" t="s">
        <v>50</v>
      </c>
      <c r="AJ55" s="386"/>
      <c r="AK55" s="386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134"/>
      <c r="BA55" s="94"/>
      <c r="BB55" s="94"/>
      <c r="BC55" s="94"/>
      <c r="BD55" s="94"/>
      <c r="BE55" s="94"/>
      <c r="BF55" s="94"/>
      <c r="BG55" s="134"/>
      <c r="BH55" s="22"/>
      <c r="BI55" s="22"/>
    </row>
    <row r="56" spans="1:61" s="2" customFormat="1" ht="23.1" customHeight="1" x14ac:dyDescent="0.35">
      <c r="A56" s="22"/>
      <c r="B56" s="93"/>
      <c r="C56" s="22"/>
      <c r="D56" s="135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22"/>
      <c r="Q56" s="94"/>
      <c r="R56" s="94"/>
      <c r="S56" s="94"/>
      <c r="T56" s="136"/>
      <c r="U56" s="136"/>
      <c r="V56" s="22"/>
      <c r="W56" s="97"/>
      <c r="X56" s="137"/>
      <c r="Y56" s="22"/>
      <c r="Z56" s="22"/>
      <c r="AA56" s="22"/>
      <c r="AB56" s="100"/>
      <c r="AC56" s="95"/>
      <c r="AD56" s="94"/>
      <c r="AE56" s="94"/>
      <c r="AF56" s="94"/>
      <c r="AG56" s="22"/>
      <c r="AH56" s="93"/>
      <c r="AI56" s="93"/>
      <c r="AJ56" s="22"/>
      <c r="AK56" s="135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136"/>
      <c r="BA56" s="94"/>
      <c r="BB56" s="94"/>
      <c r="BC56" s="94"/>
      <c r="BD56" s="94"/>
      <c r="BE56" s="94"/>
      <c r="BF56" s="94"/>
      <c r="BG56" s="136"/>
      <c r="BH56" s="22"/>
      <c r="BI56" s="22"/>
    </row>
    <row r="57" spans="1:61" s="2" customFormat="1" ht="23.1" customHeight="1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37"/>
      <c r="X57" s="137"/>
      <c r="Y57" s="22"/>
      <c r="Z57" s="138"/>
      <c r="AA57" s="138"/>
      <c r="AB57" s="100"/>
      <c r="AC57" s="138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s="3" customFormat="1" ht="23.1" customHeight="1" x14ac:dyDescent="0.35">
      <c r="A58" s="134"/>
      <c r="B58" s="384" t="s">
        <v>89</v>
      </c>
      <c r="C58" s="384"/>
      <c r="D58" s="384"/>
      <c r="E58" s="134"/>
      <c r="F58" s="134"/>
      <c r="G58" s="134"/>
      <c r="H58" s="134"/>
      <c r="I58" s="134"/>
      <c r="J58" s="384" t="s">
        <v>54</v>
      </c>
      <c r="K58" s="384"/>
      <c r="L58" s="384"/>
      <c r="M58" s="384"/>
      <c r="N58" s="384"/>
      <c r="O58" s="384"/>
      <c r="P58" s="384"/>
      <c r="Q58" s="134"/>
      <c r="R58" s="134"/>
      <c r="S58" s="384" t="s">
        <v>55</v>
      </c>
      <c r="T58" s="384"/>
      <c r="U58" s="384"/>
      <c r="V58" s="134"/>
      <c r="W58" s="137"/>
      <c r="X58" s="385" t="s">
        <v>56</v>
      </c>
      <c r="Y58" s="385"/>
      <c r="Z58" s="385"/>
      <c r="AA58" s="385"/>
      <c r="AB58" s="385"/>
      <c r="AC58" s="385"/>
      <c r="AD58" s="134"/>
      <c r="AE58" s="134"/>
      <c r="AF58" s="134"/>
      <c r="AG58" s="134"/>
      <c r="AH58" s="134"/>
      <c r="AI58" s="384" t="s">
        <v>89</v>
      </c>
      <c r="AJ58" s="384"/>
      <c r="AK58" s="38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</row>
    <row r="59" spans="1:61" s="2" customFormat="1" ht="23.1" customHeight="1" x14ac:dyDescent="0.35">
      <c r="A59" s="22"/>
      <c r="B59" s="386" t="s">
        <v>90</v>
      </c>
      <c r="C59" s="386"/>
      <c r="D59" s="386"/>
      <c r="E59" s="22"/>
      <c r="F59" s="22"/>
      <c r="G59" s="22"/>
      <c r="H59" s="22"/>
      <c r="I59" s="22"/>
      <c r="J59" s="386" t="s">
        <v>82</v>
      </c>
      <c r="K59" s="386"/>
      <c r="L59" s="386"/>
      <c r="M59" s="386"/>
      <c r="N59" s="386"/>
      <c r="O59" s="386"/>
      <c r="P59" s="386"/>
      <c r="Q59" s="22"/>
      <c r="R59" s="22"/>
      <c r="S59" s="386" t="s">
        <v>83</v>
      </c>
      <c r="T59" s="386"/>
      <c r="U59" s="386"/>
      <c r="V59" s="22"/>
      <c r="W59" s="137"/>
      <c r="X59" s="387" t="s">
        <v>57</v>
      </c>
      <c r="Y59" s="387"/>
      <c r="Z59" s="387"/>
      <c r="AA59" s="387"/>
      <c r="AB59" s="387"/>
      <c r="AC59" s="387"/>
      <c r="AD59" s="22"/>
      <c r="AE59" s="22"/>
      <c r="AF59" s="22"/>
      <c r="AG59" s="22"/>
      <c r="AH59" s="22"/>
      <c r="AI59" s="386" t="s">
        <v>90</v>
      </c>
      <c r="AJ59" s="386"/>
      <c r="AK59" s="386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</sheetData>
  <mergeCells count="84">
    <mergeCell ref="P1:U1"/>
    <mergeCell ref="AP1:AX1"/>
    <mergeCell ref="P2:U2"/>
    <mergeCell ref="AP2:AX2"/>
    <mergeCell ref="P3:U3"/>
    <mergeCell ref="AP3:AX3"/>
    <mergeCell ref="A8:A10"/>
    <mergeCell ref="B8:B10"/>
    <mergeCell ref="C8:C10"/>
    <mergeCell ref="D8:D10"/>
    <mergeCell ref="E8:E10"/>
    <mergeCell ref="K8:K10"/>
    <mergeCell ref="P4:U4"/>
    <mergeCell ref="AP4:AX4"/>
    <mergeCell ref="P5:U5"/>
    <mergeCell ref="AP5:AX5"/>
    <mergeCell ref="P6:U6"/>
    <mergeCell ref="Y8:Y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F8:F10"/>
    <mergeCell ref="G8:G10"/>
    <mergeCell ref="H8:H10"/>
    <mergeCell ref="I8:I10"/>
    <mergeCell ref="J8:J10"/>
    <mergeCell ref="U8:U10"/>
    <mergeCell ref="V8:V10"/>
    <mergeCell ref="AL8:AL10"/>
    <mergeCell ref="Z8:Z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X8:AX10"/>
    <mergeCell ref="AM8:AM10"/>
    <mergeCell ref="AN8:AN10"/>
    <mergeCell ref="AO8:AO10"/>
    <mergeCell ref="AP8:AP10"/>
    <mergeCell ref="AQ8:AQ10"/>
    <mergeCell ref="AR8:AR10"/>
    <mergeCell ref="B55:D55"/>
    <mergeCell ref="J55:P55"/>
    <mergeCell ref="S55:U55"/>
    <mergeCell ref="X55:AC55"/>
    <mergeCell ref="AI55:AK55"/>
    <mergeCell ref="BE8:BE10"/>
    <mergeCell ref="BF8:BF10"/>
    <mergeCell ref="BG8:BG10"/>
    <mergeCell ref="BH8:BH10"/>
    <mergeCell ref="W53:X53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AU8:AU10"/>
    <mergeCell ref="AV8:AV10"/>
    <mergeCell ref="AW8:AW10"/>
    <mergeCell ref="B59:D59"/>
    <mergeCell ref="J59:P59"/>
    <mergeCell ref="S59:U59"/>
    <mergeCell ref="X59:AC59"/>
    <mergeCell ref="AI59:AK59"/>
    <mergeCell ref="B58:D58"/>
    <mergeCell ref="J58:P58"/>
    <mergeCell ref="S58:U58"/>
    <mergeCell ref="X58:AC58"/>
    <mergeCell ref="AI58:AK58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6384-5929-4C3F-ACD8-EE08F701B1E3}">
  <dimension ref="A1:BI59"/>
  <sheetViews>
    <sheetView view="pageBreakPreview" topLeftCell="AM7" zoomScale="70" zoomScaleNormal="62" zoomScaleSheetLayoutView="70" workbookViewId="0">
      <selection activeCell="AT8" sqref="AT8:AT10"/>
    </sheetView>
  </sheetViews>
  <sheetFormatPr defaultColWidth="9.140625" defaultRowHeight="23.1" customHeight="1" x14ac:dyDescent="0.35"/>
  <cols>
    <col min="1" max="1" width="7.28515625" style="101" customWidth="1"/>
    <col min="2" max="2" width="34.5703125" style="101" customWidth="1"/>
    <col min="3" max="3" width="16.140625" style="101" customWidth="1"/>
    <col min="4" max="4" width="18.5703125" style="101" hidden="1" customWidth="1"/>
    <col min="5" max="5" width="16.28515625" style="101" hidden="1" customWidth="1"/>
    <col min="6" max="6" width="20.5703125" style="101" customWidth="1"/>
    <col min="7" max="7" width="16.28515625" style="101" customWidth="1"/>
    <col min="8" max="8" width="9.140625" style="101" customWidth="1"/>
    <col min="9" max="9" width="9.85546875" style="101" customWidth="1"/>
    <col min="10" max="10" width="18.7109375" style="101" customWidth="1"/>
    <col min="11" max="11" width="5.28515625" style="104" hidden="1" customWidth="1"/>
    <col min="12" max="12" width="19.42578125" style="101" customWidth="1"/>
    <col min="13" max="13" width="4.85546875" style="101" customWidth="1"/>
    <col min="14" max="14" width="3.28515625" style="101" customWidth="1"/>
    <col min="15" max="15" width="5.85546875" style="101" customWidth="1"/>
    <col min="16" max="16" width="19.5703125" style="101" customWidth="1"/>
    <col min="17" max="17" width="17.7109375" style="101" customWidth="1"/>
    <col min="18" max="18" width="19.140625" style="101" customWidth="1"/>
    <col min="19" max="19" width="16.28515625" style="101" customWidth="1"/>
    <col min="20" max="20" width="18.42578125" style="101" customWidth="1"/>
    <col min="21" max="21" width="18.28515625" style="101" customWidth="1"/>
    <col min="22" max="22" width="19" style="101" customWidth="1"/>
    <col min="23" max="24" width="23.7109375" style="105" customWidth="1"/>
    <col min="25" max="25" width="5.28515625" style="101" customWidth="1"/>
    <col min="26" max="26" width="18.85546875" style="107" customWidth="1"/>
    <col min="27" max="27" width="18.85546875" style="107" hidden="1" customWidth="1"/>
    <col min="28" max="28" width="14.7109375" style="108" customWidth="1"/>
    <col min="29" max="29" width="17" style="107" customWidth="1"/>
    <col min="30" max="30" width="14.5703125" style="104" customWidth="1"/>
    <col min="31" max="31" width="21.140625" style="101" customWidth="1"/>
    <col min="32" max="32" width="20.85546875" style="101" customWidth="1"/>
    <col min="33" max="33" width="7.28515625" style="101" customWidth="1"/>
    <col min="34" max="34" width="34.5703125" style="101" customWidth="1"/>
    <col min="35" max="35" width="16.140625" style="101" customWidth="1"/>
    <col min="36" max="36" width="17.7109375" style="101" customWidth="1"/>
    <col min="37" max="37" width="18.42578125" style="101" customWidth="1"/>
    <col min="38" max="38" width="17.5703125" style="101" customWidth="1"/>
    <col min="39" max="39" width="18.140625" style="101" customWidth="1"/>
    <col min="40" max="41" width="15" style="101" customWidth="1"/>
    <col min="42" max="42" width="13.28515625" style="101" customWidth="1"/>
    <col min="43" max="43" width="20.140625" style="101" customWidth="1"/>
    <col min="44" max="45" width="17.5703125" style="101" customWidth="1"/>
    <col min="46" max="46" width="16.5703125" style="101" customWidth="1"/>
    <col min="47" max="47" width="18.28515625" style="101" customWidth="1"/>
    <col min="48" max="48" width="16" style="101" customWidth="1"/>
    <col min="49" max="49" width="16.28515625" style="101" customWidth="1"/>
    <col min="50" max="50" width="11.85546875" style="101" customWidth="1"/>
    <col min="51" max="51" width="16.28515625" style="101" customWidth="1"/>
    <col min="52" max="52" width="18.42578125" style="101" customWidth="1"/>
    <col min="53" max="53" width="13.5703125" style="101" customWidth="1"/>
    <col min="54" max="54" width="18.42578125" style="101" customWidth="1"/>
    <col min="55" max="55" width="19.42578125" style="101" customWidth="1"/>
    <col min="56" max="56" width="14" style="101" customWidth="1"/>
    <col min="57" max="57" width="17.7109375" style="101" customWidth="1"/>
    <col min="58" max="58" width="16.5703125" style="101" customWidth="1"/>
    <col min="59" max="59" width="18.28515625" style="101" customWidth="1"/>
    <col min="60" max="60" width="18.5703125" style="101" customWidth="1"/>
    <col min="61" max="61" width="9.140625" style="101" customWidth="1"/>
    <col min="62" max="16384" width="9.140625" style="1"/>
  </cols>
  <sheetData>
    <row r="1" spans="1:61" ht="23.1" customHeight="1" x14ac:dyDescent="0.4">
      <c r="B1" s="102"/>
      <c r="D1" s="103"/>
      <c r="E1" s="103"/>
      <c r="F1" s="103"/>
      <c r="G1" s="103"/>
      <c r="H1" s="103"/>
      <c r="I1" s="103"/>
      <c r="J1" s="103"/>
      <c r="P1" s="386" t="s">
        <v>0</v>
      </c>
      <c r="Q1" s="386"/>
      <c r="R1" s="386"/>
      <c r="S1" s="386"/>
      <c r="T1" s="386"/>
      <c r="U1" s="386"/>
      <c r="V1" s="101" t="s">
        <v>2</v>
      </c>
      <c r="X1" s="106"/>
      <c r="AH1" s="102"/>
      <c r="AP1" s="386" t="s">
        <v>0</v>
      </c>
      <c r="AQ1" s="386"/>
      <c r="AR1" s="386"/>
      <c r="AS1" s="386"/>
      <c r="AT1" s="386"/>
      <c r="AU1" s="386"/>
      <c r="AV1" s="386"/>
      <c r="AW1" s="386"/>
      <c r="AX1" s="386"/>
      <c r="BF1" s="101" t="s">
        <v>1</v>
      </c>
      <c r="BH1" s="101" t="s">
        <v>2</v>
      </c>
    </row>
    <row r="2" spans="1:61" ht="23.1" customHeight="1" x14ac:dyDescent="0.35">
      <c r="D2" s="103"/>
      <c r="E2" s="103"/>
      <c r="F2" s="103"/>
      <c r="G2" s="103"/>
      <c r="H2" s="103"/>
      <c r="I2" s="103"/>
      <c r="J2" s="103"/>
      <c r="P2" s="386" t="s">
        <v>80</v>
      </c>
      <c r="Q2" s="386"/>
      <c r="R2" s="386"/>
      <c r="S2" s="386"/>
      <c r="T2" s="386"/>
      <c r="U2" s="386"/>
      <c r="AL2" s="109"/>
      <c r="AP2" s="386" t="s">
        <v>80</v>
      </c>
      <c r="AQ2" s="386"/>
      <c r="AR2" s="386"/>
      <c r="AS2" s="386"/>
      <c r="AT2" s="386"/>
      <c r="AU2" s="386"/>
      <c r="AV2" s="386"/>
      <c r="AW2" s="386"/>
      <c r="AX2" s="386"/>
      <c r="AY2" s="110"/>
    </row>
    <row r="3" spans="1:61" ht="23.1" customHeight="1" x14ac:dyDescent="0.35">
      <c r="N3" s="103"/>
      <c r="P3" s="386" t="s">
        <v>81</v>
      </c>
      <c r="Q3" s="386"/>
      <c r="R3" s="386"/>
      <c r="S3" s="386"/>
      <c r="T3" s="386"/>
      <c r="U3" s="386"/>
      <c r="AP3" s="386" t="s">
        <v>84</v>
      </c>
      <c r="AQ3" s="386"/>
      <c r="AR3" s="386"/>
      <c r="AS3" s="386"/>
      <c r="AT3" s="386"/>
      <c r="AU3" s="386"/>
      <c r="AV3" s="386"/>
      <c r="AW3" s="386"/>
      <c r="AX3" s="386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1" ht="23.1" customHeight="1" x14ac:dyDescent="0.35">
      <c r="P4" s="384" t="s">
        <v>101</v>
      </c>
      <c r="Q4" s="384"/>
      <c r="R4" s="384"/>
      <c r="S4" s="384"/>
      <c r="T4" s="384"/>
      <c r="U4" s="384"/>
      <c r="AL4" s="112"/>
      <c r="AM4" s="112"/>
      <c r="AN4" s="112"/>
      <c r="AO4" s="112"/>
      <c r="AP4" s="384" t="s">
        <v>102</v>
      </c>
      <c r="AQ4" s="384"/>
      <c r="AR4" s="384"/>
      <c r="AS4" s="384"/>
      <c r="AT4" s="384"/>
      <c r="AU4" s="384"/>
      <c r="AV4" s="384"/>
      <c r="AW4" s="384"/>
      <c r="AX4" s="384"/>
    </row>
    <row r="5" spans="1:61" ht="23.1" customHeight="1" x14ac:dyDescent="0.35">
      <c r="P5" s="384" t="s">
        <v>3</v>
      </c>
      <c r="Q5" s="386"/>
      <c r="R5" s="386"/>
      <c r="S5" s="386"/>
      <c r="T5" s="386"/>
      <c r="U5" s="386"/>
      <c r="AL5" s="111"/>
      <c r="AP5" s="384" t="s">
        <v>3</v>
      </c>
      <c r="AQ5" s="384"/>
      <c r="AR5" s="384"/>
      <c r="AS5" s="384"/>
      <c r="AT5" s="384"/>
      <c r="AU5" s="384"/>
      <c r="AV5" s="384"/>
      <c r="AW5" s="384"/>
      <c r="AX5" s="384"/>
      <c r="AY5" s="112"/>
    </row>
    <row r="6" spans="1:61" ht="23.1" customHeight="1" x14ac:dyDescent="0.35">
      <c r="P6" s="454"/>
      <c r="Q6" s="454"/>
      <c r="R6" s="454"/>
      <c r="S6" s="454"/>
      <c r="T6" s="454"/>
      <c r="U6" s="454"/>
      <c r="AL6" s="113"/>
      <c r="AM6" s="113"/>
      <c r="AN6" s="113"/>
      <c r="AO6" s="113"/>
      <c r="AU6" s="109"/>
    </row>
    <row r="7" spans="1:61" ht="23.1" customHeight="1" thickBot="1" x14ac:dyDescent="0.4"/>
    <row r="8" spans="1:61" s="4" customFormat="1" ht="23.1" customHeight="1" x14ac:dyDescent="0.35">
      <c r="A8" s="434" t="s">
        <v>9</v>
      </c>
      <c r="B8" s="413" t="s">
        <v>10</v>
      </c>
      <c r="C8" s="413" t="s">
        <v>11</v>
      </c>
      <c r="D8" s="443" t="s">
        <v>61</v>
      </c>
      <c r="E8" s="443" t="s">
        <v>88</v>
      </c>
      <c r="F8" s="443" t="s">
        <v>99</v>
      </c>
      <c r="G8" s="443" t="s">
        <v>100</v>
      </c>
      <c r="H8" s="446" t="s">
        <v>87</v>
      </c>
      <c r="I8" s="449" t="s">
        <v>12</v>
      </c>
      <c r="J8" s="413" t="s">
        <v>62</v>
      </c>
      <c r="K8" s="451" t="s">
        <v>62</v>
      </c>
      <c r="L8" s="455" t="s">
        <v>13</v>
      </c>
      <c r="M8" s="394" t="s">
        <v>14</v>
      </c>
      <c r="N8" s="394" t="s">
        <v>15</v>
      </c>
      <c r="O8" s="394" t="s">
        <v>16</v>
      </c>
      <c r="P8" s="443" t="s">
        <v>63</v>
      </c>
      <c r="Q8" s="437" t="s">
        <v>64</v>
      </c>
      <c r="R8" s="413" t="s">
        <v>67</v>
      </c>
      <c r="S8" s="394" t="s">
        <v>71</v>
      </c>
      <c r="T8" s="401" t="s">
        <v>111</v>
      </c>
      <c r="U8" s="394" t="s">
        <v>77</v>
      </c>
      <c r="V8" s="413" t="s">
        <v>78</v>
      </c>
      <c r="W8" s="114" t="s">
        <v>5</v>
      </c>
      <c r="X8" s="114" t="s">
        <v>5</v>
      </c>
      <c r="Y8" s="397" t="s">
        <v>9</v>
      </c>
      <c r="Z8" s="421" t="s">
        <v>6</v>
      </c>
      <c r="AA8" s="115" t="s">
        <v>4</v>
      </c>
      <c r="AB8" s="341" t="s">
        <v>7</v>
      </c>
      <c r="AC8" s="424" t="s">
        <v>72</v>
      </c>
      <c r="AD8" s="427" t="s">
        <v>8</v>
      </c>
      <c r="AE8" s="430"/>
      <c r="AF8" s="432"/>
      <c r="AG8" s="434" t="s">
        <v>9</v>
      </c>
      <c r="AH8" s="413" t="s">
        <v>10</v>
      </c>
      <c r="AI8" s="413" t="s">
        <v>11</v>
      </c>
      <c r="AJ8" s="437" t="s">
        <v>64</v>
      </c>
      <c r="AK8" s="440" t="s">
        <v>112</v>
      </c>
      <c r="AL8" s="388" t="s">
        <v>65</v>
      </c>
      <c r="AM8" s="388" t="s">
        <v>66</v>
      </c>
      <c r="AN8" s="388" t="s">
        <v>113</v>
      </c>
      <c r="AO8" s="410" t="s">
        <v>17</v>
      </c>
      <c r="AP8" s="418" t="s">
        <v>79</v>
      </c>
      <c r="AQ8" s="410" t="s">
        <v>19</v>
      </c>
      <c r="AR8" s="410" t="s">
        <v>20</v>
      </c>
      <c r="AS8" s="410" t="s">
        <v>91</v>
      </c>
      <c r="AT8" s="388" t="s">
        <v>114</v>
      </c>
      <c r="AU8" s="413" t="s">
        <v>67</v>
      </c>
      <c r="AV8" s="407" t="s">
        <v>68</v>
      </c>
      <c r="AW8" s="388" t="s">
        <v>69</v>
      </c>
      <c r="AX8" s="418" t="s">
        <v>70</v>
      </c>
      <c r="AY8" s="394" t="s">
        <v>71</v>
      </c>
      <c r="AZ8" s="401" t="s">
        <v>72</v>
      </c>
      <c r="BA8" s="404" t="s">
        <v>73</v>
      </c>
      <c r="BB8" s="407" t="s">
        <v>74</v>
      </c>
      <c r="BC8" s="388" t="s">
        <v>85</v>
      </c>
      <c r="BD8" s="410" t="s">
        <v>21</v>
      </c>
      <c r="BE8" s="388" t="s">
        <v>75</v>
      </c>
      <c r="BF8" s="391" t="s">
        <v>76</v>
      </c>
      <c r="BG8" s="394" t="s">
        <v>77</v>
      </c>
      <c r="BH8" s="397" t="s">
        <v>78</v>
      </c>
      <c r="BI8" s="143"/>
    </row>
    <row r="9" spans="1:61" s="4" customFormat="1" ht="23.1" customHeight="1" x14ac:dyDescent="0.35">
      <c r="A9" s="435"/>
      <c r="B9" s="414"/>
      <c r="C9" s="414"/>
      <c r="D9" s="444"/>
      <c r="E9" s="444"/>
      <c r="F9" s="444"/>
      <c r="G9" s="444"/>
      <c r="H9" s="447"/>
      <c r="I9" s="450"/>
      <c r="J9" s="414"/>
      <c r="K9" s="452"/>
      <c r="L9" s="456"/>
      <c r="M9" s="395"/>
      <c r="N9" s="395"/>
      <c r="O9" s="395"/>
      <c r="P9" s="444"/>
      <c r="Q9" s="438"/>
      <c r="R9" s="414"/>
      <c r="S9" s="395"/>
      <c r="T9" s="402"/>
      <c r="U9" s="395"/>
      <c r="V9" s="414"/>
      <c r="W9" s="116" t="s">
        <v>22</v>
      </c>
      <c r="X9" s="116" t="s">
        <v>23</v>
      </c>
      <c r="Y9" s="398"/>
      <c r="Z9" s="422"/>
      <c r="AA9" s="117" t="s">
        <v>18</v>
      </c>
      <c r="AB9" s="342"/>
      <c r="AC9" s="425"/>
      <c r="AD9" s="428"/>
      <c r="AE9" s="431"/>
      <c r="AF9" s="433"/>
      <c r="AG9" s="435"/>
      <c r="AH9" s="414"/>
      <c r="AI9" s="414"/>
      <c r="AJ9" s="438"/>
      <c r="AK9" s="441"/>
      <c r="AL9" s="389"/>
      <c r="AM9" s="389"/>
      <c r="AN9" s="389"/>
      <c r="AO9" s="411"/>
      <c r="AP9" s="419"/>
      <c r="AQ9" s="411"/>
      <c r="AR9" s="411"/>
      <c r="AS9" s="411"/>
      <c r="AT9" s="389"/>
      <c r="AU9" s="414"/>
      <c r="AV9" s="408"/>
      <c r="AW9" s="389"/>
      <c r="AX9" s="419"/>
      <c r="AY9" s="395"/>
      <c r="AZ9" s="402"/>
      <c r="BA9" s="405"/>
      <c r="BB9" s="408"/>
      <c r="BC9" s="389"/>
      <c r="BD9" s="411"/>
      <c r="BE9" s="389"/>
      <c r="BF9" s="392"/>
      <c r="BG9" s="395"/>
      <c r="BH9" s="398"/>
      <c r="BI9" s="143"/>
    </row>
    <row r="10" spans="1:61" s="4" customFormat="1" ht="23.1" customHeight="1" thickBot="1" x14ac:dyDescent="0.4">
      <c r="A10" s="435"/>
      <c r="B10" s="414"/>
      <c r="C10" s="414"/>
      <c r="D10" s="444"/>
      <c r="E10" s="445"/>
      <c r="F10" s="445"/>
      <c r="G10" s="445"/>
      <c r="H10" s="448"/>
      <c r="I10" s="450"/>
      <c r="J10" s="414"/>
      <c r="K10" s="453"/>
      <c r="L10" s="457"/>
      <c r="M10" s="396"/>
      <c r="N10" s="396"/>
      <c r="O10" s="396"/>
      <c r="P10" s="445"/>
      <c r="Q10" s="439"/>
      <c r="R10" s="415"/>
      <c r="S10" s="396"/>
      <c r="T10" s="403"/>
      <c r="U10" s="396"/>
      <c r="V10" s="415"/>
      <c r="W10" s="118"/>
      <c r="X10" s="118"/>
      <c r="Y10" s="399"/>
      <c r="Z10" s="423"/>
      <c r="AA10" s="119"/>
      <c r="AB10" s="343"/>
      <c r="AC10" s="426"/>
      <c r="AD10" s="429"/>
      <c r="AE10" s="431"/>
      <c r="AF10" s="433"/>
      <c r="AG10" s="436"/>
      <c r="AH10" s="415"/>
      <c r="AI10" s="415"/>
      <c r="AJ10" s="439"/>
      <c r="AK10" s="442"/>
      <c r="AL10" s="390"/>
      <c r="AM10" s="390"/>
      <c r="AN10" s="390"/>
      <c r="AO10" s="412"/>
      <c r="AP10" s="420"/>
      <c r="AQ10" s="412"/>
      <c r="AR10" s="412"/>
      <c r="AS10" s="412"/>
      <c r="AT10" s="390"/>
      <c r="AU10" s="415"/>
      <c r="AV10" s="409"/>
      <c r="AW10" s="390"/>
      <c r="AX10" s="420"/>
      <c r="AY10" s="396"/>
      <c r="AZ10" s="403"/>
      <c r="BA10" s="406"/>
      <c r="BB10" s="409"/>
      <c r="BC10" s="390"/>
      <c r="BD10" s="412"/>
      <c r="BE10" s="390"/>
      <c r="BF10" s="393"/>
      <c r="BG10" s="396"/>
      <c r="BH10" s="399"/>
      <c r="BI10" s="143"/>
    </row>
    <row r="11" spans="1:61" s="2" customFormat="1" ht="23.1" customHeight="1" x14ac:dyDescent="0.35">
      <c r="A11" s="60"/>
      <c r="B11" s="64"/>
      <c r="C11" s="61"/>
      <c r="D11" s="120"/>
      <c r="E11" s="56"/>
      <c r="F11" s="56"/>
      <c r="G11" s="56"/>
      <c r="H11" s="62"/>
      <c r="I11" s="62"/>
      <c r="J11" s="62"/>
      <c r="K11" s="10"/>
      <c r="L11" s="56"/>
      <c r="M11" s="121"/>
      <c r="N11" s="121"/>
      <c r="O11" s="121"/>
      <c r="P11" s="122"/>
      <c r="Q11" s="121"/>
      <c r="R11" s="56"/>
      <c r="S11" s="56"/>
      <c r="T11" s="121"/>
      <c r="U11" s="56"/>
      <c r="V11" s="122"/>
      <c r="W11" s="123"/>
      <c r="X11" s="123"/>
      <c r="Y11" s="124"/>
      <c r="Z11" s="125"/>
      <c r="AA11" s="126"/>
      <c r="AB11" s="56"/>
      <c r="AC11" s="126"/>
      <c r="AD11" s="127"/>
      <c r="AE11" s="128"/>
      <c r="AF11" s="129"/>
      <c r="AG11" s="130"/>
      <c r="AH11" s="131"/>
      <c r="AI11" s="121"/>
      <c r="AJ11" s="121"/>
      <c r="AK11" s="56"/>
      <c r="AL11" s="121"/>
      <c r="AM11" s="121"/>
      <c r="AN11" s="121"/>
      <c r="AO11" s="121"/>
      <c r="AP11" s="121"/>
      <c r="AQ11" s="121"/>
      <c r="AR11" s="121"/>
      <c r="AS11" s="121"/>
      <c r="AT11" s="121"/>
      <c r="AU11" s="56"/>
      <c r="AV11" s="121"/>
      <c r="AW11" s="121"/>
      <c r="AX11" s="121"/>
      <c r="AY11" s="56"/>
      <c r="AZ11" s="121"/>
      <c r="BA11" s="121"/>
      <c r="BB11" s="121"/>
      <c r="BC11" s="121"/>
      <c r="BD11" s="121"/>
      <c r="BE11" s="121"/>
      <c r="BF11" s="121"/>
      <c r="BG11" s="56"/>
      <c r="BH11" s="132"/>
      <c r="BI11" s="22"/>
    </row>
    <row r="12" spans="1:61" s="22" customFormat="1" ht="23.1" customHeight="1" x14ac:dyDescent="0.35">
      <c r="A12" s="6">
        <v>1</v>
      </c>
      <c r="B12" s="7" t="s">
        <v>24</v>
      </c>
      <c r="C12" s="8" t="s">
        <v>86</v>
      </c>
      <c r="D12" s="9">
        <v>51357</v>
      </c>
      <c r="E12" s="9">
        <v>2516</v>
      </c>
      <c r="F12" s="9">
        <f>SUM(D12:E12)</f>
        <v>53873</v>
      </c>
      <c r="G12" s="9">
        <v>2517</v>
      </c>
      <c r="H12" s="9"/>
      <c r="I12" s="9"/>
      <c r="J12" s="9">
        <f>SUM(F12:I12)</f>
        <v>56390</v>
      </c>
      <c r="K12" s="10">
        <f>J12</f>
        <v>56390</v>
      </c>
      <c r="L12" s="11">
        <f>ROUND(K12/6/31/60*(O12+N12*60+M12*6*60),2)</f>
        <v>0</v>
      </c>
      <c r="M12" s="12">
        <v>0</v>
      </c>
      <c r="N12" s="12">
        <v>0</v>
      </c>
      <c r="O12" s="12">
        <v>0</v>
      </c>
      <c r="P12" s="10">
        <f>K12-L12</f>
        <v>56390</v>
      </c>
      <c r="Q12" s="9">
        <v>5529.03</v>
      </c>
      <c r="R12" s="9">
        <f>SUM(AK12:AT12)</f>
        <v>14038.22</v>
      </c>
      <c r="S12" s="9">
        <f>SUM(AV12:AX12)</f>
        <v>1030.95</v>
      </c>
      <c r="T12" s="9">
        <f>ROUNDDOWN(J12*5%/2,2)</f>
        <v>1409.75</v>
      </c>
      <c r="U12" s="9">
        <f>SUM(BA12:BF12)</f>
        <v>14861.19</v>
      </c>
      <c r="V12" s="10">
        <f>Q12+R12+S12+T12+U12</f>
        <v>36869.14</v>
      </c>
      <c r="W12" s="13">
        <f>ROUND(AF12,0)</f>
        <v>9760</v>
      </c>
      <c r="X12" s="13">
        <f>(AE12-W12)</f>
        <v>9760.86</v>
      </c>
      <c r="Y12" s="14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18">
        <v>200</v>
      </c>
      <c r="AE12" s="19">
        <f>+P12-V12</f>
        <v>19520.86</v>
      </c>
      <c r="AF12" s="20">
        <f>(+P12-V12)/2</f>
        <v>9760.43</v>
      </c>
      <c r="AG12" s="6">
        <v>1</v>
      </c>
      <c r="AH12" s="7" t="s">
        <v>24</v>
      </c>
      <c r="AI12" s="8" t="s">
        <v>86</v>
      </c>
      <c r="AJ12" s="9">
        <f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7307.56</v>
      </c>
      <c r="AR12" s="9">
        <v>0</v>
      </c>
      <c r="AS12" s="9"/>
      <c r="AT12" s="9">
        <v>655.56</v>
      </c>
      <c r="AU12" s="9">
        <f>SUM(AK12:AT12)</f>
        <v>14038.22</v>
      </c>
      <c r="AV12" s="17">
        <v>200</v>
      </c>
      <c r="AW12" s="9">
        <v>830.95</v>
      </c>
      <c r="AX12" s="9"/>
      <c r="AY12" s="9">
        <f>SUM(AV12:AX12)</f>
        <v>1030.95</v>
      </c>
      <c r="AZ12" s="9">
        <f t="shared" ref="AZ12:AZ48" si="0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1">
        <f t="shared" ref="BH12:BH48" si="1">AJ12+AU12+AY12+AZ12+BG12</f>
        <v>36869.14</v>
      </c>
    </row>
    <row r="13" spans="1:61" s="22" customFormat="1" ht="23.1" customHeight="1" x14ac:dyDescent="0.35">
      <c r="A13" s="6" t="s">
        <v>2</v>
      </c>
      <c r="B13" s="23"/>
      <c r="C13" s="12"/>
      <c r="D13" s="9"/>
      <c r="E13" s="9"/>
      <c r="F13" s="9">
        <f t="shared" ref="F13:F48" si="2">SUM(D13:E13)</f>
        <v>0</v>
      </c>
      <c r="G13" s="9"/>
      <c r="H13" s="9"/>
      <c r="I13" s="9"/>
      <c r="J13" s="9">
        <f t="shared" ref="J13:J48" si="3">SUM(F13:I13)</f>
        <v>0</v>
      </c>
      <c r="K13" s="10"/>
      <c r="L13" s="11">
        <f t="shared" ref="L13:L48" si="4">ROUND(K13/6/31/60*(O13+N13*60+M13*6*60),2)</f>
        <v>0</v>
      </c>
      <c r="M13" s="12"/>
      <c r="N13" s="12"/>
      <c r="O13" s="12"/>
      <c r="P13" s="10">
        <f>K13-L13</f>
        <v>0</v>
      </c>
      <c r="Q13" s="12"/>
      <c r="R13" s="9"/>
      <c r="S13" s="9">
        <f t="shared" ref="S13:S48" si="5">SUM(AV13:AX13)</f>
        <v>0</v>
      </c>
      <c r="T13" s="9"/>
      <c r="U13" s="9"/>
      <c r="V13" s="10"/>
      <c r="W13" s="13"/>
      <c r="X13" s="13"/>
      <c r="Y13" s="24"/>
      <c r="Z13" s="15"/>
      <c r="AA13" s="16"/>
      <c r="AB13" s="9"/>
      <c r="AC13" s="9"/>
      <c r="AD13" s="14"/>
      <c r="AE13" s="19"/>
      <c r="AF13" s="20"/>
      <c r="AG13" s="6" t="s">
        <v>2</v>
      </c>
      <c r="AH13" s="23"/>
      <c r="AI13" s="12"/>
      <c r="AJ13" s="9">
        <f t="shared" ref="AJ13:AJ48" si="6">Q13</f>
        <v>0</v>
      </c>
      <c r="AK13" s="9"/>
      <c r="AL13" s="12"/>
      <c r="AM13" s="12"/>
      <c r="AN13" s="25"/>
      <c r="AO13" s="12"/>
      <c r="AP13" s="12"/>
      <c r="AQ13" s="12"/>
      <c r="AR13" s="25"/>
      <c r="AS13" s="25"/>
      <c r="AT13" s="25"/>
      <c r="AU13" s="9"/>
      <c r="AV13" s="12"/>
      <c r="AW13" s="12"/>
      <c r="AX13" s="12"/>
      <c r="AY13" s="9"/>
      <c r="AZ13" s="9">
        <f t="shared" si="0"/>
        <v>0</v>
      </c>
      <c r="BA13" s="12"/>
      <c r="BB13" s="12"/>
      <c r="BC13" s="12"/>
      <c r="BD13" s="12"/>
      <c r="BE13" s="12"/>
      <c r="BF13" s="12"/>
      <c r="BG13" s="9"/>
      <c r="BH13" s="21">
        <f t="shared" si="1"/>
        <v>0</v>
      </c>
    </row>
    <row r="14" spans="1:61" s="22" customFormat="1" ht="23.1" customHeight="1" x14ac:dyDescent="0.35">
      <c r="A14" s="6">
        <v>2</v>
      </c>
      <c r="B14" s="7" t="s">
        <v>26</v>
      </c>
      <c r="C14" s="26" t="s">
        <v>60</v>
      </c>
      <c r="D14" s="9">
        <v>63997</v>
      </c>
      <c r="E14" s="9">
        <v>3008</v>
      </c>
      <c r="F14" s="9">
        <f t="shared" si="2"/>
        <v>67005</v>
      </c>
      <c r="G14" s="9">
        <v>3008</v>
      </c>
      <c r="H14" s="9"/>
      <c r="I14" s="9"/>
      <c r="J14" s="9">
        <f t="shared" si="3"/>
        <v>70013</v>
      </c>
      <c r="K14" s="10">
        <f>J14</f>
        <v>70013</v>
      </c>
      <c r="L14" s="11">
        <f t="shared" si="4"/>
        <v>0</v>
      </c>
      <c r="M14" s="12">
        <v>0</v>
      </c>
      <c r="N14" s="12">
        <v>0</v>
      </c>
      <c r="O14" s="12">
        <v>0</v>
      </c>
      <c r="P14" s="10">
        <f>K14-L14</f>
        <v>70013</v>
      </c>
      <c r="Q14" s="9">
        <v>8394.4</v>
      </c>
      <c r="R14" s="9">
        <f>SUM(AK14:AT14)</f>
        <v>15215.75</v>
      </c>
      <c r="S14" s="9">
        <f t="shared" si="5"/>
        <v>200</v>
      </c>
      <c r="T14" s="9">
        <f>ROUNDDOWN(K14*5%/2,2)</f>
        <v>1750.32</v>
      </c>
      <c r="U14" s="9">
        <f>SUM(BA14:BF14)</f>
        <v>100</v>
      </c>
      <c r="V14" s="10">
        <f>Q14+R14+S14+T14+U14</f>
        <v>25660.47</v>
      </c>
      <c r="W14" s="13">
        <f t="shared" ref="W14:W48" si="7">ROUND(AF14,0)</f>
        <v>22176</v>
      </c>
      <c r="X14" s="13">
        <f>(AE14-W14)</f>
        <v>22176.53</v>
      </c>
      <c r="Y14" s="14">
        <f>+A14</f>
        <v>2</v>
      </c>
      <c r="Z14" s="15">
        <f>K14*12%</f>
        <v>8401.56</v>
      </c>
      <c r="AA14" s="16">
        <v>0</v>
      </c>
      <c r="AB14" s="9">
        <v>100</v>
      </c>
      <c r="AC14" s="9">
        <f>ROUNDUP(J14*5%/2,2)</f>
        <v>1750.33</v>
      </c>
      <c r="AD14" s="18">
        <v>200</v>
      </c>
      <c r="AE14" s="19">
        <f>+P14-V14</f>
        <v>44352.53</v>
      </c>
      <c r="AF14" s="20">
        <f>(+P14-V14)/2</f>
        <v>22176.264999999999</v>
      </c>
      <c r="AG14" s="6">
        <v>2</v>
      </c>
      <c r="AH14" s="7" t="s">
        <v>26</v>
      </c>
      <c r="AI14" s="26" t="s">
        <v>60</v>
      </c>
      <c r="AJ14" s="9">
        <f t="shared" si="6"/>
        <v>8394.4</v>
      </c>
      <c r="AK14" s="9">
        <f>K14*9%</f>
        <v>6301.17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15215.75</v>
      </c>
      <c r="AV14" s="17">
        <v>200</v>
      </c>
      <c r="AW14" s="9">
        <v>0</v>
      </c>
      <c r="AX14" s="9"/>
      <c r="AY14" s="9">
        <f>SUM(AV14:AX14)</f>
        <v>200</v>
      </c>
      <c r="AZ14" s="9">
        <f t="shared" si="0"/>
        <v>1750.32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1">
        <f t="shared" si="1"/>
        <v>25660.47</v>
      </c>
    </row>
    <row r="15" spans="1:61" s="22" customFormat="1" ht="23.1" customHeight="1" x14ac:dyDescent="0.35">
      <c r="A15" s="6" t="s">
        <v>2</v>
      </c>
      <c r="B15" s="7"/>
      <c r="C15" s="28"/>
      <c r="D15" s="9"/>
      <c r="E15" s="9"/>
      <c r="F15" s="9">
        <f t="shared" si="2"/>
        <v>0</v>
      </c>
      <c r="G15" s="9"/>
      <c r="H15" s="9"/>
      <c r="I15" s="9"/>
      <c r="J15" s="9">
        <f t="shared" si="3"/>
        <v>0</v>
      </c>
      <c r="K15" s="10"/>
      <c r="L15" s="11">
        <f t="shared" si="4"/>
        <v>0</v>
      </c>
      <c r="M15" s="12"/>
      <c r="N15" s="12"/>
      <c r="O15" s="12"/>
      <c r="P15" s="10">
        <f>K15-L15</f>
        <v>0</v>
      </c>
      <c r="Q15" s="9"/>
      <c r="R15" s="9"/>
      <c r="S15" s="9">
        <f t="shared" si="5"/>
        <v>0</v>
      </c>
      <c r="T15" s="9"/>
      <c r="U15" s="9"/>
      <c r="V15" s="10"/>
      <c r="W15" s="13"/>
      <c r="X15" s="13"/>
      <c r="Y15" s="14"/>
      <c r="Z15" s="15"/>
      <c r="AA15" s="16"/>
      <c r="AB15" s="9"/>
      <c r="AC15" s="9"/>
      <c r="AD15" s="29"/>
      <c r="AE15" s="19"/>
      <c r="AF15" s="20"/>
      <c r="AG15" s="6" t="s">
        <v>2</v>
      </c>
      <c r="AH15" s="7"/>
      <c r="AI15" s="28"/>
      <c r="AJ15" s="9">
        <f t="shared" si="6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17" t="s">
        <v>2</v>
      </c>
      <c r="AW15" s="9"/>
      <c r="AX15" s="9"/>
      <c r="AY15" s="9"/>
      <c r="AZ15" s="9">
        <f t="shared" si="0"/>
        <v>0</v>
      </c>
      <c r="BA15" s="12"/>
      <c r="BB15" s="9"/>
      <c r="BC15" s="9"/>
      <c r="BD15" s="9"/>
      <c r="BE15" s="9"/>
      <c r="BF15" s="9"/>
      <c r="BG15" s="9"/>
      <c r="BH15" s="21">
        <f t="shared" si="1"/>
        <v>0</v>
      </c>
    </row>
    <row r="16" spans="1:61" s="22" customFormat="1" ht="23.1" customHeight="1" x14ac:dyDescent="0.35">
      <c r="A16" s="6">
        <v>3</v>
      </c>
      <c r="B16" s="7" t="s">
        <v>28</v>
      </c>
      <c r="C16" s="28" t="s">
        <v>58</v>
      </c>
      <c r="D16" s="9">
        <v>51357</v>
      </c>
      <c r="E16" s="9">
        <v>2516</v>
      </c>
      <c r="F16" s="9">
        <f t="shared" si="2"/>
        <v>53873</v>
      </c>
      <c r="G16" s="9">
        <v>2517</v>
      </c>
      <c r="H16" s="9"/>
      <c r="I16" s="9"/>
      <c r="J16" s="9">
        <f t="shared" si="3"/>
        <v>56390</v>
      </c>
      <c r="K16" s="10">
        <f>J16</f>
        <v>56390</v>
      </c>
      <c r="L16" s="11">
        <f t="shared" si="4"/>
        <v>9095.16</v>
      </c>
      <c r="M16" s="12">
        <v>5</v>
      </c>
      <c r="N16" s="12">
        <v>0</v>
      </c>
      <c r="O16" s="12">
        <v>0</v>
      </c>
      <c r="P16" s="10">
        <f>K16-L16</f>
        <v>47294.84</v>
      </c>
      <c r="Q16" s="9">
        <v>5529.03</v>
      </c>
      <c r="R16" s="9">
        <f>SUM(AK16:AT16)</f>
        <v>5075.0999999999995</v>
      </c>
      <c r="S16" s="9">
        <f t="shared" si="5"/>
        <v>200</v>
      </c>
      <c r="T16" s="9">
        <f>ROUNDDOWN(K16*5%/2,2)</f>
        <v>1409.75</v>
      </c>
      <c r="U16" s="9">
        <f>SUM(BA16:BF16)</f>
        <v>100</v>
      </c>
      <c r="V16" s="10">
        <f>Q16+R16+S16+T16+U16</f>
        <v>12313.88</v>
      </c>
      <c r="W16" s="13">
        <f t="shared" si="7"/>
        <v>17490</v>
      </c>
      <c r="X16" s="13">
        <f>(AE16-W16)</f>
        <v>17490.96</v>
      </c>
      <c r="Y16" s="14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18">
        <v>200</v>
      </c>
      <c r="AE16" s="19">
        <f>+P16-V16</f>
        <v>34980.959999999999</v>
      </c>
      <c r="AF16" s="20">
        <f>(+P16-V16)/2</f>
        <v>17490.48</v>
      </c>
      <c r="AG16" s="6">
        <v>3</v>
      </c>
      <c r="AH16" s="7" t="s">
        <v>28</v>
      </c>
      <c r="AI16" s="28" t="s">
        <v>58</v>
      </c>
      <c r="AJ16" s="9">
        <f t="shared" si="6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17">
        <v>200</v>
      </c>
      <c r="AW16" s="5">
        <v>0</v>
      </c>
      <c r="AX16" s="9"/>
      <c r="AY16" s="9">
        <f>SUM(AV16:AW16)</f>
        <v>200</v>
      </c>
      <c r="AZ16" s="9">
        <f t="shared" si="0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1">
        <f t="shared" si="1"/>
        <v>12313.88</v>
      </c>
    </row>
    <row r="17" spans="1:60" s="22" customFormat="1" ht="23.1" customHeight="1" x14ac:dyDescent="0.35">
      <c r="A17" s="6" t="s">
        <v>2</v>
      </c>
      <c r="B17" s="30"/>
      <c r="C17" s="31"/>
      <c r="D17" s="25"/>
      <c r="E17" s="25"/>
      <c r="F17" s="9">
        <f t="shared" si="2"/>
        <v>0</v>
      </c>
      <c r="G17" s="25"/>
      <c r="H17" s="25"/>
      <c r="I17" s="9"/>
      <c r="J17" s="9">
        <f t="shared" si="3"/>
        <v>0</v>
      </c>
      <c r="K17" s="32"/>
      <c r="L17" s="11">
        <f t="shared" si="4"/>
        <v>0</v>
      </c>
      <c r="M17" s="33"/>
      <c r="N17" s="33"/>
      <c r="O17" s="33"/>
      <c r="P17" s="32"/>
      <c r="Q17" s="25"/>
      <c r="R17" s="9"/>
      <c r="S17" s="9">
        <f t="shared" si="5"/>
        <v>0</v>
      </c>
      <c r="T17" s="9"/>
      <c r="U17" s="9"/>
      <c r="V17" s="34"/>
      <c r="W17" s="13"/>
      <c r="X17" s="35"/>
      <c r="Y17" s="36"/>
      <c r="Z17" s="37"/>
      <c r="AA17" s="38"/>
      <c r="AB17" s="25"/>
      <c r="AC17" s="9"/>
      <c r="AD17" s="39"/>
      <c r="AE17" s="40"/>
      <c r="AF17" s="41"/>
      <c r="AG17" s="42"/>
      <c r="AH17" s="30"/>
      <c r="AI17" s="31"/>
      <c r="AJ17" s="9">
        <f t="shared" si="6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44"/>
      <c r="AW17" s="45"/>
      <c r="AX17" s="25"/>
      <c r="AY17" s="43"/>
      <c r="AZ17" s="9">
        <f t="shared" si="0"/>
        <v>0</v>
      </c>
      <c r="BA17" s="12"/>
      <c r="BB17" s="25"/>
      <c r="BC17" s="25"/>
      <c r="BD17" s="25"/>
      <c r="BE17" s="25"/>
      <c r="BF17" s="25"/>
      <c r="BG17" s="43"/>
      <c r="BH17" s="21">
        <f t="shared" si="1"/>
        <v>0</v>
      </c>
    </row>
    <row r="18" spans="1:60" s="22" customFormat="1" ht="23.1" customHeight="1" x14ac:dyDescent="0.35">
      <c r="A18" s="6">
        <v>4</v>
      </c>
      <c r="B18" s="7" t="s">
        <v>31</v>
      </c>
      <c r="C18" s="28" t="s">
        <v>29</v>
      </c>
      <c r="D18" s="9">
        <v>29449</v>
      </c>
      <c r="E18" s="9">
        <v>1540</v>
      </c>
      <c r="F18" s="9">
        <f t="shared" si="2"/>
        <v>30989</v>
      </c>
      <c r="G18" s="9">
        <v>1540</v>
      </c>
      <c r="H18" s="9"/>
      <c r="I18" s="9"/>
      <c r="J18" s="9">
        <f t="shared" si="3"/>
        <v>32529</v>
      </c>
      <c r="K18" s="10">
        <f>J18</f>
        <v>32529</v>
      </c>
      <c r="L18" s="11">
        <f t="shared" si="4"/>
        <v>0</v>
      </c>
      <c r="M18" s="12">
        <v>0</v>
      </c>
      <c r="N18" s="12">
        <v>0</v>
      </c>
      <c r="O18" s="12">
        <v>0</v>
      </c>
      <c r="P18" s="10">
        <f>K18-L18</f>
        <v>32529</v>
      </c>
      <c r="Q18" s="9">
        <v>1163.23</v>
      </c>
      <c r="R18" s="9">
        <f>SUM(AK18:AT18)</f>
        <v>2927.6099999999997</v>
      </c>
      <c r="S18" s="9">
        <f t="shared" si="5"/>
        <v>5209.53</v>
      </c>
      <c r="T18" s="9">
        <f>ROUNDDOWN(K18*5%/2,2)</f>
        <v>813.22</v>
      </c>
      <c r="U18" s="9">
        <f>SUM(BA18:BF18)</f>
        <v>100</v>
      </c>
      <c r="V18" s="10">
        <f>Q18+R18+S18+T18+U18</f>
        <v>10213.589999999998</v>
      </c>
      <c r="W18" s="13">
        <f t="shared" si="7"/>
        <v>11158</v>
      </c>
      <c r="X18" s="13">
        <f>(AE18-W18)</f>
        <v>11157.410000000003</v>
      </c>
      <c r="Y18" s="14">
        <f>+A18</f>
        <v>4</v>
      </c>
      <c r="Z18" s="15">
        <f>K18*12%</f>
        <v>3903.48</v>
      </c>
      <c r="AA18" s="16">
        <v>0</v>
      </c>
      <c r="AB18" s="9">
        <v>100</v>
      </c>
      <c r="AC18" s="9">
        <f>ROUNDUP(J18*5%/2,2)</f>
        <v>813.23</v>
      </c>
      <c r="AD18" s="18">
        <v>200</v>
      </c>
      <c r="AE18" s="19">
        <f>+P18-V18</f>
        <v>22315.410000000003</v>
      </c>
      <c r="AF18" s="20">
        <f>(+P18-V18)/2</f>
        <v>11157.705000000002</v>
      </c>
      <c r="AG18" s="6">
        <v>4</v>
      </c>
      <c r="AH18" s="7" t="s">
        <v>31</v>
      </c>
      <c r="AI18" s="28" t="s">
        <v>29</v>
      </c>
      <c r="AJ18" s="9">
        <f t="shared" si="6"/>
        <v>1163.23</v>
      </c>
      <c r="AK18" s="9">
        <f>K18*9%</f>
        <v>2927.6099999999997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2927.6099999999997</v>
      </c>
      <c r="AV18" s="17">
        <v>200</v>
      </c>
      <c r="AW18" s="9">
        <v>5009.53</v>
      </c>
      <c r="AX18" s="9"/>
      <c r="AY18" s="9">
        <f>SUM(AV18:AW18)</f>
        <v>5209.53</v>
      </c>
      <c r="AZ18" s="9">
        <f t="shared" si="0"/>
        <v>813.22</v>
      </c>
      <c r="BA18" s="9">
        <v>0</v>
      </c>
      <c r="BB18" s="27">
        <v>0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100</v>
      </c>
      <c r="BH18" s="21">
        <f t="shared" si="1"/>
        <v>10213.589999999998</v>
      </c>
    </row>
    <row r="19" spans="1:60" s="22" customFormat="1" ht="23.1" customHeight="1" x14ac:dyDescent="0.35">
      <c r="A19" s="6" t="s">
        <v>2</v>
      </c>
      <c r="B19" s="30"/>
      <c r="C19" s="31"/>
      <c r="D19" s="25"/>
      <c r="E19" s="25"/>
      <c r="F19" s="9">
        <f t="shared" si="2"/>
        <v>0</v>
      </c>
      <c r="G19" s="25"/>
      <c r="H19" s="25"/>
      <c r="I19" s="9"/>
      <c r="J19" s="9">
        <f t="shared" si="3"/>
        <v>0</v>
      </c>
      <c r="K19" s="32"/>
      <c r="L19" s="11">
        <f t="shared" si="4"/>
        <v>0</v>
      </c>
      <c r="M19" s="33"/>
      <c r="N19" s="33"/>
      <c r="O19" s="33"/>
      <c r="P19" s="32"/>
      <c r="Q19" s="25"/>
      <c r="R19" s="9"/>
      <c r="S19" s="9"/>
      <c r="T19" s="9"/>
      <c r="U19" s="9"/>
      <c r="V19" s="34"/>
      <c r="W19" s="13"/>
      <c r="X19" s="35"/>
      <c r="Y19" s="24"/>
      <c r="Z19" s="37"/>
      <c r="AA19" s="38"/>
      <c r="AB19" s="25"/>
      <c r="AC19" s="9"/>
      <c r="AD19" s="39"/>
      <c r="AE19" s="40"/>
      <c r="AF19" s="41"/>
      <c r="AG19" s="6" t="s">
        <v>2</v>
      </c>
      <c r="AH19" s="30"/>
      <c r="AI19" s="31"/>
      <c r="AJ19" s="9">
        <f t="shared" si="6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44"/>
      <c r="AW19" s="25"/>
      <c r="AX19" s="25"/>
      <c r="AY19" s="43"/>
      <c r="AZ19" s="9">
        <f t="shared" si="0"/>
        <v>0</v>
      </c>
      <c r="BA19" s="12"/>
      <c r="BB19" s="25"/>
      <c r="BC19" s="25"/>
      <c r="BD19" s="25"/>
      <c r="BE19" s="25"/>
      <c r="BF19" s="25"/>
      <c r="BG19" s="43"/>
      <c r="BH19" s="21">
        <f t="shared" si="1"/>
        <v>0</v>
      </c>
    </row>
    <row r="20" spans="1:60" s="22" customFormat="1" ht="23.1" customHeight="1" x14ac:dyDescent="0.35">
      <c r="A20" s="6">
        <v>5</v>
      </c>
      <c r="B20" s="7" t="s">
        <v>32</v>
      </c>
      <c r="C20" s="28" t="s">
        <v>29</v>
      </c>
      <c r="D20" s="9">
        <v>29165</v>
      </c>
      <c r="E20" s="9">
        <v>1540</v>
      </c>
      <c r="F20" s="9">
        <f t="shared" si="2"/>
        <v>30705</v>
      </c>
      <c r="G20" s="9">
        <v>1540</v>
      </c>
      <c r="H20" s="9"/>
      <c r="I20" s="9"/>
      <c r="J20" s="9">
        <f t="shared" si="3"/>
        <v>32245</v>
      </c>
      <c r="K20" s="10">
        <f>J20</f>
        <v>32245</v>
      </c>
      <c r="L20" s="11">
        <f>ROUND(K20/6/31/60*(O20+N20*60+M20*6*60),2)</f>
        <v>1889.63</v>
      </c>
      <c r="M20" s="12">
        <v>1</v>
      </c>
      <c r="N20" s="12">
        <v>4</v>
      </c>
      <c r="O20" s="12">
        <v>54</v>
      </c>
      <c r="P20" s="10">
        <f>K20-L20</f>
        <v>30355.37</v>
      </c>
      <c r="Q20" s="9">
        <v>1125.52</v>
      </c>
      <c r="R20" s="9">
        <f>SUM(AK20:AT20)</f>
        <v>2902.0499999999997</v>
      </c>
      <c r="S20" s="9">
        <f t="shared" si="5"/>
        <v>200</v>
      </c>
      <c r="T20" s="9">
        <f>ROUNDDOWN(K20*5%/2,2)</f>
        <v>806.12</v>
      </c>
      <c r="U20" s="9">
        <f>SUM(BA20:BF20)</f>
        <v>100</v>
      </c>
      <c r="V20" s="10">
        <f>Q20+R20+S20+T20+U20</f>
        <v>5133.6899999999996</v>
      </c>
      <c r="W20" s="13">
        <f t="shared" si="7"/>
        <v>12611</v>
      </c>
      <c r="X20" s="13">
        <f>(AE20-W20)</f>
        <v>12610.68</v>
      </c>
      <c r="Y20" s="14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18">
        <v>200</v>
      </c>
      <c r="AE20" s="19">
        <f>+P20-V20</f>
        <v>25221.68</v>
      </c>
      <c r="AF20" s="20">
        <f>(+P20-V20)/2</f>
        <v>12610.84</v>
      </c>
      <c r="AG20" s="6">
        <v>5</v>
      </c>
      <c r="AH20" s="7" t="s">
        <v>32</v>
      </c>
      <c r="AI20" s="28" t="s">
        <v>29</v>
      </c>
      <c r="AJ20" s="9">
        <f t="shared" si="6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17">
        <v>200</v>
      </c>
      <c r="AW20" s="9">
        <v>0</v>
      </c>
      <c r="AX20" s="9">
        <v>0</v>
      </c>
      <c r="AY20" s="9">
        <f>SUM(AV20:AW20)</f>
        <v>200</v>
      </c>
      <c r="AZ20" s="9">
        <f t="shared" si="0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1">
        <f t="shared" si="1"/>
        <v>5133.6899999999996</v>
      </c>
    </row>
    <row r="21" spans="1:60" s="22" customFormat="1" ht="23.1" customHeight="1" x14ac:dyDescent="0.35">
      <c r="A21" s="6" t="s">
        <v>2</v>
      </c>
      <c r="B21" s="30"/>
      <c r="C21" s="31"/>
      <c r="D21" s="25"/>
      <c r="E21" s="25"/>
      <c r="F21" s="9">
        <f t="shared" si="2"/>
        <v>0</v>
      </c>
      <c r="G21" s="25"/>
      <c r="H21" s="25"/>
      <c r="I21" s="9"/>
      <c r="J21" s="9">
        <f t="shared" si="3"/>
        <v>0</v>
      </c>
      <c r="K21" s="32"/>
      <c r="L21" s="11">
        <f t="shared" si="4"/>
        <v>0</v>
      </c>
      <c r="M21" s="33"/>
      <c r="N21" s="33"/>
      <c r="O21" s="33"/>
      <c r="P21" s="32"/>
      <c r="Q21" s="25"/>
      <c r="R21" s="9"/>
      <c r="S21" s="9"/>
      <c r="T21" s="9"/>
      <c r="U21" s="9"/>
      <c r="V21" s="34"/>
      <c r="W21" s="13"/>
      <c r="X21" s="35"/>
      <c r="Y21" s="14"/>
      <c r="Z21" s="37"/>
      <c r="AA21" s="38"/>
      <c r="AB21" s="25"/>
      <c r="AC21" s="9"/>
      <c r="AD21" s="39"/>
      <c r="AE21" s="40"/>
      <c r="AF21" s="41"/>
      <c r="AG21" s="6" t="s">
        <v>2</v>
      </c>
      <c r="AH21" s="30"/>
      <c r="AI21" s="31"/>
      <c r="AJ21" s="9">
        <f t="shared" si="6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44"/>
      <c r="AW21" s="25"/>
      <c r="AX21" s="25"/>
      <c r="AY21" s="43"/>
      <c r="AZ21" s="9">
        <f t="shared" si="0"/>
        <v>0</v>
      </c>
      <c r="BA21" s="12"/>
      <c r="BB21" s="25"/>
      <c r="BC21" s="25"/>
      <c r="BD21" s="25"/>
      <c r="BE21" s="25"/>
      <c r="BF21" s="25"/>
      <c r="BG21" s="43"/>
      <c r="BH21" s="21">
        <f t="shared" si="1"/>
        <v>0</v>
      </c>
    </row>
    <row r="22" spans="1:60" s="22" customFormat="1" ht="23.1" customHeight="1" x14ac:dyDescent="0.35">
      <c r="A22" s="6">
        <v>6</v>
      </c>
      <c r="B22" s="46" t="s">
        <v>33</v>
      </c>
      <c r="C22" s="26" t="s">
        <v>27</v>
      </c>
      <c r="D22" s="9">
        <v>40088</v>
      </c>
      <c r="E22" s="9">
        <v>1964</v>
      </c>
      <c r="F22" s="9">
        <f t="shared" si="2"/>
        <v>42052</v>
      </c>
      <c r="G22" s="9">
        <v>1944</v>
      </c>
      <c r="H22" s="9"/>
      <c r="I22" s="9"/>
      <c r="J22" s="9">
        <f t="shared" si="3"/>
        <v>43996</v>
      </c>
      <c r="K22" s="10">
        <f>J22</f>
        <v>43996</v>
      </c>
      <c r="L22" s="11">
        <f t="shared" si="4"/>
        <v>0</v>
      </c>
      <c r="M22" s="12">
        <v>0</v>
      </c>
      <c r="N22" s="12">
        <v>0</v>
      </c>
      <c r="O22" s="12">
        <v>0</v>
      </c>
      <c r="P22" s="10">
        <f>K22-L22</f>
        <v>43996</v>
      </c>
      <c r="Q22" s="9">
        <v>2955.63</v>
      </c>
      <c r="R22" s="9">
        <f>SUM(AK22:AT22)</f>
        <v>3959.64</v>
      </c>
      <c r="S22" s="9">
        <f t="shared" si="5"/>
        <v>200</v>
      </c>
      <c r="T22" s="9">
        <f>ROUNDDOWN(K22*5%/2,2)</f>
        <v>1099.9000000000001</v>
      </c>
      <c r="U22" s="9">
        <f>SUM(BA22:BF22)</f>
        <v>100</v>
      </c>
      <c r="V22" s="10">
        <f>Q22+R22+S22+T22+U22</f>
        <v>8315.17</v>
      </c>
      <c r="W22" s="13">
        <f t="shared" si="7"/>
        <v>17840</v>
      </c>
      <c r="X22" s="13">
        <f>(AE22-W22)</f>
        <v>17840.830000000002</v>
      </c>
      <c r="Y22" s="14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18">
        <v>200</v>
      </c>
      <c r="AE22" s="19">
        <f>+P22-V22</f>
        <v>35680.83</v>
      </c>
      <c r="AF22" s="20">
        <f>(+P22-V22)/2</f>
        <v>17840.415000000001</v>
      </c>
      <c r="AG22" s="6">
        <v>6</v>
      </c>
      <c r="AH22" s="46" t="s">
        <v>33</v>
      </c>
      <c r="AI22" s="26" t="s">
        <v>27</v>
      </c>
      <c r="AJ22" s="9">
        <f t="shared" si="6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17">
        <v>200</v>
      </c>
      <c r="AW22" s="9">
        <v>0</v>
      </c>
      <c r="AX22" s="9">
        <v>0</v>
      </c>
      <c r="AY22" s="9">
        <f>SUM(AV22:AX22)</f>
        <v>200</v>
      </c>
      <c r="AZ22" s="9">
        <f t="shared" si="0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1">
        <f t="shared" si="1"/>
        <v>8315.17</v>
      </c>
    </row>
    <row r="23" spans="1:60" s="22" customFormat="1" ht="23.1" customHeight="1" x14ac:dyDescent="0.35">
      <c r="A23" s="6" t="s">
        <v>2</v>
      </c>
      <c r="B23" s="46"/>
      <c r="C23" s="26"/>
      <c r="D23" s="9"/>
      <c r="E23" s="9"/>
      <c r="F23" s="9">
        <f t="shared" si="2"/>
        <v>0</v>
      </c>
      <c r="G23" s="9"/>
      <c r="H23" s="9"/>
      <c r="I23" s="9"/>
      <c r="J23" s="9">
        <f t="shared" si="3"/>
        <v>0</v>
      </c>
      <c r="K23" s="10"/>
      <c r="L23" s="11">
        <f t="shared" si="4"/>
        <v>0</v>
      </c>
      <c r="M23" s="12"/>
      <c r="N23" s="12"/>
      <c r="O23" s="12"/>
      <c r="P23" s="10"/>
      <c r="Q23" s="9"/>
      <c r="R23" s="9"/>
      <c r="S23" s="9"/>
      <c r="T23" s="9"/>
      <c r="U23" s="9"/>
      <c r="V23" s="10"/>
      <c r="W23" s="13"/>
      <c r="X23" s="13"/>
      <c r="Y23" s="36"/>
      <c r="Z23" s="15"/>
      <c r="AA23" s="16"/>
      <c r="AB23" s="9"/>
      <c r="AC23" s="9"/>
      <c r="AD23" s="29"/>
      <c r="AE23" s="19"/>
      <c r="AF23" s="20"/>
      <c r="AG23" s="42"/>
      <c r="AH23" s="46"/>
      <c r="AI23" s="26"/>
      <c r="AJ23" s="9">
        <f t="shared" si="6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17"/>
      <c r="AW23" s="25"/>
      <c r="AX23" s="25"/>
      <c r="AY23" s="9"/>
      <c r="AZ23" s="9">
        <f t="shared" si="0"/>
        <v>0</v>
      </c>
      <c r="BA23" s="12"/>
      <c r="BB23" s="25"/>
      <c r="BC23" s="9"/>
      <c r="BD23" s="9"/>
      <c r="BE23" s="9"/>
      <c r="BF23" s="25"/>
      <c r="BG23" s="9"/>
      <c r="BH23" s="21">
        <f t="shared" si="1"/>
        <v>0</v>
      </c>
    </row>
    <row r="24" spans="1:60" s="22" customFormat="1" ht="23.1" customHeight="1" x14ac:dyDescent="0.35">
      <c r="A24" s="6">
        <v>7</v>
      </c>
      <c r="B24" s="7" t="s">
        <v>34</v>
      </c>
      <c r="C24" s="12" t="s">
        <v>27</v>
      </c>
      <c r="D24" s="9">
        <v>39672</v>
      </c>
      <c r="E24" s="9">
        <v>1944</v>
      </c>
      <c r="F24" s="9">
        <f t="shared" si="2"/>
        <v>41616</v>
      </c>
      <c r="G24" s="9">
        <v>1944</v>
      </c>
      <c r="H24" s="9"/>
      <c r="I24" s="9"/>
      <c r="J24" s="9">
        <f t="shared" si="3"/>
        <v>43560</v>
      </c>
      <c r="K24" s="10">
        <f>J24</f>
        <v>43560</v>
      </c>
      <c r="L24" s="11">
        <f t="shared" si="4"/>
        <v>0</v>
      </c>
      <c r="M24" s="12">
        <v>0</v>
      </c>
      <c r="N24" s="12">
        <v>0</v>
      </c>
      <c r="O24" s="12">
        <v>0</v>
      </c>
      <c r="P24" s="10">
        <f>K24-L24</f>
        <v>43560</v>
      </c>
      <c r="Q24" s="9">
        <v>2878.45</v>
      </c>
      <c r="R24" s="9">
        <f>SUM(AK24:AT24)</f>
        <v>13362.539999999999</v>
      </c>
      <c r="S24" s="9">
        <f t="shared" si="5"/>
        <v>1192.99</v>
      </c>
      <c r="T24" s="9">
        <f>ROUNDDOWN(K24*5%/2,2)</f>
        <v>1089</v>
      </c>
      <c r="U24" s="9">
        <f>SUM(BA24:BF24)</f>
        <v>10201.61</v>
      </c>
      <c r="V24" s="10">
        <f>Q24+R24+S24+T24+U24</f>
        <v>28724.59</v>
      </c>
      <c r="W24" s="13">
        <f t="shared" si="7"/>
        <v>7418</v>
      </c>
      <c r="X24" s="13">
        <f>(AE24-W24)</f>
        <v>7417.41</v>
      </c>
      <c r="Y24" s="14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18">
        <v>200</v>
      </c>
      <c r="AE24" s="19">
        <f>+P24-V24</f>
        <v>14835.41</v>
      </c>
      <c r="AF24" s="20">
        <f>(+P24-V24)/2</f>
        <v>7417.7049999999999</v>
      </c>
      <c r="AG24" s="6">
        <v>7</v>
      </c>
      <c r="AH24" s="7" t="s">
        <v>34</v>
      </c>
      <c r="AI24" s="12" t="s">
        <v>27</v>
      </c>
      <c r="AJ24" s="9">
        <f t="shared" si="6"/>
        <v>2878.45</v>
      </c>
      <c r="AK24" s="9">
        <f>K24*9%</f>
        <v>3920.3999999999996</v>
      </c>
      <c r="AL24" s="9">
        <v>0</v>
      </c>
      <c r="AM24" s="9">
        <v>0</v>
      </c>
      <c r="AN24" s="9">
        <v>0</v>
      </c>
      <c r="AO24" s="9">
        <v>983.33</v>
      </c>
      <c r="AP24" s="9">
        <v>0</v>
      </c>
      <c r="AQ24" s="9">
        <v>5469.92</v>
      </c>
      <c r="AR24" s="9">
        <v>0</v>
      </c>
      <c r="AS24" s="9">
        <v>2333.33</v>
      </c>
      <c r="AT24" s="9">
        <v>655.56</v>
      </c>
      <c r="AU24" s="9">
        <f>SUM(AK24:AT24)</f>
        <v>13362.539999999999</v>
      </c>
      <c r="AV24" s="17">
        <v>200</v>
      </c>
      <c r="AW24" s="9">
        <v>992.99</v>
      </c>
      <c r="AX24" s="9">
        <v>0</v>
      </c>
      <c r="AY24" s="9">
        <f>SUM(AV24:AW24)</f>
        <v>1192.99</v>
      </c>
      <c r="AZ24" s="9">
        <f t="shared" si="0"/>
        <v>1089</v>
      </c>
      <c r="BA24" s="9">
        <v>0</v>
      </c>
      <c r="BB24" s="9">
        <v>10101.61</v>
      </c>
      <c r="BC24" s="9">
        <v>0</v>
      </c>
      <c r="BD24" s="9">
        <v>100</v>
      </c>
      <c r="BE24" s="9"/>
      <c r="BF24" s="9">
        <v>0</v>
      </c>
      <c r="BG24" s="9">
        <f>SUM(BA24:BF24)</f>
        <v>10201.61</v>
      </c>
      <c r="BH24" s="21">
        <f t="shared" si="1"/>
        <v>28724.59</v>
      </c>
    </row>
    <row r="25" spans="1:60" s="22" customFormat="1" ht="23.1" customHeight="1" x14ac:dyDescent="0.35">
      <c r="A25" s="6" t="s">
        <v>2</v>
      </c>
      <c r="B25" s="30"/>
      <c r="C25" s="31"/>
      <c r="D25" s="25"/>
      <c r="E25" s="25"/>
      <c r="F25" s="9">
        <f t="shared" si="2"/>
        <v>0</v>
      </c>
      <c r="G25" s="25"/>
      <c r="H25" s="25"/>
      <c r="I25" s="25"/>
      <c r="J25" s="9">
        <f t="shared" si="3"/>
        <v>0</v>
      </c>
      <c r="K25" s="32"/>
      <c r="L25" s="11">
        <f t="shared" si="4"/>
        <v>0</v>
      </c>
      <c r="M25" s="33"/>
      <c r="N25" s="33"/>
      <c r="O25" s="33"/>
      <c r="P25" s="32"/>
      <c r="Q25" s="25"/>
      <c r="R25" s="9"/>
      <c r="S25" s="9"/>
      <c r="T25" s="9"/>
      <c r="U25" s="9"/>
      <c r="V25" s="34"/>
      <c r="W25" s="13"/>
      <c r="X25" s="35"/>
      <c r="Y25" s="24"/>
      <c r="Z25" s="47"/>
      <c r="AA25" s="33"/>
      <c r="AB25" s="48"/>
      <c r="AC25" s="9"/>
      <c r="AD25" s="49"/>
      <c r="AE25" s="50"/>
      <c r="AF25" s="41"/>
      <c r="AG25" s="6" t="s">
        <v>2</v>
      </c>
      <c r="AH25" s="30"/>
      <c r="AI25" s="31"/>
      <c r="AJ25" s="9">
        <f t="shared" si="6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44"/>
      <c r="AW25" s="25"/>
      <c r="AX25" s="25"/>
      <c r="AY25" s="43"/>
      <c r="AZ25" s="9">
        <f t="shared" si="0"/>
        <v>0</v>
      </c>
      <c r="BA25" s="12"/>
      <c r="BB25" s="25"/>
      <c r="BC25" s="25"/>
      <c r="BD25" s="25"/>
      <c r="BE25" s="25"/>
      <c r="BF25" s="25"/>
      <c r="BG25" s="43"/>
      <c r="BH25" s="21">
        <f t="shared" si="1"/>
        <v>0</v>
      </c>
    </row>
    <row r="26" spans="1:60" s="22" customFormat="1" ht="23.1" customHeight="1" x14ac:dyDescent="0.35">
      <c r="A26" s="6">
        <v>8</v>
      </c>
      <c r="B26" s="7" t="s">
        <v>35</v>
      </c>
      <c r="C26" s="26" t="s">
        <v>36</v>
      </c>
      <c r="D26" s="9">
        <v>33591</v>
      </c>
      <c r="E26" s="9">
        <v>1550</v>
      </c>
      <c r="F26" s="9">
        <f t="shared" si="2"/>
        <v>35141</v>
      </c>
      <c r="G26" s="9">
        <v>1550</v>
      </c>
      <c r="H26" s="9"/>
      <c r="I26" s="9"/>
      <c r="J26" s="9">
        <f t="shared" si="3"/>
        <v>36691</v>
      </c>
      <c r="K26" s="10">
        <f>J26</f>
        <v>36691</v>
      </c>
      <c r="L26" s="11">
        <f t="shared" si="4"/>
        <v>1183.58</v>
      </c>
      <c r="M26" s="12">
        <v>1</v>
      </c>
      <c r="N26" s="12">
        <v>0</v>
      </c>
      <c r="O26" s="12">
        <v>0</v>
      </c>
      <c r="P26" s="10">
        <f>K26-L26</f>
        <v>35507.42</v>
      </c>
      <c r="Q26" s="9">
        <v>1715.73</v>
      </c>
      <c r="R26" s="9">
        <f>SUM(AK26:AT26)</f>
        <v>6160.33</v>
      </c>
      <c r="S26" s="9">
        <f t="shared" si="5"/>
        <v>200</v>
      </c>
      <c r="T26" s="9">
        <f>ROUNDDOWN(K26*5%/2,2)</f>
        <v>917.27</v>
      </c>
      <c r="U26" s="9">
        <f>SUM(BA26:BF26)</f>
        <v>100</v>
      </c>
      <c r="V26" s="10">
        <f>Q26+R26+S26+T26+U26</f>
        <v>9093.33</v>
      </c>
      <c r="W26" s="13">
        <f t="shared" si="7"/>
        <v>13207</v>
      </c>
      <c r="X26" s="13">
        <f>(AE26-W26)</f>
        <v>13207.089999999997</v>
      </c>
      <c r="Y26" s="14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18">
        <v>200</v>
      </c>
      <c r="AE26" s="19">
        <f>+P26-V26</f>
        <v>26414.089999999997</v>
      </c>
      <c r="AF26" s="20">
        <f>(+P26-V26)/2</f>
        <v>13207.044999999998</v>
      </c>
      <c r="AG26" s="6">
        <v>8</v>
      </c>
      <c r="AH26" s="7" t="s">
        <v>35</v>
      </c>
      <c r="AI26" s="26" t="s">
        <v>36</v>
      </c>
      <c r="AJ26" s="9">
        <f t="shared" si="6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17">
        <v>200</v>
      </c>
      <c r="AW26" s="9">
        <v>0</v>
      </c>
      <c r="AX26" s="9">
        <v>0</v>
      </c>
      <c r="AY26" s="9">
        <f>SUM(AV26:AX26)</f>
        <v>200</v>
      </c>
      <c r="AZ26" s="9">
        <f t="shared" si="0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1">
        <f t="shared" si="1"/>
        <v>9093.33</v>
      </c>
    </row>
    <row r="27" spans="1:60" s="22" customFormat="1" ht="23.1" customHeight="1" x14ac:dyDescent="0.35">
      <c r="A27" s="6" t="s">
        <v>2</v>
      </c>
      <c r="B27" s="7"/>
      <c r="C27" s="28"/>
      <c r="D27" s="9"/>
      <c r="E27" s="9"/>
      <c r="F27" s="9">
        <f t="shared" si="2"/>
        <v>0</v>
      </c>
      <c r="G27" s="9"/>
      <c r="H27" s="9"/>
      <c r="I27" s="9"/>
      <c r="J27" s="9">
        <f t="shared" si="3"/>
        <v>0</v>
      </c>
      <c r="K27" s="10"/>
      <c r="L27" s="11">
        <f t="shared" si="4"/>
        <v>0</v>
      </c>
      <c r="M27" s="12"/>
      <c r="N27" s="12"/>
      <c r="O27" s="12"/>
      <c r="P27" s="10"/>
      <c r="Q27" s="9"/>
      <c r="R27" s="9"/>
      <c r="S27" s="9"/>
      <c r="T27" s="9"/>
      <c r="U27" s="9"/>
      <c r="V27" s="10"/>
      <c r="W27" s="13"/>
      <c r="X27" s="13"/>
      <c r="Y27" s="14"/>
      <c r="Z27" s="15"/>
      <c r="AA27" s="16"/>
      <c r="AB27" s="9"/>
      <c r="AC27" s="9"/>
      <c r="AD27" s="29"/>
      <c r="AE27" s="19"/>
      <c r="AF27" s="20"/>
      <c r="AG27" s="6" t="s">
        <v>2</v>
      </c>
      <c r="AH27" s="7"/>
      <c r="AI27" s="28"/>
      <c r="AJ27" s="9">
        <f t="shared" si="6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7"/>
      <c r="AW27" s="9"/>
      <c r="AX27" s="9"/>
      <c r="AY27" s="9"/>
      <c r="AZ27" s="9">
        <f t="shared" si="0"/>
        <v>0</v>
      </c>
      <c r="BA27" s="12"/>
      <c r="BB27" s="9"/>
      <c r="BC27" s="9"/>
      <c r="BD27" s="9"/>
      <c r="BE27" s="9"/>
      <c r="BF27" s="9"/>
      <c r="BG27" s="9"/>
      <c r="BH27" s="21">
        <f t="shared" si="1"/>
        <v>0</v>
      </c>
    </row>
    <row r="28" spans="1:60" s="22" customFormat="1" ht="23.1" customHeight="1" x14ac:dyDescent="0.35">
      <c r="A28" s="6">
        <v>9</v>
      </c>
      <c r="B28" s="7" t="s">
        <v>37</v>
      </c>
      <c r="C28" s="28" t="s">
        <v>29</v>
      </c>
      <c r="D28" s="9">
        <v>29737</v>
      </c>
      <c r="E28" s="9">
        <v>1540</v>
      </c>
      <c r="F28" s="9">
        <f t="shared" si="2"/>
        <v>31277</v>
      </c>
      <c r="G28" s="9">
        <v>1540</v>
      </c>
      <c r="H28" s="9"/>
      <c r="I28" s="9"/>
      <c r="J28" s="9">
        <f t="shared" si="3"/>
        <v>32817</v>
      </c>
      <c r="K28" s="10">
        <f>J28</f>
        <v>32817</v>
      </c>
      <c r="L28" s="11">
        <f t="shared" si="4"/>
        <v>0</v>
      </c>
      <c r="M28" s="12">
        <v>0</v>
      </c>
      <c r="N28" s="12">
        <v>0</v>
      </c>
      <c r="O28" s="12">
        <v>0</v>
      </c>
      <c r="P28" s="10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 t="shared" si="5"/>
        <v>200</v>
      </c>
      <c r="T28" s="9">
        <f>ROUNDDOWN(K28*5%/2,2)</f>
        <v>820.42</v>
      </c>
      <c r="U28" s="9">
        <f>SUM(BA28:BF28)</f>
        <v>100</v>
      </c>
      <c r="V28" s="10">
        <f>Q28+R28+S28+T28+U28</f>
        <v>5275.41</v>
      </c>
      <c r="W28" s="13">
        <f t="shared" si="7"/>
        <v>13771</v>
      </c>
      <c r="X28" s="13">
        <f>(AE28-W28)</f>
        <v>13770.59</v>
      </c>
      <c r="Y28" s="139">
        <f>+A28</f>
        <v>9</v>
      </c>
      <c r="Z28" s="16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17">
        <v>200</v>
      </c>
      <c r="AE28" s="19">
        <f>+P28-V28</f>
        <v>27541.59</v>
      </c>
      <c r="AF28" s="20">
        <f>(+P28-V28)/2</f>
        <v>13770.795</v>
      </c>
      <c r="AG28" s="6">
        <v>9</v>
      </c>
      <c r="AH28" s="7" t="s">
        <v>37</v>
      </c>
      <c r="AI28" s="28" t="s">
        <v>29</v>
      </c>
      <c r="AJ28" s="9">
        <f t="shared" si="6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17">
        <v>200</v>
      </c>
      <c r="AW28" s="9">
        <v>0</v>
      </c>
      <c r="AX28" s="9">
        <v>0</v>
      </c>
      <c r="AY28" s="9">
        <f>SUM(AV28:AW28)</f>
        <v>200</v>
      </c>
      <c r="AZ28" s="9">
        <f t="shared" si="0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1">
        <f t="shared" si="1"/>
        <v>5275.41</v>
      </c>
    </row>
    <row r="29" spans="1:60" s="22" customFormat="1" ht="23.1" customHeight="1" x14ac:dyDescent="0.35">
      <c r="A29" s="6" t="s">
        <v>2</v>
      </c>
      <c r="B29" s="7"/>
      <c r="C29" s="28"/>
      <c r="D29" s="9"/>
      <c r="E29" s="9"/>
      <c r="F29" s="9">
        <f t="shared" si="2"/>
        <v>0</v>
      </c>
      <c r="G29" s="9"/>
      <c r="H29" s="9"/>
      <c r="I29" s="9"/>
      <c r="J29" s="9">
        <f t="shared" si="3"/>
        <v>0</v>
      </c>
      <c r="K29" s="10">
        <f>J29</f>
        <v>0</v>
      </c>
      <c r="L29" s="11">
        <f t="shared" si="4"/>
        <v>0</v>
      </c>
      <c r="M29" s="12"/>
      <c r="N29" s="12"/>
      <c r="O29" s="12"/>
      <c r="P29" s="10">
        <f t="shared" si="8"/>
        <v>0</v>
      </c>
      <c r="Q29" s="9"/>
      <c r="R29" s="9">
        <f>SUM(AK29:AT29)</f>
        <v>0</v>
      </c>
      <c r="S29" s="9">
        <f t="shared" si="5"/>
        <v>0</v>
      </c>
      <c r="T29" s="9">
        <f>ROUNDDOWN(K29*5%/2,2)</f>
        <v>0</v>
      </c>
      <c r="U29" s="9">
        <f>SUM(BA29:BF29)</f>
        <v>0</v>
      </c>
      <c r="V29" s="10">
        <f>Q29+R29+S29+T29+U29</f>
        <v>0</v>
      </c>
      <c r="W29" s="13">
        <f t="shared" si="7"/>
        <v>0</v>
      </c>
      <c r="X29" s="13">
        <f>(AE29-W29)</f>
        <v>0</v>
      </c>
      <c r="Y29" s="140"/>
      <c r="Z29" s="16">
        <f>K29*12%</f>
        <v>0</v>
      </c>
      <c r="AA29" s="16"/>
      <c r="AB29" s="9"/>
      <c r="AC29" s="9">
        <f>ROUNDUP(J29*5%/2,2)</f>
        <v>0</v>
      </c>
      <c r="AD29" s="142"/>
      <c r="AE29" s="19">
        <f>+P29-V29</f>
        <v>0</v>
      </c>
      <c r="AF29" s="20">
        <f>(+P29-V29)/2</f>
        <v>0</v>
      </c>
      <c r="AG29" s="42"/>
      <c r="AH29" s="7"/>
      <c r="AI29" s="28"/>
      <c r="AJ29" s="9">
        <f t="shared" si="6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17"/>
      <c r="AW29" s="9"/>
      <c r="AX29" s="9"/>
      <c r="AY29" s="9">
        <f>SUM(AV29:AW29)</f>
        <v>0</v>
      </c>
      <c r="AZ29" s="9">
        <f t="shared" si="0"/>
        <v>0</v>
      </c>
      <c r="BA29" s="12"/>
      <c r="BB29" s="9"/>
      <c r="BC29" s="9"/>
      <c r="BD29" s="9"/>
      <c r="BE29" s="9"/>
      <c r="BF29" s="9"/>
      <c r="BG29" s="9">
        <f>SUM(BA29:BF29)</f>
        <v>0</v>
      </c>
      <c r="BH29" s="21">
        <f t="shared" si="1"/>
        <v>0</v>
      </c>
    </row>
    <row r="30" spans="1:60" s="22" customFormat="1" ht="23.1" customHeight="1" x14ac:dyDescent="0.35">
      <c r="A30" s="6">
        <v>10</v>
      </c>
      <c r="B30" s="7" t="s">
        <v>95</v>
      </c>
      <c r="C30" s="28" t="s">
        <v>96</v>
      </c>
      <c r="D30" s="9">
        <v>29165</v>
      </c>
      <c r="E30" s="9">
        <v>1540</v>
      </c>
      <c r="F30" s="9">
        <f t="shared" si="2"/>
        <v>30705</v>
      </c>
      <c r="G30" s="9">
        <v>1540</v>
      </c>
      <c r="H30" s="9"/>
      <c r="I30" s="9"/>
      <c r="J30" s="9">
        <f t="shared" si="3"/>
        <v>32245</v>
      </c>
      <c r="K30" s="10">
        <f>J30</f>
        <v>32245</v>
      </c>
      <c r="L30" s="11">
        <f t="shared" si="4"/>
        <v>0</v>
      </c>
      <c r="M30" s="12">
        <v>0</v>
      </c>
      <c r="N30" s="12">
        <v>0</v>
      </c>
      <c r="O30" s="12">
        <v>0</v>
      </c>
      <c r="P30" s="10">
        <f t="shared" si="8"/>
        <v>32245</v>
      </c>
      <c r="Q30" s="9">
        <v>1125.52</v>
      </c>
      <c r="R30" s="9">
        <f>SUM(AK30:AT30)</f>
        <v>2902.0499999999997</v>
      </c>
      <c r="S30" s="9">
        <f t="shared" si="5"/>
        <v>200</v>
      </c>
      <c r="T30" s="9">
        <f>ROUNDDOWN(K30*5%/2,2)</f>
        <v>806.12</v>
      </c>
      <c r="U30" s="9">
        <f>SUM(BA30:BF30)</f>
        <v>220.98</v>
      </c>
      <c r="V30" s="10">
        <f>Q30+R30+S30+T30+U30</f>
        <v>5254.6699999999992</v>
      </c>
      <c r="W30" s="13">
        <f t="shared" si="7"/>
        <v>13495</v>
      </c>
      <c r="X30" s="13">
        <f>(AE30-W30)</f>
        <v>13495.330000000002</v>
      </c>
      <c r="Y30" s="139">
        <f>+A30</f>
        <v>10</v>
      </c>
      <c r="Z30" s="16">
        <f>K30*12%</f>
        <v>3869.3999999999996</v>
      </c>
      <c r="AA30" s="16"/>
      <c r="AB30" s="9">
        <v>100</v>
      </c>
      <c r="AC30" s="9">
        <f>ROUNDUP(J30*5%/2,2)</f>
        <v>806.13</v>
      </c>
      <c r="AD30" s="142">
        <v>200</v>
      </c>
      <c r="AE30" s="19">
        <f>+P30-V30</f>
        <v>26990.33</v>
      </c>
      <c r="AF30" s="20">
        <f>(+P30-V30)/2</f>
        <v>13495.165000000001</v>
      </c>
      <c r="AG30" s="6">
        <v>10</v>
      </c>
      <c r="AH30" s="7" t="s">
        <v>95</v>
      </c>
      <c r="AI30" s="28" t="s">
        <v>96</v>
      </c>
      <c r="AJ30" s="9">
        <f t="shared" si="6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17">
        <v>200</v>
      </c>
      <c r="AW30" s="9"/>
      <c r="AX30" s="9"/>
      <c r="AY30" s="9">
        <f>SUM(AV30:AW30)</f>
        <v>200</v>
      </c>
      <c r="AZ30" s="9">
        <f t="shared" si="0"/>
        <v>806.12</v>
      </c>
      <c r="BA30" s="12"/>
      <c r="BB30" s="9"/>
      <c r="BC30" s="9"/>
      <c r="BD30" s="9">
        <v>220.98</v>
      </c>
      <c r="BE30" s="9"/>
      <c r="BF30" s="9"/>
      <c r="BG30" s="9">
        <f>SUM(BA30:BF30)</f>
        <v>220.98</v>
      </c>
      <c r="BH30" s="21">
        <f t="shared" si="1"/>
        <v>5254.6699999999992</v>
      </c>
    </row>
    <row r="31" spans="1:60" s="22" customFormat="1" ht="23.1" customHeight="1" x14ac:dyDescent="0.35">
      <c r="A31" s="6" t="s">
        <v>2</v>
      </c>
      <c r="B31" s="7"/>
      <c r="C31" s="28"/>
      <c r="D31" s="9"/>
      <c r="E31" s="9"/>
      <c r="F31" s="9">
        <f t="shared" si="2"/>
        <v>0</v>
      </c>
      <c r="G31" s="9"/>
      <c r="H31" s="9"/>
      <c r="I31" s="9"/>
      <c r="J31" s="9">
        <f t="shared" si="3"/>
        <v>0</v>
      </c>
      <c r="K31" s="10">
        <f>J31</f>
        <v>0</v>
      </c>
      <c r="L31" s="11">
        <f t="shared" si="4"/>
        <v>0</v>
      </c>
      <c r="M31" s="12"/>
      <c r="N31" s="12"/>
      <c r="O31" s="12"/>
      <c r="P31" s="10">
        <f t="shared" si="8"/>
        <v>0</v>
      </c>
      <c r="Q31" s="9"/>
      <c r="R31" s="9">
        <f>SUM(AK31:AT31)</f>
        <v>0</v>
      </c>
      <c r="S31" s="9">
        <f t="shared" si="5"/>
        <v>0</v>
      </c>
      <c r="T31" s="9">
        <f>ROUNDDOWN(K31*5%/2,2)</f>
        <v>0</v>
      </c>
      <c r="U31" s="9">
        <f>SUM(BA31:BF31)</f>
        <v>0</v>
      </c>
      <c r="V31" s="10">
        <f>Q31+R31+S31+T31+U31</f>
        <v>0</v>
      </c>
      <c r="W31" s="13">
        <f t="shared" si="7"/>
        <v>0</v>
      </c>
      <c r="X31" s="13">
        <f>(AE31-W31)</f>
        <v>0</v>
      </c>
      <c r="Y31" s="141"/>
      <c r="Z31" s="16">
        <f>K31*12%</f>
        <v>0</v>
      </c>
      <c r="AA31" s="16"/>
      <c r="AB31" s="9"/>
      <c r="AC31" s="9">
        <f>ROUNDUP(J31*5%/2,2)</f>
        <v>0</v>
      </c>
      <c r="AD31" s="142"/>
      <c r="AE31" s="19">
        <f>+P31-V31</f>
        <v>0</v>
      </c>
      <c r="AF31" s="20">
        <f>(+P31-V31)/2</f>
        <v>0</v>
      </c>
      <c r="AG31" s="6" t="s">
        <v>2</v>
      </c>
      <c r="AH31" s="7"/>
      <c r="AI31" s="28"/>
      <c r="AJ31" s="9">
        <f t="shared" si="6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17"/>
      <c r="AW31" s="9"/>
      <c r="AX31" s="9"/>
      <c r="AY31" s="9">
        <f>SUM(AV31:AW31)</f>
        <v>0</v>
      </c>
      <c r="AZ31" s="9">
        <f t="shared" si="0"/>
        <v>0</v>
      </c>
      <c r="BA31" s="12"/>
      <c r="BB31" s="9"/>
      <c r="BC31" s="9"/>
      <c r="BD31" s="9"/>
      <c r="BE31" s="9"/>
      <c r="BF31" s="9"/>
      <c r="BG31" s="9">
        <f>SUM(BA31:BF31)</f>
        <v>0</v>
      </c>
      <c r="BH31" s="21">
        <f t="shared" si="1"/>
        <v>0</v>
      </c>
    </row>
    <row r="32" spans="1:60" s="22" customFormat="1" ht="23.1" customHeight="1" x14ac:dyDescent="0.35">
      <c r="A32" s="6">
        <v>11</v>
      </c>
      <c r="B32" s="46" t="s">
        <v>38</v>
      </c>
      <c r="C32" s="28" t="s">
        <v>36</v>
      </c>
      <c r="D32" s="9">
        <v>33591</v>
      </c>
      <c r="E32" s="9">
        <v>1550</v>
      </c>
      <c r="F32" s="9">
        <f t="shared" si="2"/>
        <v>35141</v>
      </c>
      <c r="G32" s="9">
        <v>1550</v>
      </c>
      <c r="H32" s="9"/>
      <c r="I32" s="9"/>
      <c r="J32" s="9">
        <f t="shared" si="3"/>
        <v>36691</v>
      </c>
      <c r="K32" s="10">
        <f>J32</f>
        <v>36691</v>
      </c>
      <c r="L32" s="11">
        <f t="shared" si="4"/>
        <v>0</v>
      </c>
      <c r="M32" s="12">
        <v>0</v>
      </c>
      <c r="N32" s="12">
        <v>0</v>
      </c>
      <c r="O32" s="12">
        <v>0</v>
      </c>
      <c r="P32" s="10">
        <f t="shared" si="8"/>
        <v>36691</v>
      </c>
      <c r="Q32" s="9">
        <v>1715.73</v>
      </c>
      <c r="R32" s="9">
        <f>SUM(AK32:AT32)</f>
        <v>18343.05</v>
      </c>
      <c r="S32" s="9">
        <f t="shared" si="5"/>
        <v>1838.8</v>
      </c>
      <c r="T32" s="9">
        <f>ROUNDDOWN(K32*5%/2,2)</f>
        <v>917.27</v>
      </c>
      <c r="U32" s="9">
        <f>SUM(BA32:BF32)</f>
        <v>8614</v>
      </c>
      <c r="V32" s="10">
        <f>Q32+R32+S32+T32+U32</f>
        <v>31428.85</v>
      </c>
      <c r="W32" s="13">
        <f t="shared" si="7"/>
        <v>2631</v>
      </c>
      <c r="X32" s="13">
        <f>(AE32-W32)</f>
        <v>2631.1500000000015</v>
      </c>
      <c r="Y32" s="139">
        <f>+A32</f>
        <v>11</v>
      </c>
      <c r="Z32" s="16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17">
        <v>200</v>
      </c>
      <c r="AE32" s="19">
        <f>+P32-V32</f>
        <v>5262.1500000000015</v>
      </c>
      <c r="AF32" s="20">
        <f>(+P32-V32)/2</f>
        <v>2631.0750000000007</v>
      </c>
      <c r="AG32" s="6">
        <v>11</v>
      </c>
      <c r="AH32" s="46" t="s">
        <v>38</v>
      </c>
      <c r="AI32" s="28" t="s">
        <v>36</v>
      </c>
      <c r="AJ32" s="9">
        <f t="shared" si="6"/>
        <v>1715.73</v>
      </c>
      <c r="AK32" s="9">
        <f>K32*9%</f>
        <v>3302.19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18343.05</v>
      </c>
      <c r="AV32" s="17">
        <v>300</v>
      </c>
      <c r="AW32" s="9">
        <v>1538.8</v>
      </c>
      <c r="AX32" s="9">
        <v>0</v>
      </c>
      <c r="AY32" s="9">
        <f>SUM(AV32:AX32)</f>
        <v>1838.8</v>
      </c>
      <c r="AZ32" s="9">
        <f t="shared" si="0"/>
        <v>917.27</v>
      </c>
      <c r="BA32" s="9">
        <v>0</v>
      </c>
      <c r="BB32" s="27">
        <v>0</v>
      </c>
      <c r="BC32" s="9">
        <v>6128</v>
      </c>
      <c r="BD32" s="9">
        <v>100</v>
      </c>
      <c r="BE32" s="9">
        <v>2386</v>
      </c>
      <c r="BF32" s="9">
        <v>0</v>
      </c>
      <c r="BG32" s="9">
        <f>SUM(BA32:BF32)</f>
        <v>8614</v>
      </c>
      <c r="BH32" s="21">
        <f t="shared" si="1"/>
        <v>31428.85</v>
      </c>
    </row>
    <row r="33" spans="1:60" s="22" customFormat="1" ht="23.1" customHeight="1" x14ac:dyDescent="0.35">
      <c r="A33" s="6" t="s">
        <v>2</v>
      </c>
      <c r="B33" s="52"/>
      <c r="C33" s="28"/>
      <c r="D33" s="9"/>
      <c r="E33" s="9"/>
      <c r="F33" s="9">
        <f t="shared" si="2"/>
        <v>0</v>
      </c>
      <c r="G33" s="9"/>
      <c r="H33" s="9"/>
      <c r="I33" s="9"/>
      <c r="J33" s="9">
        <f t="shared" si="3"/>
        <v>0</v>
      </c>
      <c r="K33" s="10"/>
      <c r="L33" s="11">
        <f t="shared" si="4"/>
        <v>0</v>
      </c>
      <c r="M33" s="12"/>
      <c r="N33" s="12"/>
      <c r="O33" s="12"/>
      <c r="P33" s="10">
        <f t="shared" si="8"/>
        <v>0</v>
      </c>
      <c r="Q33" s="9"/>
      <c r="R33" s="9"/>
      <c r="S33" s="9"/>
      <c r="T33" s="9"/>
      <c r="U33" s="9"/>
      <c r="V33" s="10"/>
      <c r="W33" s="13"/>
      <c r="X33" s="13"/>
      <c r="Y33" s="139"/>
      <c r="Z33" s="16"/>
      <c r="AA33" s="16"/>
      <c r="AB33" s="9"/>
      <c r="AC33" s="9"/>
      <c r="AD33" s="142"/>
      <c r="AE33" s="19"/>
      <c r="AF33" s="20"/>
      <c r="AG33" s="6" t="s">
        <v>2</v>
      </c>
      <c r="AH33" s="52"/>
      <c r="AI33" s="28"/>
      <c r="AJ33" s="9">
        <f t="shared" si="6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17"/>
      <c r="AW33" s="9"/>
      <c r="AX33" s="9"/>
      <c r="AY33" s="9"/>
      <c r="AZ33" s="9">
        <f t="shared" si="0"/>
        <v>0</v>
      </c>
      <c r="BA33" s="12"/>
      <c r="BB33" s="9"/>
      <c r="BC33" s="53"/>
      <c r="BD33" s="9"/>
      <c r="BE33" s="9"/>
      <c r="BF33" s="9"/>
      <c r="BG33" s="9"/>
      <c r="BH33" s="21">
        <f t="shared" si="1"/>
        <v>0</v>
      </c>
    </row>
    <row r="34" spans="1:60" s="22" customFormat="1" ht="23.1" customHeight="1" x14ac:dyDescent="0.35">
      <c r="A34" s="6">
        <v>12</v>
      </c>
      <c r="B34" s="7" t="s">
        <v>39</v>
      </c>
      <c r="C34" s="12" t="s">
        <v>92</v>
      </c>
      <c r="D34" s="9">
        <v>46725</v>
      </c>
      <c r="E34" s="9">
        <v>2290</v>
      </c>
      <c r="F34" s="9">
        <f t="shared" si="2"/>
        <v>49015</v>
      </c>
      <c r="G34" s="9">
        <v>2289</v>
      </c>
      <c r="H34" s="9"/>
      <c r="I34" s="9"/>
      <c r="J34" s="9">
        <f t="shared" si="3"/>
        <v>51304</v>
      </c>
      <c r="K34" s="10">
        <f>J34</f>
        <v>51304</v>
      </c>
      <c r="L34" s="11">
        <f t="shared" si="4"/>
        <v>0</v>
      </c>
      <c r="M34" s="12">
        <v>0</v>
      </c>
      <c r="N34" s="12">
        <v>0</v>
      </c>
      <c r="O34" s="12">
        <v>0</v>
      </c>
      <c r="P34" s="10">
        <f t="shared" si="8"/>
        <v>51304</v>
      </c>
      <c r="Q34" s="9">
        <v>4459.28</v>
      </c>
      <c r="R34" s="9">
        <f>SUM(AK34:AT34)</f>
        <v>21644.539999999997</v>
      </c>
      <c r="S34" s="9">
        <f t="shared" si="5"/>
        <v>200</v>
      </c>
      <c r="T34" s="9">
        <f>ROUNDDOWN(K34*5%/2,2)</f>
        <v>1282.5999999999999</v>
      </c>
      <c r="U34" s="9">
        <f>SUM(BA34:BF34)</f>
        <v>200</v>
      </c>
      <c r="V34" s="10">
        <f>Q34+R34+S34+T34+U34</f>
        <v>27786.419999999995</v>
      </c>
      <c r="W34" s="13">
        <f t="shared" si="7"/>
        <v>11759</v>
      </c>
      <c r="X34" s="13">
        <f>(AE34-W34)</f>
        <v>11758.580000000005</v>
      </c>
      <c r="Y34" s="139">
        <f>+A34</f>
        <v>12</v>
      </c>
      <c r="Z34" s="16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17">
        <v>200</v>
      </c>
      <c r="AE34" s="19">
        <f>+P34-V34</f>
        <v>23517.580000000005</v>
      </c>
      <c r="AF34" s="20">
        <f>(+P34-V34)/2</f>
        <v>11758.790000000003</v>
      </c>
      <c r="AG34" s="6">
        <v>12</v>
      </c>
      <c r="AH34" s="7" t="s">
        <v>39</v>
      </c>
      <c r="AI34" s="12" t="s">
        <v>92</v>
      </c>
      <c r="AJ34" s="9">
        <f t="shared" si="6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17">
        <v>200</v>
      </c>
      <c r="AW34" s="9">
        <v>0</v>
      </c>
      <c r="AX34" s="9">
        <v>0</v>
      </c>
      <c r="AY34" s="9">
        <f>SUM(AV34:AW34)</f>
        <v>200</v>
      </c>
      <c r="AZ34" s="9">
        <f t="shared" si="0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1">
        <f t="shared" si="1"/>
        <v>27786.419999999995</v>
      </c>
    </row>
    <row r="35" spans="1:60" s="22" customFormat="1" ht="23.1" customHeight="1" x14ac:dyDescent="0.35">
      <c r="A35" s="6" t="s">
        <v>2</v>
      </c>
      <c r="B35" s="30"/>
      <c r="C35" s="31" t="s">
        <v>93</v>
      </c>
      <c r="D35" s="25"/>
      <c r="E35" s="25"/>
      <c r="F35" s="9">
        <f t="shared" si="2"/>
        <v>0</v>
      </c>
      <c r="G35" s="25"/>
      <c r="H35" s="25"/>
      <c r="I35" s="25"/>
      <c r="J35" s="9">
        <f t="shared" si="3"/>
        <v>0</v>
      </c>
      <c r="K35" s="32"/>
      <c r="L35" s="11">
        <f t="shared" si="4"/>
        <v>0</v>
      </c>
      <c r="M35" s="33"/>
      <c r="N35" s="33"/>
      <c r="O35" s="33"/>
      <c r="P35" s="32"/>
      <c r="Q35" s="25"/>
      <c r="R35" s="9"/>
      <c r="S35" s="9"/>
      <c r="T35" s="9"/>
      <c r="U35" s="9"/>
      <c r="V35" s="34"/>
      <c r="W35" s="13"/>
      <c r="X35" s="35"/>
      <c r="Y35" s="140"/>
      <c r="Z35" s="16"/>
      <c r="AA35" s="16"/>
      <c r="AB35" s="9"/>
      <c r="AC35" s="9"/>
      <c r="AD35" s="142"/>
      <c r="AE35" s="40"/>
      <c r="AF35" s="41"/>
      <c r="AG35" s="42"/>
      <c r="AH35" s="30"/>
      <c r="AI35" s="31" t="s">
        <v>93</v>
      </c>
      <c r="AJ35" s="9">
        <f t="shared" si="6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44"/>
      <c r="AW35" s="25"/>
      <c r="AX35" s="25"/>
      <c r="AY35" s="43"/>
      <c r="AZ35" s="9">
        <f t="shared" si="0"/>
        <v>0</v>
      </c>
      <c r="BA35" s="12"/>
      <c r="BB35" s="25"/>
      <c r="BC35" s="25"/>
      <c r="BD35" s="25"/>
      <c r="BE35" s="25"/>
      <c r="BF35" s="25"/>
      <c r="BG35" s="43"/>
      <c r="BH35" s="21">
        <f t="shared" si="1"/>
        <v>0</v>
      </c>
    </row>
    <row r="36" spans="1:60" s="22" customFormat="1" ht="23.1" customHeight="1" x14ac:dyDescent="0.35">
      <c r="A36" s="6">
        <v>13</v>
      </c>
      <c r="B36" s="7" t="s">
        <v>40</v>
      </c>
      <c r="C36" s="26" t="s">
        <v>41</v>
      </c>
      <c r="D36" s="9">
        <v>33843</v>
      </c>
      <c r="E36" s="9">
        <v>1591</v>
      </c>
      <c r="F36" s="9">
        <f t="shared" si="2"/>
        <v>35434</v>
      </c>
      <c r="G36" s="9">
        <v>1590</v>
      </c>
      <c r="H36" s="9"/>
      <c r="I36" s="9"/>
      <c r="J36" s="9">
        <f t="shared" si="3"/>
        <v>37024</v>
      </c>
      <c r="K36" s="10">
        <f>J36</f>
        <v>37024</v>
      </c>
      <c r="L36" s="11">
        <f t="shared" si="4"/>
        <v>0</v>
      </c>
      <c r="M36" s="12">
        <v>0</v>
      </c>
      <c r="N36" s="12">
        <v>0</v>
      </c>
      <c r="O36" s="12">
        <v>0</v>
      </c>
      <c r="P36" s="10">
        <f>K36-L36</f>
        <v>37024</v>
      </c>
      <c r="Q36" s="9">
        <v>1759.94</v>
      </c>
      <c r="R36" s="9">
        <f>SUM(AK36:AT36)</f>
        <v>12468.739999999998</v>
      </c>
      <c r="S36" s="9">
        <f t="shared" si="5"/>
        <v>1484.89</v>
      </c>
      <c r="T36" s="9">
        <f>ROUNDDOWN(K36*5%/2,2)</f>
        <v>925.6</v>
      </c>
      <c r="U36" s="9">
        <f>SUM(BA36:BF36)</f>
        <v>100</v>
      </c>
      <c r="V36" s="10">
        <f>Q36+R36+S36+T36+U36</f>
        <v>16739.169999999998</v>
      </c>
      <c r="W36" s="13">
        <f t="shared" si="7"/>
        <v>10142</v>
      </c>
      <c r="X36" s="13">
        <f>(AE36-W36)</f>
        <v>10142.830000000002</v>
      </c>
      <c r="Y36" s="139">
        <f>+A36</f>
        <v>13</v>
      </c>
      <c r="Z36" s="16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17">
        <v>200</v>
      </c>
      <c r="AE36" s="19">
        <f>+P36-V36</f>
        <v>20284.830000000002</v>
      </c>
      <c r="AF36" s="20">
        <f>(+P36-V36)/2</f>
        <v>10142.415000000001</v>
      </c>
      <c r="AG36" s="6">
        <v>13</v>
      </c>
      <c r="AH36" s="7" t="s">
        <v>40</v>
      </c>
      <c r="AI36" s="26" t="s">
        <v>41</v>
      </c>
      <c r="AJ36" s="9">
        <f t="shared" si="6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>
        <v>983.33</v>
      </c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12468.739999999998</v>
      </c>
      <c r="AV36" s="17">
        <v>200</v>
      </c>
      <c r="AW36" s="9">
        <v>1284.8900000000001</v>
      </c>
      <c r="AX36" s="9">
        <v>0</v>
      </c>
      <c r="AY36" s="9">
        <f>SUM(AV36:AW36)</f>
        <v>1484.89</v>
      </c>
      <c r="AZ36" s="9">
        <f t="shared" si="0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1">
        <f t="shared" si="1"/>
        <v>16739.169999999998</v>
      </c>
    </row>
    <row r="37" spans="1:60" s="22" customFormat="1" ht="23.1" customHeight="1" x14ac:dyDescent="0.35">
      <c r="A37" s="6" t="s">
        <v>2</v>
      </c>
      <c r="B37" s="30"/>
      <c r="C37" s="31"/>
      <c r="D37" s="25"/>
      <c r="E37" s="25"/>
      <c r="F37" s="9">
        <f t="shared" si="2"/>
        <v>0</v>
      </c>
      <c r="G37" s="25"/>
      <c r="H37" s="25"/>
      <c r="I37" s="25"/>
      <c r="J37" s="9">
        <f t="shared" si="3"/>
        <v>0</v>
      </c>
      <c r="K37" s="32"/>
      <c r="L37" s="11">
        <f t="shared" si="4"/>
        <v>0</v>
      </c>
      <c r="M37" s="33"/>
      <c r="N37" s="33"/>
      <c r="O37" s="33"/>
      <c r="P37" s="32"/>
      <c r="Q37" s="25"/>
      <c r="R37" s="9"/>
      <c r="S37" s="9"/>
      <c r="T37" s="9"/>
      <c r="U37" s="9"/>
      <c r="V37" s="34"/>
      <c r="W37" s="13"/>
      <c r="X37" s="35"/>
      <c r="Y37" s="141"/>
      <c r="Z37" s="16"/>
      <c r="AA37" s="16"/>
      <c r="AB37" s="9"/>
      <c r="AC37" s="9"/>
      <c r="AD37" s="142"/>
      <c r="AE37" s="40"/>
      <c r="AF37" s="41"/>
      <c r="AG37" s="6" t="s">
        <v>2</v>
      </c>
      <c r="AH37" s="30"/>
      <c r="AI37" s="31"/>
      <c r="AJ37" s="9">
        <f t="shared" si="6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44"/>
      <c r="AW37" s="25"/>
      <c r="AX37" s="25"/>
      <c r="AY37" s="43"/>
      <c r="AZ37" s="9">
        <f t="shared" si="0"/>
        <v>0</v>
      </c>
      <c r="BA37" s="12"/>
      <c r="BB37" s="25"/>
      <c r="BC37" s="25"/>
      <c r="BD37" s="25"/>
      <c r="BE37" s="25"/>
      <c r="BF37" s="25"/>
      <c r="BG37" s="43"/>
      <c r="BH37" s="21">
        <f t="shared" si="1"/>
        <v>0</v>
      </c>
    </row>
    <row r="38" spans="1:60" s="22" customFormat="1" ht="23.1" customHeight="1" x14ac:dyDescent="0.35">
      <c r="A38" s="6">
        <v>14</v>
      </c>
      <c r="B38" s="7" t="s">
        <v>42</v>
      </c>
      <c r="C38" s="28" t="s">
        <v>59</v>
      </c>
      <c r="D38" s="9">
        <v>46725</v>
      </c>
      <c r="E38" s="9">
        <v>2290</v>
      </c>
      <c r="F38" s="9">
        <f t="shared" si="2"/>
        <v>49015</v>
      </c>
      <c r="G38" s="9">
        <v>2289</v>
      </c>
      <c r="H38" s="9"/>
      <c r="I38" s="9"/>
      <c r="J38" s="9">
        <f t="shared" si="3"/>
        <v>51304</v>
      </c>
      <c r="K38" s="10">
        <f>J38</f>
        <v>51304</v>
      </c>
      <c r="L38" s="11">
        <f t="shared" si="4"/>
        <v>4275.33</v>
      </c>
      <c r="M38" s="12">
        <v>2</v>
      </c>
      <c r="N38" s="12">
        <v>3</v>
      </c>
      <c r="O38" s="12">
        <v>30</v>
      </c>
      <c r="P38" s="10">
        <f>K38-L38</f>
        <v>47028.67</v>
      </c>
      <c r="Q38" s="9">
        <v>4459.28</v>
      </c>
      <c r="R38" s="9">
        <f>SUM(AK38:AT38)</f>
        <v>14870.59</v>
      </c>
      <c r="S38" s="9">
        <f t="shared" si="5"/>
        <v>200</v>
      </c>
      <c r="T38" s="9">
        <f>ROUNDDOWN(K38*5%/2,2)</f>
        <v>1282.5999999999999</v>
      </c>
      <c r="U38" s="9">
        <f>SUM(BA38:BF38)</f>
        <v>200</v>
      </c>
      <c r="V38" s="10">
        <f>Q38+R38+S38+T38+U38</f>
        <v>21012.469999999998</v>
      </c>
      <c r="W38" s="13">
        <f t="shared" si="7"/>
        <v>13008</v>
      </c>
      <c r="X38" s="13">
        <f>(AE38-W38)</f>
        <v>13008.2</v>
      </c>
      <c r="Y38" s="14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18">
        <v>200</v>
      </c>
      <c r="AE38" s="19">
        <f>+P38-V38</f>
        <v>26016.2</v>
      </c>
      <c r="AF38" s="20">
        <f>(+P38-V38)/2</f>
        <v>13008.1</v>
      </c>
      <c r="AG38" s="6">
        <v>14</v>
      </c>
      <c r="AH38" s="7" t="s">
        <v>42</v>
      </c>
      <c r="AI38" s="28" t="s">
        <v>59</v>
      </c>
      <c r="AJ38" s="9">
        <f t="shared" si="6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17">
        <v>200</v>
      </c>
      <c r="AW38" s="9">
        <v>0</v>
      </c>
      <c r="AX38" s="9">
        <v>0</v>
      </c>
      <c r="AY38" s="9">
        <f>SUM(AV38:AX38)</f>
        <v>200</v>
      </c>
      <c r="AZ38" s="9">
        <f t="shared" si="0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1">
        <f t="shared" si="1"/>
        <v>21012.469999999998</v>
      </c>
    </row>
    <row r="39" spans="1:60" s="22" customFormat="1" ht="23.1" customHeight="1" x14ac:dyDescent="0.35">
      <c r="A39" s="6" t="s">
        <v>2</v>
      </c>
      <c r="B39" s="7"/>
      <c r="C39" s="12"/>
      <c r="D39" s="9"/>
      <c r="E39" s="9"/>
      <c r="F39" s="9">
        <f t="shared" si="2"/>
        <v>0</v>
      </c>
      <c r="G39" s="9"/>
      <c r="H39" s="9"/>
      <c r="I39" s="9"/>
      <c r="J39" s="9">
        <f t="shared" si="3"/>
        <v>0</v>
      </c>
      <c r="K39" s="54"/>
      <c r="L39" s="11">
        <f t="shared" si="4"/>
        <v>0</v>
      </c>
      <c r="M39" s="12"/>
      <c r="N39" s="12"/>
      <c r="O39" s="12"/>
      <c r="P39" s="10"/>
      <c r="Q39" s="9"/>
      <c r="R39" s="9"/>
      <c r="S39" s="9"/>
      <c r="T39" s="9"/>
      <c r="U39" s="9"/>
      <c r="V39" s="10"/>
      <c r="W39" s="13"/>
      <c r="X39" s="13"/>
      <c r="Y39" s="14"/>
      <c r="Z39" s="15"/>
      <c r="AA39" s="16"/>
      <c r="AB39" s="9"/>
      <c r="AC39" s="9"/>
      <c r="AD39" s="29"/>
      <c r="AE39" s="19"/>
      <c r="AF39" s="20"/>
      <c r="AG39" s="6" t="s">
        <v>2</v>
      </c>
      <c r="AH39" s="7"/>
      <c r="AI39" s="12"/>
      <c r="AJ39" s="9">
        <f t="shared" si="6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17"/>
      <c r="AW39" s="25"/>
      <c r="AX39" s="25"/>
      <c r="AY39" s="9"/>
      <c r="AZ39" s="9">
        <f t="shared" si="0"/>
        <v>0</v>
      </c>
      <c r="BA39" s="12"/>
      <c r="BB39" s="25"/>
      <c r="BC39" s="9"/>
      <c r="BD39" s="9"/>
      <c r="BE39" s="9"/>
      <c r="BF39" s="25"/>
      <c r="BG39" s="9"/>
      <c r="BH39" s="21">
        <f t="shared" si="1"/>
        <v>0</v>
      </c>
    </row>
    <row r="40" spans="1:60" s="22" customFormat="1" ht="23.1" customHeight="1" x14ac:dyDescent="0.35">
      <c r="A40" s="6">
        <v>15</v>
      </c>
      <c r="B40" s="7" t="s">
        <v>43</v>
      </c>
      <c r="C40" s="8" t="s">
        <v>103</v>
      </c>
      <c r="D40" s="9">
        <v>43488</v>
      </c>
      <c r="E40" s="9">
        <v>2131</v>
      </c>
      <c r="F40" s="9">
        <v>83659</v>
      </c>
      <c r="G40" s="9"/>
      <c r="H40" s="9"/>
      <c r="I40" s="9"/>
      <c r="J40" s="9">
        <f t="shared" si="3"/>
        <v>83659</v>
      </c>
      <c r="K40" s="10">
        <f>J40</f>
        <v>83659</v>
      </c>
      <c r="L40" s="11">
        <f t="shared" si="4"/>
        <v>0</v>
      </c>
      <c r="M40" s="12">
        <v>0</v>
      </c>
      <c r="N40" s="12">
        <v>0</v>
      </c>
      <c r="O40" s="12">
        <v>0</v>
      </c>
      <c r="P40" s="10">
        <f>K40-L40</f>
        <v>83659</v>
      </c>
      <c r="Q40" s="9">
        <v>3706.91</v>
      </c>
      <c r="R40" s="9">
        <f>SUM(AK40:AT40)</f>
        <v>8184.869999999999</v>
      </c>
      <c r="S40" s="9">
        <f t="shared" si="5"/>
        <v>200</v>
      </c>
      <c r="T40" s="9">
        <f>ROUNDDOWN(K40*5%/2,2)</f>
        <v>2091.4699999999998</v>
      </c>
      <c r="U40" s="9">
        <f>SUM(BA40:BF40)</f>
        <v>100</v>
      </c>
      <c r="V40" s="10">
        <f>Q40+R40+S40+T40+U40</f>
        <v>14283.249999999998</v>
      </c>
      <c r="W40" s="13">
        <f t="shared" si="7"/>
        <v>34688</v>
      </c>
      <c r="X40" s="13">
        <f>(AE40-W40)</f>
        <v>34687.75</v>
      </c>
      <c r="Y40" s="14">
        <f>+A40</f>
        <v>15</v>
      </c>
      <c r="Z40" s="15">
        <f>K40*12%</f>
        <v>10039.08</v>
      </c>
      <c r="AA40" s="16">
        <v>0</v>
      </c>
      <c r="AB40" s="9">
        <v>100</v>
      </c>
      <c r="AC40" s="9">
        <f>ROUNDUP(J40*5%/2,2)</f>
        <v>2091.48</v>
      </c>
      <c r="AD40" s="18">
        <v>200</v>
      </c>
      <c r="AE40" s="19">
        <f>+P40-V40</f>
        <v>69375.75</v>
      </c>
      <c r="AF40" s="20">
        <f>(+P40-V40)/2</f>
        <v>34687.875</v>
      </c>
      <c r="AG40" s="6">
        <v>15</v>
      </c>
      <c r="AH40" s="7" t="s">
        <v>43</v>
      </c>
      <c r="AI40" s="8" t="s">
        <v>103</v>
      </c>
      <c r="AJ40" s="9">
        <f t="shared" si="6"/>
        <v>3706.91</v>
      </c>
      <c r="AK40" s="9">
        <f>K40*9%</f>
        <v>7529.3099999999995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8184.869999999999</v>
      </c>
      <c r="AV40" s="17">
        <v>200</v>
      </c>
      <c r="AW40" s="9">
        <v>0</v>
      </c>
      <c r="AX40" s="9">
        <v>0</v>
      </c>
      <c r="AY40" s="9">
        <f>SUM(AV40:AW40)</f>
        <v>200</v>
      </c>
      <c r="AZ40" s="9">
        <f t="shared" si="0"/>
        <v>2091.4699999999998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1">
        <f t="shared" si="1"/>
        <v>14283.249999999998</v>
      </c>
    </row>
    <row r="41" spans="1:60" s="22" customFormat="1" ht="23.1" customHeight="1" x14ac:dyDescent="0.35">
      <c r="A41" s="6" t="s">
        <v>2</v>
      </c>
      <c r="B41" s="7"/>
      <c r="C41" s="28"/>
      <c r="D41" s="9"/>
      <c r="E41" s="9"/>
      <c r="F41" s="9">
        <f t="shared" si="2"/>
        <v>0</v>
      </c>
      <c r="G41" s="9"/>
      <c r="H41" s="9"/>
      <c r="I41" s="9"/>
      <c r="J41" s="9">
        <f t="shared" si="3"/>
        <v>0</v>
      </c>
      <c r="K41" s="54"/>
      <c r="L41" s="11">
        <f t="shared" si="4"/>
        <v>0</v>
      </c>
      <c r="M41" s="12"/>
      <c r="N41" s="12"/>
      <c r="O41" s="12"/>
      <c r="P41" s="10"/>
      <c r="Q41" s="9"/>
      <c r="R41" s="9"/>
      <c r="S41" s="9"/>
      <c r="T41" s="9"/>
      <c r="U41" s="9"/>
      <c r="V41" s="10"/>
      <c r="W41" s="13"/>
      <c r="X41" s="13"/>
      <c r="Y41" s="36"/>
      <c r="Z41" s="15"/>
      <c r="AA41" s="16"/>
      <c r="AB41" s="9"/>
      <c r="AC41" s="9"/>
      <c r="AD41" s="29"/>
      <c r="AE41" s="19"/>
      <c r="AF41" s="20"/>
      <c r="AG41" s="42"/>
      <c r="AH41" s="7"/>
      <c r="AI41" s="28"/>
      <c r="AJ41" s="9">
        <f t="shared" si="6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17"/>
      <c r="AW41" s="25"/>
      <c r="AX41" s="25"/>
      <c r="AY41" s="9"/>
      <c r="AZ41" s="9">
        <f t="shared" si="0"/>
        <v>0</v>
      </c>
      <c r="BA41" s="12"/>
      <c r="BB41" s="25"/>
      <c r="BC41" s="9"/>
      <c r="BD41" s="9"/>
      <c r="BE41" s="9"/>
      <c r="BF41" s="25"/>
      <c r="BG41" s="9"/>
      <c r="BH41" s="21">
        <f t="shared" si="1"/>
        <v>0</v>
      </c>
    </row>
    <row r="42" spans="1:60" s="22" customFormat="1" ht="23.1" customHeight="1" x14ac:dyDescent="0.35">
      <c r="A42" s="6">
        <v>16</v>
      </c>
      <c r="B42" s="7" t="s">
        <v>45</v>
      </c>
      <c r="C42" s="28" t="s">
        <v>104</v>
      </c>
      <c r="D42" s="9">
        <v>29165</v>
      </c>
      <c r="E42" s="9">
        <v>1540</v>
      </c>
      <c r="F42" s="9">
        <v>35434</v>
      </c>
      <c r="G42" s="9"/>
      <c r="H42" s="9"/>
      <c r="I42" s="9"/>
      <c r="J42" s="9">
        <f t="shared" si="3"/>
        <v>35434</v>
      </c>
      <c r="K42" s="10">
        <f>J42</f>
        <v>35434</v>
      </c>
      <c r="L42" s="11">
        <f t="shared" si="4"/>
        <v>0</v>
      </c>
      <c r="M42" s="12">
        <v>0</v>
      </c>
      <c r="N42" s="12">
        <v>0</v>
      </c>
      <c r="O42" s="12">
        <v>0</v>
      </c>
      <c r="P42" s="10">
        <f>K42-L42</f>
        <v>35434</v>
      </c>
      <c r="Q42" s="9">
        <v>1125.52</v>
      </c>
      <c r="R42" s="9">
        <f>SUM(AK42:AT42)</f>
        <v>3189.06</v>
      </c>
      <c r="S42" s="9">
        <f t="shared" si="5"/>
        <v>200</v>
      </c>
      <c r="T42" s="9">
        <f>ROUNDDOWN(K42*5%/2,2)</f>
        <v>885.85</v>
      </c>
      <c r="U42" s="9">
        <f>SUM(BA42:BF42)</f>
        <v>100</v>
      </c>
      <c r="V42" s="10">
        <f>Q42+R42+S42+T42+U42</f>
        <v>5500.43</v>
      </c>
      <c r="W42" s="13">
        <f t="shared" si="7"/>
        <v>14967</v>
      </c>
      <c r="X42" s="13">
        <f>(AE42-W42)</f>
        <v>14966.57</v>
      </c>
      <c r="Y42" s="14">
        <f>+A42</f>
        <v>16</v>
      </c>
      <c r="Z42" s="15">
        <f>K42*12%</f>
        <v>4252.08</v>
      </c>
      <c r="AA42" s="16">
        <v>0</v>
      </c>
      <c r="AB42" s="9">
        <v>100</v>
      </c>
      <c r="AC42" s="9">
        <f>ROUNDUP(J42*5%/2,2)</f>
        <v>885.85</v>
      </c>
      <c r="AD42" s="18">
        <v>200</v>
      </c>
      <c r="AE42" s="19">
        <f>+P42-V42</f>
        <v>29933.57</v>
      </c>
      <c r="AF42" s="20">
        <f>(+P42-V42)/2</f>
        <v>14966.785</v>
      </c>
      <c r="AG42" s="6">
        <v>16</v>
      </c>
      <c r="AH42" s="7" t="s">
        <v>45</v>
      </c>
      <c r="AI42" s="28" t="s">
        <v>104</v>
      </c>
      <c r="AJ42" s="9">
        <f t="shared" si="6"/>
        <v>1125.52</v>
      </c>
      <c r="AK42" s="9">
        <f>K42*9%</f>
        <v>3189.06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3189.06</v>
      </c>
      <c r="AV42" s="17">
        <v>200</v>
      </c>
      <c r="AW42" s="9">
        <v>0</v>
      </c>
      <c r="AX42" s="9">
        <v>0</v>
      </c>
      <c r="AY42" s="9">
        <f>SUM(AV42:AW42)</f>
        <v>200</v>
      </c>
      <c r="AZ42" s="9">
        <f t="shared" si="0"/>
        <v>885.85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1">
        <f t="shared" si="1"/>
        <v>5500.43</v>
      </c>
    </row>
    <row r="43" spans="1:60" s="22" customFormat="1" ht="23.1" customHeight="1" x14ac:dyDescent="0.35">
      <c r="A43" s="6" t="s">
        <v>2</v>
      </c>
      <c r="B43" s="30"/>
      <c r="C43" s="31"/>
      <c r="D43" s="25"/>
      <c r="E43" s="25"/>
      <c r="F43" s="9">
        <f t="shared" si="2"/>
        <v>0</v>
      </c>
      <c r="G43" s="25"/>
      <c r="H43" s="25"/>
      <c r="I43" s="9"/>
      <c r="J43" s="9">
        <f t="shared" si="3"/>
        <v>0</v>
      </c>
      <c r="K43" s="32"/>
      <c r="L43" s="11">
        <f t="shared" si="4"/>
        <v>0</v>
      </c>
      <c r="M43" s="33"/>
      <c r="N43" s="33"/>
      <c r="O43" s="33"/>
      <c r="P43" s="32"/>
      <c r="Q43" s="25"/>
      <c r="R43" s="9"/>
      <c r="S43" s="9"/>
      <c r="T43" s="9"/>
      <c r="U43" s="9"/>
      <c r="V43" s="34"/>
      <c r="W43" s="13"/>
      <c r="X43" s="35"/>
      <c r="Y43" s="24"/>
      <c r="Z43" s="37"/>
      <c r="AA43" s="38"/>
      <c r="AB43" s="25"/>
      <c r="AC43" s="9"/>
      <c r="AD43" s="39"/>
      <c r="AE43" s="40"/>
      <c r="AF43" s="41"/>
      <c r="AG43" s="6" t="s">
        <v>2</v>
      </c>
      <c r="AH43" s="30"/>
      <c r="AI43" s="31"/>
      <c r="AJ43" s="9">
        <f t="shared" si="6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44"/>
      <c r="AW43" s="25"/>
      <c r="AX43" s="25"/>
      <c r="AY43" s="43"/>
      <c r="AZ43" s="9">
        <f t="shared" si="0"/>
        <v>0</v>
      </c>
      <c r="BA43" s="12"/>
      <c r="BB43" s="25"/>
      <c r="BC43" s="25"/>
      <c r="BD43" s="25"/>
      <c r="BE43" s="25"/>
      <c r="BF43" s="25"/>
      <c r="BG43" s="43"/>
      <c r="BH43" s="21">
        <f t="shared" si="1"/>
        <v>0</v>
      </c>
    </row>
    <row r="44" spans="1:60" s="22" customFormat="1" ht="23.1" customHeight="1" x14ac:dyDescent="0.35">
      <c r="A44" s="6">
        <v>17</v>
      </c>
      <c r="B44" s="7" t="s">
        <v>46</v>
      </c>
      <c r="C44" s="28" t="s">
        <v>44</v>
      </c>
      <c r="D44" s="9">
        <v>43951</v>
      </c>
      <c r="E44" s="9">
        <v>2154</v>
      </c>
      <c r="F44" s="9">
        <f t="shared" si="2"/>
        <v>46105</v>
      </c>
      <c r="G44" s="9">
        <v>2108</v>
      </c>
      <c r="H44" s="9"/>
      <c r="I44" s="9"/>
      <c r="J44" s="9">
        <f t="shared" si="3"/>
        <v>48213</v>
      </c>
      <c r="K44" s="10">
        <f>J44</f>
        <v>48213</v>
      </c>
      <c r="L44" s="11">
        <f t="shared" si="4"/>
        <v>0</v>
      </c>
      <c r="M44" s="12">
        <v>0</v>
      </c>
      <c r="N44" s="12">
        <v>0</v>
      </c>
      <c r="O44" s="12">
        <v>0</v>
      </c>
      <c r="P44" s="10">
        <f>K44-L44</f>
        <v>48213</v>
      </c>
      <c r="Q44" s="9">
        <v>3809.14</v>
      </c>
      <c r="R44" s="9">
        <f>SUM(AK44:AT44)</f>
        <v>23737.73</v>
      </c>
      <c r="S44" s="9">
        <f t="shared" si="5"/>
        <v>1301.1500000000001</v>
      </c>
      <c r="T44" s="9">
        <f>ROUNDDOWN(K44*5%/2,2)</f>
        <v>1205.32</v>
      </c>
      <c r="U44" s="9">
        <f>SUM(BA44:BF44)</f>
        <v>13159.66</v>
      </c>
      <c r="V44" s="10">
        <f>Q44+R44+S44+T44+U44</f>
        <v>43213</v>
      </c>
      <c r="W44" s="13">
        <f t="shared" si="7"/>
        <v>2500</v>
      </c>
      <c r="X44" s="13">
        <f>(AE44-W44)</f>
        <v>2500</v>
      </c>
      <c r="Y44" s="14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18">
        <v>200</v>
      </c>
      <c r="AE44" s="19">
        <f>+P44-V44</f>
        <v>5000</v>
      </c>
      <c r="AF44" s="20">
        <f>(+P44-V44)/2</f>
        <v>2500</v>
      </c>
      <c r="AG44" s="6">
        <v>17</v>
      </c>
      <c r="AH44" s="7" t="s">
        <v>46</v>
      </c>
      <c r="AI44" s="28" t="s">
        <v>44</v>
      </c>
      <c r="AJ44" s="9">
        <f t="shared" si="6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6775.23</v>
      </c>
      <c r="AR44" s="9">
        <v>9634.44</v>
      </c>
      <c r="AS44" s="9">
        <v>2333.33</v>
      </c>
      <c r="AT44" s="9">
        <v>655.56</v>
      </c>
      <c r="AU44" s="9">
        <f>SUM(AK44:AT44)</f>
        <v>23737.73</v>
      </c>
      <c r="AV44" s="17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0"/>
        <v>1205.32</v>
      </c>
      <c r="BA44" s="9">
        <v>0</v>
      </c>
      <c r="BB44" s="9">
        <v>3156.75</v>
      </c>
      <c r="BC44" s="55">
        <v>9902.91</v>
      </c>
      <c r="BD44" s="9">
        <v>100</v>
      </c>
      <c r="BE44" s="9"/>
      <c r="BF44" s="9">
        <v>0</v>
      </c>
      <c r="BG44" s="9">
        <f>SUM(BA44:BF44)</f>
        <v>13159.66</v>
      </c>
      <c r="BH44" s="21">
        <f t="shared" si="1"/>
        <v>43213</v>
      </c>
    </row>
    <row r="45" spans="1:60" s="22" customFormat="1" ht="23.1" customHeight="1" x14ac:dyDescent="0.35">
      <c r="A45" s="6" t="s">
        <v>2</v>
      </c>
      <c r="B45" s="7"/>
      <c r="C45" s="54"/>
      <c r="D45" s="9"/>
      <c r="E45" s="9"/>
      <c r="F45" s="9">
        <f t="shared" si="2"/>
        <v>0</v>
      </c>
      <c r="G45" s="9"/>
      <c r="H45" s="9"/>
      <c r="I45" s="9"/>
      <c r="J45" s="9">
        <f t="shared" si="3"/>
        <v>0</v>
      </c>
      <c r="K45" s="10"/>
      <c r="L45" s="11">
        <f t="shared" si="4"/>
        <v>0</v>
      </c>
      <c r="M45" s="12"/>
      <c r="N45" s="12"/>
      <c r="O45" s="12"/>
      <c r="P45" s="10"/>
      <c r="Q45" s="12"/>
      <c r="R45" s="9"/>
      <c r="S45" s="9"/>
      <c r="T45" s="9"/>
      <c r="U45" s="9"/>
      <c r="V45" s="10"/>
      <c r="W45" s="13"/>
      <c r="X45" s="13"/>
      <c r="Y45" s="14"/>
      <c r="Z45" s="15"/>
      <c r="AA45" s="16"/>
      <c r="AB45" s="9"/>
      <c r="AC45" s="9"/>
      <c r="AD45" s="29"/>
      <c r="AE45" s="19"/>
      <c r="AF45" s="20"/>
      <c r="AG45" s="6" t="s">
        <v>2</v>
      </c>
      <c r="AH45" s="7"/>
      <c r="AI45" s="54"/>
      <c r="AJ45" s="9">
        <f t="shared" si="6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17"/>
      <c r="AW45" s="5"/>
      <c r="AX45" s="25"/>
      <c r="AY45" s="9"/>
      <c r="AZ45" s="9">
        <f t="shared" si="0"/>
        <v>0</v>
      </c>
      <c r="BA45" s="12"/>
      <c r="BB45" s="9"/>
      <c r="BC45" s="9"/>
      <c r="BD45" s="9"/>
      <c r="BE45" s="9"/>
      <c r="BF45" s="25"/>
      <c r="BG45" s="9"/>
      <c r="BH45" s="21">
        <f t="shared" si="1"/>
        <v>0</v>
      </c>
    </row>
    <row r="46" spans="1:60" s="22" customFormat="1" ht="23.1" customHeight="1" x14ac:dyDescent="0.35">
      <c r="A46" s="6">
        <v>18</v>
      </c>
      <c r="B46" s="7" t="s">
        <v>47</v>
      </c>
      <c r="C46" s="28" t="s">
        <v>29</v>
      </c>
      <c r="D46" s="9">
        <v>29737</v>
      </c>
      <c r="E46" s="9">
        <v>1540</v>
      </c>
      <c r="F46" s="9">
        <f t="shared" si="2"/>
        <v>31277</v>
      </c>
      <c r="G46" s="9">
        <v>1540</v>
      </c>
      <c r="H46" s="9"/>
      <c r="I46" s="9"/>
      <c r="J46" s="9">
        <f t="shared" si="3"/>
        <v>32817</v>
      </c>
      <c r="K46" s="10">
        <f>J46</f>
        <v>32817</v>
      </c>
      <c r="L46" s="11">
        <f t="shared" si="4"/>
        <v>0</v>
      </c>
      <c r="M46" s="12">
        <v>0</v>
      </c>
      <c r="N46" s="12">
        <v>0</v>
      </c>
      <c r="O46" s="12">
        <v>0</v>
      </c>
      <c r="P46" s="10">
        <f>K46-L46</f>
        <v>32817</v>
      </c>
      <c r="Q46" s="9">
        <v>1201.46</v>
      </c>
      <c r="R46" s="9">
        <f>SUM(AK46:AT46)</f>
        <v>2953.5299999999997</v>
      </c>
      <c r="S46" s="9">
        <f t="shared" si="5"/>
        <v>200</v>
      </c>
      <c r="T46" s="9">
        <f>ROUNDDOWN(K46*5%/2,2)</f>
        <v>820.42</v>
      </c>
      <c r="U46" s="9">
        <f>SUM(BA46:BF46)</f>
        <v>100</v>
      </c>
      <c r="V46" s="10">
        <f>Q46+R46+S46+T46+U46</f>
        <v>5275.41</v>
      </c>
      <c r="W46" s="13">
        <f t="shared" si="7"/>
        <v>13771</v>
      </c>
      <c r="X46" s="13">
        <f>(AE46-W46)</f>
        <v>13770.59</v>
      </c>
      <c r="Y46" s="14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18">
        <v>200</v>
      </c>
      <c r="AE46" s="19">
        <f>+P46-V46</f>
        <v>27541.59</v>
      </c>
      <c r="AF46" s="20">
        <f>(+P46-V46)/2</f>
        <v>13770.795</v>
      </c>
      <c r="AG46" s="6">
        <v>18</v>
      </c>
      <c r="AH46" s="7" t="s">
        <v>47</v>
      </c>
      <c r="AI46" s="28" t="s">
        <v>29</v>
      </c>
      <c r="AJ46" s="9">
        <f t="shared" si="6"/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17">
        <v>200</v>
      </c>
      <c r="AW46" s="9">
        <v>0</v>
      </c>
      <c r="AX46" s="9">
        <v>0</v>
      </c>
      <c r="AY46" s="9">
        <f>SUM(AV46:AW46)</f>
        <v>200</v>
      </c>
      <c r="AZ46" s="9">
        <f t="shared" si="0"/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1">
        <f t="shared" si="1"/>
        <v>5275.41</v>
      </c>
    </row>
    <row r="47" spans="1:60" s="22" customFormat="1" ht="23.1" customHeight="1" x14ac:dyDescent="0.35">
      <c r="A47" s="6" t="s">
        <v>2</v>
      </c>
      <c r="B47" s="30"/>
      <c r="C47" s="31"/>
      <c r="D47" s="25"/>
      <c r="E47" s="25"/>
      <c r="F47" s="9">
        <f t="shared" si="2"/>
        <v>0</v>
      </c>
      <c r="G47" s="25"/>
      <c r="H47" s="25"/>
      <c r="I47" s="9"/>
      <c r="J47" s="9">
        <f t="shared" si="3"/>
        <v>0</v>
      </c>
      <c r="K47" s="32"/>
      <c r="L47" s="11">
        <f t="shared" si="4"/>
        <v>0</v>
      </c>
      <c r="M47" s="33"/>
      <c r="N47" s="33"/>
      <c r="O47" s="33"/>
      <c r="P47" s="32"/>
      <c r="Q47" s="25"/>
      <c r="R47" s="9"/>
      <c r="S47" s="9"/>
      <c r="T47" s="9"/>
      <c r="U47" s="9"/>
      <c r="V47" s="34"/>
      <c r="W47" s="13"/>
      <c r="X47" s="35"/>
      <c r="Y47" s="36"/>
      <c r="Z47" s="37"/>
      <c r="AA47" s="38"/>
      <c r="AB47" s="25"/>
      <c r="AC47" s="9"/>
      <c r="AD47" s="39"/>
      <c r="AE47" s="40"/>
      <c r="AF47" s="41"/>
      <c r="AG47" s="42"/>
      <c r="AH47" s="30"/>
      <c r="AI47" s="31"/>
      <c r="AJ47" s="9">
        <f t="shared" si="6"/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44"/>
      <c r="AW47" s="25"/>
      <c r="AX47" s="25"/>
      <c r="AY47" s="43"/>
      <c r="AZ47" s="9">
        <f t="shared" si="0"/>
        <v>0</v>
      </c>
      <c r="BA47" s="12"/>
      <c r="BB47" s="25"/>
      <c r="BC47" s="25"/>
      <c r="BD47" s="25"/>
      <c r="BE47" s="25"/>
      <c r="BF47" s="25"/>
      <c r="BG47" s="43"/>
      <c r="BH47" s="21">
        <f t="shared" si="1"/>
        <v>0</v>
      </c>
    </row>
    <row r="48" spans="1:60" s="22" customFormat="1" ht="23.1" customHeight="1" x14ac:dyDescent="0.35">
      <c r="A48" s="6">
        <v>19</v>
      </c>
      <c r="B48" s="46" t="s">
        <v>48</v>
      </c>
      <c r="C48" s="28" t="s">
        <v>25</v>
      </c>
      <c r="D48" s="9">
        <v>36619</v>
      </c>
      <c r="E48" s="9">
        <v>1794</v>
      </c>
      <c r="F48" s="9">
        <f t="shared" si="2"/>
        <v>38413</v>
      </c>
      <c r="G48" s="9">
        <v>1795</v>
      </c>
      <c r="H48" s="9"/>
      <c r="I48" s="9"/>
      <c r="J48" s="9">
        <f t="shared" si="3"/>
        <v>40208</v>
      </c>
      <c r="K48" s="10">
        <f>J48</f>
        <v>40208</v>
      </c>
      <c r="L48" s="11">
        <f t="shared" si="4"/>
        <v>0</v>
      </c>
      <c r="M48" s="12">
        <v>0</v>
      </c>
      <c r="N48" s="12">
        <v>0</v>
      </c>
      <c r="O48" s="12">
        <v>0</v>
      </c>
      <c r="P48" s="10">
        <f>K48-L48</f>
        <v>40208</v>
      </c>
      <c r="Q48" s="133">
        <v>2285.15</v>
      </c>
      <c r="R48" s="9">
        <f>SUM(AK48:AT48)</f>
        <v>12342.849999999999</v>
      </c>
      <c r="S48" s="9">
        <f t="shared" si="5"/>
        <v>200</v>
      </c>
      <c r="T48" s="9">
        <f>ROUNDDOWN(K48*5%/2,2)</f>
        <v>1005.2</v>
      </c>
      <c r="U48" s="9">
        <f>SUM(BA48:BF48)</f>
        <v>100</v>
      </c>
      <c r="V48" s="10">
        <f>Q48+R48+S48+T48+U48</f>
        <v>15933.199999999999</v>
      </c>
      <c r="W48" s="13">
        <f t="shared" si="7"/>
        <v>12137</v>
      </c>
      <c r="X48" s="13">
        <f>(AE48-W48)</f>
        <v>12137.800000000003</v>
      </c>
      <c r="Y48" s="14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18">
        <v>200</v>
      </c>
      <c r="AE48" s="19">
        <f>+P48-V48</f>
        <v>24274.800000000003</v>
      </c>
      <c r="AF48" s="20">
        <f>(+P48-V48)/2</f>
        <v>12137.400000000001</v>
      </c>
      <c r="AG48" s="6">
        <v>19</v>
      </c>
      <c r="AH48" s="46" t="s">
        <v>48</v>
      </c>
      <c r="AI48" s="28" t="s">
        <v>25</v>
      </c>
      <c r="AJ48" s="9">
        <f t="shared" si="6"/>
        <v>2285.15</v>
      </c>
      <c r="AK48" s="9">
        <f>K48*9%</f>
        <v>3618.72</v>
      </c>
      <c r="AL48" s="9">
        <v>0</v>
      </c>
      <c r="AM48" s="9">
        <v>1000</v>
      </c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>
        <v>655.56</v>
      </c>
      <c r="AU48" s="9">
        <f>SUM(AK48:AT48)</f>
        <v>12342.849999999999</v>
      </c>
      <c r="AV48" s="17">
        <v>200</v>
      </c>
      <c r="AW48" s="9">
        <v>0</v>
      </c>
      <c r="AX48" s="9">
        <v>0</v>
      </c>
      <c r="AY48" s="9">
        <f>SUM(AV48:AW48)</f>
        <v>200</v>
      </c>
      <c r="AZ48" s="9">
        <f t="shared" si="0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1">
        <f t="shared" si="1"/>
        <v>15933.199999999999</v>
      </c>
    </row>
    <row r="49" spans="1:61" s="22" customFormat="1" ht="23.1" customHeight="1" thickBot="1" x14ac:dyDescent="0.4">
      <c r="A49" s="6" t="s">
        <v>2</v>
      </c>
      <c r="B49" s="52"/>
      <c r="C49" s="28"/>
      <c r="D49" s="9"/>
      <c r="E49" s="9"/>
      <c r="F49" s="9"/>
      <c r="G49" s="9"/>
      <c r="H49" s="9"/>
      <c r="I49" s="9"/>
      <c r="J49" s="9"/>
      <c r="K49" s="54"/>
      <c r="L49" s="56"/>
      <c r="M49" s="12"/>
      <c r="N49" s="12"/>
      <c r="O49" s="12"/>
      <c r="P49" s="10"/>
      <c r="Q49" s="9"/>
      <c r="R49" s="9"/>
      <c r="S49" s="9"/>
      <c r="T49" s="9"/>
      <c r="U49" s="9"/>
      <c r="V49" s="10"/>
      <c r="W49" s="13"/>
      <c r="X49" s="13"/>
      <c r="Y49" s="14"/>
      <c r="Z49" s="37"/>
      <c r="AA49" s="48"/>
      <c r="AB49" s="43"/>
      <c r="AC49" s="43"/>
      <c r="AD49" s="57"/>
      <c r="AE49" s="19"/>
      <c r="AF49" s="20"/>
      <c r="AG49" s="6" t="s">
        <v>2</v>
      </c>
      <c r="AH49" s="52"/>
      <c r="AI49" s="28"/>
      <c r="AJ49" s="12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58"/>
      <c r="AW49" s="25"/>
      <c r="AX49" s="25"/>
      <c r="AY49" s="9"/>
      <c r="AZ49" s="9"/>
      <c r="BA49" s="12"/>
      <c r="BB49" s="25"/>
      <c r="BC49" s="9"/>
      <c r="BD49" s="9"/>
      <c r="BE49" s="9"/>
      <c r="BF49" s="25"/>
      <c r="BG49" s="9"/>
      <c r="BH49" s="59"/>
    </row>
    <row r="50" spans="1:61" s="22" customFormat="1" ht="23.1" customHeight="1" x14ac:dyDescent="0.35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 t="s">
        <v>2</v>
      </c>
      <c r="L50" s="62"/>
      <c r="M50" s="61"/>
      <c r="N50" s="61"/>
      <c r="O50" s="61"/>
      <c r="P50" s="63" t="s">
        <v>2</v>
      </c>
      <c r="Q50" s="64"/>
      <c r="R50" s="64"/>
      <c r="S50" s="64"/>
      <c r="T50" s="64"/>
      <c r="U50" s="64"/>
      <c r="V50" s="61"/>
      <c r="W50" s="65" t="s">
        <v>2</v>
      </c>
      <c r="X50" s="65"/>
      <c r="Y50" s="66"/>
      <c r="Z50" s="67"/>
      <c r="AA50" s="68"/>
      <c r="AB50" s="62"/>
      <c r="AC50" s="69"/>
      <c r="AD50" s="70"/>
      <c r="AE50" s="19"/>
      <c r="AF50" s="71"/>
      <c r="AG50" s="60"/>
      <c r="AH50" s="61"/>
      <c r="AI50" s="61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72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73"/>
    </row>
    <row r="51" spans="1:61" s="98" customFormat="1" ht="23.1" customHeight="1" x14ac:dyDescent="0.35">
      <c r="A51" s="74"/>
      <c r="B51" s="75" t="s">
        <v>49</v>
      </c>
      <c r="C51" s="77">
        <f t="shared" ref="C51:V51" si="9">SUM(C11:C49)</f>
        <v>0</v>
      </c>
      <c r="D51" s="77">
        <f t="shared" si="9"/>
        <v>741422</v>
      </c>
      <c r="E51" s="77">
        <f t="shared" si="9"/>
        <v>36538</v>
      </c>
      <c r="F51" s="77">
        <f t="shared" si="9"/>
        <v>820729</v>
      </c>
      <c r="G51" s="77">
        <f t="shared" si="9"/>
        <v>32801</v>
      </c>
      <c r="H51" s="77">
        <f t="shared" si="9"/>
        <v>0</v>
      </c>
      <c r="I51" s="77">
        <f t="shared" si="9"/>
        <v>0</v>
      </c>
      <c r="J51" s="77">
        <f t="shared" si="9"/>
        <v>853530</v>
      </c>
      <c r="K51" s="77">
        <f t="shared" si="9"/>
        <v>853530</v>
      </c>
      <c r="L51" s="77">
        <f t="shared" si="9"/>
        <v>16443.7</v>
      </c>
      <c r="M51" s="77">
        <f t="shared" si="9"/>
        <v>9</v>
      </c>
      <c r="N51" s="77">
        <f t="shared" si="9"/>
        <v>7</v>
      </c>
      <c r="O51" s="77">
        <f t="shared" si="9"/>
        <v>84</v>
      </c>
      <c r="P51" s="77">
        <f t="shared" si="9"/>
        <v>837086.29999999993</v>
      </c>
      <c r="Q51" s="77">
        <f t="shared" si="9"/>
        <v>56140.409999999996</v>
      </c>
      <c r="R51" s="77">
        <f t="shared" si="9"/>
        <v>187231.78</v>
      </c>
      <c r="S51" s="77">
        <f t="shared" si="9"/>
        <v>14658.309999999998</v>
      </c>
      <c r="T51" s="77">
        <f t="shared" si="9"/>
        <v>21338.2</v>
      </c>
      <c r="U51" s="77">
        <f t="shared" si="9"/>
        <v>48657.440000000002</v>
      </c>
      <c r="V51" s="77">
        <f t="shared" si="9"/>
        <v>328026.14</v>
      </c>
      <c r="W51" s="77">
        <f>SUM(W11:W49)</f>
        <v>254529</v>
      </c>
      <c r="X51" s="77">
        <f>SUM(X11:X49)</f>
        <v>254531.16000000003</v>
      </c>
      <c r="Y51" s="78"/>
      <c r="Z51" s="79">
        <f t="shared" ref="Z51:AF51" si="10">SUM(Z11:Z49)</f>
        <v>102423.59999999999</v>
      </c>
      <c r="AA51" s="79">
        <f t="shared" si="10"/>
        <v>0</v>
      </c>
      <c r="AB51" s="79">
        <f t="shared" si="10"/>
        <v>1900</v>
      </c>
      <c r="AC51" s="79">
        <f t="shared" si="10"/>
        <v>21338.3</v>
      </c>
      <c r="AD51" s="79">
        <f t="shared" si="10"/>
        <v>3800</v>
      </c>
      <c r="AE51" s="80">
        <f t="shared" si="10"/>
        <v>509060.16000000009</v>
      </c>
      <c r="AF51" s="81">
        <f t="shared" si="10"/>
        <v>254530.08000000005</v>
      </c>
      <c r="AG51" s="74"/>
      <c r="AH51" s="75" t="s">
        <v>49</v>
      </c>
      <c r="AI51" s="76"/>
      <c r="AJ51" s="77">
        <f>SUM(AJ11:AJ49)</f>
        <v>56140.409999999996</v>
      </c>
      <c r="AK51" s="77">
        <f>SUM(AK11:AK49)</f>
        <v>76817.7</v>
      </c>
      <c r="AL51" s="77">
        <f t="shared" ref="AL51:BG51" si="11">SUM(AL11:AL49)</f>
        <v>0</v>
      </c>
      <c r="AM51" s="77">
        <f t="shared" si="11"/>
        <v>3550</v>
      </c>
      <c r="AN51" s="77">
        <f t="shared" si="11"/>
        <v>0</v>
      </c>
      <c r="AO51" s="77">
        <f t="shared" si="11"/>
        <v>1966.66</v>
      </c>
      <c r="AP51" s="77">
        <f t="shared" si="11"/>
        <v>0</v>
      </c>
      <c r="AQ51" s="77">
        <f>SUM(AQ11:AQ49)</f>
        <v>68878.419999999984</v>
      </c>
      <c r="AR51" s="77">
        <f t="shared" si="11"/>
        <v>16485.63</v>
      </c>
      <c r="AS51" s="77">
        <f t="shared" si="11"/>
        <v>11666.65</v>
      </c>
      <c r="AT51" s="77">
        <f>SUM(AT11:AT49)</f>
        <v>7866.7199999999975</v>
      </c>
      <c r="AU51" s="77">
        <f t="shared" si="11"/>
        <v>187231.78</v>
      </c>
      <c r="AV51" s="77">
        <f t="shared" si="11"/>
        <v>3900</v>
      </c>
      <c r="AW51" s="77">
        <f t="shared" si="11"/>
        <v>10758.309999999998</v>
      </c>
      <c r="AX51" s="77">
        <f t="shared" si="11"/>
        <v>0</v>
      </c>
      <c r="AY51" s="77">
        <f>SUM(AY11:AY49)</f>
        <v>14658.309999999998</v>
      </c>
      <c r="AZ51" s="77">
        <f t="shared" si="11"/>
        <v>21338.2</v>
      </c>
      <c r="BA51" s="77">
        <f t="shared" si="11"/>
        <v>0</v>
      </c>
      <c r="BB51" s="77">
        <f>SUM(BB11:BB49)</f>
        <v>22697.050000000003</v>
      </c>
      <c r="BC51" s="77">
        <f t="shared" si="11"/>
        <v>21553.41</v>
      </c>
      <c r="BD51" s="77">
        <f t="shared" si="11"/>
        <v>2020.98</v>
      </c>
      <c r="BE51" s="77">
        <f t="shared" si="11"/>
        <v>2386</v>
      </c>
      <c r="BF51" s="77">
        <f t="shared" si="11"/>
        <v>0</v>
      </c>
      <c r="BG51" s="77">
        <f t="shared" si="11"/>
        <v>48657.440000000002</v>
      </c>
      <c r="BH51" s="77">
        <f>SUM(BH11:BH49)</f>
        <v>328026.14</v>
      </c>
      <c r="BI51" s="82"/>
    </row>
    <row r="52" spans="1:61" s="22" customFormat="1" ht="23.1" customHeight="1" thickBot="1" x14ac:dyDescent="0.4">
      <c r="A52" s="83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87" t="s">
        <v>2</v>
      </c>
      <c r="Y52" s="88"/>
      <c r="Z52" s="89"/>
      <c r="AA52" s="90"/>
      <c r="AB52" s="99"/>
      <c r="AC52" s="90"/>
      <c r="AD52" s="88"/>
      <c r="AE52" s="91"/>
      <c r="AF52" s="92"/>
      <c r="AG52" s="83"/>
      <c r="AH52" s="84"/>
      <c r="AI52" s="85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8"/>
    </row>
    <row r="53" spans="1:61" s="22" customFormat="1" ht="23.1" customHeight="1" x14ac:dyDescent="0.35">
      <c r="B53" s="93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Q53" s="94"/>
      <c r="R53" s="94"/>
      <c r="S53" s="94"/>
      <c r="V53" s="94"/>
      <c r="W53" s="400"/>
      <c r="X53" s="400"/>
      <c r="Z53" s="95"/>
      <c r="AA53" s="95"/>
      <c r="AB53" s="100"/>
      <c r="AC53" s="95"/>
      <c r="AD53" s="94"/>
      <c r="AE53" s="96"/>
      <c r="AF53" s="96"/>
      <c r="AH53" s="93"/>
      <c r="AJ53" s="94"/>
      <c r="AK53" s="94"/>
      <c r="AL53" s="94"/>
      <c r="AM53" s="94"/>
      <c r="AN53" s="94"/>
      <c r="AO53" s="94" t="s">
        <v>2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BA53" s="94"/>
      <c r="BB53" s="94"/>
      <c r="BC53" s="94"/>
      <c r="BD53" s="94"/>
      <c r="BE53" s="94"/>
      <c r="BF53" s="94"/>
      <c r="BH53" s="94"/>
    </row>
    <row r="54" spans="1:61" s="22" customFormat="1" ht="23.1" customHeight="1" x14ac:dyDescent="0.35">
      <c r="B54" s="93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W54" s="97" t="s">
        <v>2</v>
      </c>
      <c r="X54" s="97" t="s">
        <v>2</v>
      </c>
      <c r="Y54" s="94"/>
      <c r="Z54" s="95"/>
      <c r="AA54" s="95"/>
      <c r="AB54" s="100"/>
      <c r="AC54" s="95"/>
      <c r="AD54" s="94"/>
      <c r="AE54" s="94"/>
      <c r="AF54" s="94"/>
      <c r="AH54" s="93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</row>
    <row r="55" spans="1:61" s="2" customFormat="1" ht="23.1" customHeight="1" x14ac:dyDescent="0.35">
      <c r="A55" s="134"/>
      <c r="B55" s="386" t="s">
        <v>50</v>
      </c>
      <c r="C55" s="386"/>
      <c r="D55" s="386"/>
      <c r="E55" s="94"/>
      <c r="F55" s="94"/>
      <c r="G55" s="94"/>
      <c r="H55" s="94"/>
      <c r="I55" s="94"/>
      <c r="J55" s="416" t="s">
        <v>51</v>
      </c>
      <c r="K55" s="416"/>
      <c r="L55" s="416"/>
      <c r="M55" s="416"/>
      <c r="N55" s="416"/>
      <c r="O55" s="416"/>
      <c r="P55" s="416"/>
      <c r="Q55" s="94"/>
      <c r="R55" s="94"/>
      <c r="S55" s="416" t="s">
        <v>52</v>
      </c>
      <c r="T55" s="416"/>
      <c r="U55" s="416"/>
      <c r="V55" s="22"/>
      <c r="W55" s="97"/>
      <c r="X55" s="417" t="s">
        <v>53</v>
      </c>
      <c r="Y55" s="417"/>
      <c r="Z55" s="417"/>
      <c r="AA55" s="417"/>
      <c r="AB55" s="417"/>
      <c r="AC55" s="417"/>
      <c r="AD55" s="94"/>
      <c r="AE55" s="94"/>
      <c r="AF55" s="94"/>
      <c r="AG55" s="134"/>
      <c r="AH55" s="93"/>
      <c r="AI55" s="386" t="s">
        <v>50</v>
      </c>
      <c r="AJ55" s="386"/>
      <c r="AK55" s="386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134"/>
      <c r="BA55" s="94"/>
      <c r="BB55" s="94"/>
      <c r="BC55" s="94"/>
      <c r="BD55" s="94"/>
      <c r="BE55" s="94"/>
      <c r="BF55" s="94"/>
      <c r="BG55" s="134"/>
      <c r="BH55" s="22"/>
      <c r="BI55" s="22"/>
    </row>
    <row r="56" spans="1:61" s="2" customFormat="1" ht="23.1" customHeight="1" x14ac:dyDescent="0.35">
      <c r="A56" s="22"/>
      <c r="B56" s="93"/>
      <c r="C56" s="22"/>
      <c r="D56" s="135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22"/>
      <c r="Q56" s="94"/>
      <c r="R56" s="94"/>
      <c r="S56" s="94"/>
      <c r="T56" s="136"/>
      <c r="U56" s="136"/>
      <c r="V56" s="22"/>
      <c r="W56" s="97"/>
      <c r="X56" s="137"/>
      <c r="Y56" s="22"/>
      <c r="Z56" s="22"/>
      <c r="AA56" s="22"/>
      <c r="AB56" s="100"/>
      <c r="AC56" s="95"/>
      <c r="AD56" s="94"/>
      <c r="AE56" s="94"/>
      <c r="AF56" s="94"/>
      <c r="AG56" s="22"/>
      <c r="AH56" s="93"/>
      <c r="AI56" s="93"/>
      <c r="AJ56" s="22"/>
      <c r="AK56" s="135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136"/>
      <c r="BA56" s="94"/>
      <c r="BB56" s="94"/>
      <c r="BC56" s="94"/>
      <c r="BD56" s="94"/>
      <c r="BE56" s="94"/>
      <c r="BF56" s="94"/>
      <c r="BG56" s="136"/>
      <c r="BH56" s="22"/>
      <c r="BI56" s="22"/>
    </row>
    <row r="57" spans="1:61" s="2" customFormat="1" ht="23.1" customHeight="1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37"/>
      <c r="X57" s="137"/>
      <c r="Y57" s="22"/>
      <c r="Z57" s="138"/>
      <c r="AA57" s="138"/>
      <c r="AB57" s="100"/>
      <c r="AC57" s="138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s="3" customFormat="1" ht="23.1" customHeight="1" x14ac:dyDescent="0.35">
      <c r="A58" s="134"/>
      <c r="B58" s="384" t="s">
        <v>89</v>
      </c>
      <c r="C58" s="384"/>
      <c r="D58" s="384"/>
      <c r="E58" s="134"/>
      <c r="F58" s="134"/>
      <c r="G58" s="134"/>
      <c r="H58" s="134"/>
      <c r="I58" s="134"/>
      <c r="J58" s="384" t="s">
        <v>54</v>
      </c>
      <c r="K58" s="384"/>
      <c r="L58" s="384"/>
      <c r="M58" s="384"/>
      <c r="N58" s="384"/>
      <c r="O58" s="384"/>
      <c r="P58" s="384"/>
      <c r="Q58" s="134"/>
      <c r="R58" s="134"/>
      <c r="S58" s="384" t="s">
        <v>55</v>
      </c>
      <c r="T58" s="384"/>
      <c r="U58" s="384"/>
      <c r="V58" s="134"/>
      <c r="W58" s="137"/>
      <c r="X58" s="385" t="s">
        <v>56</v>
      </c>
      <c r="Y58" s="385"/>
      <c r="Z58" s="385"/>
      <c r="AA58" s="385"/>
      <c r="AB58" s="385"/>
      <c r="AC58" s="385"/>
      <c r="AD58" s="134"/>
      <c r="AE58" s="134"/>
      <c r="AF58" s="134"/>
      <c r="AG58" s="134"/>
      <c r="AH58" s="134"/>
      <c r="AI58" s="384" t="s">
        <v>89</v>
      </c>
      <c r="AJ58" s="384"/>
      <c r="AK58" s="38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</row>
    <row r="59" spans="1:61" s="2" customFormat="1" ht="23.1" customHeight="1" x14ac:dyDescent="0.35">
      <c r="A59" s="22"/>
      <c r="B59" s="386" t="s">
        <v>90</v>
      </c>
      <c r="C59" s="386"/>
      <c r="D59" s="386"/>
      <c r="E59" s="22"/>
      <c r="F59" s="22"/>
      <c r="G59" s="22"/>
      <c r="H59" s="22"/>
      <c r="I59" s="22"/>
      <c r="J59" s="386" t="s">
        <v>82</v>
      </c>
      <c r="K59" s="386"/>
      <c r="L59" s="386"/>
      <c r="M59" s="386"/>
      <c r="N59" s="386"/>
      <c r="O59" s="386"/>
      <c r="P59" s="386"/>
      <c r="Q59" s="22"/>
      <c r="R59" s="22"/>
      <c r="S59" s="386" t="s">
        <v>83</v>
      </c>
      <c r="T59" s="386"/>
      <c r="U59" s="386"/>
      <c r="V59" s="22"/>
      <c r="W59" s="137"/>
      <c r="X59" s="387" t="s">
        <v>57</v>
      </c>
      <c r="Y59" s="387"/>
      <c r="Z59" s="387"/>
      <c r="AA59" s="387"/>
      <c r="AB59" s="387"/>
      <c r="AC59" s="387"/>
      <c r="AD59" s="22"/>
      <c r="AE59" s="22"/>
      <c r="AF59" s="22"/>
      <c r="AG59" s="22"/>
      <c r="AH59" s="22"/>
      <c r="AI59" s="386" t="s">
        <v>90</v>
      </c>
      <c r="AJ59" s="386"/>
      <c r="AK59" s="386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</sheetData>
  <mergeCells count="84">
    <mergeCell ref="B58:D58"/>
    <mergeCell ref="J58:P58"/>
    <mergeCell ref="S58:U58"/>
    <mergeCell ref="X58:AC58"/>
    <mergeCell ref="AI58:AK58"/>
    <mergeCell ref="B59:D59"/>
    <mergeCell ref="J59:P59"/>
    <mergeCell ref="S59:U59"/>
    <mergeCell ref="X59:AC59"/>
    <mergeCell ref="AI59:AK59"/>
    <mergeCell ref="BE8:BE10"/>
    <mergeCell ref="BF8:BF10"/>
    <mergeCell ref="BG8:BG10"/>
    <mergeCell ref="BH8:BH10"/>
    <mergeCell ref="W53:X53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AU8:AU10"/>
    <mergeCell ref="AV8:AV10"/>
    <mergeCell ref="AW8:AW10"/>
    <mergeCell ref="B55:D55"/>
    <mergeCell ref="J55:P55"/>
    <mergeCell ref="S55:U55"/>
    <mergeCell ref="X55:AC55"/>
    <mergeCell ref="AI55:AK55"/>
    <mergeCell ref="AX8:AX10"/>
    <mergeCell ref="AM8:AM10"/>
    <mergeCell ref="AN8:AN10"/>
    <mergeCell ref="AO8:AO10"/>
    <mergeCell ref="AP8:AP10"/>
    <mergeCell ref="AQ8:AQ10"/>
    <mergeCell ref="AR8:AR10"/>
    <mergeCell ref="U8:U10"/>
    <mergeCell ref="V8:V10"/>
    <mergeCell ref="AL8:AL10"/>
    <mergeCell ref="Z8:Z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F8:F10"/>
    <mergeCell ref="G8:G10"/>
    <mergeCell ref="H8:H10"/>
    <mergeCell ref="I8:I10"/>
    <mergeCell ref="J8:J10"/>
    <mergeCell ref="K8:K10"/>
    <mergeCell ref="P4:U4"/>
    <mergeCell ref="AP4:AX4"/>
    <mergeCell ref="P5:U5"/>
    <mergeCell ref="AP5:AX5"/>
    <mergeCell ref="P6:U6"/>
    <mergeCell ref="Y8:Y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A8:A10"/>
    <mergeCell ref="B8:B10"/>
    <mergeCell ref="C8:C10"/>
    <mergeCell ref="D8:D10"/>
    <mergeCell ref="E8:E10"/>
    <mergeCell ref="P1:U1"/>
    <mergeCell ref="AP1:AX1"/>
    <mergeCell ref="P2:U2"/>
    <mergeCell ref="AP2:AX2"/>
    <mergeCell ref="P3:U3"/>
    <mergeCell ref="AP3:AX3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9481-D6AA-4A75-ABBE-5EB4E0C00A7E}">
  <dimension ref="A1:BI59"/>
  <sheetViews>
    <sheetView view="pageBreakPreview" topLeftCell="AD13" zoomScale="70" zoomScaleNormal="62" zoomScaleSheetLayoutView="70" workbookViewId="0">
      <selection activeCell="AH36" sqref="A36:XFD36"/>
    </sheetView>
  </sheetViews>
  <sheetFormatPr defaultColWidth="9.140625" defaultRowHeight="23.1" customHeight="1" x14ac:dyDescent="0.35"/>
  <cols>
    <col min="1" max="1" width="7.28515625" style="101" customWidth="1"/>
    <col min="2" max="2" width="34.5703125" style="101" customWidth="1"/>
    <col min="3" max="3" width="16.140625" style="101" customWidth="1"/>
    <col min="4" max="4" width="18.5703125" style="101" hidden="1" customWidth="1"/>
    <col min="5" max="5" width="16.28515625" style="101" hidden="1" customWidth="1"/>
    <col min="6" max="6" width="17.85546875" style="101" customWidth="1"/>
    <col min="7" max="7" width="16.28515625" style="101" customWidth="1"/>
    <col min="8" max="8" width="9.140625" style="101" customWidth="1"/>
    <col min="9" max="9" width="9.85546875" style="101" customWidth="1"/>
    <col min="10" max="10" width="18.7109375" style="101" customWidth="1"/>
    <col min="11" max="11" width="5.28515625" style="104" hidden="1" customWidth="1"/>
    <col min="12" max="12" width="19.42578125" style="101" customWidth="1"/>
    <col min="13" max="13" width="4.85546875" style="101" customWidth="1"/>
    <col min="14" max="14" width="3.28515625" style="101" customWidth="1"/>
    <col min="15" max="15" width="5.85546875" style="101" customWidth="1"/>
    <col min="16" max="16" width="19.5703125" style="101" customWidth="1"/>
    <col min="17" max="17" width="17.7109375" style="101" customWidth="1"/>
    <col min="18" max="18" width="19.140625" style="101" customWidth="1"/>
    <col min="19" max="19" width="16.28515625" style="101" customWidth="1"/>
    <col min="20" max="20" width="18.42578125" style="101" customWidth="1"/>
    <col min="21" max="21" width="18.28515625" style="101" customWidth="1"/>
    <col min="22" max="22" width="19" style="101" customWidth="1"/>
    <col min="23" max="24" width="23.7109375" style="105" customWidth="1"/>
    <col min="25" max="25" width="5.28515625" style="101" customWidth="1"/>
    <col min="26" max="26" width="18.85546875" style="107" customWidth="1"/>
    <col min="27" max="27" width="18.85546875" style="107" hidden="1" customWidth="1"/>
    <col min="28" max="28" width="14.7109375" style="108" customWidth="1"/>
    <col min="29" max="29" width="17" style="107" customWidth="1"/>
    <col min="30" max="30" width="14.5703125" style="104" customWidth="1"/>
    <col min="31" max="31" width="21.140625" style="101" customWidth="1"/>
    <col min="32" max="32" width="20.85546875" style="101" customWidth="1"/>
    <col min="33" max="33" width="7.28515625" style="101" customWidth="1"/>
    <col min="34" max="34" width="34.5703125" style="101" customWidth="1"/>
    <col min="35" max="35" width="16.140625" style="101" customWidth="1"/>
    <col min="36" max="36" width="17.7109375" style="101" customWidth="1"/>
    <col min="37" max="37" width="18.42578125" style="101" customWidth="1"/>
    <col min="38" max="38" width="17.5703125" style="101" customWidth="1"/>
    <col min="39" max="39" width="18.140625" style="101" customWidth="1"/>
    <col min="40" max="41" width="15" style="101" customWidth="1"/>
    <col min="42" max="42" width="13.28515625" style="101" customWidth="1"/>
    <col min="43" max="43" width="20.140625" style="101" customWidth="1"/>
    <col min="44" max="45" width="17.5703125" style="101" customWidth="1"/>
    <col min="46" max="46" width="16.5703125" style="101" customWidth="1"/>
    <col min="47" max="47" width="18.28515625" style="101" customWidth="1"/>
    <col min="48" max="48" width="16" style="101" customWidth="1"/>
    <col min="49" max="49" width="16.28515625" style="101" customWidth="1"/>
    <col min="50" max="50" width="11.85546875" style="101" customWidth="1"/>
    <col min="51" max="51" width="16.28515625" style="101" customWidth="1"/>
    <col min="52" max="52" width="18.42578125" style="101" customWidth="1"/>
    <col min="53" max="53" width="13.5703125" style="101" customWidth="1"/>
    <col min="54" max="54" width="18.42578125" style="101" customWidth="1"/>
    <col min="55" max="55" width="19.42578125" style="101" customWidth="1"/>
    <col min="56" max="56" width="14" style="101" customWidth="1"/>
    <col min="57" max="57" width="17.7109375" style="101" customWidth="1"/>
    <col min="58" max="58" width="16.5703125" style="101" customWidth="1"/>
    <col min="59" max="59" width="18.28515625" style="101" customWidth="1"/>
    <col min="60" max="60" width="18.5703125" style="101" customWidth="1"/>
    <col min="61" max="61" width="9.140625" style="1" customWidth="1"/>
    <col min="62" max="16384" width="9.140625" style="1"/>
  </cols>
  <sheetData>
    <row r="1" spans="1:60" ht="23.1" customHeight="1" x14ac:dyDescent="0.4">
      <c r="B1" s="102"/>
      <c r="D1" s="103"/>
      <c r="E1" s="103"/>
      <c r="F1" s="103"/>
      <c r="G1" s="103"/>
      <c r="H1" s="103"/>
      <c r="I1" s="103"/>
      <c r="J1" s="103"/>
      <c r="P1" s="386" t="s">
        <v>0</v>
      </c>
      <c r="Q1" s="386"/>
      <c r="R1" s="386"/>
      <c r="S1" s="386"/>
      <c r="T1" s="386"/>
      <c r="U1" s="386"/>
      <c r="V1" s="101" t="s">
        <v>2</v>
      </c>
      <c r="X1" s="106"/>
      <c r="AH1" s="102"/>
      <c r="AP1" s="386" t="s">
        <v>0</v>
      </c>
      <c r="AQ1" s="386"/>
      <c r="AR1" s="386"/>
      <c r="AS1" s="386"/>
      <c r="AT1" s="386"/>
      <c r="AU1" s="386"/>
      <c r="AV1" s="386"/>
      <c r="AW1" s="386"/>
      <c r="AX1" s="386"/>
      <c r="BF1" s="101" t="s">
        <v>1</v>
      </c>
      <c r="BH1" s="101" t="s">
        <v>2</v>
      </c>
    </row>
    <row r="2" spans="1:60" ht="23.1" customHeight="1" x14ac:dyDescent="0.35">
      <c r="D2" s="103"/>
      <c r="E2" s="103"/>
      <c r="F2" s="103"/>
      <c r="G2" s="103"/>
      <c r="H2" s="103"/>
      <c r="I2" s="103"/>
      <c r="J2" s="103"/>
      <c r="P2" s="386" t="s">
        <v>80</v>
      </c>
      <c r="Q2" s="386"/>
      <c r="R2" s="386"/>
      <c r="S2" s="386"/>
      <c r="T2" s="386"/>
      <c r="U2" s="386"/>
      <c r="AL2" s="109"/>
      <c r="AP2" s="386" t="s">
        <v>80</v>
      </c>
      <c r="AQ2" s="386"/>
      <c r="AR2" s="386"/>
      <c r="AS2" s="386"/>
      <c r="AT2" s="386"/>
      <c r="AU2" s="386"/>
      <c r="AV2" s="386"/>
      <c r="AW2" s="386"/>
      <c r="AX2" s="386"/>
      <c r="AY2" s="110"/>
    </row>
    <row r="3" spans="1:60" ht="23.1" customHeight="1" x14ac:dyDescent="0.35">
      <c r="N3" s="103"/>
      <c r="P3" s="386" t="s">
        <v>81</v>
      </c>
      <c r="Q3" s="386"/>
      <c r="R3" s="386"/>
      <c r="S3" s="386"/>
      <c r="T3" s="386"/>
      <c r="U3" s="386"/>
      <c r="AP3" s="386" t="s">
        <v>84</v>
      </c>
      <c r="AQ3" s="386"/>
      <c r="AR3" s="386"/>
      <c r="AS3" s="386"/>
      <c r="AT3" s="386"/>
      <c r="AU3" s="386"/>
      <c r="AV3" s="386"/>
      <c r="AW3" s="386"/>
      <c r="AX3" s="386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0" ht="23.1" customHeight="1" x14ac:dyDescent="0.35">
      <c r="P4" s="384" t="s">
        <v>97</v>
      </c>
      <c r="Q4" s="384"/>
      <c r="R4" s="384"/>
      <c r="S4" s="384"/>
      <c r="T4" s="384"/>
      <c r="U4" s="384"/>
      <c r="AL4" s="112"/>
      <c r="AM4" s="112"/>
      <c r="AN4" s="112"/>
      <c r="AO4" s="112"/>
      <c r="AP4" s="384" t="s">
        <v>98</v>
      </c>
      <c r="AQ4" s="384"/>
      <c r="AR4" s="384"/>
      <c r="AS4" s="384"/>
      <c r="AT4" s="384"/>
      <c r="AU4" s="384"/>
      <c r="AV4" s="384"/>
      <c r="AW4" s="384"/>
      <c r="AX4" s="384"/>
    </row>
    <row r="5" spans="1:60" ht="23.1" customHeight="1" x14ac:dyDescent="0.35">
      <c r="P5" s="384" t="s">
        <v>3</v>
      </c>
      <c r="Q5" s="386"/>
      <c r="R5" s="386"/>
      <c r="S5" s="386"/>
      <c r="T5" s="386"/>
      <c r="U5" s="386"/>
      <c r="AL5" s="111"/>
      <c r="AP5" s="384" t="s">
        <v>3</v>
      </c>
      <c r="AQ5" s="384"/>
      <c r="AR5" s="384"/>
      <c r="AS5" s="384"/>
      <c r="AT5" s="384"/>
      <c r="AU5" s="384"/>
      <c r="AV5" s="384"/>
      <c r="AW5" s="384"/>
      <c r="AX5" s="384"/>
      <c r="AY5" s="112"/>
    </row>
    <row r="6" spans="1:60" ht="23.1" customHeight="1" x14ac:dyDescent="0.35">
      <c r="P6" s="454"/>
      <c r="Q6" s="454"/>
      <c r="R6" s="454"/>
      <c r="S6" s="454"/>
      <c r="T6" s="454"/>
      <c r="U6" s="454"/>
      <c r="AL6" s="113"/>
      <c r="AM6" s="113"/>
      <c r="AN6" s="113"/>
      <c r="AO6" s="113"/>
      <c r="AU6" s="109"/>
    </row>
    <row r="7" spans="1:60" ht="23.1" customHeight="1" thickBot="1" x14ac:dyDescent="0.4"/>
    <row r="8" spans="1:60" s="4" customFormat="1" ht="23.1" customHeight="1" x14ac:dyDescent="0.35">
      <c r="A8" s="434" t="s">
        <v>9</v>
      </c>
      <c r="B8" s="413" t="s">
        <v>10</v>
      </c>
      <c r="C8" s="413" t="s">
        <v>11</v>
      </c>
      <c r="D8" s="443" t="s">
        <v>61</v>
      </c>
      <c r="E8" s="443" t="s">
        <v>88</v>
      </c>
      <c r="F8" s="443" t="s">
        <v>99</v>
      </c>
      <c r="G8" s="443" t="s">
        <v>100</v>
      </c>
      <c r="H8" s="446" t="s">
        <v>87</v>
      </c>
      <c r="I8" s="449" t="s">
        <v>12</v>
      </c>
      <c r="J8" s="413" t="s">
        <v>62</v>
      </c>
      <c r="K8" s="451" t="s">
        <v>62</v>
      </c>
      <c r="L8" s="455" t="s">
        <v>13</v>
      </c>
      <c r="M8" s="394" t="s">
        <v>14</v>
      </c>
      <c r="N8" s="394" t="s">
        <v>15</v>
      </c>
      <c r="O8" s="394" t="s">
        <v>16</v>
      </c>
      <c r="P8" s="443" t="s">
        <v>63</v>
      </c>
      <c r="Q8" s="437" t="s">
        <v>64</v>
      </c>
      <c r="R8" s="413" t="s">
        <v>67</v>
      </c>
      <c r="S8" s="394" t="s">
        <v>71</v>
      </c>
      <c r="T8" s="401" t="s">
        <v>111</v>
      </c>
      <c r="U8" s="394" t="s">
        <v>77</v>
      </c>
      <c r="V8" s="413" t="s">
        <v>78</v>
      </c>
      <c r="W8" s="114" t="s">
        <v>5</v>
      </c>
      <c r="X8" s="114" t="s">
        <v>5</v>
      </c>
      <c r="Y8" s="397" t="s">
        <v>9</v>
      </c>
      <c r="Z8" s="421" t="s">
        <v>6</v>
      </c>
      <c r="AA8" s="115" t="s">
        <v>4</v>
      </c>
      <c r="AB8" s="341" t="s">
        <v>7</v>
      </c>
      <c r="AC8" s="424" t="s">
        <v>72</v>
      </c>
      <c r="AD8" s="427" t="s">
        <v>8</v>
      </c>
      <c r="AE8" s="430"/>
      <c r="AF8" s="432"/>
      <c r="AG8" s="434" t="s">
        <v>9</v>
      </c>
      <c r="AH8" s="413" t="s">
        <v>10</v>
      </c>
      <c r="AI8" s="413" t="s">
        <v>11</v>
      </c>
      <c r="AJ8" s="437" t="s">
        <v>64</v>
      </c>
      <c r="AK8" s="440" t="s">
        <v>112</v>
      </c>
      <c r="AL8" s="388" t="s">
        <v>65</v>
      </c>
      <c r="AM8" s="388" t="s">
        <v>66</v>
      </c>
      <c r="AN8" s="388" t="s">
        <v>113</v>
      </c>
      <c r="AO8" s="410" t="s">
        <v>17</v>
      </c>
      <c r="AP8" s="418" t="s">
        <v>79</v>
      </c>
      <c r="AQ8" s="410" t="s">
        <v>19</v>
      </c>
      <c r="AR8" s="410" t="s">
        <v>20</v>
      </c>
      <c r="AS8" s="410" t="s">
        <v>91</v>
      </c>
      <c r="AT8" s="388" t="s">
        <v>114</v>
      </c>
      <c r="AU8" s="413" t="s">
        <v>67</v>
      </c>
      <c r="AV8" s="407" t="s">
        <v>68</v>
      </c>
      <c r="AW8" s="388" t="s">
        <v>69</v>
      </c>
      <c r="AX8" s="418" t="s">
        <v>70</v>
      </c>
      <c r="AY8" s="394" t="s">
        <v>71</v>
      </c>
      <c r="AZ8" s="401" t="s">
        <v>72</v>
      </c>
      <c r="BA8" s="404" t="s">
        <v>73</v>
      </c>
      <c r="BB8" s="407" t="s">
        <v>74</v>
      </c>
      <c r="BC8" s="388" t="s">
        <v>85</v>
      </c>
      <c r="BD8" s="410" t="s">
        <v>21</v>
      </c>
      <c r="BE8" s="388" t="s">
        <v>75</v>
      </c>
      <c r="BF8" s="391" t="s">
        <v>76</v>
      </c>
      <c r="BG8" s="394" t="s">
        <v>77</v>
      </c>
      <c r="BH8" s="397" t="s">
        <v>78</v>
      </c>
    </row>
    <row r="9" spans="1:60" s="4" customFormat="1" ht="23.1" customHeight="1" x14ac:dyDescent="0.35">
      <c r="A9" s="435"/>
      <c r="B9" s="414"/>
      <c r="C9" s="414"/>
      <c r="D9" s="444"/>
      <c r="E9" s="444"/>
      <c r="F9" s="444"/>
      <c r="G9" s="444"/>
      <c r="H9" s="447"/>
      <c r="I9" s="450"/>
      <c r="J9" s="414"/>
      <c r="K9" s="452"/>
      <c r="L9" s="456"/>
      <c r="M9" s="395"/>
      <c r="N9" s="395"/>
      <c r="O9" s="395"/>
      <c r="P9" s="444"/>
      <c r="Q9" s="438"/>
      <c r="R9" s="414"/>
      <c r="S9" s="395"/>
      <c r="T9" s="402"/>
      <c r="U9" s="395"/>
      <c r="V9" s="414"/>
      <c r="W9" s="116" t="s">
        <v>22</v>
      </c>
      <c r="X9" s="116" t="s">
        <v>23</v>
      </c>
      <c r="Y9" s="398"/>
      <c r="Z9" s="422"/>
      <c r="AA9" s="117" t="s">
        <v>18</v>
      </c>
      <c r="AB9" s="342"/>
      <c r="AC9" s="425"/>
      <c r="AD9" s="428"/>
      <c r="AE9" s="431"/>
      <c r="AF9" s="433"/>
      <c r="AG9" s="435"/>
      <c r="AH9" s="414"/>
      <c r="AI9" s="414"/>
      <c r="AJ9" s="438"/>
      <c r="AK9" s="441"/>
      <c r="AL9" s="389"/>
      <c r="AM9" s="389"/>
      <c r="AN9" s="389"/>
      <c r="AO9" s="411"/>
      <c r="AP9" s="419"/>
      <c r="AQ9" s="411"/>
      <c r="AR9" s="411"/>
      <c r="AS9" s="411"/>
      <c r="AT9" s="389"/>
      <c r="AU9" s="414"/>
      <c r="AV9" s="408"/>
      <c r="AW9" s="389"/>
      <c r="AX9" s="419"/>
      <c r="AY9" s="395"/>
      <c r="AZ9" s="402"/>
      <c r="BA9" s="405"/>
      <c r="BB9" s="408"/>
      <c r="BC9" s="389"/>
      <c r="BD9" s="411"/>
      <c r="BE9" s="389"/>
      <c r="BF9" s="392"/>
      <c r="BG9" s="395"/>
      <c r="BH9" s="398"/>
    </row>
    <row r="10" spans="1:60" s="4" customFormat="1" ht="23.1" customHeight="1" thickBot="1" x14ac:dyDescent="0.4">
      <c r="A10" s="435"/>
      <c r="B10" s="414"/>
      <c r="C10" s="414"/>
      <c r="D10" s="444"/>
      <c r="E10" s="445"/>
      <c r="F10" s="445"/>
      <c r="G10" s="445"/>
      <c r="H10" s="448"/>
      <c r="I10" s="450"/>
      <c r="J10" s="414"/>
      <c r="K10" s="453"/>
      <c r="L10" s="457"/>
      <c r="M10" s="396"/>
      <c r="N10" s="396"/>
      <c r="O10" s="396"/>
      <c r="P10" s="445"/>
      <c r="Q10" s="439"/>
      <c r="R10" s="415"/>
      <c r="S10" s="396"/>
      <c r="T10" s="403"/>
      <c r="U10" s="396"/>
      <c r="V10" s="415"/>
      <c r="W10" s="118"/>
      <c r="X10" s="118"/>
      <c r="Y10" s="399"/>
      <c r="Z10" s="423"/>
      <c r="AA10" s="119"/>
      <c r="AB10" s="343"/>
      <c r="AC10" s="426"/>
      <c r="AD10" s="429"/>
      <c r="AE10" s="431"/>
      <c r="AF10" s="433"/>
      <c r="AG10" s="436"/>
      <c r="AH10" s="415"/>
      <c r="AI10" s="415"/>
      <c r="AJ10" s="439"/>
      <c r="AK10" s="442"/>
      <c r="AL10" s="390"/>
      <c r="AM10" s="390"/>
      <c r="AN10" s="390"/>
      <c r="AO10" s="412"/>
      <c r="AP10" s="420"/>
      <c r="AQ10" s="412"/>
      <c r="AR10" s="412"/>
      <c r="AS10" s="412"/>
      <c r="AT10" s="390"/>
      <c r="AU10" s="415"/>
      <c r="AV10" s="409"/>
      <c r="AW10" s="390"/>
      <c r="AX10" s="420"/>
      <c r="AY10" s="396"/>
      <c r="AZ10" s="403"/>
      <c r="BA10" s="406"/>
      <c r="BB10" s="409"/>
      <c r="BC10" s="390"/>
      <c r="BD10" s="412"/>
      <c r="BE10" s="390"/>
      <c r="BF10" s="393"/>
      <c r="BG10" s="396"/>
      <c r="BH10" s="399"/>
    </row>
    <row r="11" spans="1:60" s="2" customFormat="1" ht="23.1" customHeight="1" x14ac:dyDescent="0.35">
      <c r="A11" s="60"/>
      <c r="B11" s="64"/>
      <c r="C11" s="61"/>
      <c r="D11" s="120"/>
      <c r="E11" s="56"/>
      <c r="F11" s="56"/>
      <c r="G11" s="56"/>
      <c r="H11" s="62"/>
      <c r="I11" s="62"/>
      <c r="J11" s="62"/>
      <c r="K11" s="10"/>
      <c r="L11" s="56"/>
      <c r="M11" s="121"/>
      <c r="N11" s="121"/>
      <c r="O11" s="121"/>
      <c r="P11" s="122"/>
      <c r="Q11" s="121"/>
      <c r="R11" s="56"/>
      <c r="S11" s="56"/>
      <c r="T11" s="121"/>
      <c r="U11" s="56"/>
      <c r="V11" s="122"/>
      <c r="W11" s="123"/>
      <c r="X11" s="123"/>
      <c r="Y11" s="124"/>
      <c r="Z11" s="125"/>
      <c r="AA11" s="126"/>
      <c r="AB11" s="56"/>
      <c r="AC11" s="126"/>
      <c r="AD11" s="127"/>
      <c r="AE11" s="128"/>
      <c r="AF11" s="129"/>
      <c r="AG11" s="130"/>
      <c r="AH11" s="131"/>
      <c r="AI11" s="121"/>
      <c r="AJ11" s="121"/>
      <c r="AK11" s="56"/>
      <c r="AL11" s="121"/>
      <c r="AM11" s="121"/>
      <c r="AN11" s="121"/>
      <c r="AO11" s="121"/>
      <c r="AP11" s="121"/>
      <c r="AQ11" s="121"/>
      <c r="AR11" s="121"/>
      <c r="AS11" s="121"/>
      <c r="AT11" s="121"/>
      <c r="AU11" s="56"/>
      <c r="AV11" s="121"/>
      <c r="AW11" s="121"/>
      <c r="AX11" s="121"/>
      <c r="AY11" s="56"/>
      <c r="AZ11" s="121"/>
      <c r="BA11" s="121"/>
      <c r="BB11" s="121"/>
      <c r="BC11" s="121"/>
      <c r="BD11" s="121"/>
      <c r="BE11" s="121"/>
      <c r="BF11" s="121"/>
      <c r="BG11" s="56"/>
      <c r="BH11" s="132"/>
    </row>
    <row r="12" spans="1:60" s="22" customFormat="1" ht="23.1" customHeight="1" x14ac:dyDescent="0.35">
      <c r="A12" s="6">
        <v>1</v>
      </c>
      <c r="B12" s="7" t="s">
        <v>24</v>
      </c>
      <c r="C12" s="8" t="s">
        <v>86</v>
      </c>
      <c r="D12" s="9">
        <v>51357</v>
      </c>
      <c r="E12" s="9">
        <v>2516</v>
      </c>
      <c r="F12" s="9">
        <f>SUM(D12:E12)</f>
        <v>53873</v>
      </c>
      <c r="G12" s="9">
        <v>2517</v>
      </c>
      <c r="H12" s="9"/>
      <c r="I12" s="9"/>
      <c r="J12" s="9">
        <f>SUM(F12:I12)</f>
        <v>56390</v>
      </c>
      <c r="K12" s="10">
        <f>J12</f>
        <v>56390</v>
      </c>
      <c r="L12" s="11">
        <f>ROUND(K12/6/31/60*(O12+N12*60+M12*6*60),2)</f>
        <v>0</v>
      </c>
      <c r="M12" s="12">
        <v>0</v>
      </c>
      <c r="N12" s="12">
        <v>0</v>
      </c>
      <c r="O12" s="12">
        <v>0</v>
      </c>
      <c r="P12" s="10">
        <f>K12-L12</f>
        <v>56390</v>
      </c>
      <c r="Q12" s="9">
        <v>5529.03</v>
      </c>
      <c r="R12" s="9">
        <f>SUM(AK12:AT12)</f>
        <v>13917.589999999998</v>
      </c>
      <c r="S12" s="9">
        <f>SUM(AV12:AX12)</f>
        <v>1030.95</v>
      </c>
      <c r="T12" s="9">
        <f>ROUNDDOWN(J12*5%/2,2)</f>
        <v>1409.75</v>
      </c>
      <c r="U12" s="9">
        <f>SUM(BA12:BF12)</f>
        <v>14861.19</v>
      </c>
      <c r="V12" s="10">
        <f>Q12+R12+S12+T12+U12</f>
        <v>36748.51</v>
      </c>
      <c r="W12" s="13">
        <f>ROUND(AF12,0)</f>
        <v>9821</v>
      </c>
      <c r="X12" s="13">
        <f>(AE12-W12)</f>
        <v>9820.489999999998</v>
      </c>
      <c r="Y12" s="14">
        <f>+A12</f>
        <v>1</v>
      </c>
      <c r="Z12" s="15">
        <f>K12*12%</f>
        <v>6766.8</v>
      </c>
      <c r="AA12" s="16">
        <v>0</v>
      </c>
      <c r="AB12" s="9">
        <v>100</v>
      </c>
      <c r="AC12" s="9">
        <f>ROUNDUP(J12*5%/2,2)</f>
        <v>1409.75</v>
      </c>
      <c r="AD12" s="18">
        <v>200</v>
      </c>
      <c r="AE12" s="19">
        <f>+P12-V12</f>
        <v>19641.489999999998</v>
      </c>
      <c r="AF12" s="20">
        <f>(+P12-V12)/2</f>
        <v>9820.744999999999</v>
      </c>
      <c r="AG12" s="6">
        <v>1</v>
      </c>
      <c r="AH12" s="7" t="s">
        <v>24</v>
      </c>
      <c r="AI12" s="8" t="s">
        <v>25</v>
      </c>
      <c r="AJ12" s="9">
        <f>Q12</f>
        <v>5529.03</v>
      </c>
      <c r="AK12" s="9">
        <f>K12*9%</f>
        <v>5075.0999999999995</v>
      </c>
      <c r="AL12" s="9">
        <v>0</v>
      </c>
      <c r="AM12" s="9">
        <v>1000</v>
      </c>
      <c r="AN12" s="9">
        <v>0</v>
      </c>
      <c r="AO12" s="9"/>
      <c r="AP12" s="9">
        <v>0</v>
      </c>
      <c r="AQ12" s="9">
        <v>7186.93</v>
      </c>
      <c r="AR12" s="9">
        <v>0</v>
      </c>
      <c r="AS12" s="9"/>
      <c r="AT12" s="9">
        <v>655.56</v>
      </c>
      <c r="AU12" s="9">
        <f>SUM(AK12:AT12)</f>
        <v>13917.589999999998</v>
      </c>
      <c r="AV12" s="17">
        <v>200</v>
      </c>
      <c r="AW12" s="9">
        <v>830.95</v>
      </c>
      <c r="AX12" s="9"/>
      <c r="AY12" s="9">
        <f>SUM(AV12:AX12)</f>
        <v>1030.95</v>
      </c>
      <c r="AZ12" s="9">
        <f t="shared" ref="AZ12:AZ48" si="0">ROUNDDOWN(J12*5%/2,2)</f>
        <v>1409.75</v>
      </c>
      <c r="BA12" s="9">
        <v>0</v>
      </c>
      <c r="BB12" s="9">
        <v>9438.69</v>
      </c>
      <c r="BC12" s="9">
        <v>5322.5</v>
      </c>
      <c r="BD12" s="9">
        <v>100</v>
      </c>
      <c r="BE12" s="9">
        <v>0</v>
      </c>
      <c r="BF12" s="9">
        <v>0</v>
      </c>
      <c r="BG12" s="9">
        <f>SUM(BA12:BF12)</f>
        <v>14861.19</v>
      </c>
      <c r="BH12" s="21">
        <f t="shared" ref="BH12:BH48" si="1">AJ12+AU12+AY12+AZ12+BG12</f>
        <v>36748.51</v>
      </c>
    </row>
    <row r="13" spans="1:60" s="22" customFormat="1" ht="23.1" customHeight="1" x14ac:dyDescent="0.35">
      <c r="A13" s="6" t="s">
        <v>2</v>
      </c>
      <c r="B13" s="23"/>
      <c r="C13" s="12"/>
      <c r="D13" s="9"/>
      <c r="E13" s="9"/>
      <c r="F13" s="9">
        <f t="shared" ref="F13:F48" si="2">SUM(D13:E13)</f>
        <v>0</v>
      </c>
      <c r="G13" s="9"/>
      <c r="H13" s="9"/>
      <c r="I13" s="9"/>
      <c r="J13" s="9">
        <f t="shared" ref="J13:J48" si="3">SUM(F13:I13)</f>
        <v>0</v>
      </c>
      <c r="K13" s="10"/>
      <c r="L13" s="11">
        <f t="shared" ref="L13:L48" si="4">ROUND(K13/6/31/60*(O13+N13*60+M13*6*60),2)</f>
        <v>0</v>
      </c>
      <c r="M13" s="12"/>
      <c r="N13" s="12"/>
      <c r="O13" s="12"/>
      <c r="P13" s="10">
        <f>K13-L13</f>
        <v>0</v>
      </c>
      <c r="Q13" s="12"/>
      <c r="R13" s="9"/>
      <c r="S13" s="9">
        <f t="shared" ref="S13:S48" si="5">SUM(AV13:AX13)</f>
        <v>0</v>
      </c>
      <c r="T13" s="9"/>
      <c r="U13" s="9"/>
      <c r="V13" s="10"/>
      <c r="W13" s="13"/>
      <c r="X13" s="13"/>
      <c r="Y13" s="24"/>
      <c r="Z13" s="15"/>
      <c r="AA13" s="16"/>
      <c r="AB13" s="9"/>
      <c r="AC13" s="9"/>
      <c r="AD13" s="14"/>
      <c r="AE13" s="19"/>
      <c r="AF13" s="20"/>
      <c r="AG13" s="6" t="s">
        <v>2</v>
      </c>
      <c r="AH13" s="23"/>
      <c r="AI13" s="12"/>
      <c r="AJ13" s="9">
        <f t="shared" ref="AJ13:AJ48" si="6">Q13</f>
        <v>0</v>
      </c>
      <c r="AK13" s="9"/>
      <c r="AL13" s="12"/>
      <c r="AM13" s="12"/>
      <c r="AN13" s="25"/>
      <c r="AO13" s="12"/>
      <c r="AP13" s="12"/>
      <c r="AQ13" s="12"/>
      <c r="AR13" s="25"/>
      <c r="AS13" s="25"/>
      <c r="AT13" s="25"/>
      <c r="AU13" s="9"/>
      <c r="AV13" s="12"/>
      <c r="AW13" s="12"/>
      <c r="AX13" s="12"/>
      <c r="AY13" s="9"/>
      <c r="AZ13" s="9">
        <f t="shared" si="0"/>
        <v>0</v>
      </c>
      <c r="BA13" s="12"/>
      <c r="BB13" s="12"/>
      <c r="BC13" s="12"/>
      <c r="BD13" s="12"/>
      <c r="BE13" s="12"/>
      <c r="BF13" s="12"/>
      <c r="BG13" s="9"/>
      <c r="BH13" s="21">
        <f t="shared" si="1"/>
        <v>0</v>
      </c>
    </row>
    <row r="14" spans="1:60" s="22" customFormat="1" ht="23.1" customHeight="1" x14ac:dyDescent="0.35">
      <c r="A14" s="6">
        <v>2</v>
      </c>
      <c r="B14" s="7" t="s">
        <v>26</v>
      </c>
      <c r="C14" s="26" t="s">
        <v>60</v>
      </c>
      <c r="D14" s="9">
        <v>63997</v>
      </c>
      <c r="E14" s="9">
        <v>3008</v>
      </c>
      <c r="F14" s="9">
        <f t="shared" si="2"/>
        <v>67005</v>
      </c>
      <c r="G14" s="9">
        <v>3098</v>
      </c>
      <c r="H14" s="9"/>
      <c r="I14" s="9"/>
      <c r="J14" s="9">
        <f t="shared" si="3"/>
        <v>70103</v>
      </c>
      <c r="K14" s="10">
        <f>J14</f>
        <v>70103</v>
      </c>
      <c r="L14" s="11">
        <f t="shared" si="4"/>
        <v>0</v>
      </c>
      <c r="M14" s="12">
        <v>0</v>
      </c>
      <c r="N14" s="12">
        <v>0</v>
      </c>
      <c r="O14" s="12">
        <v>0</v>
      </c>
      <c r="P14" s="10">
        <f>K14-L14</f>
        <v>70103</v>
      </c>
      <c r="Q14" s="9">
        <v>8394.4</v>
      </c>
      <c r="R14" s="9">
        <f>SUM(AK14:AT14)</f>
        <v>15223.849999999999</v>
      </c>
      <c r="S14" s="9">
        <f t="shared" si="5"/>
        <v>200</v>
      </c>
      <c r="T14" s="9">
        <f>ROUNDDOWN(K14*5%/2,2)</f>
        <v>1752.57</v>
      </c>
      <c r="U14" s="9">
        <f>SUM(BA14:BF14)</f>
        <v>100</v>
      </c>
      <c r="V14" s="10">
        <f>Q14+R14+S14+T14+U14</f>
        <v>25670.82</v>
      </c>
      <c r="W14" s="13">
        <f t="shared" ref="W14:W48" si="7">ROUND(AF14,0)</f>
        <v>22216</v>
      </c>
      <c r="X14" s="13">
        <f>(AE14-W14)</f>
        <v>22216.18</v>
      </c>
      <c r="Y14" s="14">
        <f>+A14</f>
        <v>2</v>
      </c>
      <c r="Z14" s="15">
        <f>K14*12%</f>
        <v>8412.36</v>
      </c>
      <c r="AA14" s="16">
        <v>0</v>
      </c>
      <c r="AB14" s="9">
        <v>100</v>
      </c>
      <c r="AC14" s="9">
        <f>ROUNDUP(J14*5%/2,2)</f>
        <v>1752.58</v>
      </c>
      <c r="AD14" s="18">
        <v>200</v>
      </c>
      <c r="AE14" s="19">
        <f>+P14-V14</f>
        <v>44432.18</v>
      </c>
      <c r="AF14" s="20">
        <f>(+P14-V14)/2</f>
        <v>22216.09</v>
      </c>
      <c r="AG14" s="6">
        <v>2</v>
      </c>
      <c r="AH14" s="7" t="s">
        <v>26</v>
      </c>
      <c r="AI14" s="26" t="s">
        <v>60</v>
      </c>
      <c r="AJ14" s="9">
        <f t="shared" si="6"/>
        <v>8394.4</v>
      </c>
      <c r="AK14" s="9">
        <f>K14*9%</f>
        <v>6309.2699999999995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8914.58</v>
      </c>
      <c r="AR14" s="9">
        <v>0</v>
      </c>
      <c r="AS14" s="9"/>
      <c r="AT14" s="9">
        <v>0</v>
      </c>
      <c r="AU14" s="9">
        <f>SUM(AK14:AT14)</f>
        <v>15223.849999999999</v>
      </c>
      <c r="AV14" s="17">
        <v>200</v>
      </c>
      <c r="AW14" s="9">
        <v>0</v>
      </c>
      <c r="AX14" s="9"/>
      <c r="AY14" s="9">
        <f>SUM(AV14:AX14)</f>
        <v>200</v>
      </c>
      <c r="AZ14" s="9">
        <f t="shared" si="0"/>
        <v>1752.57</v>
      </c>
      <c r="BA14" s="9">
        <v>0</v>
      </c>
      <c r="BB14" s="27">
        <v>0</v>
      </c>
      <c r="BC14" s="9">
        <v>0</v>
      </c>
      <c r="BD14" s="9">
        <v>100</v>
      </c>
      <c r="BE14" s="9">
        <v>0</v>
      </c>
      <c r="BF14" s="9">
        <v>0</v>
      </c>
      <c r="BG14" s="9">
        <f>SUM(BA14:BF14)</f>
        <v>100</v>
      </c>
      <c r="BH14" s="21">
        <f t="shared" si="1"/>
        <v>25670.82</v>
      </c>
    </row>
    <row r="15" spans="1:60" s="22" customFormat="1" ht="23.1" customHeight="1" x14ac:dyDescent="0.35">
      <c r="A15" s="6" t="s">
        <v>2</v>
      </c>
      <c r="B15" s="7"/>
      <c r="C15" s="28"/>
      <c r="D15" s="9"/>
      <c r="E15" s="9"/>
      <c r="F15" s="9">
        <f t="shared" si="2"/>
        <v>0</v>
      </c>
      <c r="G15" s="9"/>
      <c r="H15" s="9"/>
      <c r="I15" s="9"/>
      <c r="J15" s="9">
        <f t="shared" si="3"/>
        <v>0</v>
      </c>
      <c r="K15" s="10"/>
      <c r="L15" s="11">
        <f t="shared" si="4"/>
        <v>0</v>
      </c>
      <c r="M15" s="12"/>
      <c r="N15" s="12"/>
      <c r="O15" s="12"/>
      <c r="P15" s="10">
        <f>K15-L15</f>
        <v>0</v>
      </c>
      <c r="Q15" s="9"/>
      <c r="R15" s="9"/>
      <c r="S15" s="9">
        <f t="shared" si="5"/>
        <v>0</v>
      </c>
      <c r="T15" s="9"/>
      <c r="U15" s="9"/>
      <c r="V15" s="10"/>
      <c r="W15" s="13"/>
      <c r="X15" s="13"/>
      <c r="Y15" s="14"/>
      <c r="Z15" s="15"/>
      <c r="AA15" s="16"/>
      <c r="AB15" s="9"/>
      <c r="AC15" s="9"/>
      <c r="AD15" s="29"/>
      <c r="AE15" s="19"/>
      <c r="AF15" s="20"/>
      <c r="AG15" s="6" t="s">
        <v>2</v>
      </c>
      <c r="AH15" s="7"/>
      <c r="AI15" s="28"/>
      <c r="AJ15" s="9">
        <f t="shared" si="6"/>
        <v>0</v>
      </c>
      <c r="AK15" s="9"/>
      <c r="AL15" s="9"/>
      <c r="AM15" s="25"/>
      <c r="AN15" s="25"/>
      <c r="AO15" s="9"/>
      <c r="AP15" s="9"/>
      <c r="AQ15" s="9"/>
      <c r="AR15" s="25"/>
      <c r="AS15" s="25"/>
      <c r="AT15" s="25"/>
      <c r="AU15" s="9"/>
      <c r="AV15" s="17" t="s">
        <v>2</v>
      </c>
      <c r="AW15" s="9"/>
      <c r="AX15" s="9"/>
      <c r="AY15" s="9"/>
      <c r="AZ15" s="9">
        <f t="shared" si="0"/>
        <v>0</v>
      </c>
      <c r="BA15" s="12"/>
      <c r="BB15" s="9"/>
      <c r="BC15" s="9"/>
      <c r="BD15" s="9"/>
      <c r="BE15" s="9"/>
      <c r="BF15" s="9"/>
      <c r="BG15" s="9"/>
      <c r="BH15" s="21">
        <f t="shared" si="1"/>
        <v>0</v>
      </c>
    </row>
    <row r="16" spans="1:60" s="22" customFormat="1" ht="23.1" customHeight="1" x14ac:dyDescent="0.35">
      <c r="A16" s="6">
        <v>3</v>
      </c>
      <c r="B16" s="7" t="s">
        <v>28</v>
      </c>
      <c r="C16" s="28" t="s">
        <v>58</v>
      </c>
      <c r="D16" s="9">
        <v>51357</v>
      </c>
      <c r="E16" s="9">
        <v>2516</v>
      </c>
      <c r="F16" s="9">
        <f t="shared" si="2"/>
        <v>53873</v>
      </c>
      <c r="G16" s="9">
        <v>2517</v>
      </c>
      <c r="H16" s="9"/>
      <c r="I16" s="9"/>
      <c r="J16" s="9">
        <f t="shared" si="3"/>
        <v>56390</v>
      </c>
      <c r="K16" s="10">
        <f>J16</f>
        <v>56390</v>
      </c>
      <c r="L16" s="11">
        <f t="shared" si="4"/>
        <v>9701.51</v>
      </c>
      <c r="M16" s="12">
        <v>5</v>
      </c>
      <c r="N16" s="12">
        <v>2</v>
      </c>
      <c r="O16" s="12">
        <v>0</v>
      </c>
      <c r="P16" s="10">
        <f>K16-L16</f>
        <v>46688.49</v>
      </c>
      <c r="Q16" s="9">
        <v>5529.03</v>
      </c>
      <c r="R16" s="9">
        <f>SUM(AK16:AT16)</f>
        <v>5075.0999999999995</v>
      </c>
      <c r="S16" s="9">
        <f t="shared" si="5"/>
        <v>200</v>
      </c>
      <c r="T16" s="9">
        <f>ROUNDDOWN(K16*5%/2,2)</f>
        <v>1409.75</v>
      </c>
      <c r="U16" s="9">
        <f>SUM(BA16:BF16)</f>
        <v>100</v>
      </c>
      <c r="V16" s="10">
        <f>Q16+R16+S16+T16+U16</f>
        <v>12313.88</v>
      </c>
      <c r="W16" s="13">
        <f t="shared" si="7"/>
        <v>17187</v>
      </c>
      <c r="X16" s="13">
        <f>(AE16-W16)</f>
        <v>17187.61</v>
      </c>
      <c r="Y16" s="14">
        <f>+A16</f>
        <v>3</v>
      </c>
      <c r="Z16" s="15">
        <f>K16*12%</f>
        <v>6766.8</v>
      </c>
      <c r="AA16" s="16">
        <v>0</v>
      </c>
      <c r="AB16" s="9">
        <v>100</v>
      </c>
      <c r="AC16" s="9">
        <f>ROUNDUP(J16*5%/2,2)</f>
        <v>1409.75</v>
      </c>
      <c r="AD16" s="18">
        <v>200</v>
      </c>
      <c r="AE16" s="19">
        <f>+P16-V16</f>
        <v>34374.61</v>
      </c>
      <c r="AF16" s="20">
        <f>(+P16-V16)/2</f>
        <v>17187.305</v>
      </c>
      <c r="AG16" s="6">
        <v>3</v>
      </c>
      <c r="AH16" s="7" t="s">
        <v>28</v>
      </c>
      <c r="AI16" s="28" t="s">
        <v>58</v>
      </c>
      <c r="AJ16" s="9">
        <f t="shared" si="6"/>
        <v>5529.03</v>
      </c>
      <c r="AK16" s="9">
        <f>K16*9%</f>
        <v>5075.0999999999995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/>
      <c r="AT16" s="9">
        <v>0</v>
      </c>
      <c r="AU16" s="9">
        <f>SUM(AK16:AT16)</f>
        <v>5075.0999999999995</v>
      </c>
      <c r="AV16" s="17">
        <v>200</v>
      </c>
      <c r="AW16" s="5">
        <v>0</v>
      </c>
      <c r="AX16" s="9"/>
      <c r="AY16" s="9">
        <f>SUM(AV16:AW16)</f>
        <v>200</v>
      </c>
      <c r="AZ16" s="9">
        <f t="shared" si="0"/>
        <v>1409.75</v>
      </c>
      <c r="BA16" s="9">
        <v>0</v>
      </c>
      <c r="BB16" s="27">
        <v>0</v>
      </c>
      <c r="BC16" s="9">
        <v>0</v>
      </c>
      <c r="BD16" s="9">
        <v>100</v>
      </c>
      <c r="BE16" s="9">
        <v>0</v>
      </c>
      <c r="BF16" s="9" t="s">
        <v>30</v>
      </c>
      <c r="BG16" s="9">
        <f>SUM(BA16:BF16)</f>
        <v>100</v>
      </c>
      <c r="BH16" s="21">
        <f t="shared" si="1"/>
        <v>12313.88</v>
      </c>
    </row>
    <row r="17" spans="1:60" s="22" customFormat="1" ht="23.1" customHeight="1" x14ac:dyDescent="0.35">
      <c r="A17" s="6" t="s">
        <v>2</v>
      </c>
      <c r="B17" s="30"/>
      <c r="C17" s="31"/>
      <c r="D17" s="25"/>
      <c r="E17" s="25"/>
      <c r="F17" s="9">
        <f t="shared" si="2"/>
        <v>0</v>
      </c>
      <c r="G17" s="25"/>
      <c r="H17" s="25"/>
      <c r="I17" s="9"/>
      <c r="J17" s="9">
        <f t="shared" si="3"/>
        <v>0</v>
      </c>
      <c r="K17" s="32"/>
      <c r="L17" s="11">
        <f t="shared" si="4"/>
        <v>0</v>
      </c>
      <c r="M17" s="33"/>
      <c r="N17" s="33"/>
      <c r="O17" s="33"/>
      <c r="P17" s="32"/>
      <c r="Q17" s="25"/>
      <c r="R17" s="9"/>
      <c r="S17" s="9">
        <f t="shared" si="5"/>
        <v>0</v>
      </c>
      <c r="T17" s="9"/>
      <c r="U17" s="9"/>
      <c r="V17" s="34"/>
      <c r="W17" s="13"/>
      <c r="X17" s="35"/>
      <c r="Y17" s="36"/>
      <c r="Z17" s="37"/>
      <c r="AA17" s="38"/>
      <c r="AB17" s="25"/>
      <c r="AC17" s="9"/>
      <c r="AD17" s="39"/>
      <c r="AE17" s="40"/>
      <c r="AF17" s="41"/>
      <c r="AG17" s="42"/>
      <c r="AH17" s="30"/>
      <c r="AI17" s="31"/>
      <c r="AJ17" s="9">
        <f t="shared" si="6"/>
        <v>0</v>
      </c>
      <c r="AK17" s="9"/>
      <c r="AL17" s="25"/>
      <c r="AM17" s="25"/>
      <c r="AN17" s="25"/>
      <c r="AO17" s="25"/>
      <c r="AP17" s="25"/>
      <c r="AQ17" s="25"/>
      <c r="AR17" s="25"/>
      <c r="AS17" s="25"/>
      <c r="AT17" s="25"/>
      <c r="AU17" s="43"/>
      <c r="AV17" s="44"/>
      <c r="AW17" s="45"/>
      <c r="AX17" s="25"/>
      <c r="AY17" s="43"/>
      <c r="AZ17" s="9">
        <f t="shared" si="0"/>
        <v>0</v>
      </c>
      <c r="BA17" s="12"/>
      <c r="BB17" s="25"/>
      <c r="BC17" s="25"/>
      <c r="BD17" s="25"/>
      <c r="BE17" s="25"/>
      <c r="BF17" s="25"/>
      <c r="BG17" s="43"/>
      <c r="BH17" s="21">
        <f t="shared" si="1"/>
        <v>0</v>
      </c>
    </row>
    <row r="18" spans="1:60" s="22" customFormat="1" ht="23.1" customHeight="1" x14ac:dyDescent="0.35">
      <c r="A18" s="6">
        <v>4</v>
      </c>
      <c r="B18" s="7" t="s">
        <v>31</v>
      </c>
      <c r="C18" s="28" t="s">
        <v>29</v>
      </c>
      <c r="D18" s="9">
        <v>29449</v>
      </c>
      <c r="E18" s="9">
        <v>1540</v>
      </c>
      <c r="F18" s="9">
        <f t="shared" si="2"/>
        <v>30989</v>
      </c>
      <c r="G18" s="9">
        <v>1540</v>
      </c>
      <c r="H18" s="9"/>
      <c r="I18" s="9"/>
      <c r="J18" s="9">
        <f t="shared" si="3"/>
        <v>32529</v>
      </c>
      <c r="K18" s="10">
        <f>J18</f>
        <v>32529</v>
      </c>
      <c r="L18" s="11">
        <f t="shared" si="4"/>
        <v>0</v>
      </c>
      <c r="M18" s="12">
        <v>0</v>
      </c>
      <c r="N18" s="12">
        <v>0</v>
      </c>
      <c r="O18" s="12">
        <v>0</v>
      </c>
      <c r="P18" s="10">
        <f>K18-L18</f>
        <v>32529</v>
      </c>
      <c r="Q18" s="9">
        <v>1163.23</v>
      </c>
      <c r="R18" s="9">
        <f>SUM(AK18:AT18)</f>
        <v>2927.6099999999997</v>
      </c>
      <c r="S18" s="9">
        <f t="shared" si="5"/>
        <v>5209.53</v>
      </c>
      <c r="T18" s="9">
        <f>ROUNDDOWN(K18*5%/2,2)</f>
        <v>813.22</v>
      </c>
      <c r="U18" s="9">
        <f>SUM(BA18:BF18)</f>
        <v>100</v>
      </c>
      <c r="V18" s="10">
        <f>Q18+R18+S18+T18+U18</f>
        <v>10213.589999999998</v>
      </c>
      <c r="W18" s="13">
        <f t="shared" si="7"/>
        <v>11158</v>
      </c>
      <c r="X18" s="13">
        <f>(AE18-W18)</f>
        <v>11157.410000000003</v>
      </c>
      <c r="Y18" s="14">
        <f>+A18</f>
        <v>4</v>
      </c>
      <c r="Z18" s="15">
        <f>K18*12%</f>
        <v>3903.48</v>
      </c>
      <c r="AA18" s="16">
        <v>0</v>
      </c>
      <c r="AB18" s="9">
        <v>100</v>
      </c>
      <c r="AC18" s="9">
        <f>ROUNDUP(J18*5%/2,2)</f>
        <v>813.23</v>
      </c>
      <c r="AD18" s="18">
        <v>200</v>
      </c>
      <c r="AE18" s="19">
        <f>+P18-V18</f>
        <v>22315.410000000003</v>
      </c>
      <c r="AF18" s="20">
        <f>(+P18-V18)/2</f>
        <v>11157.705000000002</v>
      </c>
      <c r="AG18" s="6">
        <v>4</v>
      </c>
      <c r="AH18" s="7" t="s">
        <v>31</v>
      </c>
      <c r="AI18" s="28" t="s">
        <v>29</v>
      </c>
      <c r="AJ18" s="9">
        <f t="shared" si="6"/>
        <v>1163.23</v>
      </c>
      <c r="AK18" s="9">
        <f>K18*9%</f>
        <v>2927.6099999999997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f>SUM(AK18:AT18)</f>
        <v>2927.6099999999997</v>
      </c>
      <c r="AV18" s="17">
        <v>200</v>
      </c>
      <c r="AW18" s="9">
        <v>5009.53</v>
      </c>
      <c r="AX18" s="9"/>
      <c r="AY18" s="9">
        <f>SUM(AV18:AW18)</f>
        <v>5209.53</v>
      </c>
      <c r="AZ18" s="9">
        <f t="shared" si="0"/>
        <v>813.22</v>
      </c>
      <c r="BA18" s="9">
        <v>0</v>
      </c>
      <c r="BB18" s="27">
        <v>0</v>
      </c>
      <c r="BC18" s="9">
        <v>0</v>
      </c>
      <c r="BD18" s="9">
        <v>100</v>
      </c>
      <c r="BE18" s="9">
        <v>0</v>
      </c>
      <c r="BF18" s="9" t="s">
        <v>30</v>
      </c>
      <c r="BG18" s="9">
        <f>SUM(BA18:BF18)</f>
        <v>100</v>
      </c>
      <c r="BH18" s="21">
        <f t="shared" si="1"/>
        <v>10213.589999999998</v>
      </c>
    </row>
    <row r="19" spans="1:60" s="22" customFormat="1" ht="23.1" customHeight="1" x14ac:dyDescent="0.35">
      <c r="A19" s="6" t="s">
        <v>2</v>
      </c>
      <c r="B19" s="30"/>
      <c r="C19" s="31"/>
      <c r="D19" s="25"/>
      <c r="E19" s="25"/>
      <c r="F19" s="9">
        <f t="shared" si="2"/>
        <v>0</v>
      </c>
      <c r="G19" s="25"/>
      <c r="H19" s="25"/>
      <c r="I19" s="9"/>
      <c r="J19" s="9">
        <f t="shared" si="3"/>
        <v>0</v>
      </c>
      <c r="K19" s="32"/>
      <c r="L19" s="11">
        <f t="shared" si="4"/>
        <v>0</v>
      </c>
      <c r="M19" s="33"/>
      <c r="N19" s="33"/>
      <c r="O19" s="33"/>
      <c r="P19" s="32"/>
      <c r="Q19" s="25"/>
      <c r="R19" s="9"/>
      <c r="S19" s="9"/>
      <c r="T19" s="9"/>
      <c r="U19" s="9"/>
      <c r="V19" s="34"/>
      <c r="W19" s="13"/>
      <c r="X19" s="35"/>
      <c r="Y19" s="24"/>
      <c r="Z19" s="37"/>
      <c r="AA19" s="38"/>
      <c r="AB19" s="25"/>
      <c r="AC19" s="9"/>
      <c r="AD19" s="39"/>
      <c r="AE19" s="40"/>
      <c r="AF19" s="41"/>
      <c r="AG19" s="6" t="s">
        <v>2</v>
      </c>
      <c r="AH19" s="30"/>
      <c r="AI19" s="31"/>
      <c r="AJ19" s="9">
        <f t="shared" si="6"/>
        <v>0</v>
      </c>
      <c r="AK19" s="9"/>
      <c r="AL19" s="25"/>
      <c r="AM19" s="25"/>
      <c r="AN19" s="25"/>
      <c r="AO19" s="25"/>
      <c r="AP19" s="25"/>
      <c r="AQ19" s="25"/>
      <c r="AR19" s="25"/>
      <c r="AS19" s="25"/>
      <c r="AT19" s="25"/>
      <c r="AU19" s="43"/>
      <c r="AV19" s="44"/>
      <c r="AW19" s="25"/>
      <c r="AX19" s="25"/>
      <c r="AY19" s="43"/>
      <c r="AZ19" s="9">
        <f t="shared" si="0"/>
        <v>0</v>
      </c>
      <c r="BA19" s="12"/>
      <c r="BB19" s="25"/>
      <c r="BC19" s="25"/>
      <c r="BD19" s="25"/>
      <c r="BE19" s="25"/>
      <c r="BF19" s="25"/>
      <c r="BG19" s="43"/>
      <c r="BH19" s="21">
        <f t="shared" si="1"/>
        <v>0</v>
      </c>
    </row>
    <row r="20" spans="1:60" s="22" customFormat="1" ht="23.1" customHeight="1" x14ac:dyDescent="0.35">
      <c r="A20" s="6">
        <v>5</v>
      </c>
      <c r="B20" s="7" t="s">
        <v>32</v>
      </c>
      <c r="C20" s="28" t="s">
        <v>29</v>
      </c>
      <c r="D20" s="9">
        <v>29165</v>
      </c>
      <c r="E20" s="9">
        <v>1540</v>
      </c>
      <c r="F20" s="9">
        <f t="shared" si="2"/>
        <v>30705</v>
      </c>
      <c r="G20" s="9">
        <v>1540</v>
      </c>
      <c r="H20" s="9"/>
      <c r="I20" s="9"/>
      <c r="J20" s="9">
        <f t="shared" si="3"/>
        <v>32245</v>
      </c>
      <c r="K20" s="10">
        <f>J20</f>
        <v>32245</v>
      </c>
      <c r="L20" s="11">
        <f>ROUND(K20/6/31/60*(O20+N20*60+M20*6*60),2)</f>
        <v>2903.78</v>
      </c>
      <c r="M20" s="12">
        <v>2</v>
      </c>
      <c r="N20" s="12">
        <v>4</v>
      </c>
      <c r="O20" s="12">
        <v>45</v>
      </c>
      <c r="P20" s="10">
        <f>K20-L20</f>
        <v>29341.22</v>
      </c>
      <c r="Q20" s="9">
        <v>1125.52</v>
      </c>
      <c r="R20" s="9">
        <f>SUM(AK20:AT20)</f>
        <v>2902.0499999999997</v>
      </c>
      <c r="S20" s="9">
        <f t="shared" si="5"/>
        <v>200</v>
      </c>
      <c r="T20" s="9">
        <f>ROUNDDOWN(K20*5%/2,2)</f>
        <v>806.12</v>
      </c>
      <c r="U20" s="9">
        <f>SUM(BA20:BF20)</f>
        <v>100</v>
      </c>
      <c r="V20" s="10">
        <f>Q20+R20+S20+T20+U20</f>
        <v>5133.6899999999996</v>
      </c>
      <c r="W20" s="13">
        <f t="shared" si="7"/>
        <v>12104</v>
      </c>
      <c r="X20" s="13">
        <f>(AE20-W20)</f>
        <v>12103.530000000002</v>
      </c>
      <c r="Y20" s="14">
        <f>+A20</f>
        <v>5</v>
      </c>
      <c r="Z20" s="15">
        <f>K20*12%</f>
        <v>3869.3999999999996</v>
      </c>
      <c r="AA20" s="16">
        <v>0</v>
      </c>
      <c r="AB20" s="9">
        <v>100</v>
      </c>
      <c r="AC20" s="9">
        <f>ROUNDUP(J20*5%/2,2)</f>
        <v>806.13</v>
      </c>
      <c r="AD20" s="18">
        <v>200</v>
      </c>
      <c r="AE20" s="19">
        <f>+P20-V20</f>
        <v>24207.530000000002</v>
      </c>
      <c r="AF20" s="20">
        <f>(+P20-V20)/2</f>
        <v>12103.765000000001</v>
      </c>
      <c r="AG20" s="6">
        <v>5</v>
      </c>
      <c r="AH20" s="7" t="s">
        <v>32</v>
      </c>
      <c r="AI20" s="28" t="s">
        <v>29</v>
      </c>
      <c r="AJ20" s="9">
        <f t="shared" si="6"/>
        <v>1125.52</v>
      </c>
      <c r="AK20" s="9">
        <f>K20*9%</f>
        <v>2902.0499999999997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f>SUM(AK20:AT20)</f>
        <v>2902.0499999999997</v>
      </c>
      <c r="AV20" s="17">
        <v>200</v>
      </c>
      <c r="AW20" s="9">
        <v>0</v>
      </c>
      <c r="AX20" s="9">
        <v>0</v>
      </c>
      <c r="AY20" s="9">
        <f>SUM(AV20:AW20)</f>
        <v>200</v>
      </c>
      <c r="AZ20" s="9">
        <f t="shared" si="0"/>
        <v>806.12</v>
      </c>
      <c r="BA20" s="9">
        <v>0</v>
      </c>
      <c r="BB20" s="27">
        <v>0</v>
      </c>
      <c r="BC20" s="9">
        <v>0</v>
      </c>
      <c r="BD20" s="9">
        <v>100</v>
      </c>
      <c r="BE20" s="9">
        <v>0</v>
      </c>
      <c r="BF20" s="9">
        <v>0</v>
      </c>
      <c r="BG20" s="9">
        <f>SUM(BA20:BF20)</f>
        <v>100</v>
      </c>
      <c r="BH20" s="21">
        <f t="shared" si="1"/>
        <v>5133.6899999999996</v>
      </c>
    </row>
    <row r="21" spans="1:60" s="22" customFormat="1" ht="23.1" customHeight="1" x14ac:dyDescent="0.35">
      <c r="A21" s="6" t="s">
        <v>2</v>
      </c>
      <c r="B21" s="30"/>
      <c r="C21" s="31"/>
      <c r="D21" s="25"/>
      <c r="E21" s="25"/>
      <c r="F21" s="9">
        <f t="shared" si="2"/>
        <v>0</v>
      </c>
      <c r="G21" s="25"/>
      <c r="H21" s="25"/>
      <c r="I21" s="9"/>
      <c r="J21" s="9">
        <f t="shared" si="3"/>
        <v>0</v>
      </c>
      <c r="K21" s="32"/>
      <c r="L21" s="11">
        <f t="shared" si="4"/>
        <v>0</v>
      </c>
      <c r="M21" s="33"/>
      <c r="N21" s="33"/>
      <c r="O21" s="33"/>
      <c r="P21" s="32"/>
      <c r="Q21" s="25"/>
      <c r="R21" s="9"/>
      <c r="S21" s="9"/>
      <c r="T21" s="9"/>
      <c r="U21" s="9"/>
      <c r="V21" s="34"/>
      <c r="W21" s="13"/>
      <c r="X21" s="35"/>
      <c r="Y21" s="14"/>
      <c r="Z21" s="37"/>
      <c r="AA21" s="38"/>
      <c r="AB21" s="25"/>
      <c r="AC21" s="9"/>
      <c r="AD21" s="39"/>
      <c r="AE21" s="40"/>
      <c r="AF21" s="41"/>
      <c r="AG21" s="6" t="s">
        <v>2</v>
      </c>
      <c r="AH21" s="30"/>
      <c r="AI21" s="31"/>
      <c r="AJ21" s="9">
        <f t="shared" si="6"/>
        <v>0</v>
      </c>
      <c r="AK21" s="9"/>
      <c r="AL21" s="25"/>
      <c r="AM21" s="25"/>
      <c r="AN21" s="25"/>
      <c r="AO21" s="25"/>
      <c r="AP21" s="25"/>
      <c r="AQ21" s="25"/>
      <c r="AR21" s="25"/>
      <c r="AS21" s="25"/>
      <c r="AT21" s="25"/>
      <c r="AU21" s="43"/>
      <c r="AV21" s="44"/>
      <c r="AW21" s="25"/>
      <c r="AX21" s="25"/>
      <c r="AY21" s="43"/>
      <c r="AZ21" s="9">
        <f t="shared" si="0"/>
        <v>0</v>
      </c>
      <c r="BA21" s="12"/>
      <c r="BB21" s="25"/>
      <c r="BC21" s="25"/>
      <c r="BD21" s="25"/>
      <c r="BE21" s="25"/>
      <c r="BF21" s="25"/>
      <c r="BG21" s="43"/>
      <c r="BH21" s="21">
        <f t="shared" si="1"/>
        <v>0</v>
      </c>
    </row>
    <row r="22" spans="1:60" s="22" customFormat="1" ht="23.1" customHeight="1" x14ac:dyDescent="0.35">
      <c r="A22" s="6">
        <v>6</v>
      </c>
      <c r="B22" s="46" t="s">
        <v>33</v>
      </c>
      <c r="C22" s="26" t="s">
        <v>27</v>
      </c>
      <c r="D22" s="9">
        <v>40088</v>
      </c>
      <c r="E22" s="9">
        <v>1964</v>
      </c>
      <c r="F22" s="9">
        <f t="shared" si="2"/>
        <v>42052</v>
      </c>
      <c r="G22" s="9">
        <v>1944</v>
      </c>
      <c r="H22" s="9"/>
      <c r="I22" s="9"/>
      <c r="J22" s="9">
        <f t="shared" si="3"/>
        <v>43996</v>
      </c>
      <c r="K22" s="10">
        <f>J22</f>
        <v>43996</v>
      </c>
      <c r="L22" s="11">
        <f t="shared" si="4"/>
        <v>0</v>
      </c>
      <c r="M22" s="12">
        <v>0</v>
      </c>
      <c r="N22" s="12">
        <v>0</v>
      </c>
      <c r="O22" s="12">
        <v>0</v>
      </c>
      <c r="P22" s="10">
        <f>K22-L22</f>
        <v>43996</v>
      </c>
      <c r="Q22" s="9">
        <v>2955.63</v>
      </c>
      <c r="R22" s="9">
        <f>SUM(AK22:AT22)</f>
        <v>3959.64</v>
      </c>
      <c r="S22" s="9">
        <f t="shared" si="5"/>
        <v>200</v>
      </c>
      <c r="T22" s="9">
        <f>ROUNDDOWN(K22*5%/2,2)</f>
        <v>1099.9000000000001</v>
      </c>
      <c r="U22" s="9">
        <f>SUM(BA22:BF22)</f>
        <v>100</v>
      </c>
      <c r="V22" s="10">
        <f>Q22+R22+S22+T22+U22</f>
        <v>8315.17</v>
      </c>
      <c r="W22" s="13">
        <f t="shared" si="7"/>
        <v>17840</v>
      </c>
      <c r="X22" s="13">
        <f>(AE22-W22)</f>
        <v>17840.830000000002</v>
      </c>
      <c r="Y22" s="14">
        <f>+A22</f>
        <v>6</v>
      </c>
      <c r="Z22" s="15">
        <f>K22*12%</f>
        <v>5279.5199999999995</v>
      </c>
      <c r="AA22" s="16">
        <v>0</v>
      </c>
      <c r="AB22" s="9">
        <v>100</v>
      </c>
      <c r="AC22" s="9">
        <f>ROUNDUP(J22*5%/2,2)</f>
        <v>1099.9000000000001</v>
      </c>
      <c r="AD22" s="18">
        <v>200</v>
      </c>
      <c r="AE22" s="19">
        <f>+P22-V22</f>
        <v>35680.83</v>
      </c>
      <c r="AF22" s="20">
        <f>(+P22-V22)/2</f>
        <v>17840.415000000001</v>
      </c>
      <c r="AG22" s="6">
        <v>6</v>
      </c>
      <c r="AH22" s="46" t="s">
        <v>33</v>
      </c>
      <c r="AI22" s="26" t="s">
        <v>27</v>
      </c>
      <c r="AJ22" s="9">
        <f t="shared" si="6"/>
        <v>2955.63</v>
      </c>
      <c r="AK22" s="9">
        <f>K22*9%</f>
        <v>3959.64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/>
      <c r="AT22" s="9">
        <v>0</v>
      </c>
      <c r="AU22" s="9">
        <f>SUM(AK22:AT22)</f>
        <v>3959.64</v>
      </c>
      <c r="AV22" s="17">
        <v>200</v>
      </c>
      <c r="AW22" s="9">
        <v>0</v>
      </c>
      <c r="AX22" s="9">
        <v>0</v>
      </c>
      <c r="AY22" s="9">
        <f>SUM(AV22:AX22)</f>
        <v>200</v>
      </c>
      <c r="AZ22" s="9">
        <f t="shared" si="0"/>
        <v>1099.9000000000001</v>
      </c>
      <c r="BA22" s="9">
        <v>0</v>
      </c>
      <c r="BB22" s="27">
        <v>0</v>
      </c>
      <c r="BC22" s="9">
        <v>0</v>
      </c>
      <c r="BD22" s="9">
        <v>100</v>
      </c>
      <c r="BE22" s="9"/>
      <c r="BF22" s="9">
        <v>0</v>
      </c>
      <c r="BG22" s="9">
        <f>SUM(BA22:BF22)</f>
        <v>100</v>
      </c>
      <c r="BH22" s="21">
        <f t="shared" si="1"/>
        <v>8315.17</v>
      </c>
    </row>
    <row r="23" spans="1:60" s="22" customFormat="1" ht="23.1" customHeight="1" x14ac:dyDescent="0.35">
      <c r="A23" s="6" t="s">
        <v>2</v>
      </c>
      <c r="B23" s="46"/>
      <c r="C23" s="26"/>
      <c r="D23" s="9"/>
      <c r="E23" s="9"/>
      <c r="F23" s="9">
        <f t="shared" si="2"/>
        <v>0</v>
      </c>
      <c r="G23" s="9"/>
      <c r="H23" s="9"/>
      <c r="I23" s="9"/>
      <c r="J23" s="9">
        <f t="shared" si="3"/>
        <v>0</v>
      </c>
      <c r="K23" s="10"/>
      <c r="L23" s="11">
        <f t="shared" si="4"/>
        <v>0</v>
      </c>
      <c r="M23" s="12"/>
      <c r="N23" s="12"/>
      <c r="O23" s="12"/>
      <c r="P23" s="10"/>
      <c r="Q23" s="9"/>
      <c r="R23" s="9"/>
      <c r="S23" s="9"/>
      <c r="T23" s="9"/>
      <c r="U23" s="9"/>
      <c r="V23" s="10"/>
      <c r="W23" s="13"/>
      <c r="X23" s="13"/>
      <c r="Y23" s="36"/>
      <c r="Z23" s="15"/>
      <c r="AA23" s="16"/>
      <c r="AB23" s="9"/>
      <c r="AC23" s="9"/>
      <c r="AD23" s="29"/>
      <c r="AE23" s="19"/>
      <c r="AF23" s="20"/>
      <c r="AG23" s="42"/>
      <c r="AH23" s="46"/>
      <c r="AI23" s="26"/>
      <c r="AJ23" s="9">
        <f t="shared" si="6"/>
        <v>0</v>
      </c>
      <c r="AK23" s="9"/>
      <c r="AL23" s="9"/>
      <c r="AM23" s="25"/>
      <c r="AN23" s="25"/>
      <c r="AO23" s="9"/>
      <c r="AP23" s="9"/>
      <c r="AQ23" s="25"/>
      <c r="AR23" s="25"/>
      <c r="AS23" s="25"/>
      <c r="AT23" s="25"/>
      <c r="AU23" s="9"/>
      <c r="AV23" s="17"/>
      <c r="AW23" s="25"/>
      <c r="AX23" s="25"/>
      <c r="AY23" s="9"/>
      <c r="AZ23" s="9">
        <f t="shared" si="0"/>
        <v>0</v>
      </c>
      <c r="BA23" s="12"/>
      <c r="BB23" s="25"/>
      <c r="BC23" s="9"/>
      <c r="BD23" s="9"/>
      <c r="BE23" s="9"/>
      <c r="BF23" s="25"/>
      <c r="BG23" s="9"/>
      <c r="BH23" s="21">
        <f t="shared" si="1"/>
        <v>0</v>
      </c>
    </row>
    <row r="24" spans="1:60" s="22" customFormat="1" ht="23.1" customHeight="1" x14ac:dyDescent="0.35">
      <c r="A24" s="6">
        <v>7</v>
      </c>
      <c r="B24" s="7" t="s">
        <v>34</v>
      </c>
      <c r="C24" s="12" t="s">
        <v>27</v>
      </c>
      <c r="D24" s="9">
        <v>39672</v>
      </c>
      <c r="E24" s="9">
        <v>1944</v>
      </c>
      <c r="F24" s="9">
        <f t="shared" si="2"/>
        <v>41616</v>
      </c>
      <c r="G24" s="9">
        <v>1944</v>
      </c>
      <c r="H24" s="9"/>
      <c r="I24" s="9"/>
      <c r="J24" s="9">
        <f t="shared" si="3"/>
        <v>43560</v>
      </c>
      <c r="K24" s="10">
        <f>J24</f>
        <v>43560</v>
      </c>
      <c r="L24" s="11">
        <f t="shared" si="4"/>
        <v>0</v>
      </c>
      <c r="M24" s="12">
        <v>0</v>
      </c>
      <c r="N24" s="12">
        <v>0</v>
      </c>
      <c r="O24" s="12">
        <v>0</v>
      </c>
      <c r="P24" s="10">
        <f>K24-L24</f>
        <v>43560</v>
      </c>
      <c r="Q24" s="9">
        <v>2878.45</v>
      </c>
      <c r="R24" s="9">
        <f>SUM(AK24:AT24)</f>
        <v>13362.539999999999</v>
      </c>
      <c r="S24" s="9">
        <f t="shared" si="5"/>
        <v>1192.99</v>
      </c>
      <c r="T24" s="9">
        <f>ROUNDDOWN(K24*5%/2,2)</f>
        <v>1089</v>
      </c>
      <c r="U24" s="9">
        <f>SUM(BA24:BF24)</f>
        <v>18009.61</v>
      </c>
      <c r="V24" s="10">
        <f>Q24+R24+S24+T24+U24</f>
        <v>36532.589999999997</v>
      </c>
      <c r="W24" s="13">
        <f t="shared" si="7"/>
        <v>3514</v>
      </c>
      <c r="X24" s="13">
        <f>(AE24-W24)</f>
        <v>3513.4100000000035</v>
      </c>
      <c r="Y24" s="14">
        <f>+A24</f>
        <v>7</v>
      </c>
      <c r="Z24" s="15">
        <f>K24*12%</f>
        <v>5227.2</v>
      </c>
      <c r="AA24" s="16">
        <v>0</v>
      </c>
      <c r="AB24" s="9">
        <v>100</v>
      </c>
      <c r="AC24" s="9">
        <f>ROUNDUP(J24*5%/2,2)</f>
        <v>1089</v>
      </c>
      <c r="AD24" s="18">
        <v>200</v>
      </c>
      <c r="AE24" s="19">
        <f>+P24-V24</f>
        <v>7027.4100000000035</v>
      </c>
      <c r="AF24" s="20">
        <f>(+P24-V24)/2</f>
        <v>3513.7050000000017</v>
      </c>
      <c r="AG24" s="6">
        <v>7</v>
      </c>
      <c r="AH24" s="7" t="s">
        <v>34</v>
      </c>
      <c r="AI24" s="12" t="s">
        <v>27</v>
      </c>
      <c r="AJ24" s="9">
        <f t="shared" si="6"/>
        <v>2878.45</v>
      </c>
      <c r="AK24" s="9">
        <f>K24*9%</f>
        <v>3920.3999999999996</v>
      </c>
      <c r="AL24" s="9">
        <v>0</v>
      </c>
      <c r="AM24" s="9">
        <v>0</v>
      </c>
      <c r="AN24" s="9">
        <v>0</v>
      </c>
      <c r="AO24" s="9">
        <v>983.33</v>
      </c>
      <c r="AP24" s="9">
        <v>0</v>
      </c>
      <c r="AQ24" s="9">
        <v>5469.92</v>
      </c>
      <c r="AR24" s="9">
        <v>0</v>
      </c>
      <c r="AS24" s="9">
        <v>2333.33</v>
      </c>
      <c r="AT24" s="9">
        <v>655.56</v>
      </c>
      <c r="AU24" s="9">
        <f>SUM(AK24:AT24)</f>
        <v>13362.539999999999</v>
      </c>
      <c r="AV24" s="17">
        <v>200</v>
      </c>
      <c r="AW24" s="9">
        <v>992.99</v>
      </c>
      <c r="AX24" s="9">
        <v>0</v>
      </c>
      <c r="AY24" s="9">
        <f>SUM(AV24:AW24)</f>
        <v>1192.99</v>
      </c>
      <c r="AZ24" s="9">
        <f t="shared" si="0"/>
        <v>1089</v>
      </c>
      <c r="BA24" s="9">
        <v>0</v>
      </c>
      <c r="BB24" s="9">
        <v>10101.61</v>
      </c>
      <c r="BC24" s="9">
        <v>0</v>
      </c>
      <c r="BD24" s="9">
        <v>100</v>
      </c>
      <c r="BE24" s="9">
        <v>7808</v>
      </c>
      <c r="BF24" s="9">
        <v>0</v>
      </c>
      <c r="BG24" s="9">
        <f>SUM(BA24:BF24)</f>
        <v>18009.61</v>
      </c>
      <c r="BH24" s="21">
        <f t="shared" si="1"/>
        <v>36532.589999999997</v>
      </c>
    </row>
    <row r="25" spans="1:60" s="22" customFormat="1" ht="23.1" customHeight="1" x14ac:dyDescent="0.35">
      <c r="A25" s="6" t="s">
        <v>2</v>
      </c>
      <c r="B25" s="30"/>
      <c r="C25" s="31"/>
      <c r="D25" s="25"/>
      <c r="E25" s="25"/>
      <c r="F25" s="9">
        <f t="shared" si="2"/>
        <v>0</v>
      </c>
      <c r="G25" s="25"/>
      <c r="H25" s="25"/>
      <c r="I25" s="25"/>
      <c r="J25" s="9">
        <f t="shared" si="3"/>
        <v>0</v>
      </c>
      <c r="K25" s="32"/>
      <c r="L25" s="11">
        <f t="shared" si="4"/>
        <v>0</v>
      </c>
      <c r="M25" s="33"/>
      <c r="N25" s="33"/>
      <c r="O25" s="33"/>
      <c r="P25" s="32"/>
      <c r="Q25" s="25"/>
      <c r="R25" s="9"/>
      <c r="S25" s="9"/>
      <c r="T25" s="9"/>
      <c r="U25" s="9"/>
      <c r="V25" s="34"/>
      <c r="W25" s="13"/>
      <c r="X25" s="35"/>
      <c r="Y25" s="24"/>
      <c r="Z25" s="47"/>
      <c r="AA25" s="33"/>
      <c r="AB25" s="48"/>
      <c r="AC25" s="9"/>
      <c r="AD25" s="49"/>
      <c r="AE25" s="50"/>
      <c r="AF25" s="41"/>
      <c r="AG25" s="6" t="s">
        <v>2</v>
      </c>
      <c r="AH25" s="30"/>
      <c r="AI25" s="31"/>
      <c r="AJ25" s="9">
        <f t="shared" si="6"/>
        <v>0</v>
      </c>
      <c r="AK25" s="9"/>
      <c r="AL25" s="51"/>
      <c r="AM25" s="25"/>
      <c r="AN25" s="25"/>
      <c r="AO25" s="25"/>
      <c r="AP25" s="25"/>
      <c r="AQ25" s="25"/>
      <c r="AR25" s="25"/>
      <c r="AS25" s="25"/>
      <c r="AT25" s="25"/>
      <c r="AU25" s="43"/>
      <c r="AV25" s="44"/>
      <c r="AW25" s="25"/>
      <c r="AX25" s="25"/>
      <c r="AY25" s="43"/>
      <c r="AZ25" s="9">
        <f t="shared" si="0"/>
        <v>0</v>
      </c>
      <c r="BA25" s="12"/>
      <c r="BB25" s="25"/>
      <c r="BC25" s="25"/>
      <c r="BD25" s="25"/>
      <c r="BE25" s="25"/>
      <c r="BF25" s="25"/>
      <c r="BG25" s="43"/>
      <c r="BH25" s="21">
        <f t="shared" si="1"/>
        <v>0</v>
      </c>
    </row>
    <row r="26" spans="1:60" s="22" customFormat="1" ht="23.1" customHeight="1" x14ac:dyDescent="0.35">
      <c r="A26" s="6">
        <v>8</v>
      </c>
      <c r="B26" s="7" t="s">
        <v>35</v>
      </c>
      <c r="C26" s="26" t="s">
        <v>36</v>
      </c>
      <c r="D26" s="9">
        <v>33591</v>
      </c>
      <c r="E26" s="9">
        <v>1550</v>
      </c>
      <c r="F26" s="9">
        <f t="shared" si="2"/>
        <v>35141</v>
      </c>
      <c r="G26" s="9">
        <v>1550</v>
      </c>
      <c r="H26" s="9"/>
      <c r="I26" s="9"/>
      <c r="J26" s="9">
        <f t="shared" si="3"/>
        <v>36691</v>
      </c>
      <c r="K26" s="10">
        <f>J26</f>
        <v>36691</v>
      </c>
      <c r="L26" s="11">
        <f t="shared" si="4"/>
        <v>332.06</v>
      </c>
      <c r="M26" s="12">
        <v>0</v>
      </c>
      <c r="N26" s="12">
        <v>1</v>
      </c>
      <c r="O26" s="12">
        <v>41</v>
      </c>
      <c r="P26" s="10">
        <f>K26-L26</f>
        <v>36358.94</v>
      </c>
      <c r="Q26" s="9">
        <v>1715.73</v>
      </c>
      <c r="R26" s="9">
        <f>SUM(AK26:AT26)</f>
        <v>6160.33</v>
      </c>
      <c r="S26" s="9">
        <f t="shared" si="5"/>
        <v>200</v>
      </c>
      <c r="T26" s="9">
        <f>ROUNDDOWN(K26*5%/2,2)</f>
        <v>917.27</v>
      </c>
      <c r="U26" s="9">
        <f>SUM(BA26:BF26)</f>
        <v>100</v>
      </c>
      <c r="V26" s="10">
        <f>Q26+R26+S26+T26+U26</f>
        <v>9093.33</v>
      </c>
      <c r="W26" s="13">
        <f t="shared" si="7"/>
        <v>13633</v>
      </c>
      <c r="X26" s="13">
        <f>(AE26-W26)</f>
        <v>13632.61</v>
      </c>
      <c r="Y26" s="14">
        <f>+A26</f>
        <v>8</v>
      </c>
      <c r="Z26" s="15">
        <f>K26*12%</f>
        <v>4402.92</v>
      </c>
      <c r="AA26" s="16">
        <v>0</v>
      </c>
      <c r="AB26" s="9">
        <v>100</v>
      </c>
      <c r="AC26" s="9">
        <f>ROUNDUP(J26*5%/2,2)</f>
        <v>917.28</v>
      </c>
      <c r="AD26" s="18">
        <v>200</v>
      </c>
      <c r="AE26" s="19">
        <f>+P26-V26</f>
        <v>27265.61</v>
      </c>
      <c r="AF26" s="20">
        <f>(+P26-V26)/2</f>
        <v>13632.805</v>
      </c>
      <c r="AG26" s="6">
        <v>8</v>
      </c>
      <c r="AH26" s="7" t="s">
        <v>35</v>
      </c>
      <c r="AI26" s="26" t="s">
        <v>36</v>
      </c>
      <c r="AJ26" s="9">
        <f t="shared" si="6"/>
        <v>1715.73</v>
      </c>
      <c r="AK26" s="9">
        <f>K26*9%</f>
        <v>3302.19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2202.58</v>
      </c>
      <c r="AR26" s="9">
        <v>0</v>
      </c>
      <c r="AS26" s="9"/>
      <c r="AT26" s="9">
        <v>655.56</v>
      </c>
      <c r="AU26" s="9">
        <f>SUM(AK26:AT26)</f>
        <v>6160.33</v>
      </c>
      <c r="AV26" s="17">
        <v>200</v>
      </c>
      <c r="AW26" s="9">
        <v>0</v>
      </c>
      <c r="AX26" s="9">
        <v>0</v>
      </c>
      <c r="AY26" s="9">
        <f>SUM(AV26:AX26)</f>
        <v>200</v>
      </c>
      <c r="AZ26" s="9">
        <f t="shared" si="0"/>
        <v>917.27</v>
      </c>
      <c r="BA26" s="9">
        <v>0</v>
      </c>
      <c r="BB26" s="27">
        <v>0</v>
      </c>
      <c r="BC26" s="9">
        <v>0</v>
      </c>
      <c r="BD26" s="9">
        <v>100</v>
      </c>
      <c r="BE26" s="9">
        <v>0</v>
      </c>
      <c r="BF26" s="9">
        <v>0</v>
      </c>
      <c r="BG26" s="9">
        <f>SUM(BA26:BF26)</f>
        <v>100</v>
      </c>
      <c r="BH26" s="21">
        <f t="shared" si="1"/>
        <v>9093.33</v>
      </c>
    </row>
    <row r="27" spans="1:60" s="22" customFormat="1" ht="23.1" customHeight="1" x14ac:dyDescent="0.35">
      <c r="A27" s="6" t="s">
        <v>2</v>
      </c>
      <c r="B27" s="7"/>
      <c r="C27" s="28"/>
      <c r="D27" s="9"/>
      <c r="E27" s="9"/>
      <c r="F27" s="9">
        <f t="shared" si="2"/>
        <v>0</v>
      </c>
      <c r="G27" s="9"/>
      <c r="H27" s="9"/>
      <c r="I27" s="9"/>
      <c r="J27" s="9">
        <f t="shared" si="3"/>
        <v>0</v>
      </c>
      <c r="K27" s="10"/>
      <c r="L27" s="11">
        <f t="shared" si="4"/>
        <v>0</v>
      </c>
      <c r="M27" s="12"/>
      <c r="N27" s="12"/>
      <c r="O27" s="12"/>
      <c r="P27" s="10"/>
      <c r="Q27" s="9"/>
      <c r="R27" s="9"/>
      <c r="S27" s="9"/>
      <c r="T27" s="9"/>
      <c r="U27" s="9"/>
      <c r="V27" s="10"/>
      <c r="W27" s="13"/>
      <c r="X27" s="13"/>
      <c r="Y27" s="14"/>
      <c r="Z27" s="15"/>
      <c r="AA27" s="16"/>
      <c r="AB27" s="9"/>
      <c r="AC27" s="9"/>
      <c r="AD27" s="29"/>
      <c r="AE27" s="19"/>
      <c r="AF27" s="20"/>
      <c r="AG27" s="6" t="s">
        <v>2</v>
      </c>
      <c r="AH27" s="7"/>
      <c r="AI27" s="28"/>
      <c r="AJ27" s="9">
        <f t="shared" si="6"/>
        <v>0</v>
      </c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7"/>
      <c r="AW27" s="9"/>
      <c r="AX27" s="9"/>
      <c r="AY27" s="9"/>
      <c r="AZ27" s="9">
        <f t="shared" si="0"/>
        <v>0</v>
      </c>
      <c r="BA27" s="12"/>
      <c r="BB27" s="9"/>
      <c r="BC27" s="9"/>
      <c r="BD27" s="9"/>
      <c r="BE27" s="9"/>
      <c r="BF27" s="9"/>
      <c r="BG27" s="9"/>
      <c r="BH27" s="21">
        <f t="shared" si="1"/>
        <v>0</v>
      </c>
    </row>
    <row r="28" spans="1:60" s="22" customFormat="1" ht="23.1" customHeight="1" x14ac:dyDescent="0.35">
      <c r="A28" s="6">
        <v>9</v>
      </c>
      <c r="B28" s="7" t="s">
        <v>37</v>
      </c>
      <c r="C28" s="28" t="s">
        <v>29</v>
      </c>
      <c r="D28" s="9">
        <v>29737</v>
      </c>
      <c r="E28" s="9">
        <v>1540</v>
      </c>
      <c r="F28" s="9">
        <f t="shared" si="2"/>
        <v>31277</v>
      </c>
      <c r="G28" s="9">
        <v>1540</v>
      </c>
      <c r="H28" s="9"/>
      <c r="I28" s="9"/>
      <c r="J28" s="9">
        <f t="shared" si="3"/>
        <v>32817</v>
      </c>
      <c r="K28" s="10">
        <f>J28</f>
        <v>32817</v>
      </c>
      <c r="L28" s="11">
        <f t="shared" si="4"/>
        <v>0</v>
      </c>
      <c r="M28" s="12">
        <v>0</v>
      </c>
      <c r="N28" s="12">
        <v>0</v>
      </c>
      <c r="O28" s="12">
        <v>0</v>
      </c>
      <c r="P28" s="10">
        <f t="shared" ref="P28:P34" si="8">K28-L28</f>
        <v>32817</v>
      </c>
      <c r="Q28" s="9">
        <v>1201.46</v>
      </c>
      <c r="R28" s="9">
        <f>SUM(AK28:AT28)</f>
        <v>2953.5299999999997</v>
      </c>
      <c r="S28" s="9">
        <f t="shared" si="5"/>
        <v>200</v>
      </c>
      <c r="T28" s="9">
        <f>ROUNDDOWN(K28*5%/2,2)</f>
        <v>820.42</v>
      </c>
      <c r="U28" s="9">
        <f>SUM(BA28:BF28)</f>
        <v>100</v>
      </c>
      <c r="V28" s="10">
        <f>Q28+R28+S28+T28+U28</f>
        <v>5275.41</v>
      </c>
      <c r="W28" s="13">
        <f t="shared" si="7"/>
        <v>13771</v>
      </c>
      <c r="X28" s="13">
        <f>(AE28-W28)</f>
        <v>13770.59</v>
      </c>
      <c r="Y28" s="139">
        <f>+A28</f>
        <v>9</v>
      </c>
      <c r="Z28" s="16">
        <f>K28*12%</f>
        <v>3938.04</v>
      </c>
      <c r="AA28" s="16">
        <v>0</v>
      </c>
      <c r="AB28" s="9">
        <v>100</v>
      </c>
      <c r="AC28" s="9">
        <f>ROUNDUP(J28*5%/2,2)</f>
        <v>820.43</v>
      </c>
      <c r="AD28" s="17">
        <v>200</v>
      </c>
      <c r="AE28" s="19">
        <f>+P28-V28</f>
        <v>27541.59</v>
      </c>
      <c r="AF28" s="20">
        <f>(+P28-V28)/2</f>
        <v>13770.795</v>
      </c>
      <c r="AG28" s="6">
        <v>9</v>
      </c>
      <c r="AH28" s="7" t="s">
        <v>37</v>
      </c>
      <c r="AI28" s="28" t="s">
        <v>29</v>
      </c>
      <c r="AJ28" s="9">
        <f t="shared" si="6"/>
        <v>1201.46</v>
      </c>
      <c r="AK28" s="9">
        <f>K28*9%</f>
        <v>2953.5299999999997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f>SUM(AK28:AT28)</f>
        <v>2953.5299999999997</v>
      </c>
      <c r="AV28" s="17">
        <v>200</v>
      </c>
      <c r="AW28" s="9">
        <v>0</v>
      </c>
      <c r="AX28" s="9">
        <v>0</v>
      </c>
      <c r="AY28" s="9">
        <f>SUM(AV28:AW28)</f>
        <v>200</v>
      </c>
      <c r="AZ28" s="9">
        <f t="shared" si="0"/>
        <v>820.42</v>
      </c>
      <c r="BA28" s="9">
        <v>0</v>
      </c>
      <c r="BB28" s="27">
        <v>0</v>
      </c>
      <c r="BC28" s="9">
        <v>0</v>
      </c>
      <c r="BD28" s="9">
        <v>100</v>
      </c>
      <c r="BE28" s="9">
        <v>0</v>
      </c>
      <c r="BF28" s="9">
        <v>0</v>
      </c>
      <c r="BG28" s="9">
        <f>SUM(BA28:BF28)</f>
        <v>100</v>
      </c>
      <c r="BH28" s="21">
        <f t="shared" si="1"/>
        <v>5275.41</v>
      </c>
    </row>
    <row r="29" spans="1:60" s="22" customFormat="1" ht="23.1" customHeight="1" x14ac:dyDescent="0.35">
      <c r="A29" s="6" t="s">
        <v>2</v>
      </c>
      <c r="B29" s="7"/>
      <c r="C29" s="28"/>
      <c r="D29" s="9"/>
      <c r="E29" s="9"/>
      <c r="F29" s="9">
        <f t="shared" si="2"/>
        <v>0</v>
      </c>
      <c r="G29" s="9"/>
      <c r="H29" s="9"/>
      <c r="I29" s="9"/>
      <c r="J29" s="9">
        <f t="shared" si="3"/>
        <v>0</v>
      </c>
      <c r="K29" s="10">
        <f>J29</f>
        <v>0</v>
      </c>
      <c r="L29" s="11">
        <f t="shared" si="4"/>
        <v>0</v>
      </c>
      <c r="M29" s="12"/>
      <c r="N29" s="12"/>
      <c r="O29" s="12"/>
      <c r="P29" s="10">
        <f t="shared" si="8"/>
        <v>0</v>
      </c>
      <c r="Q29" s="9"/>
      <c r="R29" s="9">
        <f>SUM(AK29:AT29)</f>
        <v>0</v>
      </c>
      <c r="S29" s="9">
        <f t="shared" si="5"/>
        <v>0</v>
      </c>
      <c r="T29" s="9">
        <f>ROUNDDOWN(K29*5%/2,2)</f>
        <v>0</v>
      </c>
      <c r="U29" s="9">
        <f>SUM(BA29:BF29)</f>
        <v>0</v>
      </c>
      <c r="V29" s="10">
        <f>Q29+R29+S29+T29+U29</f>
        <v>0</v>
      </c>
      <c r="W29" s="13">
        <f t="shared" si="7"/>
        <v>0</v>
      </c>
      <c r="X29" s="13">
        <f>(AE29-W29)</f>
        <v>0</v>
      </c>
      <c r="Y29" s="140"/>
      <c r="Z29" s="16">
        <f>K29*12%</f>
        <v>0</v>
      </c>
      <c r="AA29" s="16"/>
      <c r="AB29" s="9"/>
      <c r="AC29" s="9">
        <f>ROUNDUP(J29*5%/2,2)</f>
        <v>0</v>
      </c>
      <c r="AD29" s="142"/>
      <c r="AE29" s="19">
        <f>+P29-V29</f>
        <v>0</v>
      </c>
      <c r="AF29" s="20">
        <f>(+P29-V29)/2</f>
        <v>0</v>
      </c>
      <c r="AG29" s="42"/>
      <c r="AH29" s="7"/>
      <c r="AI29" s="28"/>
      <c r="AJ29" s="9">
        <f t="shared" si="6"/>
        <v>0</v>
      </c>
      <c r="AK29" s="9">
        <f>K29*9%</f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>
        <f>SUM(AK29:AT29)</f>
        <v>0</v>
      </c>
      <c r="AV29" s="17"/>
      <c r="AW29" s="9"/>
      <c r="AX29" s="9"/>
      <c r="AY29" s="9">
        <f>SUM(AV29:AW29)</f>
        <v>0</v>
      </c>
      <c r="AZ29" s="9">
        <f t="shared" si="0"/>
        <v>0</v>
      </c>
      <c r="BA29" s="12"/>
      <c r="BB29" s="9"/>
      <c r="BC29" s="9"/>
      <c r="BD29" s="9"/>
      <c r="BE29" s="9"/>
      <c r="BF29" s="9"/>
      <c r="BG29" s="9">
        <f>SUM(BA29:BF29)</f>
        <v>0</v>
      </c>
      <c r="BH29" s="21">
        <f t="shared" si="1"/>
        <v>0</v>
      </c>
    </row>
    <row r="30" spans="1:60" s="22" customFormat="1" ht="23.1" customHeight="1" x14ac:dyDescent="0.35">
      <c r="A30" s="6">
        <v>10</v>
      </c>
      <c r="B30" s="7" t="s">
        <v>95</v>
      </c>
      <c r="C30" s="28" t="s">
        <v>96</v>
      </c>
      <c r="D30" s="9">
        <v>29165</v>
      </c>
      <c r="E30" s="9">
        <v>1540</v>
      </c>
      <c r="F30" s="9">
        <f t="shared" si="2"/>
        <v>30705</v>
      </c>
      <c r="G30" s="9">
        <v>1540</v>
      </c>
      <c r="H30" s="9"/>
      <c r="I30" s="9"/>
      <c r="J30" s="9">
        <f t="shared" si="3"/>
        <v>32245</v>
      </c>
      <c r="K30" s="10">
        <f>J30</f>
        <v>32245</v>
      </c>
      <c r="L30" s="11">
        <f t="shared" si="4"/>
        <v>0</v>
      </c>
      <c r="M30" s="12">
        <v>0</v>
      </c>
      <c r="N30" s="12">
        <v>0</v>
      </c>
      <c r="O30" s="12">
        <v>0</v>
      </c>
      <c r="P30" s="10">
        <f t="shared" si="8"/>
        <v>32245</v>
      </c>
      <c r="Q30" s="9">
        <v>1125.52</v>
      </c>
      <c r="R30" s="9">
        <f>SUM(AK30:AT30)</f>
        <v>2902.0499999999997</v>
      </c>
      <c r="S30" s="9">
        <f t="shared" si="5"/>
        <v>200</v>
      </c>
      <c r="T30" s="9">
        <f>ROUNDDOWN(K30*5%/2,2)</f>
        <v>806.12</v>
      </c>
      <c r="U30" s="9">
        <f>SUM(BA30:BF30)</f>
        <v>220.98</v>
      </c>
      <c r="V30" s="10">
        <f>Q30+R30+S30+T30+U30</f>
        <v>5254.6699999999992</v>
      </c>
      <c r="W30" s="13">
        <f t="shared" si="7"/>
        <v>13495</v>
      </c>
      <c r="X30" s="13">
        <f>(AE30-W30)</f>
        <v>13495.330000000002</v>
      </c>
      <c r="Y30" s="139">
        <f>+A30</f>
        <v>10</v>
      </c>
      <c r="Z30" s="16">
        <f>K30*12%</f>
        <v>3869.3999999999996</v>
      </c>
      <c r="AA30" s="16"/>
      <c r="AB30" s="9">
        <v>100</v>
      </c>
      <c r="AC30" s="9">
        <f>ROUNDUP(J30*5%/2,2)</f>
        <v>806.13</v>
      </c>
      <c r="AD30" s="142">
        <v>200</v>
      </c>
      <c r="AE30" s="19">
        <f>+P30-V30</f>
        <v>26990.33</v>
      </c>
      <c r="AF30" s="20">
        <f>(+P30-V30)/2</f>
        <v>13495.165000000001</v>
      </c>
      <c r="AG30" s="6">
        <v>10</v>
      </c>
      <c r="AH30" s="7" t="s">
        <v>95</v>
      </c>
      <c r="AI30" s="28" t="s">
        <v>96</v>
      </c>
      <c r="AJ30" s="9">
        <f t="shared" si="6"/>
        <v>1125.52</v>
      </c>
      <c r="AK30" s="9">
        <f>K30*9%</f>
        <v>2902.0499999999997</v>
      </c>
      <c r="AL30" s="9"/>
      <c r="AM30" s="9"/>
      <c r="AN30" s="9"/>
      <c r="AO30" s="9"/>
      <c r="AP30" s="9"/>
      <c r="AQ30" s="9"/>
      <c r="AR30" s="9"/>
      <c r="AS30" s="9"/>
      <c r="AT30" s="9"/>
      <c r="AU30" s="9">
        <f>SUM(AK30:AT30)</f>
        <v>2902.0499999999997</v>
      </c>
      <c r="AV30" s="17">
        <v>200</v>
      </c>
      <c r="AW30" s="9"/>
      <c r="AX30" s="9"/>
      <c r="AY30" s="9">
        <f>SUM(AV30:AW30)</f>
        <v>200</v>
      </c>
      <c r="AZ30" s="9">
        <f t="shared" si="0"/>
        <v>806.12</v>
      </c>
      <c r="BA30" s="12"/>
      <c r="BB30" s="9"/>
      <c r="BC30" s="9"/>
      <c r="BD30" s="9">
        <v>220.98</v>
      </c>
      <c r="BE30" s="9"/>
      <c r="BF30" s="9"/>
      <c r="BG30" s="9">
        <f>SUM(BA30:BF30)</f>
        <v>220.98</v>
      </c>
      <c r="BH30" s="21">
        <f t="shared" si="1"/>
        <v>5254.6699999999992</v>
      </c>
    </row>
    <row r="31" spans="1:60" s="22" customFormat="1" ht="23.1" customHeight="1" x14ac:dyDescent="0.35">
      <c r="A31" s="6" t="s">
        <v>2</v>
      </c>
      <c r="B31" s="7"/>
      <c r="C31" s="28"/>
      <c r="D31" s="9"/>
      <c r="E31" s="9"/>
      <c r="F31" s="9">
        <f t="shared" si="2"/>
        <v>0</v>
      </c>
      <c r="G31" s="9"/>
      <c r="H31" s="9"/>
      <c r="I31" s="9"/>
      <c r="J31" s="9">
        <f t="shared" si="3"/>
        <v>0</v>
      </c>
      <c r="K31" s="10">
        <f>J31</f>
        <v>0</v>
      </c>
      <c r="L31" s="11">
        <f t="shared" si="4"/>
        <v>0</v>
      </c>
      <c r="M31" s="12"/>
      <c r="N31" s="12"/>
      <c r="O31" s="12"/>
      <c r="P31" s="10">
        <f t="shared" si="8"/>
        <v>0</v>
      </c>
      <c r="Q31" s="9"/>
      <c r="R31" s="9">
        <f>SUM(AK31:AT31)</f>
        <v>0</v>
      </c>
      <c r="S31" s="9">
        <f t="shared" si="5"/>
        <v>0</v>
      </c>
      <c r="T31" s="9">
        <f>ROUNDDOWN(K31*5%/2,2)</f>
        <v>0</v>
      </c>
      <c r="U31" s="9">
        <f>SUM(BA31:BF31)</f>
        <v>0</v>
      </c>
      <c r="V31" s="10">
        <f>Q31+R31+S31+T31+U31</f>
        <v>0</v>
      </c>
      <c r="W31" s="13">
        <f t="shared" si="7"/>
        <v>0</v>
      </c>
      <c r="X31" s="13">
        <f>(AE31-W31)</f>
        <v>0</v>
      </c>
      <c r="Y31" s="141"/>
      <c r="Z31" s="16">
        <f>K31*12%</f>
        <v>0</v>
      </c>
      <c r="AA31" s="16"/>
      <c r="AB31" s="9"/>
      <c r="AC31" s="9">
        <f>ROUNDUP(J31*5%/2,2)</f>
        <v>0</v>
      </c>
      <c r="AD31" s="142"/>
      <c r="AE31" s="19">
        <f>+P31-V31</f>
        <v>0</v>
      </c>
      <c r="AF31" s="20">
        <f>(+P31-V31)/2</f>
        <v>0</v>
      </c>
      <c r="AG31" s="6" t="s">
        <v>2</v>
      </c>
      <c r="AH31" s="7"/>
      <c r="AI31" s="28"/>
      <c r="AJ31" s="9">
        <f t="shared" si="6"/>
        <v>0</v>
      </c>
      <c r="AK31" s="9">
        <f>K31*9%</f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>
        <f>SUM(AK31:AT31)</f>
        <v>0</v>
      </c>
      <c r="AV31" s="17"/>
      <c r="AW31" s="9"/>
      <c r="AX31" s="9"/>
      <c r="AY31" s="9">
        <f>SUM(AV31:AW31)</f>
        <v>0</v>
      </c>
      <c r="AZ31" s="9">
        <f t="shared" si="0"/>
        <v>0</v>
      </c>
      <c r="BA31" s="12"/>
      <c r="BB31" s="9"/>
      <c r="BC31" s="9"/>
      <c r="BD31" s="9"/>
      <c r="BE31" s="9"/>
      <c r="BF31" s="9"/>
      <c r="BG31" s="9">
        <f>SUM(BA31:BF31)</f>
        <v>0</v>
      </c>
      <c r="BH31" s="21">
        <f t="shared" si="1"/>
        <v>0</v>
      </c>
    </row>
    <row r="32" spans="1:60" s="22" customFormat="1" ht="23.1" customHeight="1" x14ac:dyDescent="0.35">
      <c r="A32" s="6">
        <v>11</v>
      </c>
      <c r="B32" s="46" t="s">
        <v>38</v>
      </c>
      <c r="C32" s="28" t="s">
        <v>36</v>
      </c>
      <c r="D32" s="9">
        <v>33591</v>
      </c>
      <c r="E32" s="9">
        <v>1550</v>
      </c>
      <c r="F32" s="9">
        <f t="shared" si="2"/>
        <v>35141</v>
      </c>
      <c r="G32" s="9">
        <v>1550</v>
      </c>
      <c r="H32" s="9"/>
      <c r="I32" s="9"/>
      <c r="J32" s="9">
        <f t="shared" si="3"/>
        <v>36691</v>
      </c>
      <c r="K32" s="10">
        <f>J32</f>
        <v>36691</v>
      </c>
      <c r="L32" s="11">
        <f t="shared" si="4"/>
        <v>0</v>
      </c>
      <c r="M32" s="12">
        <v>0</v>
      </c>
      <c r="N32" s="12">
        <v>0</v>
      </c>
      <c r="O32" s="12">
        <v>0</v>
      </c>
      <c r="P32" s="10">
        <f t="shared" si="8"/>
        <v>36691</v>
      </c>
      <c r="Q32" s="9">
        <v>1715.73</v>
      </c>
      <c r="R32" s="9">
        <f>SUM(AK32:AT32)</f>
        <v>18343.05</v>
      </c>
      <c r="S32" s="9">
        <f t="shared" si="5"/>
        <v>1838.8</v>
      </c>
      <c r="T32" s="9">
        <f>ROUNDDOWN(K32*5%/2,2)</f>
        <v>917.27</v>
      </c>
      <c r="U32" s="9">
        <f>SUM(BA32:BF32)</f>
        <v>8614</v>
      </c>
      <c r="V32" s="10">
        <f>Q32+R32+S32+T32+U32</f>
        <v>31428.85</v>
      </c>
      <c r="W32" s="13">
        <f t="shared" si="7"/>
        <v>2631</v>
      </c>
      <c r="X32" s="13">
        <f>(AE32-W32)</f>
        <v>2631.1500000000015</v>
      </c>
      <c r="Y32" s="139">
        <f>+A32</f>
        <v>11</v>
      </c>
      <c r="Z32" s="16">
        <f>K32*12%</f>
        <v>4402.92</v>
      </c>
      <c r="AA32" s="16">
        <v>0</v>
      </c>
      <c r="AB32" s="9">
        <v>100</v>
      </c>
      <c r="AC32" s="9">
        <f>ROUNDUP(J32*5%/2,2)</f>
        <v>917.28</v>
      </c>
      <c r="AD32" s="17">
        <v>200</v>
      </c>
      <c r="AE32" s="19">
        <f>+P32-V32</f>
        <v>5262.1500000000015</v>
      </c>
      <c r="AF32" s="20">
        <f>(+P32-V32)/2</f>
        <v>2631.0750000000007</v>
      </c>
      <c r="AG32" s="6">
        <v>11</v>
      </c>
      <c r="AH32" s="46" t="s">
        <v>38</v>
      </c>
      <c r="AI32" s="28" t="s">
        <v>36</v>
      </c>
      <c r="AJ32" s="9">
        <f t="shared" si="6"/>
        <v>1715.73</v>
      </c>
      <c r="AK32" s="9">
        <f>K32*9%</f>
        <v>3302.19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6878.55</v>
      </c>
      <c r="AR32" s="9">
        <v>6851.19</v>
      </c>
      <c r="AS32" s="9"/>
      <c r="AT32" s="9">
        <v>1311.12</v>
      </c>
      <c r="AU32" s="9">
        <f>SUM(AK32:AT32)</f>
        <v>18343.05</v>
      </c>
      <c r="AV32" s="17">
        <v>300</v>
      </c>
      <c r="AW32" s="9">
        <v>1538.8</v>
      </c>
      <c r="AX32" s="9">
        <v>0</v>
      </c>
      <c r="AY32" s="9">
        <f>SUM(AV32:AX32)</f>
        <v>1838.8</v>
      </c>
      <c r="AZ32" s="9">
        <f t="shared" si="0"/>
        <v>917.27</v>
      </c>
      <c r="BA32" s="9">
        <v>0</v>
      </c>
      <c r="BB32" s="27">
        <v>0</v>
      </c>
      <c r="BC32" s="9">
        <v>6128</v>
      </c>
      <c r="BD32" s="9">
        <v>100</v>
      </c>
      <c r="BE32" s="9">
        <v>2386</v>
      </c>
      <c r="BF32" s="9">
        <v>0</v>
      </c>
      <c r="BG32" s="9">
        <f>SUM(BA32:BF32)</f>
        <v>8614</v>
      </c>
      <c r="BH32" s="21">
        <f t="shared" si="1"/>
        <v>31428.85</v>
      </c>
    </row>
    <row r="33" spans="1:60" s="22" customFormat="1" ht="23.1" customHeight="1" x14ac:dyDescent="0.35">
      <c r="A33" s="6" t="s">
        <v>2</v>
      </c>
      <c r="B33" s="52"/>
      <c r="C33" s="28"/>
      <c r="D33" s="9"/>
      <c r="E33" s="9"/>
      <c r="F33" s="9">
        <f t="shared" si="2"/>
        <v>0</v>
      </c>
      <c r="G33" s="9"/>
      <c r="H33" s="9"/>
      <c r="I33" s="9"/>
      <c r="J33" s="9">
        <f t="shared" si="3"/>
        <v>0</v>
      </c>
      <c r="K33" s="10"/>
      <c r="L33" s="11">
        <f t="shared" si="4"/>
        <v>0</v>
      </c>
      <c r="M33" s="12"/>
      <c r="N33" s="12"/>
      <c r="O33" s="12"/>
      <c r="P33" s="10">
        <f t="shared" si="8"/>
        <v>0</v>
      </c>
      <c r="Q33" s="9"/>
      <c r="R33" s="9"/>
      <c r="S33" s="9"/>
      <c r="T33" s="9"/>
      <c r="U33" s="9"/>
      <c r="V33" s="10"/>
      <c r="W33" s="13"/>
      <c r="X33" s="13"/>
      <c r="Y33" s="139"/>
      <c r="Z33" s="16"/>
      <c r="AA33" s="16"/>
      <c r="AB33" s="9"/>
      <c r="AC33" s="9"/>
      <c r="AD33" s="142"/>
      <c r="AE33" s="19"/>
      <c r="AF33" s="20"/>
      <c r="AG33" s="6" t="s">
        <v>2</v>
      </c>
      <c r="AH33" s="52"/>
      <c r="AI33" s="28"/>
      <c r="AJ33" s="9">
        <f t="shared" si="6"/>
        <v>0</v>
      </c>
      <c r="AK33" s="9"/>
      <c r="AL33" s="16"/>
      <c r="AM33" s="9"/>
      <c r="AN33" s="9"/>
      <c r="AO33" s="9"/>
      <c r="AP33" s="9"/>
      <c r="AQ33" s="9"/>
      <c r="AR33" s="9"/>
      <c r="AS33" s="9"/>
      <c r="AT33" s="9"/>
      <c r="AU33" s="9"/>
      <c r="AV33" s="17"/>
      <c r="AW33" s="9"/>
      <c r="AX33" s="9"/>
      <c r="AY33" s="9"/>
      <c r="AZ33" s="9">
        <f t="shared" si="0"/>
        <v>0</v>
      </c>
      <c r="BA33" s="12"/>
      <c r="BB33" s="9"/>
      <c r="BC33" s="53"/>
      <c r="BD33" s="9"/>
      <c r="BE33" s="9"/>
      <c r="BF33" s="9"/>
      <c r="BG33" s="9"/>
      <c r="BH33" s="21">
        <f t="shared" si="1"/>
        <v>0</v>
      </c>
    </row>
    <row r="34" spans="1:60" s="22" customFormat="1" ht="23.1" customHeight="1" x14ac:dyDescent="0.35">
      <c r="A34" s="6">
        <v>12</v>
      </c>
      <c r="B34" s="7" t="s">
        <v>39</v>
      </c>
      <c r="C34" s="12" t="s">
        <v>92</v>
      </c>
      <c r="D34" s="9">
        <v>46725</v>
      </c>
      <c r="E34" s="9">
        <v>2290</v>
      </c>
      <c r="F34" s="9">
        <f t="shared" si="2"/>
        <v>49015</v>
      </c>
      <c r="G34" s="9">
        <v>2289</v>
      </c>
      <c r="H34" s="9"/>
      <c r="I34" s="9"/>
      <c r="J34" s="9">
        <f t="shared" si="3"/>
        <v>51304</v>
      </c>
      <c r="K34" s="10">
        <f>J34</f>
        <v>51304</v>
      </c>
      <c r="L34" s="11">
        <f t="shared" si="4"/>
        <v>0</v>
      </c>
      <c r="M34" s="12">
        <v>0</v>
      </c>
      <c r="N34" s="12">
        <v>0</v>
      </c>
      <c r="O34" s="12">
        <v>0</v>
      </c>
      <c r="P34" s="10">
        <f t="shared" si="8"/>
        <v>51304</v>
      </c>
      <c r="Q34" s="9">
        <v>4459.28</v>
      </c>
      <c r="R34" s="9">
        <f>SUM(AK34:AT34)</f>
        <v>21644.539999999997</v>
      </c>
      <c r="S34" s="9">
        <f t="shared" si="5"/>
        <v>200</v>
      </c>
      <c r="T34" s="9">
        <f>ROUNDDOWN(K34*5%/2,2)</f>
        <v>1282.5999999999999</v>
      </c>
      <c r="U34" s="9">
        <f>SUM(BA34:BF34)</f>
        <v>200</v>
      </c>
      <c r="V34" s="10">
        <f>Q34+R34+S34+T34+U34</f>
        <v>27786.419999999995</v>
      </c>
      <c r="W34" s="13">
        <f t="shared" si="7"/>
        <v>11759</v>
      </c>
      <c r="X34" s="13">
        <f>(AE34-W34)</f>
        <v>11758.580000000005</v>
      </c>
      <c r="Y34" s="139">
        <f>+A34</f>
        <v>12</v>
      </c>
      <c r="Z34" s="16">
        <f>K34*12%</f>
        <v>6156.48</v>
      </c>
      <c r="AA34" s="16">
        <v>0</v>
      </c>
      <c r="AB34" s="9">
        <v>100</v>
      </c>
      <c r="AC34" s="9">
        <f>ROUNDUP(J34*5%/2,2)</f>
        <v>1282.5999999999999</v>
      </c>
      <c r="AD34" s="17">
        <v>200</v>
      </c>
      <c r="AE34" s="19">
        <f>+P34-V34</f>
        <v>23517.580000000005</v>
      </c>
      <c r="AF34" s="20">
        <f>(+P34-V34)/2</f>
        <v>11758.790000000003</v>
      </c>
      <c r="AG34" s="6">
        <v>12</v>
      </c>
      <c r="AH34" s="7" t="s">
        <v>39</v>
      </c>
      <c r="AI34" s="12" t="s">
        <v>94</v>
      </c>
      <c r="AJ34" s="9">
        <f t="shared" si="6"/>
        <v>4459.28</v>
      </c>
      <c r="AK34" s="9">
        <f>K34*9%</f>
        <v>4617.3599999999997</v>
      </c>
      <c r="AL34" s="9">
        <v>0</v>
      </c>
      <c r="AM34" s="9">
        <v>550</v>
      </c>
      <c r="AN34" s="9">
        <v>0</v>
      </c>
      <c r="AO34" s="9">
        <v>0</v>
      </c>
      <c r="AP34" s="9">
        <v>0</v>
      </c>
      <c r="AQ34" s="9">
        <v>12832.73</v>
      </c>
      <c r="AR34" s="9">
        <v>0</v>
      </c>
      <c r="AS34" s="9">
        <v>2333.33</v>
      </c>
      <c r="AT34" s="9">
        <v>1311.12</v>
      </c>
      <c r="AU34" s="9">
        <f>SUM(AK34:AT34)</f>
        <v>21644.539999999997</v>
      </c>
      <c r="AV34" s="17">
        <v>200</v>
      </c>
      <c r="AW34" s="9">
        <v>0</v>
      </c>
      <c r="AX34" s="9">
        <v>0</v>
      </c>
      <c r="AY34" s="9">
        <f>SUM(AV34:AW34)</f>
        <v>200</v>
      </c>
      <c r="AZ34" s="9">
        <f t="shared" si="0"/>
        <v>1282.5999999999999</v>
      </c>
      <c r="BA34" s="9">
        <v>0</v>
      </c>
      <c r="BB34" s="5"/>
      <c r="BC34" s="9">
        <v>100</v>
      </c>
      <c r="BD34" s="9">
        <v>100</v>
      </c>
      <c r="BE34" s="9">
        <v>0</v>
      </c>
      <c r="BF34" s="9">
        <v>0</v>
      </c>
      <c r="BG34" s="9">
        <f>SUM(BA34:BF34)</f>
        <v>200</v>
      </c>
      <c r="BH34" s="21">
        <f t="shared" si="1"/>
        <v>27786.419999999995</v>
      </c>
    </row>
    <row r="35" spans="1:60" s="22" customFormat="1" ht="23.1" customHeight="1" x14ac:dyDescent="0.35">
      <c r="A35" s="6" t="s">
        <v>2</v>
      </c>
      <c r="B35" s="30"/>
      <c r="C35" s="31" t="s">
        <v>93</v>
      </c>
      <c r="D35" s="25"/>
      <c r="E35" s="25"/>
      <c r="F35" s="9">
        <f t="shared" si="2"/>
        <v>0</v>
      </c>
      <c r="G35" s="25"/>
      <c r="H35" s="25"/>
      <c r="I35" s="25"/>
      <c r="J35" s="9">
        <f t="shared" si="3"/>
        <v>0</v>
      </c>
      <c r="K35" s="32"/>
      <c r="L35" s="11">
        <f t="shared" si="4"/>
        <v>0</v>
      </c>
      <c r="M35" s="33"/>
      <c r="N35" s="33"/>
      <c r="O35" s="33"/>
      <c r="P35" s="32"/>
      <c r="Q35" s="25"/>
      <c r="R35" s="9"/>
      <c r="S35" s="9"/>
      <c r="T35" s="9"/>
      <c r="U35" s="9"/>
      <c r="V35" s="34"/>
      <c r="W35" s="13"/>
      <c r="X35" s="35"/>
      <c r="Y35" s="140"/>
      <c r="Z35" s="16"/>
      <c r="AA35" s="16"/>
      <c r="AB35" s="9"/>
      <c r="AC35" s="9"/>
      <c r="AD35" s="142"/>
      <c r="AE35" s="40"/>
      <c r="AF35" s="41"/>
      <c r="AG35" s="42"/>
      <c r="AH35" s="30"/>
      <c r="AI35" s="31" t="s">
        <v>93</v>
      </c>
      <c r="AJ35" s="9">
        <f t="shared" si="6"/>
        <v>0</v>
      </c>
      <c r="AK35" s="9"/>
      <c r="AL35" s="25"/>
      <c r="AM35" s="25"/>
      <c r="AN35" s="25"/>
      <c r="AO35" s="25"/>
      <c r="AP35" s="25"/>
      <c r="AQ35" s="25"/>
      <c r="AR35" s="25"/>
      <c r="AS35" s="25"/>
      <c r="AT35" s="25"/>
      <c r="AU35" s="43"/>
      <c r="AV35" s="44"/>
      <c r="AW35" s="25"/>
      <c r="AX35" s="25"/>
      <c r="AY35" s="43"/>
      <c r="AZ35" s="9">
        <f t="shared" si="0"/>
        <v>0</v>
      </c>
      <c r="BA35" s="12"/>
      <c r="BB35" s="25"/>
      <c r="BC35" s="25"/>
      <c r="BD35" s="25"/>
      <c r="BE35" s="25"/>
      <c r="BF35" s="25"/>
      <c r="BG35" s="43"/>
      <c r="BH35" s="21">
        <f t="shared" si="1"/>
        <v>0</v>
      </c>
    </row>
    <row r="36" spans="1:60" s="22" customFormat="1" ht="23.1" customHeight="1" x14ac:dyDescent="0.35">
      <c r="A36" s="6">
        <v>13</v>
      </c>
      <c r="B36" s="7" t="s">
        <v>40</v>
      </c>
      <c r="C36" s="26" t="s">
        <v>41</v>
      </c>
      <c r="D36" s="9">
        <v>33843</v>
      </c>
      <c r="E36" s="9">
        <v>1591</v>
      </c>
      <c r="F36" s="9">
        <f t="shared" si="2"/>
        <v>35434</v>
      </c>
      <c r="G36" s="9">
        <v>1590</v>
      </c>
      <c r="H36" s="9"/>
      <c r="I36" s="9"/>
      <c r="J36" s="9">
        <f t="shared" si="3"/>
        <v>37024</v>
      </c>
      <c r="K36" s="10">
        <f>J36</f>
        <v>37024</v>
      </c>
      <c r="L36" s="11">
        <f t="shared" si="4"/>
        <v>0</v>
      </c>
      <c r="M36" s="12">
        <v>0</v>
      </c>
      <c r="N36" s="12">
        <v>0</v>
      </c>
      <c r="O36" s="12">
        <v>0</v>
      </c>
      <c r="P36" s="10">
        <f>K36-L36</f>
        <v>37024</v>
      </c>
      <c r="Q36" s="9">
        <v>1759.94</v>
      </c>
      <c r="R36" s="9">
        <f>SUM(AK36:AT36)</f>
        <v>12468.739999999998</v>
      </c>
      <c r="S36" s="9">
        <f t="shared" si="5"/>
        <v>1484.89</v>
      </c>
      <c r="T36" s="9">
        <f>ROUNDDOWN(K36*5%/2,2)</f>
        <v>925.6</v>
      </c>
      <c r="U36" s="9">
        <f>SUM(BA36:BF36)</f>
        <v>100</v>
      </c>
      <c r="V36" s="10">
        <f>Q36+R36+S36+T36+U36</f>
        <v>16739.169999999998</v>
      </c>
      <c r="W36" s="13">
        <f t="shared" si="7"/>
        <v>10142</v>
      </c>
      <c r="X36" s="13">
        <f>(AE36-W36)</f>
        <v>10142.830000000002</v>
      </c>
      <c r="Y36" s="139">
        <f>+A36</f>
        <v>13</v>
      </c>
      <c r="Z36" s="16">
        <f>K36*12%</f>
        <v>4442.88</v>
      </c>
      <c r="AA36" s="16">
        <v>0</v>
      </c>
      <c r="AB36" s="9">
        <v>100</v>
      </c>
      <c r="AC36" s="9">
        <f>ROUNDUP(J36*5%/2,2)</f>
        <v>925.6</v>
      </c>
      <c r="AD36" s="17">
        <v>200</v>
      </c>
      <c r="AE36" s="19">
        <f>+P36-V36</f>
        <v>20284.830000000002</v>
      </c>
      <c r="AF36" s="20">
        <f>(+P36-V36)/2</f>
        <v>10142.415000000001</v>
      </c>
      <c r="AG36" s="6">
        <v>13</v>
      </c>
      <c r="AH36" s="7" t="s">
        <v>40</v>
      </c>
      <c r="AI36" s="26" t="s">
        <v>41</v>
      </c>
      <c r="AJ36" s="9">
        <f t="shared" si="6"/>
        <v>1759.94</v>
      </c>
      <c r="AK36" s="9">
        <f>K36*9%</f>
        <v>3332.16</v>
      </c>
      <c r="AL36" s="9">
        <v>0</v>
      </c>
      <c r="AM36" s="9">
        <v>1000</v>
      </c>
      <c r="AN36" s="9">
        <v>0</v>
      </c>
      <c r="AO36" s="9">
        <v>983.33</v>
      </c>
      <c r="AP36" s="9">
        <v>0</v>
      </c>
      <c r="AQ36" s="9">
        <v>4164.3599999999997</v>
      </c>
      <c r="AR36" s="9">
        <v>0</v>
      </c>
      <c r="AS36" s="9">
        <v>2333.33</v>
      </c>
      <c r="AT36" s="9">
        <v>655.56</v>
      </c>
      <c r="AU36" s="9">
        <f>SUM(AK36:AT36)</f>
        <v>12468.739999999998</v>
      </c>
      <c r="AV36" s="17">
        <v>200</v>
      </c>
      <c r="AW36" s="9">
        <v>1284.8900000000001</v>
      </c>
      <c r="AX36" s="9">
        <v>0</v>
      </c>
      <c r="AY36" s="9">
        <f>SUM(AV36:AW36)</f>
        <v>1484.89</v>
      </c>
      <c r="AZ36" s="9">
        <f t="shared" si="0"/>
        <v>925.6</v>
      </c>
      <c r="BA36" s="9">
        <v>0</v>
      </c>
      <c r="BB36" s="27">
        <v>0</v>
      </c>
      <c r="BC36" s="9">
        <v>0</v>
      </c>
      <c r="BD36" s="9">
        <v>100</v>
      </c>
      <c r="BE36" s="9"/>
      <c r="BF36" s="9">
        <v>0</v>
      </c>
      <c r="BG36" s="9">
        <f>SUM(BA36:BF36)</f>
        <v>100</v>
      </c>
      <c r="BH36" s="21">
        <f t="shared" si="1"/>
        <v>16739.169999999998</v>
      </c>
    </row>
    <row r="37" spans="1:60" s="22" customFormat="1" ht="23.1" customHeight="1" x14ac:dyDescent="0.35">
      <c r="A37" s="6" t="s">
        <v>2</v>
      </c>
      <c r="B37" s="30"/>
      <c r="C37" s="31"/>
      <c r="D37" s="25"/>
      <c r="E37" s="25"/>
      <c r="F37" s="9">
        <f t="shared" si="2"/>
        <v>0</v>
      </c>
      <c r="G37" s="25"/>
      <c r="H37" s="25"/>
      <c r="I37" s="25"/>
      <c r="J37" s="9">
        <f t="shared" si="3"/>
        <v>0</v>
      </c>
      <c r="K37" s="32"/>
      <c r="L37" s="11">
        <f t="shared" si="4"/>
        <v>0</v>
      </c>
      <c r="M37" s="33"/>
      <c r="N37" s="33"/>
      <c r="O37" s="33"/>
      <c r="P37" s="32"/>
      <c r="Q37" s="25"/>
      <c r="R37" s="9"/>
      <c r="S37" s="9"/>
      <c r="T37" s="9"/>
      <c r="U37" s="9"/>
      <c r="V37" s="34"/>
      <c r="W37" s="13"/>
      <c r="X37" s="35"/>
      <c r="Y37" s="141"/>
      <c r="Z37" s="16"/>
      <c r="AA37" s="16"/>
      <c r="AB37" s="9"/>
      <c r="AC37" s="9"/>
      <c r="AD37" s="142"/>
      <c r="AE37" s="40"/>
      <c r="AF37" s="41"/>
      <c r="AG37" s="6" t="s">
        <v>2</v>
      </c>
      <c r="AH37" s="30"/>
      <c r="AI37" s="31"/>
      <c r="AJ37" s="9">
        <f t="shared" si="6"/>
        <v>0</v>
      </c>
      <c r="AK37" s="9"/>
      <c r="AL37" s="25"/>
      <c r="AM37" s="25"/>
      <c r="AN37" s="25"/>
      <c r="AO37" s="25"/>
      <c r="AP37" s="25"/>
      <c r="AQ37" s="25"/>
      <c r="AR37" s="25"/>
      <c r="AS37" s="25"/>
      <c r="AT37" s="25"/>
      <c r="AU37" s="43"/>
      <c r="AV37" s="44"/>
      <c r="AW37" s="25"/>
      <c r="AX37" s="25"/>
      <c r="AY37" s="43"/>
      <c r="AZ37" s="9">
        <f t="shared" si="0"/>
        <v>0</v>
      </c>
      <c r="BA37" s="12"/>
      <c r="BB37" s="25"/>
      <c r="BC37" s="25"/>
      <c r="BD37" s="25"/>
      <c r="BE37" s="25"/>
      <c r="BF37" s="25"/>
      <c r="BG37" s="43"/>
      <c r="BH37" s="21">
        <f t="shared" si="1"/>
        <v>0</v>
      </c>
    </row>
    <row r="38" spans="1:60" s="22" customFormat="1" ht="23.1" customHeight="1" x14ac:dyDescent="0.35">
      <c r="A38" s="6">
        <v>14</v>
      </c>
      <c r="B38" s="7" t="s">
        <v>42</v>
      </c>
      <c r="C38" s="28" t="s">
        <v>59</v>
      </c>
      <c r="D38" s="9">
        <v>46725</v>
      </c>
      <c r="E38" s="9">
        <v>2290</v>
      </c>
      <c r="F38" s="9">
        <f t="shared" si="2"/>
        <v>49015</v>
      </c>
      <c r="G38" s="9">
        <v>2289</v>
      </c>
      <c r="H38" s="9"/>
      <c r="I38" s="9"/>
      <c r="J38" s="9">
        <f t="shared" si="3"/>
        <v>51304</v>
      </c>
      <c r="K38" s="10">
        <f>J38</f>
        <v>51304</v>
      </c>
      <c r="L38" s="11">
        <f t="shared" si="4"/>
        <v>3420.27</v>
      </c>
      <c r="M38" s="12">
        <v>1</v>
      </c>
      <c r="N38" s="12">
        <v>6</v>
      </c>
      <c r="O38" s="12">
        <v>24</v>
      </c>
      <c r="P38" s="10">
        <f>K38-L38</f>
        <v>47883.73</v>
      </c>
      <c r="Q38" s="9">
        <v>4459.28</v>
      </c>
      <c r="R38" s="9">
        <f>SUM(AK38:AT38)</f>
        <v>14870.59</v>
      </c>
      <c r="S38" s="9">
        <f t="shared" si="5"/>
        <v>200</v>
      </c>
      <c r="T38" s="9">
        <f>ROUNDDOWN(K38*5%/2,2)</f>
        <v>1282.5999999999999</v>
      </c>
      <c r="U38" s="9">
        <f>SUM(BA38:BF38)</f>
        <v>200</v>
      </c>
      <c r="V38" s="10">
        <f>Q38+R38+S38+T38+U38</f>
        <v>21012.469999999998</v>
      </c>
      <c r="W38" s="13">
        <f t="shared" si="7"/>
        <v>13436</v>
      </c>
      <c r="X38" s="13">
        <f>(AE38-W38)</f>
        <v>13435.260000000006</v>
      </c>
      <c r="Y38" s="14">
        <f>+A38</f>
        <v>14</v>
      </c>
      <c r="Z38" s="15">
        <f>K38*12%</f>
        <v>6156.48</v>
      </c>
      <c r="AA38" s="16">
        <v>0</v>
      </c>
      <c r="AB38" s="9">
        <v>100</v>
      </c>
      <c r="AC38" s="9">
        <f>ROUNDUP(J38*5%/2,2)</f>
        <v>1282.5999999999999</v>
      </c>
      <c r="AD38" s="18">
        <v>200</v>
      </c>
      <c r="AE38" s="19">
        <f>+P38-V38</f>
        <v>26871.260000000006</v>
      </c>
      <c r="AF38" s="20">
        <f>(+P38-V38)/2</f>
        <v>13435.630000000003</v>
      </c>
      <c r="AG38" s="6">
        <v>14</v>
      </c>
      <c r="AH38" s="7" t="s">
        <v>42</v>
      </c>
      <c r="AI38" s="28" t="s">
        <v>59</v>
      </c>
      <c r="AJ38" s="9">
        <f t="shared" si="6"/>
        <v>4459.28</v>
      </c>
      <c r="AK38" s="9">
        <f>K38*9%</f>
        <v>4617.3599999999997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7264.34</v>
      </c>
      <c r="AR38" s="9">
        <v>0</v>
      </c>
      <c r="AS38" s="9">
        <v>2333.33</v>
      </c>
      <c r="AT38" s="9">
        <v>655.56</v>
      </c>
      <c r="AU38" s="9">
        <f>SUM(AK38:AT38)</f>
        <v>14870.59</v>
      </c>
      <c r="AV38" s="17">
        <v>200</v>
      </c>
      <c r="AW38" s="9">
        <v>0</v>
      </c>
      <c r="AX38" s="9">
        <v>0</v>
      </c>
      <c r="AY38" s="9">
        <f>SUM(AV38:AX38)</f>
        <v>200</v>
      </c>
      <c r="AZ38" s="9">
        <f t="shared" si="0"/>
        <v>1282.5999999999999</v>
      </c>
      <c r="BA38" s="9">
        <v>0</v>
      </c>
      <c r="BB38" s="27">
        <v>0</v>
      </c>
      <c r="BC38" s="9">
        <v>100</v>
      </c>
      <c r="BD38" s="9">
        <v>100</v>
      </c>
      <c r="BE38" s="9">
        <v>0</v>
      </c>
      <c r="BF38" s="9">
        <v>0</v>
      </c>
      <c r="BG38" s="9">
        <f>SUM(BA38:BF38)</f>
        <v>200</v>
      </c>
      <c r="BH38" s="21">
        <f t="shared" si="1"/>
        <v>21012.469999999998</v>
      </c>
    </row>
    <row r="39" spans="1:60" s="22" customFormat="1" ht="23.1" customHeight="1" x14ac:dyDescent="0.35">
      <c r="A39" s="6" t="s">
        <v>2</v>
      </c>
      <c r="B39" s="7"/>
      <c r="C39" s="12"/>
      <c r="D39" s="9"/>
      <c r="E39" s="9"/>
      <c r="F39" s="9">
        <f t="shared" si="2"/>
        <v>0</v>
      </c>
      <c r="G39" s="9"/>
      <c r="H39" s="9"/>
      <c r="I39" s="9"/>
      <c r="J39" s="9">
        <f t="shared" si="3"/>
        <v>0</v>
      </c>
      <c r="K39" s="54"/>
      <c r="L39" s="11">
        <f t="shared" si="4"/>
        <v>0</v>
      </c>
      <c r="M39" s="12"/>
      <c r="N39" s="12"/>
      <c r="O39" s="12"/>
      <c r="P39" s="10"/>
      <c r="Q39" s="9"/>
      <c r="R39" s="9"/>
      <c r="S39" s="9"/>
      <c r="T39" s="9"/>
      <c r="U39" s="9"/>
      <c r="V39" s="10"/>
      <c r="W39" s="13"/>
      <c r="X39" s="13"/>
      <c r="Y39" s="14"/>
      <c r="Z39" s="15"/>
      <c r="AA39" s="16"/>
      <c r="AB39" s="9"/>
      <c r="AC39" s="9"/>
      <c r="AD39" s="29"/>
      <c r="AE39" s="19"/>
      <c r="AF39" s="20"/>
      <c r="AG39" s="6" t="s">
        <v>2</v>
      </c>
      <c r="AH39" s="7"/>
      <c r="AI39" s="12"/>
      <c r="AJ39" s="9">
        <f t="shared" si="6"/>
        <v>0</v>
      </c>
      <c r="AK39" s="9"/>
      <c r="AL39" s="9"/>
      <c r="AM39" s="25"/>
      <c r="AN39" s="25"/>
      <c r="AO39" s="9"/>
      <c r="AP39" s="9"/>
      <c r="AQ39" s="9"/>
      <c r="AR39" s="25"/>
      <c r="AS39" s="25"/>
      <c r="AT39" s="25"/>
      <c r="AU39" s="9"/>
      <c r="AV39" s="17"/>
      <c r="AW39" s="25"/>
      <c r="AX39" s="25"/>
      <c r="AY39" s="9"/>
      <c r="AZ39" s="9">
        <f t="shared" si="0"/>
        <v>0</v>
      </c>
      <c r="BA39" s="12"/>
      <c r="BB39" s="25"/>
      <c r="BC39" s="9"/>
      <c r="BD39" s="9"/>
      <c r="BE39" s="9"/>
      <c r="BF39" s="25"/>
      <c r="BG39" s="9"/>
      <c r="BH39" s="21">
        <f t="shared" si="1"/>
        <v>0</v>
      </c>
    </row>
    <row r="40" spans="1:60" s="22" customFormat="1" ht="23.1" customHeight="1" x14ac:dyDescent="0.35">
      <c r="A40" s="6">
        <v>15</v>
      </c>
      <c r="B40" s="7" t="s">
        <v>43</v>
      </c>
      <c r="C40" s="8" t="s">
        <v>44</v>
      </c>
      <c r="D40" s="9">
        <v>43488</v>
      </c>
      <c r="E40" s="9">
        <v>2131</v>
      </c>
      <c r="F40" s="9">
        <f t="shared" si="2"/>
        <v>45619</v>
      </c>
      <c r="G40" s="9">
        <v>2108</v>
      </c>
      <c r="H40" s="9"/>
      <c r="I40" s="9"/>
      <c r="J40" s="9">
        <f t="shared" si="3"/>
        <v>47727</v>
      </c>
      <c r="K40" s="10">
        <f>J40</f>
        <v>47727</v>
      </c>
      <c r="L40" s="11">
        <f t="shared" si="4"/>
        <v>0</v>
      </c>
      <c r="M40" s="12">
        <v>0</v>
      </c>
      <c r="N40" s="12">
        <v>0</v>
      </c>
      <c r="O40" s="12">
        <v>0</v>
      </c>
      <c r="P40" s="10">
        <f>K40-L40</f>
        <v>47727</v>
      </c>
      <c r="Q40" s="9">
        <v>3706.91</v>
      </c>
      <c r="R40" s="9">
        <f>SUM(AK40:AT40)</f>
        <v>4950.99</v>
      </c>
      <c r="S40" s="9">
        <f t="shared" si="5"/>
        <v>200</v>
      </c>
      <c r="T40" s="9">
        <f>ROUNDDOWN(K40*5%/2,2)</f>
        <v>1193.17</v>
      </c>
      <c r="U40" s="9">
        <f>SUM(BA40:BF40)</f>
        <v>100</v>
      </c>
      <c r="V40" s="10">
        <f>Q40+R40+S40+T40+U40</f>
        <v>10151.07</v>
      </c>
      <c r="W40" s="13">
        <f t="shared" si="7"/>
        <v>18788</v>
      </c>
      <c r="X40" s="13">
        <f>(AE40-W40)</f>
        <v>18787.93</v>
      </c>
      <c r="Y40" s="14">
        <f>+A40</f>
        <v>15</v>
      </c>
      <c r="Z40" s="15">
        <f>K40*12%</f>
        <v>5727.24</v>
      </c>
      <c r="AA40" s="16">
        <v>0</v>
      </c>
      <c r="AB40" s="9">
        <v>100</v>
      </c>
      <c r="AC40" s="9">
        <f>ROUNDUP(J40*5%/2,2)</f>
        <v>1193.18</v>
      </c>
      <c r="AD40" s="18">
        <v>200</v>
      </c>
      <c r="AE40" s="19">
        <f>+P40-V40</f>
        <v>37575.93</v>
      </c>
      <c r="AF40" s="20">
        <f>(+P40-V40)/2</f>
        <v>18787.965</v>
      </c>
      <c r="AG40" s="6">
        <v>15</v>
      </c>
      <c r="AH40" s="7" t="s">
        <v>43</v>
      </c>
      <c r="AI40" s="8" t="s">
        <v>44</v>
      </c>
      <c r="AJ40" s="9">
        <f t="shared" si="6"/>
        <v>3706.91</v>
      </c>
      <c r="AK40" s="9">
        <f>K40*9%</f>
        <v>4295.43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/>
      <c r="AT40" s="9">
        <v>655.56</v>
      </c>
      <c r="AU40" s="9">
        <f>SUM(AK40:AT40)</f>
        <v>4950.99</v>
      </c>
      <c r="AV40" s="17">
        <v>200</v>
      </c>
      <c r="AW40" s="9">
        <v>0</v>
      </c>
      <c r="AX40" s="9">
        <v>0</v>
      </c>
      <c r="AY40" s="9">
        <f>SUM(AV40:AW40)</f>
        <v>200</v>
      </c>
      <c r="AZ40" s="9">
        <f t="shared" si="0"/>
        <v>1193.17</v>
      </c>
      <c r="BA40" s="9">
        <v>0</v>
      </c>
      <c r="BB40" s="27">
        <v>0</v>
      </c>
      <c r="BC40" s="9">
        <v>0</v>
      </c>
      <c r="BD40" s="9">
        <v>100</v>
      </c>
      <c r="BE40" s="9"/>
      <c r="BF40" s="9">
        <v>0</v>
      </c>
      <c r="BG40" s="9">
        <f>SUM(BA40:BF40)</f>
        <v>100</v>
      </c>
      <c r="BH40" s="21">
        <f t="shared" si="1"/>
        <v>10151.07</v>
      </c>
    </row>
    <row r="41" spans="1:60" s="22" customFormat="1" ht="23.1" customHeight="1" x14ac:dyDescent="0.35">
      <c r="A41" s="6" t="s">
        <v>2</v>
      </c>
      <c r="B41" s="7"/>
      <c r="C41" s="28"/>
      <c r="D41" s="9"/>
      <c r="E41" s="9"/>
      <c r="F41" s="9">
        <f t="shared" si="2"/>
        <v>0</v>
      </c>
      <c r="G41" s="9"/>
      <c r="H41" s="9"/>
      <c r="I41" s="9"/>
      <c r="J41" s="9">
        <f t="shared" si="3"/>
        <v>0</v>
      </c>
      <c r="K41" s="54"/>
      <c r="L41" s="11">
        <f t="shared" si="4"/>
        <v>0</v>
      </c>
      <c r="M41" s="12"/>
      <c r="N41" s="12"/>
      <c r="O41" s="12"/>
      <c r="P41" s="10"/>
      <c r="Q41" s="9"/>
      <c r="R41" s="9"/>
      <c r="S41" s="9"/>
      <c r="T41" s="9"/>
      <c r="U41" s="9"/>
      <c r="V41" s="10"/>
      <c r="W41" s="13"/>
      <c r="X41" s="13"/>
      <c r="Y41" s="36"/>
      <c r="Z41" s="15"/>
      <c r="AA41" s="16"/>
      <c r="AB41" s="9"/>
      <c r="AC41" s="9"/>
      <c r="AD41" s="29"/>
      <c r="AE41" s="19"/>
      <c r="AF41" s="20"/>
      <c r="AG41" s="42"/>
      <c r="AH41" s="7"/>
      <c r="AI41" s="28"/>
      <c r="AJ41" s="9">
        <f t="shared" si="6"/>
        <v>0</v>
      </c>
      <c r="AK41" s="9"/>
      <c r="AL41" s="9"/>
      <c r="AM41" s="25"/>
      <c r="AN41" s="25"/>
      <c r="AO41" s="9"/>
      <c r="AP41" s="9"/>
      <c r="AQ41" s="9"/>
      <c r="AR41" s="25"/>
      <c r="AS41" s="25"/>
      <c r="AT41" s="25"/>
      <c r="AU41" s="9"/>
      <c r="AV41" s="17"/>
      <c r="AW41" s="25"/>
      <c r="AX41" s="25"/>
      <c r="AY41" s="9"/>
      <c r="AZ41" s="9">
        <f t="shared" si="0"/>
        <v>0</v>
      </c>
      <c r="BA41" s="12"/>
      <c r="BB41" s="25"/>
      <c r="BC41" s="9"/>
      <c r="BD41" s="9"/>
      <c r="BE41" s="9"/>
      <c r="BF41" s="25"/>
      <c r="BG41" s="9"/>
      <c r="BH41" s="21">
        <f t="shared" si="1"/>
        <v>0</v>
      </c>
    </row>
    <row r="42" spans="1:60" s="22" customFormat="1" ht="23.1" customHeight="1" x14ac:dyDescent="0.35">
      <c r="A42" s="6">
        <v>16</v>
      </c>
      <c r="B42" s="7" t="s">
        <v>45</v>
      </c>
      <c r="C42" s="28" t="s">
        <v>29</v>
      </c>
      <c r="D42" s="9">
        <v>29165</v>
      </c>
      <c r="E42" s="9">
        <v>1540</v>
      </c>
      <c r="F42" s="9">
        <f t="shared" si="2"/>
        <v>30705</v>
      </c>
      <c r="G42" s="9">
        <v>1540</v>
      </c>
      <c r="H42" s="9"/>
      <c r="I42" s="9"/>
      <c r="J42" s="9">
        <f t="shared" si="3"/>
        <v>32245</v>
      </c>
      <c r="K42" s="10">
        <f>J42</f>
        <v>32245</v>
      </c>
      <c r="L42" s="11">
        <f t="shared" si="4"/>
        <v>0</v>
      </c>
      <c r="M42" s="12">
        <v>0</v>
      </c>
      <c r="N42" s="12">
        <v>0</v>
      </c>
      <c r="O42" s="12">
        <v>0</v>
      </c>
      <c r="P42" s="10">
        <f>K42-L42</f>
        <v>32245</v>
      </c>
      <c r="Q42" s="9">
        <v>1125.52</v>
      </c>
      <c r="R42" s="9">
        <f>SUM(AK42:AT42)</f>
        <v>2902.0499999999997</v>
      </c>
      <c r="S42" s="9">
        <f t="shared" si="5"/>
        <v>200</v>
      </c>
      <c r="T42" s="9">
        <f>ROUNDDOWN(K42*5%/2,2)</f>
        <v>806.12</v>
      </c>
      <c r="U42" s="9">
        <f>SUM(BA42:BF42)</f>
        <v>100</v>
      </c>
      <c r="V42" s="10">
        <f>Q42+R42+S42+T42+U42</f>
        <v>5133.6899999999996</v>
      </c>
      <c r="W42" s="13">
        <f t="shared" si="7"/>
        <v>13556</v>
      </c>
      <c r="X42" s="13">
        <f>(AE42-W42)</f>
        <v>13555.310000000001</v>
      </c>
      <c r="Y42" s="14">
        <f>+A42</f>
        <v>16</v>
      </c>
      <c r="Z42" s="15">
        <f>K42*12%</f>
        <v>3869.3999999999996</v>
      </c>
      <c r="AA42" s="16">
        <v>0</v>
      </c>
      <c r="AB42" s="9">
        <v>100</v>
      </c>
      <c r="AC42" s="9">
        <f>ROUNDUP(J42*5%/2,2)</f>
        <v>806.13</v>
      </c>
      <c r="AD42" s="18">
        <v>200</v>
      </c>
      <c r="AE42" s="19">
        <f>+P42-V42</f>
        <v>27111.31</v>
      </c>
      <c r="AF42" s="20">
        <f>(+P42-V42)/2</f>
        <v>13555.655000000001</v>
      </c>
      <c r="AG42" s="6">
        <v>16</v>
      </c>
      <c r="AH42" s="7" t="s">
        <v>45</v>
      </c>
      <c r="AI42" s="28" t="s">
        <v>29</v>
      </c>
      <c r="AJ42" s="9">
        <f t="shared" si="6"/>
        <v>1125.52</v>
      </c>
      <c r="AK42" s="9">
        <f>K42*9%</f>
        <v>2902.0499999999997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/>
      <c r="AT42" s="9">
        <v>0</v>
      </c>
      <c r="AU42" s="9">
        <f>SUM(AK42:AT42)</f>
        <v>2902.0499999999997</v>
      </c>
      <c r="AV42" s="17">
        <v>200</v>
      </c>
      <c r="AW42" s="9">
        <v>0</v>
      </c>
      <c r="AX42" s="9">
        <v>0</v>
      </c>
      <c r="AY42" s="9">
        <f>SUM(AV42:AW42)</f>
        <v>200</v>
      </c>
      <c r="AZ42" s="9">
        <f t="shared" si="0"/>
        <v>806.12</v>
      </c>
      <c r="BA42" s="9">
        <v>0</v>
      </c>
      <c r="BB42" s="27">
        <v>0</v>
      </c>
      <c r="BC42" s="9">
        <v>0</v>
      </c>
      <c r="BD42" s="9">
        <v>100</v>
      </c>
      <c r="BE42" s="9">
        <v>0</v>
      </c>
      <c r="BF42" s="9">
        <v>0</v>
      </c>
      <c r="BG42" s="9">
        <f>SUM(BA42:BF42)</f>
        <v>100</v>
      </c>
      <c r="BH42" s="21">
        <f t="shared" si="1"/>
        <v>5133.6899999999996</v>
      </c>
    </row>
    <row r="43" spans="1:60" s="22" customFormat="1" ht="23.1" customHeight="1" x14ac:dyDescent="0.35">
      <c r="A43" s="6" t="s">
        <v>2</v>
      </c>
      <c r="B43" s="30"/>
      <c r="C43" s="31"/>
      <c r="D43" s="25"/>
      <c r="E43" s="25"/>
      <c r="F43" s="9">
        <f t="shared" si="2"/>
        <v>0</v>
      </c>
      <c r="G43" s="25"/>
      <c r="H43" s="25"/>
      <c r="I43" s="9"/>
      <c r="J43" s="9">
        <f t="shared" si="3"/>
        <v>0</v>
      </c>
      <c r="K43" s="32"/>
      <c r="L43" s="11">
        <f t="shared" si="4"/>
        <v>0</v>
      </c>
      <c r="M43" s="33"/>
      <c r="N43" s="33"/>
      <c r="O43" s="33"/>
      <c r="P43" s="32"/>
      <c r="Q43" s="25"/>
      <c r="R43" s="9"/>
      <c r="S43" s="9"/>
      <c r="T43" s="9"/>
      <c r="U43" s="9"/>
      <c r="V43" s="34"/>
      <c r="W43" s="13"/>
      <c r="X43" s="35"/>
      <c r="Y43" s="24"/>
      <c r="Z43" s="37"/>
      <c r="AA43" s="38"/>
      <c r="AB43" s="25"/>
      <c r="AC43" s="9"/>
      <c r="AD43" s="39"/>
      <c r="AE43" s="40"/>
      <c r="AF43" s="41"/>
      <c r="AG43" s="6" t="s">
        <v>2</v>
      </c>
      <c r="AH43" s="30"/>
      <c r="AI43" s="31"/>
      <c r="AJ43" s="9">
        <f t="shared" si="6"/>
        <v>0</v>
      </c>
      <c r="AK43" s="9"/>
      <c r="AL43" s="25"/>
      <c r="AM43" s="25"/>
      <c r="AN43" s="25"/>
      <c r="AO43" s="25"/>
      <c r="AP43" s="25"/>
      <c r="AQ43" s="25"/>
      <c r="AR43" s="25"/>
      <c r="AS43" s="25"/>
      <c r="AT43" s="25"/>
      <c r="AU43" s="43"/>
      <c r="AV43" s="44"/>
      <c r="AW43" s="25"/>
      <c r="AX43" s="25"/>
      <c r="AY43" s="43"/>
      <c r="AZ43" s="9">
        <f t="shared" si="0"/>
        <v>0</v>
      </c>
      <c r="BA43" s="12"/>
      <c r="BB43" s="25"/>
      <c r="BC43" s="25"/>
      <c r="BD43" s="25"/>
      <c r="BE43" s="25"/>
      <c r="BF43" s="25"/>
      <c r="BG43" s="43"/>
      <c r="BH43" s="21">
        <f t="shared" si="1"/>
        <v>0</v>
      </c>
    </row>
    <row r="44" spans="1:60" s="22" customFormat="1" ht="23.1" customHeight="1" x14ac:dyDescent="0.35">
      <c r="A44" s="6">
        <v>17</v>
      </c>
      <c r="B44" s="7" t="s">
        <v>46</v>
      </c>
      <c r="C44" s="28" t="s">
        <v>44</v>
      </c>
      <c r="D44" s="9">
        <v>43951</v>
      </c>
      <c r="E44" s="9">
        <v>2154</v>
      </c>
      <c r="F44" s="9">
        <f t="shared" si="2"/>
        <v>46105</v>
      </c>
      <c r="G44" s="9">
        <v>2108</v>
      </c>
      <c r="H44" s="9"/>
      <c r="I44" s="9"/>
      <c r="J44" s="9">
        <f t="shared" si="3"/>
        <v>48213</v>
      </c>
      <c r="K44" s="10">
        <f>J44</f>
        <v>48213</v>
      </c>
      <c r="L44" s="11">
        <f t="shared" si="4"/>
        <v>0</v>
      </c>
      <c r="M44" s="12">
        <v>0</v>
      </c>
      <c r="N44" s="12">
        <v>0</v>
      </c>
      <c r="O44" s="12">
        <v>0</v>
      </c>
      <c r="P44" s="10">
        <f>K44-L44</f>
        <v>48213</v>
      </c>
      <c r="Q44" s="9">
        <v>3809.14</v>
      </c>
      <c r="R44" s="9">
        <f>SUM(AK44:AT44)</f>
        <v>23737.73</v>
      </c>
      <c r="S44" s="9">
        <f t="shared" si="5"/>
        <v>1301.1500000000001</v>
      </c>
      <c r="T44" s="9">
        <f>ROUNDDOWN(K44*5%/2,2)</f>
        <v>1205.32</v>
      </c>
      <c r="U44" s="9">
        <f>SUM(BA44:BF44)</f>
        <v>13159.66</v>
      </c>
      <c r="V44" s="10">
        <f>Q44+R44+S44+T44+U44</f>
        <v>43213</v>
      </c>
      <c r="W44" s="13">
        <f t="shared" si="7"/>
        <v>2500</v>
      </c>
      <c r="X44" s="13">
        <f>(AE44-W44)</f>
        <v>2500</v>
      </c>
      <c r="Y44" s="14">
        <f>+A44</f>
        <v>17</v>
      </c>
      <c r="Z44" s="15">
        <f>K44*12%</f>
        <v>5785.5599999999995</v>
      </c>
      <c r="AA44" s="16">
        <v>0</v>
      </c>
      <c r="AB44" s="9">
        <v>100</v>
      </c>
      <c r="AC44" s="9">
        <f>ROUNDUP(J44*5%/2,2)</f>
        <v>1205.33</v>
      </c>
      <c r="AD44" s="18">
        <v>200</v>
      </c>
      <c r="AE44" s="19">
        <f>+P44-V44</f>
        <v>5000</v>
      </c>
      <c r="AF44" s="20">
        <f>(+P44-V44)/2</f>
        <v>2500</v>
      </c>
      <c r="AG44" s="6">
        <v>17</v>
      </c>
      <c r="AH44" s="7" t="s">
        <v>46</v>
      </c>
      <c r="AI44" s="28" t="s">
        <v>44</v>
      </c>
      <c r="AJ44" s="9">
        <f t="shared" si="6"/>
        <v>3809.14</v>
      </c>
      <c r="AK44" s="9">
        <f>K44*9%</f>
        <v>4339.17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6775.23</v>
      </c>
      <c r="AR44" s="9">
        <v>9634.44</v>
      </c>
      <c r="AS44" s="9">
        <v>2333.33</v>
      </c>
      <c r="AT44" s="9">
        <v>655.56</v>
      </c>
      <c r="AU44" s="9">
        <f>SUM(AK44:AT44)</f>
        <v>23737.73</v>
      </c>
      <c r="AV44" s="17">
        <v>200</v>
      </c>
      <c r="AW44" s="55">
        <v>1101.1500000000001</v>
      </c>
      <c r="AX44" s="9">
        <v>0</v>
      </c>
      <c r="AY44" s="9">
        <f>SUM(AV44:AX44)</f>
        <v>1301.1500000000001</v>
      </c>
      <c r="AZ44" s="9">
        <f t="shared" si="0"/>
        <v>1205.32</v>
      </c>
      <c r="BA44" s="9">
        <v>0</v>
      </c>
      <c r="BB44" s="9">
        <v>3156.75</v>
      </c>
      <c r="BC44" s="55">
        <v>9902.91</v>
      </c>
      <c r="BD44" s="9">
        <v>100</v>
      </c>
      <c r="BE44" s="9"/>
      <c r="BF44" s="9">
        <v>0</v>
      </c>
      <c r="BG44" s="9">
        <f>SUM(BA44:BF44)</f>
        <v>13159.66</v>
      </c>
      <c r="BH44" s="21">
        <f t="shared" si="1"/>
        <v>43213</v>
      </c>
    </row>
    <row r="45" spans="1:60" s="22" customFormat="1" ht="23.1" customHeight="1" x14ac:dyDescent="0.35">
      <c r="A45" s="6" t="s">
        <v>2</v>
      </c>
      <c r="B45" s="7"/>
      <c r="C45" s="54"/>
      <c r="D45" s="9"/>
      <c r="E45" s="9"/>
      <c r="F45" s="9">
        <f t="shared" si="2"/>
        <v>0</v>
      </c>
      <c r="G45" s="9"/>
      <c r="H45" s="9"/>
      <c r="I45" s="9"/>
      <c r="J45" s="9">
        <f t="shared" si="3"/>
        <v>0</v>
      </c>
      <c r="K45" s="10"/>
      <c r="L45" s="11">
        <f t="shared" si="4"/>
        <v>0</v>
      </c>
      <c r="M45" s="12"/>
      <c r="N45" s="12"/>
      <c r="O45" s="12"/>
      <c r="P45" s="10"/>
      <c r="Q45" s="12"/>
      <c r="R45" s="9"/>
      <c r="S45" s="9"/>
      <c r="T45" s="9"/>
      <c r="U45" s="9"/>
      <c r="V45" s="10"/>
      <c r="W45" s="13"/>
      <c r="X45" s="13"/>
      <c r="Y45" s="14"/>
      <c r="Z45" s="15"/>
      <c r="AA45" s="16"/>
      <c r="AB45" s="9"/>
      <c r="AC45" s="9"/>
      <c r="AD45" s="29"/>
      <c r="AE45" s="19"/>
      <c r="AF45" s="20"/>
      <c r="AG45" s="6" t="s">
        <v>2</v>
      </c>
      <c r="AH45" s="7"/>
      <c r="AI45" s="54"/>
      <c r="AJ45" s="9">
        <f t="shared" si="6"/>
        <v>0</v>
      </c>
      <c r="AK45" s="9"/>
      <c r="AL45" s="9"/>
      <c r="AM45" s="25"/>
      <c r="AN45" s="25"/>
      <c r="AO45" s="9"/>
      <c r="AP45" s="9"/>
      <c r="AQ45" s="9"/>
      <c r="AR45" s="9"/>
      <c r="AS45" s="9"/>
      <c r="AT45" s="9"/>
      <c r="AU45" s="9"/>
      <c r="AV45" s="17"/>
      <c r="AW45" s="5"/>
      <c r="AX45" s="25"/>
      <c r="AY45" s="9"/>
      <c r="AZ45" s="9">
        <f t="shared" si="0"/>
        <v>0</v>
      </c>
      <c r="BA45" s="12"/>
      <c r="BB45" s="9"/>
      <c r="BC45" s="9"/>
      <c r="BD45" s="9"/>
      <c r="BE45" s="9"/>
      <c r="BF45" s="25"/>
      <c r="BG45" s="9"/>
      <c r="BH45" s="21">
        <f t="shared" si="1"/>
        <v>0</v>
      </c>
    </row>
    <row r="46" spans="1:60" s="22" customFormat="1" ht="23.1" customHeight="1" x14ac:dyDescent="0.35">
      <c r="A46" s="6">
        <v>18</v>
      </c>
      <c r="B46" s="7" t="s">
        <v>47</v>
      </c>
      <c r="C46" s="28" t="s">
        <v>29</v>
      </c>
      <c r="D46" s="9">
        <v>29737</v>
      </c>
      <c r="E46" s="9">
        <v>1540</v>
      </c>
      <c r="F46" s="9">
        <f t="shared" si="2"/>
        <v>31277</v>
      </c>
      <c r="G46" s="9">
        <v>1540</v>
      </c>
      <c r="H46" s="9"/>
      <c r="I46" s="9"/>
      <c r="J46" s="9">
        <f t="shared" si="3"/>
        <v>32817</v>
      </c>
      <c r="K46" s="10">
        <f>J46</f>
        <v>32817</v>
      </c>
      <c r="L46" s="11">
        <f t="shared" si="4"/>
        <v>0</v>
      </c>
      <c r="M46" s="12">
        <v>0</v>
      </c>
      <c r="N46" s="12">
        <v>0</v>
      </c>
      <c r="O46" s="12">
        <v>0</v>
      </c>
      <c r="P46" s="10">
        <f>K46-L46</f>
        <v>32817</v>
      </c>
      <c r="Q46" s="9">
        <v>1201.46</v>
      </c>
      <c r="R46" s="9">
        <f>SUM(AK46:AT46)</f>
        <v>2953.5299999999997</v>
      </c>
      <c r="S46" s="9">
        <f t="shared" si="5"/>
        <v>200</v>
      </c>
      <c r="T46" s="9">
        <f>ROUNDDOWN(K46*5%/2,2)</f>
        <v>820.42</v>
      </c>
      <c r="U46" s="9">
        <f>SUM(BA46:BF46)</f>
        <v>100</v>
      </c>
      <c r="V46" s="10">
        <f>Q46+R46+S46+T46+U46</f>
        <v>5275.41</v>
      </c>
      <c r="W46" s="13">
        <f t="shared" si="7"/>
        <v>13771</v>
      </c>
      <c r="X46" s="13">
        <f>(AE46-W46)</f>
        <v>13770.59</v>
      </c>
      <c r="Y46" s="14">
        <f>+A46</f>
        <v>18</v>
      </c>
      <c r="Z46" s="15">
        <f>K46*12%</f>
        <v>3938.04</v>
      </c>
      <c r="AA46" s="16">
        <v>0</v>
      </c>
      <c r="AB46" s="9">
        <v>100</v>
      </c>
      <c r="AC46" s="9">
        <f>ROUNDUP(J46*5%/2,2)</f>
        <v>820.43</v>
      </c>
      <c r="AD46" s="18">
        <v>200</v>
      </c>
      <c r="AE46" s="19">
        <f>+P46-V46</f>
        <v>27541.59</v>
      </c>
      <c r="AF46" s="20">
        <f>(+P46-V46)/2</f>
        <v>13770.795</v>
      </c>
      <c r="AG46" s="6">
        <v>18</v>
      </c>
      <c r="AH46" s="7" t="s">
        <v>47</v>
      </c>
      <c r="AI46" s="28" t="s">
        <v>29</v>
      </c>
      <c r="AJ46" s="9">
        <f t="shared" si="6"/>
        <v>1201.46</v>
      </c>
      <c r="AK46" s="9">
        <f>K46*9%</f>
        <v>2953.5299999999997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f>SUM(AK46:AT46)</f>
        <v>2953.5299999999997</v>
      </c>
      <c r="AV46" s="17">
        <v>200</v>
      </c>
      <c r="AW46" s="9">
        <v>0</v>
      </c>
      <c r="AX46" s="9">
        <v>0</v>
      </c>
      <c r="AY46" s="9">
        <f>SUM(AV46:AW46)</f>
        <v>200</v>
      </c>
      <c r="AZ46" s="9">
        <f t="shared" si="0"/>
        <v>820.42</v>
      </c>
      <c r="BA46" s="9">
        <v>0</v>
      </c>
      <c r="BB46" s="27">
        <v>0</v>
      </c>
      <c r="BC46" s="9">
        <v>0</v>
      </c>
      <c r="BD46" s="9">
        <v>100</v>
      </c>
      <c r="BE46" s="9">
        <v>0</v>
      </c>
      <c r="BF46" s="9">
        <v>0</v>
      </c>
      <c r="BG46" s="9">
        <f>SUM(BA46:BF46)</f>
        <v>100</v>
      </c>
      <c r="BH46" s="21">
        <f t="shared" si="1"/>
        <v>5275.41</v>
      </c>
    </row>
    <row r="47" spans="1:60" s="22" customFormat="1" ht="23.1" customHeight="1" x14ac:dyDescent="0.35">
      <c r="A47" s="6" t="s">
        <v>2</v>
      </c>
      <c r="B47" s="30"/>
      <c r="C47" s="31"/>
      <c r="D47" s="25"/>
      <c r="E47" s="25"/>
      <c r="F47" s="9">
        <f t="shared" si="2"/>
        <v>0</v>
      </c>
      <c r="G47" s="25"/>
      <c r="H47" s="25"/>
      <c r="I47" s="9"/>
      <c r="J47" s="9">
        <f t="shared" si="3"/>
        <v>0</v>
      </c>
      <c r="K47" s="32"/>
      <c r="L47" s="11">
        <f t="shared" si="4"/>
        <v>0</v>
      </c>
      <c r="M47" s="33"/>
      <c r="N47" s="33"/>
      <c r="O47" s="33"/>
      <c r="P47" s="32"/>
      <c r="Q47" s="25"/>
      <c r="R47" s="9"/>
      <c r="S47" s="9"/>
      <c r="T47" s="9"/>
      <c r="U47" s="9"/>
      <c r="V47" s="34"/>
      <c r="W47" s="13"/>
      <c r="X47" s="35"/>
      <c r="Y47" s="36"/>
      <c r="Z47" s="37"/>
      <c r="AA47" s="38"/>
      <c r="AB47" s="25"/>
      <c r="AC47" s="9"/>
      <c r="AD47" s="39"/>
      <c r="AE47" s="40"/>
      <c r="AF47" s="41"/>
      <c r="AG47" s="42"/>
      <c r="AH47" s="30"/>
      <c r="AI47" s="31"/>
      <c r="AJ47" s="9">
        <f t="shared" si="6"/>
        <v>0</v>
      </c>
      <c r="AK47" s="9"/>
      <c r="AL47" s="25"/>
      <c r="AM47" s="25"/>
      <c r="AN47" s="25"/>
      <c r="AO47" s="25"/>
      <c r="AP47" s="25"/>
      <c r="AQ47" s="25"/>
      <c r="AR47" s="25"/>
      <c r="AS47" s="25"/>
      <c r="AT47" s="25"/>
      <c r="AU47" s="43"/>
      <c r="AV47" s="44"/>
      <c r="AW47" s="25"/>
      <c r="AX47" s="25"/>
      <c r="AY47" s="43"/>
      <c r="AZ47" s="9">
        <f t="shared" si="0"/>
        <v>0</v>
      </c>
      <c r="BA47" s="12"/>
      <c r="BB47" s="25"/>
      <c r="BC47" s="25"/>
      <c r="BD47" s="25"/>
      <c r="BE47" s="25"/>
      <c r="BF47" s="25"/>
      <c r="BG47" s="43"/>
      <c r="BH47" s="21">
        <f t="shared" si="1"/>
        <v>0</v>
      </c>
    </row>
    <row r="48" spans="1:60" s="22" customFormat="1" ht="23.1" customHeight="1" x14ac:dyDescent="0.35">
      <c r="A48" s="6">
        <v>19</v>
      </c>
      <c r="B48" s="46" t="s">
        <v>48</v>
      </c>
      <c r="C48" s="28" t="s">
        <v>25</v>
      </c>
      <c r="D48" s="9">
        <v>36619</v>
      </c>
      <c r="E48" s="9">
        <v>1794</v>
      </c>
      <c r="F48" s="9">
        <f t="shared" si="2"/>
        <v>38413</v>
      </c>
      <c r="G48" s="9">
        <v>1795</v>
      </c>
      <c r="H48" s="9"/>
      <c r="I48" s="9"/>
      <c r="J48" s="9">
        <f t="shared" si="3"/>
        <v>40208</v>
      </c>
      <c r="K48" s="10">
        <f>J48</f>
        <v>40208</v>
      </c>
      <c r="L48" s="11">
        <f t="shared" si="4"/>
        <v>0</v>
      </c>
      <c r="M48" s="12">
        <v>0</v>
      </c>
      <c r="N48" s="12">
        <v>0</v>
      </c>
      <c r="O48" s="12">
        <v>0</v>
      </c>
      <c r="P48" s="10">
        <f>K48-L48</f>
        <v>40208</v>
      </c>
      <c r="Q48" s="133">
        <v>2285.15</v>
      </c>
      <c r="R48" s="9">
        <f>SUM(AK48:AT48)</f>
        <v>12342.849999999999</v>
      </c>
      <c r="S48" s="9">
        <f t="shared" si="5"/>
        <v>200</v>
      </c>
      <c r="T48" s="9">
        <f>ROUNDDOWN(K48*5%/2,2)</f>
        <v>1005.2</v>
      </c>
      <c r="U48" s="9">
        <f>SUM(BA48:BF48)</f>
        <v>100</v>
      </c>
      <c r="V48" s="10">
        <f>Q48+R48+S48+T48+U48</f>
        <v>15933.199999999999</v>
      </c>
      <c r="W48" s="13">
        <f t="shared" si="7"/>
        <v>12137</v>
      </c>
      <c r="X48" s="13">
        <f>(AE48-W48)</f>
        <v>12137.800000000003</v>
      </c>
      <c r="Y48" s="14">
        <f>+A48</f>
        <v>19</v>
      </c>
      <c r="Z48" s="15">
        <f>K48*12%</f>
        <v>4824.96</v>
      </c>
      <c r="AA48" s="16">
        <v>0</v>
      </c>
      <c r="AB48" s="9">
        <v>100</v>
      </c>
      <c r="AC48" s="9">
        <f>ROUNDUP(J48*5%/2,2)</f>
        <v>1005.2</v>
      </c>
      <c r="AD48" s="18">
        <v>200</v>
      </c>
      <c r="AE48" s="19">
        <f>+P48-V48</f>
        <v>24274.800000000003</v>
      </c>
      <c r="AF48" s="20">
        <f>(+P48-V48)/2</f>
        <v>12137.400000000001</v>
      </c>
      <c r="AG48" s="6">
        <v>19</v>
      </c>
      <c r="AH48" s="46" t="s">
        <v>48</v>
      </c>
      <c r="AI48" s="28" t="s">
        <v>25</v>
      </c>
      <c r="AJ48" s="9">
        <f t="shared" si="6"/>
        <v>2285.15</v>
      </c>
      <c r="AK48" s="9">
        <f>K48*9%</f>
        <v>3618.72</v>
      </c>
      <c r="AL48" s="9">
        <v>0</v>
      </c>
      <c r="AM48" s="9">
        <v>1000</v>
      </c>
      <c r="AN48" s="9">
        <v>0</v>
      </c>
      <c r="AO48" s="9">
        <v>0</v>
      </c>
      <c r="AP48" s="9">
        <v>0</v>
      </c>
      <c r="AQ48" s="9">
        <v>7068.57</v>
      </c>
      <c r="AR48" s="9">
        <v>0</v>
      </c>
      <c r="AS48" s="9"/>
      <c r="AT48" s="9">
        <v>655.56</v>
      </c>
      <c r="AU48" s="9">
        <f>SUM(AK48:AT48)</f>
        <v>12342.849999999999</v>
      </c>
      <c r="AV48" s="17">
        <v>200</v>
      </c>
      <c r="AW48" s="9">
        <v>0</v>
      </c>
      <c r="AX48" s="9">
        <v>0</v>
      </c>
      <c r="AY48" s="9">
        <f>SUM(AV48:AW48)</f>
        <v>200</v>
      </c>
      <c r="AZ48" s="9">
        <f t="shared" si="0"/>
        <v>1005.2</v>
      </c>
      <c r="BA48" s="9">
        <v>0</v>
      </c>
      <c r="BB48" s="27">
        <v>0</v>
      </c>
      <c r="BC48" s="9">
        <v>0</v>
      </c>
      <c r="BD48" s="9">
        <v>100</v>
      </c>
      <c r="BE48" s="9">
        <v>0</v>
      </c>
      <c r="BF48" s="9">
        <v>0</v>
      </c>
      <c r="BG48" s="9">
        <f>SUM(BA48:BF48)</f>
        <v>100</v>
      </c>
      <c r="BH48" s="21">
        <f t="shared" si="1"/>
        <v>15933.199999999999</v>
      </c>
    </row>
    <row r="49" spans="1:61" s="22" customFormat="1" ht="23.1" customHeight="1" thickBot="1" x14ac:dyDescent="0.4">
      <c r="A49" s="6" t="s">
        <v>2</v>
      </c>
      <c r="B49" s="52"/>
      <c r="C49" s="28"/>
      <c r="D49" s="9"/>
      <c r="E49" s="9"/>
      <c r="F49" s="9"/>
      <c r="G49" s="9"/>
      <c r="H49" s="9"/>
      <c r="I49" s="9"/>
      <c r="J49" s="9"/>
      <c r="K49" s="54"/>
      <c r="L49" s="56"/>
      <c r="M49" s="12"/>
      <c r="N49" s="12"/>
      <c r="O49" s="12"/>
      <c r="P49" s="10"/>
      <c r="Q49" s="9"/>
      <c r="R49" s="9"/>
      <c r="S49" s="9"/>
      <c r="T49" s="9"/>
      <c r="U49" s="9"/>
      <c r="V49" s="10"/>
      <c r="W49" s="13"/>
      <c r="X49" s="13"/>
      <c r="Y49" s="14"/>
      <c r="Z49" s="37"/>
      <c r="AA49" s="48"/>
      <c r="AB49" s="43"/>
      <c r="AC49" s="43"/>
      <c r="AD49" s="57"/>
      <c r="AE49" s="19"/>
      <c r="AF49" s="20"/>
      <c r="AG49" s="6" t="s">
        <v>2</v>
      </c>
      <c r="AH49" s="52"/>
      <c r="AI49" s="28"/>
      <c r="AJ49" s="12"/>
      <c r="AK49" s="9"/>
      <c r="AL49" s="9"/>
      <c r="AM49" s="9"/>
      <c r="AN49" s="25"/>
      <c r="AO49" s="9"/>
      <c r="AP49" s="9"/>
      <c r="AQ49" s="9"/>
      <c r="AR49" s="25"/>
      <c r="AS49" s="25"/>
      <c r="AT49" s="9"/>
      <c r="AU49" s="9"/>
      <c r="AV49" s="58"/>
      <c r="AW49" s="25"/>
      <c r="AX49" s="25"/>
      <c r="AY49" s="9"/>
      <c r="AZ49" s="9"/>
      <c r="BA49" s="12"/>
      <c r="BB49" s="25"/>
      <c r="BC49" s="9"/>
      <c r="BD49" s="9"/>
      <c r="BE49" s="9"/>
      <c r="BF49" s="25"/>
      <c r="BG49" s="9"/>
      <c r="BH49" s="59"/>
    </row>
    <row r="50" spans="1:61" s="22" customFormat="1" ht="23.1" customHeight="1" x14ac:dyDescent="0.35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 t="s">
        <v>2</v>
      </c>
      <c r="L50" s="62"/>
      <c r="M50" s="61"/>
      <c r="N50" s="61"/>
      <c r="O50" s="61"/>
      <c r="P50" s="63" t="s">
        <v>2</v>
      </c>
      <c r="Q50" s="64"/>
      <c r="R50" s="64"/>
      <c r="S50" s="64"/>
      <c r="T50" s="64"/>
      <c r="U50" s="64"/>
      <c r="V50" s="61"/>
      <c r="W50" s="65" t="s">
        <v>2</v>
      </c>
      <c r="X50" s="65"/>
      <c r="Y50" s="66"/>
      <c r="Z50" s="67"/>
      <c r="AA50" s="68"/>
      <c r="AB50" s="62"/>
      <c r="AC50" s="69"/>
      <c r="AD50" s="70"/>
      <c r="AE50" s="19"/>
      <c r="AF50" s="71"/>
      <c r="AG50" s="60"/>
      <c r="AH50" s="61"/>
      <c r="AI50" s="61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72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73"/>
    </row>
    <row r="51" spans="1:61" s="98" customFormat="1" ht="23.1" customHeight="1" x14ac:dyDescent="0.35">
      <c r="A51" s="74"/>
      <c r="B51" s="75" t="s">
        <v>49</v>
      </c>
      <c r="C51" s="77">
        <f t="shared" ref="C51:V51" si="9">SUM(C11:C49)</f>
        <v>0</v>
      </c>
      <c r="D51" s="77">
        <f t="shared" si="9"/>
        <v>741422</v>
      </c>
      <c r="E51" s="77">
        <f t="shared" si="9"/>
        <v>36538</v>
      </c>
      <c r="F51" s="77">
        <f t="shared" si="9"/>
        <v>777960</v>
      </c>
      <c r="G51" s="77">
        <f t="shared" si="9"/>
        <v>36539</v>
      </c>
      <c r="H51" s="77">
        <f t="shared" si="9"/>
        <v>0</v>
      </c>
      <c r="I51" s="77">
        <f t="shared" si="9"/>
        <v>0</v>
      </c>
      <c r="J51" s="77">
        <f t="shared" si="9"/>
        <v>814499</v>
      </c>
      <c r="K51" s="77">
        <f t="shared" si="9"/>
        <v>814499</v>
      </c>
      <c r="L51" s="77">
        <f t="shared" si="9"/>
        <v>16357.62</v>
      </c>
      <c r="M51" s="77">
        <f t="shared" si="9"/>
        <v>8</v>
      </c>
      <c r="N51" s="77">
        <f t="shared" si="9"/>
        <v>13</v>
      </c>
      <c r="O51" s="77">
        <f t="shared" si="9"/>
        <v>110</v>
      </c>
      <c r="P51" s="77">
        <f t="shared" si="9"/>
        <v>798141.37999999989</v>
      </c>
      <c r="Q51" s="77">
        <f t="shared" si="9"/>
        <v>56140.409999999996</v>
      </c>
      <c r="R51" s="77">
        <f t="shared" si="9"/>
        <v>183598.36</v>
      </c>
      <c r="S51" s="77">
        <f t="shared" si="9"/>
        <v>14658.309999999998</v>
      </c>
      <c r="T51" s="77">
        <f t="shared" si="9"/>
        <v>20362.419999999998</v>
      </c>
      <c r="U51" s="77">
        <f t="shared" si="9"/>
        <v>56465.440000000002</v>
      </c>
      <c r="V51" s="77">
        <f t="shared" si="9"/>
        <v>331224.93999999994</v>
      </c>
      <c r="W51" s="77">
        <f>SUM(W11:W49)</f>
        <v>233459</v>
      </c>
      <c r="X51" s="77">
        <f>SUM(X11:X49)</f>
        <v>233457.44</v>
      </c>
      <c r="Y51" s="78"/>
      <c r="Z51" s="79">
        <f t="shared" ref="Z51:AF51" si="10">SUM(Z11:Z49)</f>
        <v>97739.87999999999</v>
      </c>
      <c r="AA51" s="79">
        <f t="shared" si="10"/>
        <v>0</v>
      </c>
      <c r="AB51" s="79">
        <f t="shared" si="10"/>
        <v>1900</v>
      </c>
      <c r="AC51" s="79">
        <f t="shared" si="10"/>
        <v>20362.530000000002</v>
      </c>
      <c r="AD51" s="79">
        <f t="shared" si="10"/>
        <v>3800</v>
      </c>
      <c r="AE51" s="80">
        <f t="shared" si="10"/>
        <v>466916.44000000006</v>
      </c>
      <c r="AF51" s="81">
        <f t="shared" si="10"/>
        <v>233458.22000000003</v>
      </c>
      <c r="AG51" s="74"/>
      <c r="AH51" s="75" t="s">
        <v>49</v>
      </c>
      <c r="AI51" s="76"/>
      <c r="AJ51" s="77">
        <f>SUM(AJ11:AJ49)</f>
        <v>56140.409999999996</v>
      </c>
      <c r="AK51" s="77">
        <f>SUM(AK11:AK49)</f>
        <v>73304.910000000018</v>
      </c>
      <c r="AL51" s="77">
        <f t="shared" ref="AL51:BG51" si="11">SUM(AL11:AL49)</f>
        <v>0</v>
      </c>
      <c r="AM51" s="77">
        <f t="shared" si="11"/>
        <v>3550</v>
      </c>
      <c r="AN51" s="77">
        <f t="shared" si="11"/>
        <v>0</v>
      </c>
      <c r="AO51" s="77">
        <f t="shared" si="11"/>
        <v>1966.66</v>
      </c>
      <c r="AP51" s="77">
        <f t="shared" si="11"/>
        <v>0</v>
      </c>
      <c r="AQ51" s="77">
        <f>SUM(AQ11:AQ49)</f>
        <v>68757.790000000008</v>
      </c>
      <c r="AR51" s="77">
        <f t="shared" si="11"/>
        <v>16485.63</v>
      </c>
      <c r="AS51" s="77">
        <f t="shared" si="11"/>
        <v>11666.65</v>
      </c>
      <c r="AT51" s="77">
        <f>SUM(AT11:AT49)</f>
        <v>7866.7199999999975</v>
      </c>
      <c r="AU51" s="77">
        <f t="shared" si="11"/>
        <v>183598.36</v>
      </c>
      <c r="AV51" s="77">
        <f t="shared" si="11"/>
        <v>3900</v>
      </c>
      <c r="AW51" s="77">
        <f t="shared" si="11"/>
        <v>10758.309999999998</v>
      </c>
      <c r="AX51" s="77">
        <f t="shared" si="11"/>
        <v>0</v>
      </c>
      <c r="AY51" s="77">
        <f>SUM(AY11:AY49)</f>
        <v>14658.309999999998</v>
      </c>
      <c r="AZ51" s="77">
        <f t="shared" si="11"/>
        <v>20362.419999999998</v>
      </c>
      <c r="BA51" s="77">
        <f t="shared" si="11"/>
        <v>0</v>
      </c>
      <c r="BB51" s="77">
        <f>SUM(BB11:BB49)</f>
        <v>22697.050000000003</v>
      </c>
      <c r="BC51" s="77">
        <f t="shared" si="11"/>
        <v>21553.41</v>
      </c>
      <c r="BD51" s="77">
        <f t="shared" si="11"/>
        <v>2020.98</v>
      </c>
      <c r="BE51" s="77">
        <f t="shared" si="11"/>
        <v>10194</v>
      </c>
      <c r="BF51" s="77">
        <f t="shared" si="11"/>
        <v>0</v>
      </c>
      <c r="BG51" s="77">
        <f t="shared" si="11"/>
        <v>56465.440000000002</v>
      </c>
      <c r="BH51" s="77">
        <f>SUM(BH11:BH49)</f>
        <v>331224.93999999994</v>
      </c>
      <c r="BI51" s="82"/>
    </row>
    <row r="52" spans="1:61" s="22" customFormat="1" ht="23.1" customHeight="1" thickBot="1" x14ac:dyDescent="0.4">
      <c r="A52" s="83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87" t="s">
        <v>2</v>
      </c>
      <c r="Y52" s="88"/>
      <c r="Z52" s="89"/>
      <c r="AA52" s="90"/>
      <c r="AB52" s="99"/>
      <c r="AC52" s="90"/>
      <c r="AD52" s="88"/>
      <c r="AE52" s="91"/>
      <c r="AF52" s="92"/>
      <c r="AG52" s="83"/>
      <c r="AH52" s="84"/>
      <c r="AI52" s="85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8"/>
    </row>
    <row r="53" spans="1:61" s="22" customFormat="1" ht="23.1" customHeight="1" x14ac:dyDescent="0.35">
      <c r="B53" s="93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Q53" s="94"/>
      <c r="R53" s="94"/>
      <c r="S53" s="94"/>
      <c r="V53" s="94"/>
      <c r="W53" s="400"/>
      <c r="X53" s="400"/>
      <c r="Z53" s="95"/>
      <c r="AA53" s="95"/>
      <c r="AB53" s="100"/>
      <c r="AC53" s="95"/>
      <c r="AD53" s="94"/>
      <c r="AE53" s="96"/>
      <c r="AF53" s="96"/>
      <c r="AH53" s="93"/>
      <c r="AJ53" s="94"/>
      <c r="AK53" s="94"/>
      <c r="AL53" s="94"/>
      <c r="AM53" s="94"/>
      <c r="AN53" s="94"/>
      <c r="AO53" s="94" t="s">
        <v>2</v>
      </c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BA53" s="94"/>
      <c r="BB53" s="94"/>
      <c r="BC53" s="94"/>
      <c r="BD53" s="94"/>
      <c r="BE53" s="94"/>
      <c r="BF53" s="94"/>
      <c r="BH53" s="94"/>
    </row>
    <row r="54" spans="1:61" s="22" customFormat="1" ht="23.1" customHeight="1" x14ac:dyDescent="0.35">
      <c r="B54" s="93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W54" s="97" t="s">
        <v>2</v>
      </c>
      <c r="X54" s="97" t="s">
        <v>2</v>
      </c>
      <c r="Y54" s="94"/>
      <c r="Z54" s="95"/>
      <c r="AA54" s="95"/>
      <c r="AB54" s="100"/>
      <c r="AC54" s="95"/>
      <c r="AD54" s="94"/>
      <c r="AE54" s="94"/>
      <c r="AF54" s="94"/>
      <c r="AH54" s="93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</row>
    <row r="55" spans="1:61" s="2" customFormat="1" ht="23.1" customHeight="1" x14ac:dyDescent="0.35">
      <c r="A55" s="134"/>
      <c r="B55" s="386" t="s">
        <v>50</v>
      </c>
      <c r="C55" s="386"/>
      <c r="D55" s="386"/>
      <c r="E55" s="94"/>
      <c r="F55" s="94"/>
      <c r="G55" s="94"/>
      <c r="H55" s="94"/>
      <c r="I55" s="94"/>
      <c r="J55" s="416" t="s">
        <v>51</v>
      </c>
      <c r="K55" s="416"/>
      <c r="L55" s="416"/>
      <c r="M55" s="416"/>
      <c r="N55" s="416"/>
      <c r="O55" s="416"/>
      <c r="P55" s="416"/>
      <c r="Q55" s="94"/>
      <c r="R55" s="94"/>
      <c r="S55" s="416" t="s">
        <v>52</v>
      </c>
      <c r="T55" s="416"/>
      <c r="U55" s="416"/>
      <c r="V55" s="22"/>
      <c r="W55" s="97"/>
      <c r="X55" s="417" t="s">
        <v>53</v>
      </c>
      <c r="Y55" s="417"/>
      <c r="Z55" s="417"/>
      <c r="AA55" s="417"/>
      <c r="AB55" s="417"/>
      <c r="AC55" s="417"/>
      <c r="AD55" s="94"/>
      <c r="AE55" s="94"/>
      <c r="AF55" s="94"/>
      <c r="AG55" s="134"/>
      <c r="AH55" s="93"/>
      <c r="AI55" s="386" t="s">
        <v>50</v>
      </c>
      <c r="AJ55" s="386"/>
      <c r="AK55" s="386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134"/>
      <c r="BA55" s="94"/>
      <c r="BB55" s="94"/>
      <c r="BC55" s="94"/>
      <c r="BD55" s="94"/>
      <c r="BE55" s="94"/>
      <c r="BF55" s="94"/>
      <c r="BG55" s="134"/>
      <c r="BH55" s="22"/>
    </row>
    <row r="56" spans="1:61" s="2" customFormat="1" ht="23.1" customHeight="1" x14ac:dyDescent="0.35">
      <c r="A56" s="22"/>
      <c r="B56" s="93"/>
      <c r="C56" s="22"/>
      <c r="D56" s="135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22"/>
      <c r="Q56" s="94"/>
      <c r="R56" s="94"/>
      <c r="S56" s="94"/>
      <c r="T56" s="136"/>
      <c r="U56" s="136"/>
      <c r="V56" s="22"/>
      <c r="W56" s="97"/>
      <c r="X56" s="137"/>
      <c r="Y56" s="22"/>
      <c r="Z56" s="22"/>
      <c r="AA56" s="22"/>
      <c r="AB56" s="100"/>
      <c r="AC56" s="95"/>
      <c r="AD56" s="94"/>
      <c r="AE56" s="94"/>
      <c r="AF56" s="94"/>
      <c r="AG56" s="22"/>
      <c r="AH56" s="93"/>
      <c r="AI56" s="93"/>
      <c r="AJ56" s="22"/>
      <c r="AK56" s="135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136"/>
      <c r="BA56" s="94"/>
      <c r="BB56" s="94"/>
      <c r="BC56" s="94"/>
      <c r="BD56" s="94"/>
      <c r="BE56" s="94"/>
      <c r="BF56" s="94"/>
      <c r="BG56" s="136"/>
      <c r="BH56" s="22"/>
    </row>
    <row r="57" spans="1:61" s="2" customFormat="1" ht="23.1" customHeight="1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37"/>
      <c r="X57" s="137"/>
      <c r="Y57" s="22"/>
      <c r="Z57" s="138"/>
      <c r="AA57" s="138"/>
      <c r="AB57" s="100"/>
      <c r="AC57" s="138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r="58" spans="1:61" s="3" customFormat="1" ht="23.1" customHeight="1" x14ac:dyDescent="0.35">
      <c r="A58" s="134"/>
      <c r="B58" s="384" t="s">
        <v>89</v>
      </c>
      <c r="C58" s="384"/>
      <c r="D58" s="384"/>
      <c r="E58" s="134"/>
      <c r="F58" s="134"/>
      <c r="G58" s="134"/>
      <c r="H58" s="134"/>
      <c r="I58" s="134"/>
      <c r="J58" s="384" t="s">
        <v>54</v>
      </c>
      <c r="K58" s="384"/>
      <c r="L58" s="384"/>
      <c r="M58" s="384"/>
      <c r="N58" s="384"/>
      <c r="O58" s="384"/>
      <c r="P58" s="384"/>
      <c r="Q58" s="134"/>
      <c r="R58" s="134"/>
      <c r="S58" s="384" t="s">
        <v>55</v>
      </c>
      <c r="T58" s="384"/>
      <c r="U58" s="384"/>
      <c r="V58" s="134"/>
      <c r="W58" s="137"/>
      <c r="X58" s="385" t="s">
        <v>56</v>
      </c>
      <c r="Y58" s="385"/>
      <c r="Z58" s="385"/>
      <c r="AA58" s="385"/>
      <c r="AB58" s="385"/>
      <c r="AC58" s="385"/>
      <c r="AD58" s="134"/>
      <c r="AE58" s="134"/>
      <c r="AF58" s="134"/>
      <c r="AG58" s="134"/>
      <c r="AH58" s="134"/>
      <c r="AI58" s="384" t="s">
        <v>89</v>
      </c>
      <c r="AJ58" s="384"/>
      <c r="AK58" s="38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</row>
    <row r="59" spans="1:61" s="2" customFormat="1" ht="23.1" customHeight="1" x14ac:dyDescent="0.35">
      <c r="A59" s="22"/>
      <c r="B59" s="386" t="s">
        <v>90</v>
      </c>
      <c r="C59" s="386"/>
      <c r="D59" s="386"/>
      <c r="E59" s="22"/>
      <c r="F59" s="22"/>
      <c r="G59" s="22"/>
      <c r="H59" s="22"/>
      <c r="I59" s="22"/>
      <c r="J59" s="386" t="s">
        <v>82</v>
      </c>
      <c r="K59" s="386"/>
      <c r="L59" s="386"/>
      <c r="M59" s="386"/>
      <c r="N59" s="386"/>
      <c r="O59" s="386"/>
      <c r="P59" s="386"/>
      <c r="Q59" s="22"/>
      <c r="R59" s="22"/>
      <c r="S59" s="386" t="s">
        <v>83</v>
      </c>
      <c r="T59" s="386"/>
      <c r="U59" s="386"/>
      <c r="V59" s="22"/>
      <c r="W59" s="137"/>
      <c r="X59" s="387" t="s">
        <v>57</v>
      </c>
      <c r="Y59" s="387"/>
      <c r="Z59" s="387"/>
      <c r="AA59" s="387"/>
      <c r="AB59" s="387"/>
      <c r="AC59" s="387"/>
      <c r="AD59" s="22"/>
      <c r="AE59" s="22"/>
      <c r="AF59" s="22"/>
      <c r="AG59" s="22"/>
      <c r="AH59" s="22"/>
      <c r="AI59" s="386" t="s">
        <v>90</v>
      </c>
      <c r="AJ59" s="386"/>
      <c r="AK59" s="386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</row>
  </sheetData>
  <mergeCells count="84">
    <mergeCell ref="F8:F10"/>
    <mergeCell ref="B58:D58"/>
    <mergeCell ref="J58:P58"/>
    <mergeCell ref="S58:U58"/>
    <mergeCell ref="X58:AC58"/>
    <mergeCell ref="Y8:Y10"/>
    <mergeCell ref="Z8:Z10"/>
    <mergeCell ref="U8:U10"/>
    <mergeCell ref="V8:V10"/>
    <mergeCell ref="H8:H10"/>
    <mergeCell ref="I8:I10"/>
    <mergeCell ref="J8:J10"/>
    <mergeCell ref="K8:K10"/>
    <mergeCell ref="L8:L10"/>
    <mergeCell ref="P8:P10"/>
    <mergeCell ref="Q8:Q10"/>
    <mergeCell ref="AI58:AK58"/>
    <mergeCell ref="B59:D59"/>
    <mergeCell ref="J59:P59"/>
    <mergeCell ref="S59:U59"/>
    <mergeCell ref="X59:AC59"/>
    <mergeCell ref="AI59:AK59"/>
    <mergeCell ref="BG8:BG10"/>
    <mergeCell ref="BH8:BH10"/>
    <mergeCell ref="W53:X53"/>
    <mergeCell ref="B55:D55"/>
    <mergeCell ref="J55:P55"/>
    <mergeCell ref="S55:U55"/>
    <mergeCell ref="X55:AC55"/>
    <mergeCell ref="AI55:AK55"/>
    <mergeCell ref="BA8:BA10"/>
    <mergeCell ref="BB8:BB10"/>
    <mergeCell ref="BC8:BC10"/>
    <mergeCell ref="BD8:BD10"/>
    <mergeCell ref="BE8:BE10"/>
    <mergeCell ref="BF8:BF10"/>
    <mergeCell ref="AU8:AU10"/>
    <mergeCell ref="AV8:AV10"/>
    <mergeCell ref="AY8:AY10"/>
    <mergeCell ref="AZ8:AZ10"/>
    <mergeCell ref="AO8:AO10"/>
    <mergeCell ref="AP8:AP10"/>
    <mergeCell ref="AQ8:AQ10"/>
    <mergeCell ref="AR8:AR10"/>
    <mergeCell ref="AS8:AS10"/>
    <mergeCell ref="AT8:AT10"/>
    <mergeCell ref="G8:G10"/>
    <mergeCell ref="M8:M10"/>
    <mergeCell ref="AN8:AN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L8:AL10"/>
    <mergeCell ref="AM8:AM10"/>
    <mergeCell ref="AB8:AB10"/>
    <mergeCell ref="N8:N10"/>
    <mergeCell ref="A8:A10"/>
    <mergeCell ref="B8:B10"/>
    <mergeCell ref="C8:C10"/>
    <mergeCell ref="D8:D10"/>
    <mergeCell ref="E8:E10"/>
    <mergeCell ref="P1:U1"/>
    <mergeCell ref="AP1:AX1"/>
    <mergeCell ref="P2:U2"/>
    <mergeCell ref="AP2:AX2"/>
    <mergeCell ref="P3:U3"/>
    <mergeCell ref="AP3:AX3"/>
    <mergeCell ref="O8:O10"/>
    <mergeCell ref="P4:U4"/>
    <mergeCell ref="AP4:AX4"/>
    <mergeCell ref="P5:U5"/>
    <mergeCell ref="AP5:AX5"/>
    <mergeCell ref="P6:U6"/>
    <mergeCell ref="R8:R10"/>
    <mergeCell ref="S8:S10"/>
    <mergeCell ref="T8:T10"/>
    <mergeCell ref="AW8:AW10"/>
    <mergeCell ref="AX8:AX10"/>
  </mergeCells>
  <printOptions horizontalCentered="1"/>
  <pageMargins left="0.23622047244094491" right="0.27559055118110237" top="0.59055118110236227" bottom="0.59055118110236227" header="0.15748031496062992" footer="0.15748031496062992"/>
  <pageSetup paperSize="258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2025-07-07T07:53:04Z</cp:lastPrinted>
  <dcterms:created xsi:type="dcterms:W3CDTF">2023-12-27T00:35:02Z</dcterms:created>
  <dcterms:modified xsi:type="dcterms:W3CDTF">2025-10-01T08:10:13Z</dcterms:modified>
</cp:coreProperties>
</file>