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\\rey-fsr01\deildagogn\Húsnæðissvið\Mánaðarskýrsla Hagdeildar\2019\Október\Lánamarkaður\"/>
    </mc:Choice>
  </mc:AlternateContent>
  <xr:revisionPtr revIDLastSave="0" documentId="13_ncr:1_{87DEE49D-8969-4C8B-890D-3BB9D62C1455}" xr6:coauthVersionLast="45" xr6:coauthVersionMax="45" xr10:uidLastSave="{00000000-0000-0000-0000-000000000000}"/>
  <bookViews>
    <workbookView xWindow="28380" yWindow="30" windowWidth="28800" windowHeight="15255" activeTab="2" xr2:uid="{00000000-000D-0000-FFFF-FFFF00000000}"/>
  </bookViews>
  <sheets>
    <sheet name="Sheet1" sheetId="1" r:id="rId1"/>
    <sheet name="Lán með veð í íbúð" sheetId="2" r:id="rId2"/>
    <sheet name="Raunver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3" l="1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T138" i="3"/>
  <c r="T139" i="3"/>
  <c r="T140" i="3"/>
  <c r="T141" i="3"/>
  <c r="T142" i="3"/>
  <c r="S138" i="3"/>
  <c r="S139" i="3"/>
  <c r="S140" i="3"/>
  <c r="S141" i="3"/>
  <c r="S142" i="3"/>
  <c r="R138" i="3"/>
  <c r="R139" i="3"/>
  <c r="R140" i="3"/>
  <c r="R141" i="3"/>
  <c r="R142" i="3"/>
  <c r="BC139" i="3" l="1"/>
  <c r="BE139" i="3"/>
  <c r="BC141" i="3"/>
  <c r="BE141" i="3"/>
  <c r="AX142" i="3"/>
  <c r="BE142" i="3" s="1"/>
  <c r="AW142" i="3"/>
  <c r="BD142" i="3" s="1"/>
  <c r="AV142" i="3"/>
  <c r="BC142" i="3" s="1"/>
  <c r="AX141" i="3"/>
  <c r="AW141" i="3"/>
  <c r="AV141" i="3"/>
  <c r="AX140" i="3"/>
  <c r="BE140" i="3" s="1"/>
  <c r="AW140" i="3"/>
  <c r="BD140" i="3" s="1"/>
  <c r="AV140" i="3"/>
  <c r="BC140" i="3" s="1"/>
  <c r="AX139" i="3"/>
  <c r="AW139" i="3"/>
  <c r="BD139" i="3" s="1"/>
  <c r="AV139" i="3"/>
  <c r="AX138" i="3"/>
  <c r="BE138" i="3" s="1"/>
  <c r="AW138" i="3"/>
  <c r="BD138" i="3" s="1"/>
  <c r="AV138" i="3"/>
  <c r="BC138" i="3" s="1"/>
  <c r="AX137" i="3"/>
  <c r="AW137" i="3"/>
  <c r="AV137" i="3"/>
  <c r="BC137" i="3" s="1"/>
  <c r="AX136" i="3"/>
  <c r="AW136" i="3"/>
  <c r="AV136" i="3"/>
  <c r="AX135" i="3"/>
  <c r="AW135" i="3"/>
  <c r="AV135" i="3"/>
  <c r="AX134" i="3"/>
  <c r="AW134" i="3"/>
  <c r="AV134" i="3"/>
  <c r="AX133" i="3"/>
  <c r="AW133" i="3"/>
  <c r="AV133" i="3"/>
  <c r="AX132" i="3"/>
  <c r="AW132" i="3"/>
  <c r="AV132" i="3"/>
  <c r="AX131" i="3"/>
  <c r="AW131" i="3"/>
  <c r="AV131" i="3"/>
  <c r="AX130" i="3"/>
  <c r="AW130" i="3"/>
  <c r="AV130" i="3"/>
  <c r="AX129" i="3"/>
  <c r="AW129" i="3"/>
  <c r="BD141" i="3" s="1"/>
  <c r="AV129" i="3"/>
  <c r="AX128" i="3"/>
  <c r="AW128" i="3"/>
  <c r="AV128" i="3"/>
  <c r="AX127" i="3"/>
  <c r="AW127" i="3"/>
  <c r="AV127" i="3"/>
  <c r="AX126" i="3"/>
  <c r="AW126" i="3"/>
  <c r="AV126" i="3"/>
  <c r="AX125" i="3"/>
  <c r="AW125" i="3"/>
  <c r="AV125" i="3"/>
  <c r="AX124" i="3"/>
  <c r="AW124" i="3"/>
  <c r="AV124" i="3"/>
  <c r="AX123" i="3"/>
  <c r="AW123" i="3"/>
  <c r="AV123" i="3"/>
  <c r="AX122" i="3"/>
  <c r="AW122" i="3"/>
  <c r="AV122" i="3"/>
  <c r="AX121" i="3"/>
  <c r="AW121" i="3"/>
  <c r="AV121" i="3"/>
  <c r="AX120" i="3"/>
  <c r="AW120" i="3"/>
  <c r="AV120" i="3"/>
  <c r="AX119" i="3"/>
  <c r="AW119" i="3"/>
  <c r="AV119" i="3"/>
  <c r="AX118" i="3"/>
  <c r="AW118" i="3"/>
  <c r="AV118" i="3"/>
  <c r="AX117" i="3"/>
  <c r="AW117" i="3"/>
  <c r="AV117" i="3"/>
  <c r="AX116" i="3"/>
  <c r="AW116" i="3"/>
  <c r="AV116" i="3"/>
  <c r="AX115" i="3"/>
  <c r="AW115" i="3"/>
  <c r="AV115" i="3"/>
  <c r="AX114" i="3"/>
  <c r="AW114" i="3"/>
  <c r="AV114" i="3"/>
  <c r="AX113" i="3"/>
  <c r="AW113" i="3"/>
  <c r="AV113" i="3"/>
  <c r="AX112" i="3"/>
  <c r="AW112" i="3"/>
  <c r="AV112" i="3"/>
  <c r="AX111" i="3"/>
  <c r="AW111" i="3"/>
  <c r="AV111" i="3"/>
  <c r="AX110" i="3"/>
  <c r="AW110" i="3"/>
  <c r="AV110" i="3"/>
  <c r="AX109" i="3"/>
  <c r="AW109" i="3"/>
  <c r="AV109" i="3"/>
  <c r="AX108" i="3"/>
  <c r="AW108" i="3"/>
  <c r="AV108" i="3"/>
  <c r="AX107" i="3"/>
  <c r="AW107" i="3"/>
  <c r="AV107" i="3"/>
  <c r="AX106" i="3"/>
  <c r="AW106" i="3"/>
  <c r="AV106" i="3"/>
  <c r="AX105" i="3"/>
  <c r="AW105" i="3"/>
  <c r="AV105" i="3"/>
  <c r="AX104" i="3"/>
  <c r="AW104" i="3"/>
  <c r="AV104" i="3"/>
  <c r="AX103" i="3"/>
  <c r="AW103" i="3"/>
  <c r="AV103" i="3"/>
  <c r="AX102" i="3"/>
  <c r="AW102" i="3"/>
  <c r="AV102" i="3"/>
  <c r="AX101" i="3"/>
  <c r="AW101" i="3"/>
  <c r="AV101" i="3"/>
  <c r="AX100" i="3"/>
  <c r="AW100" i="3"/>
  <c r="AV100" i="3"/>
  <c r="AX99" i="3"/>
  <c r="AW99" i="3"/>
  <c r="AV99" i="3"/>
  <c r="AX98" i="3"/>
  <c r="AW98" i="3"/>
  <c r="AV98" i="3"/>
  <c r="AX97" i="3"/>
  <c r="AW97" i="3"/>
  <c r="AV97" i="3"/>
  <c r="AX96" i="3"/>
  <c r="AW96" i="3"/>
  <c r="AV96" i="3"/>
  <c r="AX95" i="3"/>
  <c r="AW95" i="3"/>
  <c r="AV95" i="3"/>
  <c r="AX94" i="3"/>
  <c r="AW94" i="3"/>
  <c r="AV94" i="3"/>
  <c r="AX93" i="3"/>
  <c r="AW93" i="3"/>
  <c r="AV93" i="3"/>
  <c r="AX92" i="3"/>
  <c r="AW92" i="3"/>
  <c r="AV92" i="3"/>
  <c r="AX91" i="3"/>
  <c r="AW91" i="3"/>
  <c r="AV91" i="3"/>
  <c r="AX90" i="3"/>
  <c r="AW90" i="3"/>
  <c r="AV90" i="3"/>
  <c r="AX89" i="3"/>
  <c r="AW89" i="3"/>
  <c r="AV89" i="3"/>
  <c r="AX88" i="3"/>
  <c r="AW88" i="3"/>
  <c r="AV88" i="3"/>
  <c r="AX87" i="3"/>
  <c r="AW87" i="3"/>
  <c r="AV87" i="3"/>
  <c r="AX86" i="3"/>
  <c r="AW86" i="3"/>
  <c r="AV86" i="3"/>
  <c r="AX85" i="3"/>
  <c r="AW85" i="3"/>
  <c r="AV85" i="3"/>
  <c r="AX84" i="3"/>
  <c r="AW84" i="3"/>
  <c r="AV84" i="3"/>
  <c r="AX83" i="3"/>
  <c r="AW83" i="3"/>
  <c r="AV83" i="3"/>
  <c r="AX82" i="3"/>
  <c r="AW82" i="3"/>
  <c r="AV82" i="3"/>
  <c r="AX81" i="3"/>
  <c r="AW81" i="3"/>
  <c r="AV81" i="3"/>
  <c r="AX80" i="3"/>
  <c r="AW80" i="3"/>
  <c r="AV80" i="3"/>
  <c r="AX79" i="3"/>
  <c r="AW79" i="3"/>
  <c r="AV79" i="3"/>
  <c r="AX78" i="3"/>
  <c r="AW78" i="3"/>
  <c r="AV78" i="3"/>
  <c r="AX77" i="3"/>
  <c r="AW77" i="3"/>
  <c r="AV77" i="3"/>
  <c r="AX76" i="3"/>
  <c r="AW76" i="3"/>
  <c r="AV76" i="3"/>
  <c r="AX75" i="3"/>
  <c r="AW75" i="3"/>
  <c r="AV75" i="3"/>
  <c r="AX74" i="3"/>
  <c r="AW74" i="3"/>
  <c r="AV74" i="3"/>
  <c r="AX73" i="3"/>
  <c r="AW73" i="3"/>
  <c r="AV73" i="3"/>
  <c r="AX72" i="3"/>
  <c r="AW72" i="3"/>
  <c r="AV72" i="3"/>
  <c r="AX71" i="3"/>
  <c r="AW71" i="3"/>
  <c r="AV71" i="3"/>
  <c r="AX70" i="3"/>
  <c r="AW70" i="3"/>
  <c r="AV70" i="3"/>
  <c r="AX69" i="3"/>
  <c r="AW69" i="3"/>
  <c r="AV69" i="3"/>
  <c r="AX68" i="3"/>
  <c r="AW68" i="3"/>
  <c r="AV68" i="3"/>
  <c r="AX67" i="3"/>
  <c r="AW67" i="3"/>
  <c r="AV67" i="3"/>
  <c r="AX66" i="3"/>
  <c r="AW66" i="3"/>
  <c r="AV66" i="3"/>
  <c r="AX65" i="3"/>
  <c r="AW65" i="3"/>
  <c r="AV65" i="3"/>
  <c r="AX64" i="3"/>
  <c r="AW64" i="3"/>
  <c r="AV64" i="3"/>
  <c r="AX63" i="3"/>
  <c r="AW63" i="3"/>
  <c r="AV63" i="3"/>
  <c r="AX62" i="3"/>
  <c r="AW62" i="3"/>
  <c r="AV62" i="3"/>
  <c r="AX61" i="3"/>
  <c r="AW61" i="3"/>
  <c r="AV61" i="3"/>
  <c r="AX60" i="3"/>
  <c r="AW60" i="3"/>
  <c r="AV60" i="3"/>
  <c r="AX59" i="3"/>
  <c r="AW59" i="3"/>
  <c r="AV59" i="3"/>
  <c r="AX58" i="3"/>
  <c r="AW58" i="3"/>
  <c r="AV58" i="3"/>
  <c r="AX57" i="3"/>
  <c r="AW57" i="3"/>
  <c r="AV57" i="3"/>
  <c r="AX56" i="3"/>
  <c r="AW56" i="3"/>
  <c r="AV56" i="3"/>
  <c r="AX55" i="3"/>
  <c r="AW55" i="3"/>
  <c r="AV55" i="3"/>
  <c r="AX54" i="3"/>
  <c r="AW54" i="3"/>
  <c r="AV54" i="3"/>
  <c r="AX53" i="3"/>
  <c r="AW53" i="3"/>
  <c r="AV53" i="3"/>
  <c r="AX52" i="3"/>
  <c r="AW52" i="3"/>
  <c r="AV52" i="3"/>
  <c r="AX51" i="3"/>
  <c r="AW51" i="3"/>
  <c r="AV51" i="3"/>
  <c r="AX50" i="3"/>
  <c r="AW50" i="3"/>
  <c r="AV50" i="3"/>
  <c r="AX49" i="3"/>
  <c r="AW49" i="3"/>
  <c r="AV49" i="3"/>
  <c r="AX48" i="3"/>
  <c r="AW48" i="3"/>
  <c r="AV48" i="3"/>
  <c r="AX47" i="3"/>
  <c r="AW47" i="3"/>
  <c r="AV47" i="3"/>
  <c r="AX46" i="3"/>
  <c r="AW46" i="3"/>
  <c r="AV46" i="3"/>
  <c r="AX45" i="3"/>
  <c r="AW45" i="3"/>
  <c r="AV45" i="3"/>
  <c r="AX44" i="3"/>
  <c r="AW44" i="3"/>
  <c r="AV44" i="3"/>
  <c r="AX43" i="3"/>
  <c r="AW43" i="3"/>
  <c r="AV43" i="3"/>
  <c r="AX42" i="3"/>
  <c r="AW42" i="3"/>
  <c r="AV42" i="3"/>
  <c r="AX41" i="3"/>
  <c r="AW41" i="3"/>
  <c r="AV41" i="3"/>
  <c r="AX40" i="3"/>
  <c r="AW40" i="3"/>
  <c r="AV40" i="3"/>
  <c r="AX39" i="3"/>
  <c r="AW39" i="3"/>
  <c r="AV39" i="3"/>
  <c r="AX38" i="3"/>
  <c r="AW38" i="3"/>
  <c r="AV38" i="3"/>
  <c r="AX37" i="3"/>
  <c r="AW37" i="3"/>
  <c r="AV37" i="3"/>
  <c r="AX36" i="3"/>
  <c r="AW36" i="3"/>
  <c r="AV36" i="3"/>
  <c r="AX35" i="3"/>
  <c r="AW35" i="3"/>
  <c r="AV35" i="3"/>
  <c r="AX34" i="3"/>
  <c r="AW34" i="3"/>
  <c r="AV34" i="3"/>
  <c r="AX33" i="3"/>
  <c r="AW33" i="3"/>
  <c r="AV33" i="3"/>
  <c r="AX32" i="3"/>
  <c r="AW32" i="3"/>
  <c r="AV32" i="3"/>
  <c r="AX31" i="3"/>
  <c r="AW31" i="3"/>
  <c r="AV31" i="3"/>
  <c r="AX30" i="3"/>
  <c r="AW30" i="3"/>
  <c r="AV30" i="3"/>
  <c r="AX29" i="3"/>
  <c r="AW29" i="3"/>
  <c r="AV29" i="3"/>
  <c r="AX28" i="3"/>
  <c r="AW28" i="3"/>
  <c r="AV28" i="3"/>
  <c r="AX27" i="3"/>
  <c r="AW27" i="3"/>
  <c r="AV27" i="3"/>
  <c r="AX26" i="3"/>
  <c r="AW26" i="3"/>
  <c r="AV26" i="3"/>
  <c r="AX25" i="3"/>
  <c r="AW25" i="3"/>
  <c r="AV25" i="3"/>
  <c r="AX24" i="3"/>
  <c r="AW24" i="3"/>
  <c r="AV24" i="3"/>
  <c r="AX23" i="3"/>
  <c r="AW23" i="3"/>
  <c r="AV23" i="3"/>
  <c r="AX22" i="3"/>
  <c r="AW22" i="3"/>
  <c r="AV22" i="3"/>
  <c r="AX21" i="3"/>
  <c r="AW21" i="3"/>
  <c r="AV21" i="3"/>
  <c r="AX20" i="3"/>
  <c r="AW20" i="3"/>
  <c r="AV20" i="3"/>
  <c r="AX19" i="3"/>
  <c r="AW19" i="3"/>
  <c r="AV19" i="3"/>
  <c r="AX18" i="3"/>
  <c r="AW18" i="3"/>
  <c r="AV18" i="3"/>
  <c r="AX17" i="3"/>
  <c r="AW17" i="3"/>
  <c r="AV17" i="3"/>
  <c r="AX16" i="3"/>
  <c r="AW16" i="3"/>
  <c r="AV16" i="3"/>
  <c r="AX15" i="3"/>
  <c r="AW15" i="3"/>
  <c r="AV15" i="3"/>
  <c r="AX14" i="3"/>
  <c r="AW14" i="3"/>
  <c r="AV14" i="3"/>
  <c r="AX13" i="3"/>
  <c r="AW13" i="3"/>
  <c r="AV13" i="3"/>
  <c r="AX12" i="3"/>
  <c r="AW12" i="3"/>
  <c r="AV12" i="3"/>
  <c r="AX11" i="3"/>
  <c r="AW11" i="3"/>
  <c r="AV11" i="3"/>
  <c r="AX10" i="3"/>
  <c r="AW10" i="3"/>
  <c r="AV10" i="3"/>
  <c r="AX9" i="3"/>
  <c r="AW9" i="3"/>
  <c r="AV9" i="3"/>
  <c r="AX8" i="3"/>
  <c r="AW8" i="3"/>
  <c r="AV8" i="3"/>
  <c r="AX7" i="3"/>
  <c r="AW7" i="3"/>
  <c r="AV7" i="3"/>
  <c r="AX6" i="3"/>
  <c r="AW6" i="3"/>
  <c r="AV6" i="3"/>
  <c r="AX5" i="3"/>
  <c r="AW5" i="3"/>
  <c r="AV5" i="3"/>
  <c r="AX4" i="3"/>
  <c r="AW4" i="3"/>
  <c r="AV4" i="3"/>
  <c r="AX3" i="3"/>
  <c r="AW3" i="3"/>
  <c r="AV3" i="3"/>
  <c r="S137" i="2"/>
  <c r="S138" i="2"/>
  <c r="S139" i="2"/>
  <c r="S140" i="2"/>
  <c r="S141" i="2"/>
  <c r="S142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R143" i="2"/>
  <c r="AE142" i="3"/>
  <c r="AF141" i="3"/>
  <c r="AD139" i="3"/>
  <c r="AE127" i="3"/>
  <c r="AE126" i="3"/>
  <c r="AE125" i="3"/>
  <c r="AE124" i="3"/>
  <c r="AE123" i="3"/>
  <c r="AE122" i="3"/>
  <c r="AE121" i="3"/>
  <c r="AE120" i="3"/>
  <c r="AE119" i="3"/>
  <c r="AE118" i="3"/>
  <c r="E142" i="3"/>
  <c r="B138" i="3"/>
  <c r="AE138" i="3" s="1"/>
  <c r="C138" i="3"/>
  <c r="AD138" i="3" s="1"/>
  <c r="D138" i="3"/>
  <c r="B139" i="3"/>
  <c r="E139" i="3" s="1"/>
  <c r="C139" i="3"/>
  <c r="D139" i="3"/>
  <c r="B140" i="3"/>
  <c r="C140" i="3"/>
  <c r="D140" i="3"/>
  <c r="AF140" i="3" s="1"/>
  <c r="B141" i="3"/>
  <c r="E141" i="3" s="1"/>
  <c r="C141" i="3"/>
  <c r="D141" i="3"/>
  <c r="B142" i="3"/>
  <c r="C142" i="3"/>
  <c r="AD146" i="3" s="1"/>
  <c r="D142" i="3"/>
  <c r="C143" i="3"/>
  <c r="D143" i="3"/>
  <c r="B142" i="2"/>
  <c r="B141" i="2"/>
  <c r="C143" i="2"/>
  <c r="L139" i="3" l="1"/>
  <c r="K139" i="3"/>
  <c r="L141" i="3"/>
  <c r="K141" i="3"/>
  <c r="H140" i="3"/>
  <c r="I142" i="3"/>
  <c r="G140" i="3"/>
  <c r="J140" i="3" s="1"/>
  <c r="AE139" i="3"/>
  <c r="AD142" i="3"/>
  <c r="I139" i="3"/>
  <c r="G142" i="3"/>
  <c r="J142" i="3" s="1"/>
  <c r="H139" i="3"/>
  <c r="AD140" i="3"/>
  <c r="AG140" i="3" s="1"/>
  <c r="AF142" i="3"/>
  <c r="I141" i="3"/>
  <c r="G139" i="3"/>
  <c r="E138" i="3"/>
  <c r="H138" i="3" s="1"/>
  <c r="AE140" i="3"/>
  <c r="E140" i="3"/>
  <c r="H141" i="3"/>
  <c r="I138" i="3"/>
  <c r="K142" i="3"/>
  <c r="L142" i="3"/>
  <c r="G141" i="3"/>
  <c r="AD141" i="3"/>
  <c r="AG141" i="3" s="1"/>
  <c r="H142" i="3"/>
  <c r="AF139" i="3"/>
  <c r="I140" i="3"/>
  <c r="G138" i="3"/>
  <c r="AF138" i="3"/>
  <c r="AG138" i="3" s="1"/>
  <c r="AE141" i="3"/>
  <c r="E142" i="2"/>
  <c r="B138" i="2"/>
  <c r="E138" i="2" s="1"/>
  <c r="B139" i="2"/>
  <c r="E139" i="2" s="1"/>
  <c r="B140" i="2"/>
  <c r="E140" i="2" s="1"/>
  <c r="E141" i="2"/>
  <c r="C138" i="2"/>
  <c r="C139" i="2"/>
  <c r="C140" i="2"/>
  <c r="C141" i="2"/>
  <c r="C142" i="2"/>
  <c r="K140" i="3" l="1"/>
  <c r="L140" i="3"/>
  <c r="AG142" i="3"/>
  <c r="L138" i="3"/>
  <c r="K138" i="3"/>
  <c r="J141" i="3"/>
  <c r="J139" i="3"/>
  <c r="AG139" i="3"/>
  <c r="T137" i="3"/>
  <c r="D137" i="3"/>
  <c r="AF137" i="3" s="1"/>
  <c r="C137" i="3"/>
  <c r="AD137" i="3" s="1"/>
  <c r="B137" i="3"/>
  <c r="AE137" i="3" s="1"/>
  <c r="B137" i="2"/>
  <c r="E137" i="2" s="1"/>
  <c r="E137" i="3" l="1"/>
  <c r="H137" i="3" s="1"/>
  <c r="R137" i="2"/>
  <c r="Q137" i="2"/>
  <c r="S137" i="3" s="1"/>
  <c r="L137" i="3" s="1"/>
  <c r="P137" i="2"/>
  <c r="G137" i="3" l="1"/>
  <c r="I137" i="3"/>
  <c r="R137" i="3"/>
  <c r="K137" i="3" s="1"/>
  <c r="M137" i="2"/>
  <c r="N137" i="2"/>
  <c r="C137" i="2"/>
  <c r="J138" i="3" l="1"/>
  <c r="T134" i="3"/>
  <c r="T135" i="3"/>
  <c r="T136" i="3"/>
  <c r="D136" i="3"/>
  <c r="AF136" i="3" s="1"/>
  <c r="C136" i="3"/>
  <c r="AD136" i="3" s="1"/>
  <c r="B136" i="3"/>
  <c r="AE136" i="3" s="1"/>
  <c r="P136" i="2"/>
  <c r="R136" i="3" s="1"/>
  <c r="Q136" i="2"/>
  <c r="S136" i="3" s="1"/>
  <c r="R136" i="2"/>
  <c r="B136" i="2"/>
  <c r="W136" i="2" s="1"/>
  <c r="C136" i="2"/>
  <c r="V136" i="2" l="1"/>
  <c r="E136" i="2"/>
  <c r="AY136" i="3"/>
  <c r="N136" i="2"/>
  <c r="S136" i="2"/>
  <c r="M136" i="2"/>
  <c r="G136" i="2"/>
  <c r="BE135" i="3"/>
  <c r="BE136" i="3"/>
  <c r="BE137" i="3"/>
  <c r="BE134" i="3"/>
  <c r="AG137" i="3"/>
  <c r="AY137" i="3"/>
  <c r="E136" i="3"/>
  <c r="H136" i="3" s="1"/>
  <c r="BS136" i="3"/>
  <c r="D135" i="3"/>
  <c r="AF135" i="3" s="1"/>
  <c r="C135" i="3"/>
  <c r="AD135" i="3" s="1"/>
  <c r="B135" i="3"/>
  <c r="AE135" i="3" s="1"/>
  <c r="R135" i="2"/>
  <c r="Q135" i="2"/>
  <c r="P135" i="2"/>
  <c r="B135" i="2"/>
  <c r="C135" i="2"/>
  <c r="BB137" i="3" l="1"/>
  <c r="AZ136" i="3"/>
  <c r="BA136" i="3"/>
  <c r="BB136" i="3"/>
  <c r="S135" i="3"/>
  <c r="S135" i="2"/>
  <c r="R135" i="3"/>
  <c r="N135" i="2"/>
  <c r="M135" i="2"/>
  <c r="E135" i="2"/>
  <c r="G135" i="2" s="1"/>
  <c r="I136" i="2"/>
  <c r="H136" i="2"/>
  <c r="V135" i="2"/>
  <c r="W135" i="2"/>
  <c r="K136" i="3"/>
  <c r="I136" i="3"/>
  <c r="L136" i="3"/>
  <c r="BA137" i="3"/>
  <c r="AZ137" i="3"/>
  <c r="BS135" i="3"/>
  <c r="E135" i="3"/>
  <c r="G136" i="3"/>
  <c r="AG136" i="3"/>
  <c r="B134" i="3"/>
  <c r="C134" i="3"/>
  <c r="AD134" i="3" s="1"/>
  <c r="D134" i="3"/>
  <c r="AF134" i="3" s="1"/>
  <c r="P134" i="2"/>
  <c r="Q134" i="2"/>
  <c r="R134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C134" i="2"/>
  <c r="BS134" i="3" l="1"/>
  <c r="AE134" i="3"/>
  <c r="J136" i="3"/>
  <c r="J137" i="3"/>
  <c r="V129" i="2"/>
  <c r="W129" i="2"/>
  <c r="W126" i="2"/>
  <c r="V126" i="2"/>
  <c r="V125" i="2"/>
  <c r="W125" i="2"/>
  <c r="V124" i="2"/>
  <c r="W124" i="2"/>
  <c r="V127" i="2"/>
  <c r="W127" i="2"/>
  <c r="V133" i="2"/>
  <c r="W133" i="2"/>
  <c r="V123" i="2"/>
  <c r="W123" i="2"/>
  <c r="V128" i="2"/>
  <c r="W128" i="2"/>
  <c r="V132" i="2"/>
  <c r="W132" i="2"/>
  <c r="V131" i="2"/>
  <c r="W131" i="2"/>
  <c r="W130" i="2"/>
  <c r="V130" i="2"/>
  <c r="S134" i="3"/>
  <c r="I135" i="2"/>
  <c r="H135" i="2"/>
  <c r="V134" i="2"/>
  <c r="W134" i="2"/>
  <c r="E134" i="2"/>
  <c r="S134" i="2"/>
  <c r="M134" i="2"/>
  <c r="R134" i="3"/>
  <c r="N134" i="2"/>
  <c r="AY135" i="3"/>
  <c r="L135" i="3"/>
  <c r="K135" i="3"/>
  <c r="H135" i="3"/>
  <c r="I135" i="3"/>
  <c r="G135" i="3"/>
  <c r="AG135" i="3"/>
  <c r="E134" i="3"/>
  <c r="D133" i="3"/>
  <c r="AF133" i="3" s="1"/>
  <c r="B133" i="3"/>
  <c r="AE133" i="3" s="1"/>
  <c r="R133" i="2"/>
  <c r="Q133" i="2"/>
  <c r="P133" i="2"/>
  <c r="C133" i="2"/>
  <c r="C133" i="3" s="1"/>
  <c r="AD133" i="3" s="1"/>
  <c r="C122" i="2"/>
  <c r="E122" i="2" s="1"/>
  <c r="J135" i="3" l="1"/>
  <c r="N133" i="2"/>
  <c r="S133" i="2"/>
  <c r="AY133" i="3"/>
  <c r="M133" i="2"/>
  <c r="H134" i="2"/>
  <c r="I134" i="2"/>
  <c r="AZ135" i="3"/>
  <c r="BA135" i="3"/>
  <c r="BB135" i="3"/>
  <c r="G134" i="2"/>
  <c r="AY134" i="3"/>
  <c r="I134" i="3"/>
  <c r="K134" i="3"/>
  <c r="L134" i="3"/>
  <c r="G134" i="3"/>
  <c r="H134" i="3"/>
  <c r="AG134" i="3"/>
  <c r="S133" i="3"/>
  <c r="T133" i="3"/>
  <c r="E133" i="3"/>
  <c r="E133" i="2"/>
  <c r="R133" i="3"/>
  <c r="AG133" i="3"/>
  <c r="G122" i="2"/>
  <c r="I122" i="2"/>
  <c r="H122" i="2"/>
  <c r="B130" i="3"/>
  <c r="AE130" i="3" s="1"/>
  <c r="D130" i="3"/>
  <c r="AF130" i="3" s="1"/>
  <c r="B131" i="3"/>
  <c r="AE131" i="3" s="1"/>
  <c r="D131" i="3"/>
  <c r="AF131" i="3" s="1"/>
  <c r="B132" i="3"/>
  <c r="AE132" i="3" s="1"/>
  <c r="D132" i="3"/>
  <c r="AF132" i="3" s="1"/>
  <c r="R130" i="2"/>
  <c r="R131" i="2"/>
  <c r="R132" i="2"/>
  <c r="Q130" i="2"/>
  <c r="Q131" i="2"/>
  <c r="Q132" i="2"/>
  <c r="P130" i="2"/>
  <c r="P131" i="2"/>
  <c r="P132" i="2"/>
  <c r="C130" i="2"/>
  <c r="E130" i="2" s="1"/>
  <c r="C131" i="2"/>
  <c r="E131" i="2" s="1"/>
  <c r="C132" i="2"/>
  <c r="E132" i="2" s="1"/>
  <c r="H132" i="2" l="1"/>
  <c r="I132" i="2"/>
  <c r="G132" i="2"/>
  <c r="N131" i="2"/>
  <c r="H131" i="2"/>
  <c r="I131" i="2"/>
  <c r="G131" i="2"/>
  <c r="M131" i="2"/>
  <c r="N130" i="2"/>
  <c r="R132" i="3"/>
  <c r="M132" i="2"/>
  <c r="M130" i="2"/>
  <c r="H133" i="2"/>
  <c r="I133" i="2"/>
  <c r="G133" i="2"/>
  <c r="H130" i="2"/>
  <c r="I130" i="2"/>
  <c r="G130" i="2"/>
  <c r="N132" i="2"/>
  <c r="BA134" i="3"/>
  <c r="BB134" i="3"/>
  <c r="AZ134" i="3"/>
  <c r="AZ133" i="3"/>
  <c r="BB133" i="3"/>
  <c r="BA133" i="3"/>
  <c r="AR133" i="3"/>
  <c r="AQ134" i="3"/>
  <c r="AP133" i="3"/>
  <c r="AP134" i="3"/>
  <c r="AQ133" i="3"/>
  <c r="AR134" i="3"/>
  <c r="K133" i="3"/>
  <c r="I133" i="3"/>
  <c r="H133" i="3"/>
  <c r="T132" i="3"/>
  <c r="T130" i="3"/>
  <c r="T131" i="3"/>
  <c r="L133" i="3"/>
  <c r="S130" i="2"/>
  <c r="C132" i="3"/>
  <c r="AD132" i="3" s="1"/>
  <c r="S130" i="3"/>
  <c r="S132" i="2"/>
  <c r="C130" i="3"/>
  <c r="AD130" i="3" s="1"/>
  <c r="S132" i="3"/>
  <c r="C131" i="3"/>
  <c r="AD131" i="3" s="1"/>
  <c r="S131" i="2"/>
  <c r="G133" i="3"/>
  <c r="R131" i="3"/>
  <c r="S131" i="3"/>
  <c r="R130" i="3"/>
  <c r="J134" i="3" l="1"/>
  <c r="AY132" i="3"/>
  <c r="E132" i="3"/>
  <c r="I132" i="3" s="1"/>
  <c r="E130" i="3"/>
  <c r="H130" i="3" s="1"/>
  <c r="E131" i="3"/>
  <c r="K131" i="3" s="1"/>
  <c r="AG130" i="3"/>
  <c r="AJ142" i="3" s="1"/>
  <c r="AY130" i="3"/>
  <c r="AY131" i="3"/>
  <c r="BA130" i="3" l="1"/>
  <c r="BB130" i="3"/>
  <c r="AZ130" i="3"/>
  <c r="BB131" i="3"/>
  <c r="BA131" i="3"/>
  <c r="AZ131" i="3"/>
  <c r="AZ132" i="3"/>
  <c r="BB132" i="3"/>
  <c r="BA132" i="3"/>
  <c r="AW143" i="3"/>
  <c r="AR130" i="3"/>
  <c r="AP130" i="3"/>
  <c r="AG131" i="3"/>
  <c r="AQ131" i="3" s="1"/>
  <c r="K130" i="3"/>
  <c r="AG132" i="3"/>
  <c r="AQ132" i="3" s="1"/>
  <c r="H132" i="3"/>
  <c r="AQ130" i="3"/>
  <c r="L130" i="3"/>
  <c r="L132" i="3"/>
  <c r="G132" i="3"/>
  <c r="G131" i="3"/>
  <c r="G130" i="3"/>
  <c r="AV143" i="3"/>
  <c r="I130" i="3"/>
  <c r="H131" i="3"/>
  <c r="K132" i="3"/>
  <c r="I131" i="3"/>
  <c r="L131" i="3"/>
  <c r="D129" i="3"/>
  <c r="AF129" i="3" s="1"/>
  <c r="B129" i="3"/>
  <c r="AE129" i="3" s="1"/>
  <c r="D128" i="3"/>
  <c r="AF128" i="3" s="1"/>
  <c r="B128" i="3"/>
  <c r="AE128" i="3" s="1"/>
  <c r="D127" i="3"/>
  <c r="AF127" i="3" s="1"/>
  <c r="B127" i="3"/>
  <c r="D126" i="3"/>
  <c r="AF126" i="3" s="1"/>
  <c r="B126" i="3"/>
  <c r="D125" i="3"/>
  <c r="AF125" i="3" s="1"/>
  <c r="B125" i="3"/>
  <c r="D124" i="3"/>
  <c r="B124" i="3"/>
  <c r="D123" i="3"/>
  <c r="B123" i="3"/>
  <c r="D122" i="3"/>
  <c r="C122" i="3"/>
  <c r="B122" i="3"/>
  <c r="D121" i="3"/>
  <c r="AF121" i="3" s="1"/>
  <c r="B121" i="3"/>
  <c r="BS133" i="3" s="1"/>
  <c r="D120" i="3"/>
  <c r="AF120" i="3" s="1"/>
  <c r="B120" i="3"/>
  <c r="BS132" i="3" s="1"/>
  <c r="D119" i="3"/>
  <c r="AF119" i="3" s="1"/>
  <c r="B119" i="3"/>
  <c r="BS131" i="3" s="1"/>
  <c r="D118" i="3"/>
  <c r="AF118" i="3" s="1"/>
  <c r="B118" i="3"/>
  <c r="D117" i="3"/>
  <c r="AF117" i="3" s="1"/>
  <c r="B117" i="3"/>
  <c r="AE117" i="3" s="1"/>
  <c r="D116" i="3"/>
  <c r="AF116" i="3" s="1"/>
  <c r="B116" i="3"/>
  <c r="AE116" i="3" s="1"/>
  <c r="D115" i="3"/>
  <c r="AF115" i="3" s="1"/>
  <c r="B115" i="3"/>
  <c r="AE115" i="3" s="1"/>
  <c r="D114" i="3"/>
  <c r="AF114" i="3" s="1"/>
  <c r="B114" i="3"/>
  <c r="AE114" i="3" s="1"/>
  <c r="D113" i="3"/>
  <c r="AF113" i="3" s="1"/>
  <c r="B113" i="3"/>
  <c r="AE113" i="3" s="1"/>
  <c r="D112" i="3"/>
  <c r="AF112" i="3" s="1"/>
  <c r="B112" i="3"/>
  <c r="AE112" i="3" s="1"/>
  <c r="D111" i="3"/>
  <c r="AF111" i="3" s="1"/>
  <c r="B111" i="3"/>
  <c r="AE111" i="3" s="1"/>
  <c r="D110" i="3"/>
  <c r="AF110" i="3" s="1"/>
  <c r="B110" i="3"/>
  <c r="AE110" i="3" s="1"/>
  <c r="D109" i="3"/>
  <c r="AF109" i="3" s="1"/>
  <c r="B109" i="3"/>
  <c r="AE109" i="3" s="1"/>
  <c r="D108" i="3"/>
  <c r="AF108" i="3" s="1"/>
  <c r="B108" i="3"/>
  <c r="AE108" i="3" s="1"/>
  <c r="D107" i="3"/>
  <c r="AF107" i="3" s="1"/>
  <c r="B107" i="3"/>
  <c r="AE107" i="3" s="1"/>
  <c r="D106" i="3"/>
  <c r="AF106" i="3" s="1"/>
  <c r="B106" i="3"/>
  <c r="AE106" i="3" s="1"/>
  <c r="D105" i="3"/>
  <c r="AF105" i="3" s="1"/>
  <c r="B105" i="3"/>
  <c r="AE105" i="3" s="1"/>
  <c r="D104" i="3"/>
  <c r="AF104" i="3" s="1"/>
  <c r="B104" i="3"/>
  <c r="AE104" i="3" s="1"/>
  <c r="D103" i="3"/>
  <c r="AF103" i="3" s="1"/>
  <c r="B103" i="3"/>
  <c r="AE103" i="3" s="1"/>
  <c r="D102" i="3"/>
  <c r="AF102" i="3" s="1"/>
  <c r="B102" i="3"/>
  <c r="AE102" i="3" s="1"/>
  <c r="D101" i="3"/>
  <c r="AF101" i="3" s="1"/>
  <c r="B101" i="3"/>
  <c r="AE101" i="3" s="1"/>
  <c r="D100" i="3"/>
  <c r="AF100" i="3" s="1"/>
  <c r="B100" i="3"/>
  <c r="AE100" i="3" s="1"/>
  <c r="D99" i="3"/>
  <c r="AF99" i="3" s="1"/>
  <c r="B99" i="3"/>
  <c r="AE99" i="3" s="1"/>
  <c r="D98" i="3"/>
  <c r="AF98" i="3" s="1"/>
  <c r="B98" i="3"/>
  <c r="AE98" i="3" s="1"/>
  <c r="D97" i="3"/>
  <c r="AF97" i="3" s="1"/>
  <c r="B97" i="3"/>
  <c r="AE97" i="3" s="1"/>
  <c r="D96" i="3"/>
  <c r="AF96" i="3" s="1"/>
  <c r="B96" i="3"/>
  <c r="AE96" i="3" s="1"/>
  <c r="D95" i="3"/>
  <c r="AF95" i="3" s="1"/>
  <c r="B95" i="3"/>
  <c r="AE95" i="3" s="1"/>
  <c r="D94" i="3"/>
  <c r="AF94" i="3" s="1"/>
  <c r="B94" i="3"/>
  <c r="AE94" i="3" s="1"/>
  <c r="D93" i="3"/>
  <c r="AF93" i="3" s="1"/>
  <c r="B93" i="3"/>
  <c r="AE93" i="3" s="1"/>
  <c r="D92" i="3"/>
  <c r="AF92" i="3" s="1"/>
  <c r="B92" i="3"/>
  <c r="AE92" i="3" s="1"/>
  <c r="D91" i="3"/>
  <c r="AF91" i="3" s="1"/>
  <c r="B91" i="3"/>
  <c r="AE91" i="3" s="1"/>
  <c r="D90" i="3"/>
  <c r="AF90" i="3" s="1"/>
  <c r="B90" i="3"/>
  <c r="AE90" i="3" s="1"/>
  <c r="D89" i="3"/>
  <c r="AF89" i="3" s="1"/>
  <c r="B89" i="3"/>
  <c r="AE89" i="3" s="1"/>
  <c r="D88" i="3"/>
  <c r="AF88" i="3" s="1"/>
  <c r="B88" i="3"/>
  <c r="AE88" i="3" s="1"/>
  <c r="D87" i="3"/>
  <c r="AF87" i="3" s="1"/>
  <c r="B87" i="3"/>
  <c r="AE87" i="3" s="1"/>
  <c r="D86" i="3"/>
  <c r="AF86" i="3" s="1"/>
  <c r="B86" i="3"/>
  <c r="AE86" i="3" s="1"/>
  <c r="D85" i="3"/>
  <c r="AF85" i="3" s="1"/>
  <c r="B85" i="3"/>
  <c r="AE85" i="3" s="1"/>
  <c r="D84" i="3"/>
  <c r="AF84" i="3" s="1"/>
  <c r="B84" i="3"/>
  <c r="AE84" i="3" s="1"/>
  <c r="D83" i="3"/>
  <c r="AF83" i="3" s="1"/>
  <c r="B83" i="3"/>
  <c r="AE83" i="3" s="1"/>
  <c r="D82" i="3"/>
  <c r="AF82" i="3" s="1"/>
  <c r="B82" i="3"/>
  <c r="AE82" i="3" s="1"/>
  <c r="D81" i="3"/>
  <c r="AF81" i="3" s="1"/>
  <c r="B81" i="3"/>
  <c r="AE81" i="3" s="1"/>
  <c r="D80" i="3"/>
  <c r="AF80" i="3" s="1"/>
  <c r="B80" i="3"/>
  <c r="AE80" i="3" s="1"/>
  <c r="D79" i="3"/>
  <c r="AF79" i="3" s="1"/>
  <c r="B79" i="3"/>
  <c r="AE79" i="3" s="1"/>
  <c r="D78" i="3"/>
  <c r="AF78" i="3" s="1"/>
  <c r="B78" i="3"/>
  <c r="AE78" i="3" s="1"/>
  <c r="D77" i="3"/>
  <c r="AF77" i="3" s="1"/>
  <c r="B77" i="3"/>
  <c r="AE77" i="3" s="1"/>
  <c r="D76" i="3"/>
  <c r="AF76" i="3" s="1"/>
  <c r="B76" i="3"/>
  <c r="AE76" i="3" s="1"/>
  <c r="D75" i="3"/>
  <c r="AF75" i="3" s="1"/>
  <c r="B75" i="3"/>
  <c r="AE75" i="3" s="1"/>
  <c r="D74" i="3"/>
  <c r="AF74" i="3" s="1"/>
  <c r="B74" i="3"/>
  <c r="AE74" i="3" s="1"/>
  <c r="D73" i="3"/>
  <c r="AF73" i="3" s="1"/>
  <c r="B73" i="3"/>
  <c r="AE73" i="3" s="1"/>
  <c r="D72" i="3"/>
  <c r="AF72" i="3" s="1"/>
  <c r="B72" i="3"/>
  <c r="AE72" i="3" s="1"/>
  <c r="D71" i="3"/>
  <c r="AF71" i="3" s="1"/>
  <c r="B71" i="3"/>
  <c r="AE71" i="3" s="1"/>
  <c r="D70" i="3"/>
  <c r="AF70" i="3" s="1"/>
  <c r="B70" i="3"/>
  <c r="AE70" i="3" s="1"/>
  <c r="D69" i="3"/>
  <c r="AF69" i="3" s="1"/>
  <c r="B69" i="3"/>
  <c r="AE69" i="3" s="1"/>
  <c r="D68" i="3"/>
  <c r="AF68" i="3" s="1"/>
  <c r="B68" i="3"/>
  <c r="AE68" i="3" s="1"/>
  <c r="D67" i="3"/>
  <c r="AF67" i="3" s="1"/>
  <c r="B67" i="3"/>
  <c r="AE67" i="3" s="1"/>
  <c r="D66" i="3"/>
  <c r="AF66" i="3" s="1"/>
  <c r="B66" i="3"/>
  <c r="AE66" i="3" s="1"/>
  <c r="D65" i="3"/>
  <c r="AF65" i="3" s="1"/>
  <c r="B65" i="3"/>
  <c r="AE65" i="3" s="1"/>
  <c r="D64" i="3"/>
  <c r="AF64" i="3" s="1"/>
  <c r="B64" i="3"/>
  <c r="AE64" i="3" s="1"/>
  <c r="D63" i="3"/>
  <c r="AF63" i="3" s="1"/>
  <c r="B63" i="3"/>
  <c r="AE63" i="3" s="1"/>
  <c r="D62" i="3"/>
  <c r="AF62" i="3" s="1"/>
  <c r="B62" i="3"/>
  <c r="AE62" i="3" s="1"/>
  <c r="D61" i="3"/>
  <c r="AF61" i="3" s="1"/>
  <c r="B61" i="3"/>
  <c r="AE61" i="3" s="1"/>
  <c r="D60" i="3"/>
  <c r="AF60" i="3" s="1"/>
  <c r="B60" i="3"/>
  <c r="AE60" i="3" s="1"/>
  <c r="D59" i="3"/>
  <c r="AF59" i="3" s="1"/>
  <c r="B59" i="3"/>
  <c r="AE59" i="3" s="1"/>
  <c r="D58" i="3"/>
  <c r="AF58" i="3" s="1"/>
  <c r="B58" i="3"/>
  <c r="AE58" i="3" s="1"/>
  <c r="D57" i="3"/>
  <c r="AF57" i="3" s="1"/>
  <c r="B57" i="3"/>
  <c r="AE57" i="3" s="1"/>
  <c r="D56" i="3"/>
  <c r="AF56" i="3" s="1"/>
  <c r="B56" i="3"/>
  <c r="AE56" i="3" s="1"/>
  <c r="D55" i="3"/>
  <c r="AF55" i="3" s="1"/>
  <c r="B55" i="3"/>
  <c r="AE55" i="3" s="1"/>
  <c r="D54" i="3"/>
  <c r="AF54" i="3" s="1"/>
  <c r="B54" i="3"/>
  <c r="AE54" i="3" s="1"/>
  <c r="D53" i="3"/>
  <c r="AF53" i="3" s="1"/>
  <c r="B53" i="3"/>
  <c r="AE53" i="3" s="1"/>
  <c r="D52" i="3"/>
  <c r="AF52" i="3" s="1"/>
  <c r="B52" i="3"/>
  <c r="AE52" i="3" s="1"/>
  <c r="D51" i="3"/>
  <c r="AF51" i="3" s="1"/>
  <c r="B51" i="3"/>
  <c r="AE51" i="3" s="1"/>
  <c r="D50" i="3"/>
  <c r="AF50" i="3" s="1"/>
  <c r="B50" i="3"/>
  <c r="AE50" i="3" s="1"/>
  <c r="D49" i="3"/>
  <c r="AF49" i="3" s="1"/>
  <c r="B49" i="3"/>
  <c r="AE49" i="3" s="1"/>
  <c r="D48" i="3"/>
  <c r="AF48" i="3" s="1"/>
  <c r="B48" i="3"/>
  <c r="AE48" i="3" s="1"/>
  <c r="D47" i="3"/>
  <c r="AF47" i="3" s="1"/>
  <c r="B47" i="3"/>
  <c r="AE47" i="3" s="1"/>
  <c r="D46" i="3"/>
  <c r="AF46" i="3" s="1"/>
  <c r="B46" i="3"/>
  <c r="AE46" i="3" s="1"/>
  <c r="D45" i="3"/>
  <c r="AF45" i="3" s="1"/>
  <c r="B45" i="3"/>
  <c r="AE45" i="3" s="1"/>
  <c r="D44" i="3"/>
  <c r="AF44" i="3" s="1"/>
  <c r="B44" i="3"/>
  <c r="AE44" i="3" s="1"/>
  <c r="D43" i="3"/>
  <c r="AF43" i="3" s="1"/>
  <c r="B43" i="3"/>
  <c r="AE43" i="3" s="1"/>
  <c r="D42" i="3"/>
  <c r="AF42" i="3" s="1"/>
  <c r="B42" i="3"/>
  <c r="AE42" i="3" s="1"/>
  <c r="D41" i="3"/>
  <c r="AF41" i="3" s="1"/>
  <c r="B41" i="3"/>
  <c r="AE41" i="3" s="1"/>
  <c r="D40" i="3"/>
  <c r="AF40" i="3" s="1"/>
  <c r="B40" i="3"/>
  <c r="AE40" i="3" s="1"/>
  <c r="D39" i="3"/>
  <c r="AF39" i="3" s="1"/>
  <c r="B39" i="3"/>
  <c r="AE39" i="3" s="1"/>
  <c r="D38" i="3"/>
  <c r="AF38" i="3" s="1"/>
  <c r="B38" i="3"/>
  <c r="AE38" i="3" s="1"/>
  <c r="D37" i="3"/>
  <c r="AF37" i="3" s="1"/>
  <c r="B37" i="3"/>
  <c r="AE37" i="3" s="1"/>
  <c r="D36" i="3"/>
  <c r="AF36" i="3" s="1"/>
  <c r="B36" i="3"/>
  <c r="AE36" i="3" s="1"/>
  <c r="D35" i="3"/>
  <c r="AF35" i="3" s="1"/>
  <c r="B35" i="3"/>
  <c r="AE35" i="3" s="1"/>
  <c r="D34" i="3"/>
  <c r="AF34" i="3" s="1"/>
  <c r="B34" i="3"/>
  <c r="AE34" i="3" s="1"/>
  <c r="D33" i="3"/>
  <c r="AF33" i="3" s="1"/>
  <c r="B33" i="3"/>
  <c r="AE33" i="3" s="1"/>
  <c r="D32" i="3"/>
  <c r="AF32" i="3" s="1"/>
  <c r="B32" i="3"/>
  <c r="AE32" i="3" s="1"/>
  <c r="D31" i="3"/>
  <c r="AF31" i="3" s="1"/>
  <c r="B31" i="3"/>
  <c r="AE31" i="3" s="1"/>
  <c r="D30" i="3"/>
  <c r="AF30" i="3" s="1"/>
  <c r="B30" i="3"/>
  <c r="AE30" i="3" s="1"/>
  <c r="D29" i="3"/>
  <c r="AF29" i="3" s="1"/>
  <c r="B29" i="3"/>
  <c r="AE29" i="3" s="1"/>
  <c r="D28" i="3"/>
  <c r="AF28" i="3" s="1"/>
  <c r="B28" i="3"/>
  <c r="AE28" i="3" s="1"/>
  <c r="D27" i="3"/>
  <c r="AF27" i="3" s="1"/>
  <c r="B27" i="3"/>
  <c r="AE27" i="3" s="1"/>
  <c r="D26" i="3"/>
  <c r="AF26" i="3" s="1"/>
  <c r="B26" i="3"/>
  <c r="AE26" i="3" s="1"/>
  <c r="D25" i="3"/>
  <c r="AF25" i="3" s="1"/>
  <c r="B25" i="3"/>
  <c r="AE25" i="3" s="1"/>
  <c r="D24" i="3"/>
  <c r="AF24" i="3" s="1"/>
  <c r="B24" i="3"/>
  <c r="AE24" i="3" s="1"/>
  <c r="D23" i="3"/>
  <c r="AF23" i="3" s="1"/>
  <c r="B23" i="3"/>
  <c r="AE23" i="3" s="1"/>
  <c r="D22" i="3"/>
  <c r="AF22" i="3" s="1"/>
  <c r="B22" i="3"/>
  <c r="AE22" i="3" s="1"/>
  <c r="D21" i="3"/>
  <c r="AF21" i="3" s="1"/>
  <c r="B21" i="3"/>
  <c r="AE21" i="3" s="1"/>
  <c r="D20" i="3"/>
  <c r="AF20" i="3" s="1"/>
  <c r="B20" i="3"/>
  <c r="AE20" i="3" s="1"/>
  <c r="D19" i="3"/>
  <c r="AF19" i="3" s="1"/>
  <c r="B19" i="3"/>
  <c r="AE19" i="3" s="1"/>
  <c r="D18" i="3"/>
  <c r="AF18" i="3" s="1"/>
  <c r="B18" i="3"/>
  <c r="AE18" i="3" s="1"/>
  <c r="D17" i="3"/>
  <c r="AF17" i="3" s="1"/>
  <c r="B17" i="3"/>
  <c r="AE17" i="3" s="1"/>
  <c r="D16" i="3"/>
  <c r="AF16" i="3" s="1"/>
  <c r="B16" i="3"/>
  <c r="AE16" i="3" s="1"/>
  <c r="D15" i="3"/>
  <c r="AF15" i="3" s="1"/>
  <c r="B15" i="3"/>
  <c r="AE15" i="3" s="1"/>
  <c r="D14" i="3"/>
  <c r="AF14" i="3" s="1"/>
  <c r="B14" i="3"/>
  <c r="AE14" i="3" s="1"/>
  <c r="D13" i="3"/>
  <c r="AF13" i="3" s="1"/>
  <c r="B13" i="3"/>
  <c r="AE13" i="3" s="1"/>
  <c r="D12" i="3"/>
  <c r="AF12" i="3" s="1"/>
  <c r="B12" i="3"/>
  <c r="AE12" i="3" s="1"/>
  <c r="D11" i="3"/>
  <c r="AF11" i="3" s="1"/>
  <c r="B11" i="3"/>
  <c r="AE11" i="3" s="1"/>
  <c r="D10" i="3"/>
  <c r="AF10" i="3" s="1"/>
  <c r="B10" i="3"/>
  <c r="AE10" i="3" s="1"/>
  <c r="D9" i="3"/>
  <c r="AF9" i="3" s="1"/>
  <c r="B9" i="3"/>
  <c r="AE9" i="3" s="1"/>
  <c r="D8" i="3"/>
  <c r="AF8" i="3" s="1"/>
  <c r="B8" i="3"/>
  <c r="AE8" i="3" s="1"/>
  <c r="D7" i="3"/>
  <c r="AF7" i="3" s="1"/>
  <c r="B7" i="3"/>
  <c r="AE7" i="3" s="1"/>
  <c r="D6" i="3"/>
  <c r="AF6" i="3" s="1"/>
  <c r="B6" i="3"/>
  <c r="AE6" i="3" s="1"/>
  <c r="D5" i="3"/>
  <c r="AF5" i="3" s="1"/>
  <c r="B5" i="3"/>
  <c r="AE5" i="3" s="1"/>
  <c r="D4" i="3"/>
  <c r="AF4" i="3" s="1"/>
  <c r="C4" i="3"/>
  <c r="AD4" i="3" s="1"/>
  <c r="B4" i="3"/>
  <c r="AE4" i="3" s="1"/>
  <c r="D3" i="3"/>
  <c r="AF3" i="3" s="1"/>
  <c r="C3" i="3"/>
  <c r="AD3" i="3" s="1"/>
  <c r="B3" i="3"/>
  <c r="AE3" i="3" s="1"/>
  <c r="R129" i="2"/>
  <c r="Q129" i="2"/>
  <c r="P129" i="2"/>
  <c r="C129" i="2"/>
  <c r="C129" i="3" s="1"/>
  <c r="AD129" i="3" s="1"/>
  <c r="R128" i="2"/>
  <c r="Q128" i="2"/>
  <c r="P128" i="2"/>
  <c r="C128" i="2"/>
  <c r="C128" i="3" s="1"/>
  <c r="AD128" i="3" s="1"/>
  <c r="R127" i="2"/>
  <c r="Q127" i="2"/>
  <c r="P127" i="2"/>
  <c r="C127" i="2"/>
  <c r="R126" i="2"/>
  <c r="Q126" i="2"/>
  <c r="P126" i="2"/>
  <c r="C126" i="2"/>
  <c r="R125" i="2"/>
  <c r="Q125" i="2"/>
  <c r="BD137" i="3" s="1"/>
  <c r="P125" i="2"/>
  <c r="C125" i="2"/>
  <c r="C125" i="3" s="1"/>
  <c r="AD125" i="3" s="1"/>
  <c r="R124" i="2"/>
  <c r="Q124" i="2"/>
  <c r="BD136" i="3" s="1"/>
  <c r="P124" i="2"/>
  <c r="BC136" i="3" s="1"/>
  <c r="C124" i="2"/>
  <c r="C124" i="3" s="1"/>
  <c r="R123" i="2"/>
  <c r="Q123" i="2"/>
  <c r="BD135" i="3" s="1"/>
  <c r="P123" i="2"/>
  <c r="BC135" i="3" s="1"/>
  <c r="C123" i="2"/>
  <c r="C123" i="3" s="1"/>
  <c r="W122" i="2"/>
  <c r="V122" i="2"/>
  <c r="R122" i="2"/>
  <c r="Q122" i="2"/>
  <c r="BD134" i="3" s="1"/>
  <c r="P122" i="2"/>
  <c r="BC134" i="3" s="1"/>
  <c r="R121" i="2"/>
  <c r="Q121" i="2"/>
  <c r="P121" i="2"/>
  <c r="C121" i="2"/>
  <c r="B121" i="2"/>
  <c r="V121" i="2" s="1"/>
  <c r="R120" i="2"/>
  <c r="Q120" i="2"/>
  <c r="P120" i="2"/>
  <c r="C120" i="2"/>
  <c r="C120" i="3" s="1"/>
  <c r="AD120" i="3" s="1"/>
  <c r="B120" i="2"/>
  <c r="R119" i="2"/>
  <c r="Q119" i="2"/>
  <c r="P119" i="2"/>
  <c r="C119" i="2"/>
  <c r="B119" i="2"/>
  <c r="W119" i="2" s="1"/>
  <c r="R118" i="2"/>
  <c r="Q118" i="2"/>
  <c r="P118" i="2"/>
  <c r="C118" i="2"/>
  <c r="C118" i="3" s="1"/>
  <c r="AD118" i="3" s="1"/>
  <c r="B118" i="2"/>
  <c r="W118" i="2" s="1"/>
  <c r="R117" i="2"/>
  <c r="Q117" i="2"/>
  <c r="P117" i="2"/>
  <c r="C117" i="2"/>
  <c r="B117" i="2"/>
  <c r="V117" i="2" s="1"/>
  <c r="R116" i="2"/>
  <c r="Q116" i="2"/>
  <c r="P116" i="2"/>
  <c r="C116" i="2"/>
  <c r="C116" i="3" s="1"/>
  <c r="AD116" i="3" s="1"/>
  <c r="B116" i="2"/>
  <c r="W116" i="2" s="1"/>
  <c r="R115" i="2"/>
  <c r="Q115" i="2"/>
  <c r="P115" i="2"/>
  <c r="C115" i="2"/>
  <c r="B115" i="2"/>
  <c r="V115" i="2" s="1"/>
  <c r="W114" i="2"/>
  <c r="R114" i="2"/>
  <c r="Q114" i="2"/>
  <c r="P114" i="2"/>
  <c r="C114" i="2"/>
  <c r="B114" i="2"/>
  <c r="V114" i="2" s="1"/>
  <c r="R113" i="2"/>
  <c r="Q113" i="2"/>
  <c r="P113" i="2"/>
  <c r="C113" i="2"/>
  <c r="B113" i="2"/>
  <c r="V113" i="2" s="1"/>
  <c r="R112" i="2"/>
  <c r="Q112" i="2"/>
  <c r="P112" i="2"/>
  <c r="C112" i="2"/>
  <c r="B112" i="2"/>
  <c r="W112" i="2" s="1"/>
  <c r="R111" i="2"/>
  <c r="Q111" i="2"/>
  <c r="P111" i="2"/>
  <c r="C111" i="2"/>
  <c r="B111" i="2"/>
  <c r="W111" i="2" s="1"/>
  <c r="V110" i="2"/>
  <c r="R110" i="2"/>
  <c r="Q110" i="2"/>
  <c r="P110" i="2"/>
  <c r="C110" i="2"/>
  <c r="C110" i="3" s="1"/>
  <c r="AD110" i="3" s="1"/>
  <c r="B110" i="2"/>
  <c r="W110" i="2" s="1"/>
  <c r="R109" i="2"/>
  <c r="Q109" i="2"/>
  <c r="P109" i="2"/>
  <c r="C109" i="2"/>
  <c r="B109" i="2"/>
  <c r="V109" i="2" s="1"/>
  <c r="R108" i="2"/>
  <c r="Q108" i="2"/>
  <c r="P108" i="2"/>
  <c r="C108" i="2"/>
  <c r="B108" i="2"/>
  <c r="W108" i="2" s="1"/>
  <c r="R107" i="2"/>
  <c r="Q107" i="2"/>
  <c r="P107" i="2"/>
  <c r="C107" i="2"/>
  <c r="B107" i="2"/>
  <c r="W107" i="2" s="1"/>
  <c r="R106" i="2"/>
  <c r="T106" i="3" s="1"/>
  <c r="Q106" i="2"/>
  <c r="P106" i="2"/>
  <c r="C106" i="2"/>
  <c r="C106" i="3" s="1"/>
  <c r="AD106" i="3" s="1"/>
  <c r="B106" i="2"/>
  <c r="W106" i="2" s="1"/>
  <c r="R105" i="2"/>
  <c r="Q105" i="2"/>
  <c r="P105" i="2"/>
  <c r="C105" i="2"/>
  <c r="B105" i="2"/>
  <c r="V105" i="2" s="1"/>
  <c r="R104" i="2"/>
  <c r="Q104" i="2"/>
  <c r="P104" i="2"/>
  <c r="C104" i="2"/>
  <c r="B104" i="2"/>
  <c r="V103" i="2"/>
  <c r="R103" i="2"/>
  <c r="Q103" i="2"/>
  <c r="P103" i="2"/>
  <c r="C103" i="2"/>
  <c r="B103" i="2"/>
  <c r="W103" i="2" s="1"/>
  <c r="R102" i="2"/>
  <c r="Q102" i="2"/>
  <c r="P102" i="2"/>
  <c r="C102" i="2"/>
  <c r="C102" i="3" s="1"/>
  <c r="AD102" i="3" s="1"/>
  <c r="B102" i="2"/>
  <c r="E102" i="2" s="1"/>
  <c r="R101" i="2"/>
  <c r="Q101" i="2"/>
  <c r="P101" i="2"/>
  <c r="C101" i="2"/>
  <c r="B101" i="2"/>
  <c r="V101" i="2" s="1"/>
  <c r="R100" i="2"/>
  <c r="Q100" i="2"/>
  <c r="P100" i="2"/>
  <c r="C100" i="2"/>
  <c r="B100" i="2"/>
  <c r="R99" i="2"/>
  <c r="Q99" i="2"/>
  <c r="P99" i="2"/>
  <c r="C99" i="2"/>
  <c r="E99" i="2" s="1"/>
  <c r="I99" i="2" s="1"/>
  <c r="B99" i="2"/>
  <c r="R98" i="2"/>
  <c r="Q98" i="2"/>
  <c r="P98" i="2"/>
  <c r="C98" i="2"/>
  <c r="B98" i="2"/>
  <c r="R97" i="2"/>
  <c r="Q97" i="2"/>
  <c r="P97" i="2"/>
  <c r="C97" i="2"/>
  <c r="B97" i="2"/>
  <c r="R96" i="2"/>
  <c r="Q96" i="2"/>
  <c r="P96" i="2"/>
  <c r="C96" i="2"/>
  <c r="B96" i="2"/>
  <c r="R95" i="2"/>
  <c r="Q95" i="2"/>
  <c r="P95" i="2"/>
  <c r="C95" i="2"/>
  <c r="B95" i="2"/>
  <c r="E95" i="2" s="1"/>
  <c r="I95" i="2" s="1"/>
  <c r="R94" i="2"/>
  <c r="Q94" i="2"/>
  <c r="P94" i="2"/>
  <c r="C94" i="2"/>
  <c r="B94" i="2"/>
  <c r="R93" i="2"/>
  <c r="Q93" i="2"/>
  <c r="P93" i="2"/>
  <c r="C93" i="2"/>
  <c r="B93" i="2"/>
  <c r="R92" i="2"/>
  <c r="Q92" i="2"/>
  <c r="P92" i="2"/>
  <c r="C92" i="2"/>
  <c r="B92" i="2"/>
  <c r="R91" i="2"/>
  <c r="Q91" i="2"/>
  <c r="P91" i="2"/>
  <c r="C91" i="2"/>
  <c r="B91" i="2"/>
  <c r="R90" i="2"/>
  <c r="Q90" i="2"/>
  <c r="P90" i="2"/>
  <c r="C90" i="2"/>
  <c r="B90" i="2"/>
  <c r="R89" i="2"/>
  <c r="Q89" i="2"/>
  <c r="P89" i="2"/>
  <c r="C89" i="2"/>
  <c r="B89" i="2"/>
  <c r="R88" i="2"/>
  <c r="Q88" i="2"/>
  <c r="P88" i="2"/>
  <c r="C88" i="2"/>
  <c r="B88" i="2"/>
  <c r="R87" i="2"/>
  <c r="Q87" i="2"/>
  <c r="P87" i="2"/>
  <c r="C87" i="2"/>
  <c r="B87" i="2"/>
  <c r="R86" i="2"/>
  <c r="Q86" i="2"/>
  <c r="P86" i="2"/>
  <c r="C86" i="2"/>
  <c r="B86" i="2"/>
  <c r="R85" i="2"/>
  <c r="Q85" i="2"/>
  <c r="P85" i="2"/>
  <c r="C85" i="2"/>
  <c r="B85" i="2"/>
  <c r="R84" i="2"/>
  <c r="Q84" i="2"/>
  <c r="P84" i="2"/>
  <c r="C84" i="2"/>
  <c r="C84" i="3" s="1"/>
  <c r="AD84" i="3" s="1"/>
  <c r="B84" i="2"/>
  <c r="R83" i="2"/>
  <c r="Q83" i="2"/>
  <c r="P83" i="2"/>
  <c r="C83" i="2"/>
  <c r="C83" i="3" s="1"/>
  <c r="AD83" i="3" s="1"/>
  <c r="B83" i="2"/>
  <c r="R82" i="2"/>
  <c r="T82" i="3" s="1"/>
  <c r="Q82" i="2"/>
  <c r="P82" i="2"/>
  <c r="C82" i="2"/>
  <c r="C82" i="3" s="1"/>
  <c r="AD82" i="3" s="1"/>
  <c r="B82" i="2"/>
  <c r="R81" i="2"/>
  <c r="Q81" i="2"/>
  <c r="P81" i="2"/>
  <c r="C81" i="2"/>
  <c r="C81" i="3" s="1"/>
  <c r="AD81" i="3" s="1"/>
  <c r="B81" i="2"/>
  <c r="R80" i="2"/>
  <c r="Q80" i="2"/>
  <c r="P80" i="2"/>
  <c r="C80" i="2"/>
  <c r="C80" i="3" s="1"/>
  <c r="AD80" i="3" s="1"/>
  <c r="B80" i="2"/>
  <c r="E80" i="2" s="1"/>
  <c r="I80" i="2" s="1"/>
  <c r="R79" i="2"/>
  <c r="Q79" i="2"/>
  <c r="P79" i="2"/>
  <c r="C79" i="2"/>
  <c r="C79" i="3" s="1"/>
  <c r="AD79" i="3" s="1"/>
  <c r="B79" i="2"/>
  <c r="R78" i="2"/>
  <c r="Q78" i="2"/>
  <c r="P78" i="2"/>
  <c r="C78" i="2"/>
  <c r="C78" i="3" s="1"/>
  <c r="AD78" i="3" s="1"/>
  <c r="B78" i="2"/>
  <c r="R77" i="2"/>
  <c r="Q77" i="2"/>
  <c r="P77" i="2"/>
  <c r="C77" i="2"/>
  <c r="C77" i="3" s="1"/>
  <c r="AD77" i="3" s="1"/>
  <c r="B77" i="2"/>
  <c r="R76" i="2"/>
  <c r="Q76" i="2"/>
  <c r="P76" i="2"/>
  <c r="C76" i="2"/>
  <c r="C76" i="3" s="1"/>
  <c r="AD76" i="3" s="1"/>
  <c r="B76" i="2"/>
  <c r="E76" i="2" s="1"/>
  <c r="I76" i="2" s="1"/>
  <c r="R75" i="2"/>
  <c r="Q75" i="2"/>
  <c r="P75" i="2"/>
  <c r="C75" i="2"/>
  <c r="C75" i="3" s="1"/>
  <c r="AD75" i="3" s="1"/>
  <c r="B75" i="2"/>
  <c r="R74" i="2"/>
  <c r="Q74" i="2"/>
  <c r="P74" i="2"/>
  <c r="C74" i="2"/>
  <c r="C74" i="3" s="1"/>
  <c r="AD74" i="3" s="1"/>
  <c r="B74" i="2"/>
  <c r="R73" i="2"/>
  <c r="Q73" i="2"/>
  <c r="P73" i="2"/>
  <c r="C73" i="2"/>
  <c r="C73" i="3" s="1"/>
  <c r="AD73" i="3" s="1"/>
  <c r="B73" i="2"/>
  <c r="R72" i="2"/>
  <c r="Q72" i="2"/>
  <c r="P72" i="2"/>
  <c r="C72" i="2"/>
  <c r="C72" i="3" s="1"/>
  <c r="AD72" i="3" s="1"/>
  <c r="B72" i="2"/>
  <c r="R71" i="2"/>
  <c r="Q71" i="2"/>
  <c r="P71" i="2"/>
  <c r="C71" i="2"/>
  <c r="C71" i="3" s="1"/>
  <c r="AD71" i="3" s="1"/>
  <c r="B71" i="2"/>
  <c r="R70" i="2"/>
  <c r="Q70" i="2"/>
  <c r="P70" i="2"/>
  <c r="C70" i="2"/>
  <c r="B70" i="2"/>
  <c r="R69" i="2"/>
  <c r="Q69" i="2"/>
  <c r="P69" i="2"/>
  <c r="C69" i="2"/>
  <c r="C69" i="3" s="1"/>
  <c r="AD69" i="3" s="1"/>
  <c r="B69" i="2"/>
  <c r="R68" i="2"/>
  <c r="Q68" i="2"/>
  <c r="P68" i="2"/>
  <c r="C68" i="2"/>
  <c r="C68" i="3" s="1"/>
  <c r="AD68" i="3" s="1"/>
  <c r="B68" i="2"/>
  <c r="R67" i="2"/>
  <c r="Q67" i="2"/>
  <c r="P67" i="2"/>
  <c r="C67" i="2"/>
  <c r="C67" i="3" s="1"/>
  <c r="AD67" i="3" s="1"/>
  <c r="B67" i="2"/>
  <c r="E67" i="2" s="1"/>
  <c r="I67" i="2" s="1"/>
  <c r="R66" i="2"/>
  <c r="Q66" i="2"/>
  <c r="P66" i="2"/>
  <c r="C66" i="2"/>
  <c r="C66" i="3" s="1"/>
  <c r="AD66" i="3" s="1"/>
  <c r="B66" i="2"/>
  <c r="R65" i="2"/>
  <c r="Q65" i="2"/>
  <c r="P65" i="2"/>
  <c r="C65" i="2"/>
  <c r="C65" i="3" s="1"/>
  <c r="AD65" i="3" s="1"/>
  <c r="B65" i="2"/>
  <c r="R64" i="2"/>
  <c r="Q64" i="2"/>
  <c r="P64" i="2"/>
  <c r="C64" i="2"/>
  <c r="C64" i="3" s="1"/>
  <c r="AD64" i="3" s="1"/>
  <c r="B64" i="2"/>
  <c r="R63" i="2"/>
  <c r="Q63" i="2"/>
  <c r="P63" i="2"/>
  <c r="C63" i="2"/>
  <c r="C63" i="3" s="1"/>
  <c r="AD63" i="3" s="1"/>
  <c r="B63" i="2"/>
  <c r="R62" i="2"/>
  <c r="Q62" i="2"/>
  <c r="P62" i="2"/>
  <c r="C62" i="2"/>
  <c r="C62" i="3" s="1"/>
  <c r="AD62" i="3" s="1"/>
  <c r="B62" i="2"/>
  <c r="E62" i="2" s="1"/>
  <c r="I62" i="2" s="1"/>
  <c r="R61" i="2"/>
  <c r="Q61" i="2"/>
  <c r="P61" i="2"/>
  <c r="C61" i="2"/>
  <c r="C61" i="3" s="1"/>
  <c r="AD61" i="3" s="1"/>
  <c r="B61" i="2"/>
  <c r="R60" i="2"/>
  <c r="Q60" i="2"/>
  <c r="P60" i="2"/>
  <c r="C60" i="2"/>
  <c r="C60" i="3" s="1"/>
  <c r="AD60" i="3" s="1"/>
  <c r="B60" i="2"/>
  <c r="R59" i="2"/>
  <c r="Q59" i="2"/>
  <c r="P59" i="2"/>
  <c r="C59" i="2"/>
  <c r="B59" i="2"/>
  <c r="R58" i="2"/>
  <c r="Q58" i="2"/>
  <c r="P58" i="2"/>
  <c r="C58" i="2"/>
  <c r="C58" i="3" s="1"/>
  <c r="AD58" i="3" s="1"/>
  <c r="B58" i="2"/>
  <c r="R57" i="2"/>
  <c r="Q57" i="2"/>
  <c r="P57" i="2"/>
  <c r="C57" i="2"/>
  <c r="C57" i="3" s="1"/>
  <c r="AD57" i="3" s="1"/>
  <c r="B57" i="2"/>
  <c r="R56" i="2"/>
  <c r="Q56" i="2"/>
  <c r="P56" i="2"/>
  <c r="C56" i="2"/>
  <c r="C56" i="3" s="1"/>
  <c r="AD56" i="3" s="1"/>
  <c r="B56" i="2"/>
  <c r="R55" i="2"/>
  <c r="Q55" i="2"/>
  <c r="P55" i="2"/>
  <c r="C55" i="2"/>
  <c r="B55" i="2"/>
  <c r="R54" i="2"/>
  <c r="Q54" i="2"/>
  <c r="P54" i="2"/>
  <c r="C54" i="2"/>
  <c r="C54" i="3" s="1"/>
  <c r="AD54" i="3" s="1"/>
  <c r="B54" i="2"/>
  <c r="R53" i="2"/>
  <c r="Q53" i="2"/>
  <c r="P53" i="2"/>
  <c r="C53" i="2"/>
  <c r="C53" i="3" s="1"/>
  <c r="AD53" i="3" s="1"/>
  <c r="B53" i="2"/>
  <c r="R52" i="2"/>
  <c r="Q52" i="2"/>
  <c r="P52" i="2"/>
  <c r="C52" i="2"/>
  <c r="C52" i="3" s="1"/>
  <c r="AD52" i="3" s="1"/>
  <c r="B52" i="2"/>
  <c r="R51" i="2"/>
  <c r="Q51" i="2"/>
  <c r="P51" i="2"/>
  <c r="C51" i="2"/>
  <c r="C51" i="3" s="1"/>
  <c r="AD51" i="3" s="1"/>
  <c r="B51" i="2"/>
  <c r="R50" i="2"/>
  <c r="Q50" i="2"/>
  <c r="P50" i="2"/>
  <c r="C50" i="2"/>
  <c r="C50" i="3" s="1"/>
  <c r="AD50" i="3" s="1"/>
  <c r="B50" i="2"/>
  <c r="R49" i="2"/>
  <c r="Q49" i="2"/>
  <c r="P49" i="2"/>
  <c r="C49" i="2"/>
  <c r="C49" i="3" s="1"/>
  <c r="AD49" i="3" s="1"/>
  <c r="B49" i="2"/>
  <c r="R48" i="2"/>
  <c r="Q48" i="2"/>
  <c r="P48" i="2"/>
  <c r="C48" i="2"/>
  <c r="C48" i="3" s="1"/>
  <c r="AD48" i="3" s="1"/>
  <c r="B48" i="2"/>
  <c r="R47" i="2"/>
  <c r="Q47" i="2"/>
  <c r="P47" i="2"/>
  <c r="C47" i="2"/>
  <c r="C47" i="3" s="1"/>
  <c r="AD47" i="3" s="1"/>
  <c r="B47" i="2"/>
  <c r="R46" i="2"/>
  <c r="Q46" i="2"/>
  <c r="P46" i="2"/>
  <c r="C46" i="2"/>
  <c r="C46" i="3" s="1"/>
  <c r="AD46" i="3" s="1"/>
  <c r="B46" i="2"/>
  <c r="R45" i="2"/>
  <c r="Q45" i="2"/>
  <c r="P45" i="2"/>
  <c r="C45" i="2"/>
  <c r="C45" i="3" s="1"/>
  <c r="AD45" i="3" s="1"/>
  <c r="B45" i="2"/>
  <c r="R44" i="2"/>
  <c r="Q44" i="2"/>
  <c r="P44" i="2"/>
  <c r="C44" i="2"/>
  <c r="C44" i="3" s="1"/>
  <c r="AD44" i="3" s="1"/>
  <c r="B44" i="2"/>
  <c r="R43" i="2"/>
  <c r="Q43" i="2"/>
  <c r="P43" i="2"/>
  <c r="C43" i="2"/>
  <c r="C43" i="3" s="1"/>
  <c r="AD43" i="3" s="1"/>
  <c r="B43" i="2"/>
  <c r="R42" i="2"/>
  <c r="Q42" i="2"/>
  <c r="P42" i="2"/>
  <c r="C42" i="2"/>
  <c r="C42" i="3" s="1"/>
  <c r="AD42" i="3" s="1"/>
  <c r="B42" i="2"/>
  <c r="R41" i="2"/>
  <c r="Q41" i="2"/>
  <c r="P41" i="2"/>
  <c r="C41" i="2"/>
  <c r="C41" i="3" s="1"/>
  <c r="AD41" i="3" s="1"/>
  <c r="B41" i="2"/>
  <c r="R40" i="2"/>
  <c r="Q40" i="2"/>
  <c r="P40" i="2"/>
  <c r="C40" i="2"/>
  <c r="C40" i="3" s="1"/>
  <c r="AD40" i="3" s="1"/>
  <c r="B40" i="2"/>
  <c r="R39" i="2"/>
  <c r="Q39" i="2"/>
  <c r="P39" i="2"/>
  <c r="C39" i="2"/>
  <c r="C39" i="3" s="1"/>
  <c r="AD39" i="3" s="1"/>
  <c r="B39" i="2"/>
  <c r="R38" i="2"/>
  <c r="Q38" i="2"/>
  <c r="P38" i="2"/>
  <c r="C38" i="2"/>
  <c r="C38" i="3" s="1"/>
  <c r="AD38" i="3" s="1"/>
  <c r="B38" i="2"/>
  <c r="R37" i="2"/>
  <c r="Q37" i="2"/>
  <c r="P37" i="2"/>
  <c r="C37" i="2"/>
  <c r="C37" i="3" s="1"/>
  <c r="AD37" i="3" s="1"/>
  <c r="B37" i="2"/>
  <c r="R36" i="2"/>
  <c r="Q36" i="2"/>
  <c r="P36" i="2"/>
  <c r="C36" i="2"/>
  <c r="C36" i="3" s="1"/>
  <c r="AD36" i="3" s="1"/>
  <c r="B36" i="2"/>
  <c r="R35" i="2"/>
  <c r="Q35" i="2"/>
  <c r="P35" i="2"/>
  <c r="C35" i="2"/>
  <c r="B35" i="2"/>
  <c r="R34" i="2"/>
  <c r="Q34" i="2"/>
  <c r="P34" i="2"/>
  <c r="M34" i="2"/>
  <c r="C34" i="2"/>
  <c r="C34" i="3" s="1"/>
  <c r="AD34" i="3" s="1"/>
  <c r="B34" i="2"/>
  <c r="R33" i="2"/>
  <c r="Q33" i="2"/>
  <c r="P33" i="2"/>
  <c r="C33" i="2"/>
  <c r="B33" i="2"/>
  <c r="R32" i="2"/>
  <c r="Q32" i="2"/>
  <c r="P32" i="2"/>
  <c r="C32" i="2"/>
  <c r="C32" i="3" s="1"/>
  <c r="AD32" i="3" s="1"/>
  <c r="B32" i="2"/>
  <c r="R31" i="2"/>
  <c r="Q31" i="2"/>
  <c r="P31" i="2"/>
  <c r="C31" i="2"/>
  <c r="B31" i="2"/>
  <c r="R30" i="2"/>
  <c r="Q30" i="2"/>
  <c r="P30" i="2"/>
  <c r="C30" i="2"/>
  <c r="C30" i="3" s="1"/>
  <c r="AD30" i="3" s="1"/>
  <c r="B30" i="2"/>
  <c r="R29" i="2"/>
  <c r="Q29" i="2"/>
  <c r="P29" i="2"/>
  <c r="C29" i="2"/>
  <c r="B29" i="2"/>
  <c r="R28" i="2"/>
  <c r="Q28" i="2"/>
  <c r="P28" i="2"/>
  <c r="C28" i="2"/>
  <c r="C28" i="3" s="1"/>
  <c r="AD28" i="3" s="1"/>
  <c r="B28" i="2"/>
  <c r="R27" i="2"/>
  <c r="Q27" i="2"/>
  <c r="P27" i="2"/>
  <c r="C27" i="2"/>
  <c r="B27" i="2"/>
  <c r="R26" i="2"/>
  <c r="Q26" i="2"/>
  <c r="P26" i="2"/>
  <c r="C26" i="2"/>
  <c r="C26" i="3" s="1"/>
  <c r="AD26" i="3" s="1"/>
  <c r="B26" i="2"/>
  <c r="R25" i="2"/>
  <c r="Q25" i="2"/>
  <c r="P25" i="2"/>
  <c r="C25" i="2"/>
  <c r="B25" i="2"/>
  <c r="R24" i="2"/>
  <c r="Q24" i="2"/>
  <c r="P24" i="2"/>
  <c r="C24" i="2"/>
  <c r="C24" i="3" s="1"/>
  <c r="AD24" i="3" s="1"/>
  <c r="B24" i="2"/>
  <c r="R23" i="2"/>
  <c r="Q23" i="2"/>
  <c r="P23" i="2"/>
  <c r="C23" i="2"/>
  <c r="B23" i="2"/>
  <c r="R22" i="2"/>
  <c r="Q22" i="2"/>
  <c r="P22" i="2"/>
  <c r="C22" i="2"/>
  <c r="C22" i="3" s="1"/>
  <c r="AD22" i="3" s="1"/>
  <c r="B22" i="2"/>
  <c r="R21" i="2"/>
  <c r="Q21" i="2"/>
  <c r="P21" i="2"/>
  <c r="C21" i="2"/>
  <c r="B21" i="2"/>
  <c r="R20" i="2"/>
  <c r="Q20" i="2"/>
  <c r="P20" i="2"/>
  <c r="C20" i="2"/>
  <c r="C20" i="3" s="1"/>
  <c r="AD20" i="3" s="1"/>
  <c r="B20" i="2"/>
  <c r="R19" i="2"/>
  <c r="Q19" i="2"/>
  <c r="P19" i="2"/>
  <c r="C19" i="2"/>
  <c r="B19" i="2"/>
  <c r="R18" i="2"/>
  <c r="Q18" i="2"/>
  <c r="P18" i="2"/>
  <c r="C18" i="2"/>
  <c r="C18" i="3" s="1"/>
  <c r="AD18" i="3" s="1"/>
  <c r="B18" i="2"/>
  <c r="R17" i="2"/>
  <c r="Q17" i="2"/>
  <c r="P17" i="2"/>
  <c r="C17" i="2"/>
  <c r="B17" i="2"/>
  <c r="R16" i="2"/>
  <c r="Q16" i="2"/>
  <c r="P16" i="2"/>
  <c r="C16" i="2"/>
  <c r="C16" i="3" s="1"/>
  <c r="AD16" i="3" s="1"/>
  <c r="B16" i="2"/>
  <c r="R15" i="2"/>
  <c r="Q15" i="2"/>
  <c r="P15" i="2"/>
  <c r="C15" i="2"/>
  <c r="B15" i="2"/>
  <c r="R14" i="2"/>
  <c r="Q14" i="2"/>
  <c r="P14" i="2"/>
  <c r="C14" i="2"/>
  <c r="C14" i="3" s="1"/>
  <c r="AD14" i="3" s="1"/>
  <c r="B14" i="2"/>
  <c r="R13" i="2"/>
  <c r="Q13" i="2"/>
  <c r="P13" i="2"/>
  <c r="C13" i="2"/>
  <c r="B13" i="2"/>
  <c r="R12" i="2"/>
  <c r="Q12" i="2"/>
  <c r="P12" i="2"/>
  <c r="C12" i="2"/>
  <c r="C12" i="3" s="1"/>
  <c r="AD12" i="3" s="1"/>
  <c r="B12" i="2"/>
  <c r="R11" i="2"/>
  <c r="Q11" i="2"/>
  <c r="P11" i="2"/>
  <c r="C11" i="2"/>
  <c r="B11" i="2"/>
  <c r="R10" i="2"/>
  <c r="Q10" i="2"/>
  <c r="P10" i="2"/>
  <c r="C10" i="2"/>
  <c r="C10" i="3" s="1"/>
  <c r="AD10" i="3" s="1"/>
  <c r="B10" i="2"/>
  <c r="R9" i="2"/>
  <c r="Q9" i="2"/>
  <c r="P9" i="2"/>
  <c r="C9" i="2"/>
  <c r="B9" i="2"/>
  <c r="R8" i="2"/>
  <c r="Q8" i="2"/>
  <c r="P8" i="2"/>
  <c r="C8" i="2"/>
  <c r="C8" i="3" s="1"/>
  <c r="AD8" i="3" s="1"/>
  <c r="B8" i="2"/>
  <c r="R7" i="2"/>
  <c r="Q7" i="2"/>
  <c r="P7" i="2"/>
  <c r="C7" i="2"/>
  <c r="B7" i="2"/>
  <c r="R6" i="2"/>
  <c r="Q6" i="2"/>
  <c r="P6" i="2"/>
  <c r="C6" i="2"/>
  <c r="C6" i="3" s="1"/>
  <c r="AD6" i="3" s="1"/>
  <c r="B6" i="2"/>
  <c r="R5" i="2"/>
  <c r="Q5" i="2"/>
  <c r="P5" i="2"/>
  <c r="C5" i="2"/>
  <c r="B5" i="2"/>
  <c r="R4" i="2"/>
  <c r="Q4" i="2"/>
  <c r="P4" i="2"/>
  <c r="C4" i="2"/>
  <c r="B4" i="2"/>
  <c r="R3" i="2"/>
  <c r="Q3" i="2"/>
  <c r="P3" i="2"/>
  <c r="C3" i="2"/>
  <c r="B3" i="2"/>
  <c r="BT136" i="3" l="1"/>
  <c r="AF124" i="3"/>
  <c r="J131" i="3"/>
  <c r="AD122" i="3"/>
  <c r="BR134" i="3" s="1"/>
  <c r="J132" i="3"/>
  <c r="J133" i="3"/>
  <c r="BT134" i="3"/>
  <c r="AF122" i="3"/>
  <c r="AD124" i="3"/>
  <c r="BR136" i="3" s="1"/>
  <c r="AD123" i="3"/>
  <c r="BR135" i="3" s="1"/>
  <c r="AF123" i="3"/>
  <c r="BT123" i="3" s="1"/>
  <c r="M4" i="2"/>
  <c r="M38" i="2"/>
  <c r="M129" i="2"/>
  <c r="M8" i="2"/>
  <c r="S11" i="3"/>
  <c r="S78" i="2"/>
  <c r="S105" i="2"/>
  <c r="S120" i="2"/>
  <c r="W121" i="2"/>
  <c r="BD127" i="3"/>
  <c r="N127" i="2"/>
  <c r="N129" i="2"/>
  <c r="S111" i="2"/>
  <c r="M127" i="2"/>
  <c r="S24" i="3"/>
  <c r="S86" i="3"/>
  <c r="N91" i="2"/>
  <c r="N99" i="2"/>
  <c r="S110" i="2"/>
  <c r="N116" i="2"/>
  <c r="M125" i="2"/>
  <c r="S116" i="2"/>
  <c r="M62" i="2"/>
  <c r="M50" i="2"/>
  <c r="M58" i="2"/>
  <c r="S80" i="3"/>
  <c r="R93" i="3"/>
  <c r="S101" i="2"/>
  <c r="M126" i="2"/>
  <c r="M128" i="2"/>
  <c r="M10" i="2"/>
  <c r="M18" i="2"/>
  <c r="M26" i="2"/>
  <c r="R37" i="3"/>
  <c r="M12" i="2"/>
  <c r="S82" i="2"/>
  <c r="S109" i="2"/>
  <c r="N115" i="2"/>
  <c r="N118" i="2"/>
  <c r="V119" i="2"/>
  <c r="N126" i="2"/>
  <c r="N128" i="2"/>
  <c r="M54" i="2"/>
  <c r="S20" i="3"/>
  <c r="M52" i="2"/>
  <c r="M68" i="2"/>
  <c r="M103" i="2"/>
  <c r="S106" i="2"/>
  <c r="M46" i="2"/>
  <c r="M36" i="2"/>
  <c r="M44" i="2"/>
  <c r="M22" i="2"/>
  <c r="M30" i="2"/>
  <c r="S84" i="2"/>
  <c r="M92" i="2"/>
  <c r="N100" i="2"/>
  <c r="AP132" i="3"/>
  <c r="AR132" i="3"/>
  <c r="AR131" i="3"/>
  <c r="AP131" i="3"/>
  <c r="N111" i="2"/>
  <c r="M20" i="2"/>
  <c r="M84" i="2"/>
  <c r="M111" i="2"/>
  <c r="BT126" i="3"/>
  <c r="N22" i="2"/>
  <c r="N36" i="2"/>
  <c r="N105" i="2"/>
  <c r="M55" i="2"/>
  <c r="N63" i="2"/>
  <c r="S74" i="2"/>
  <c r="N52" i="2"/>
  <c r="N96" i="2"/>
  <c r="N112" i="2"/>
  <c r="N57" i="2"/>
  <c r="N40" i="2"/>
  <c r="V102" i="2"/>
  <c r="M119" i="2"/>
  <c r="N3" i="2"/>
  <c r="M6" i="2"/>
  <c r="M14" i="2"/>
  <c r="M28" i="2"/>
  <c r="M42" i="2"/>
  <c r="M48" i="2"/>
  <c r="N67" i="2"/>
  <c r="N78" i="2"/>
  <c r="E91" i="2"/>
  <c r="H91" i="2" s="1"/>
  <c r="N110" i="2"/>
  <c r="W115" i="2"/>
  <c r="N69" i="2"/>
  <c r="M16" i="2"/>
  <c r="N120" i="2"/>
  <c r="N38" i="2"/>
  <c r="S60" i="2"/>
  <c r="M32" i="2"/>
  <c r="E92" i="2"/>
  <c r="I92" i="2" s="1"/>
  <c r="N73" i="2"/>
  <c r="N6" i="2"/>
  <c r="M64" i="2"/>
  <c r="S72" i="2"/>
  <c r="E74" i="2"/>
  <c r="I74" i="2" s="1"/>
  <c r="E82" i="2"/>
  <c r="I82" i="2" s="1"/>
  <c r="S95" i="2"/>
  <c r="M97" i="2"/>
  <c r="N107" i="2"/>
  <c r="E113" i="2"/>
  <c r="G113" i="2" s="1"/>
  <c r="E117" i="2"/>
  <c r="G117" i="2" s="1"/>
  <c r="N121" i="2"/>
  <c r="N12" i="2"/>
  <c r="M24" i="2"/>
  <c r="N28" i="2"/>
  <c r="M40" i="2"/>
  <c r="N44" i="2"/>
  <c r="M60" i="2"/>
  <c r="N71" i="2"/>
  <c r="N92" i="2"/>
  <c r="W102" i="2"/>
  <c r="S4" i="3"/>
  <c r="N18" i="2"/>
  <c r="N34" i="2"/>
  <c r="N50" i="2"/>
  <c r="E58" i="2"/>
  <c r="I58" i="2" s="1"/>
  <c r="E66" i="2"/>
  <c r="I66" i="2" s="1"/>
  <c r="N84" i="2"/>
  <c r="W101" i="2"/>
  <c r="N106" i="2"/>
  <c r="N108" i="2"/>
  <c r="N113" i="2"/>
  <c r="S8" i="3"/>
  <c r="S63" i="3"/>
  <c r="S91" i="2"/>
  <c r="S92" i="2"/>
  <c r="S100" i="2"/>
  <c r="W109" i="2"/>
  <c r="S115" i="2"/>
  <c r="V118" i="2"/>
  <c r="R97" i="3"/>
  <c r="N14" i="2"/>
  <c r="N30" i="2"/>
  <c r="N46" i="2"/>
  <c r="E54" i="2"/>
  <c r="H54" i="2" s="1"/>
  <c r="N59" i="2"/>
  <c r="W113" i="2"/>
  <c r="W117" i="2"/>
  <c r="BS129" i="3"/>
  <c r="G62" i="2"/>
  <c r="E78" i="2"/>
  <c r="I78" i="2" s="1"/>
  <c r="S80" i="2"/>
  <c r="V106" i="2"/>
  <c r="V107" i="2"/>
  <c r="V111" i="2"/>
  <c r="N10" i="2"/>
  <c r="N26" i="2"/>
  <c r="N42" i="2"/>
  <c r="E69" i="2"/>
  <c r="I69" i="2" s="1"/>
  <c r="N82" i="2"/>
  <c r="E84" i="2"/>
  <c r="I84" i="2" s="1"/>
  <c r="M91" i="2"/>
  <c r="N97" i="2"/>
  <c r="M100" i="2"/>
  <c r="N103" i="2"/>
  <c r="W105" i="2"/>
  <c r="M115" i="2"/>
  <c r="S106" i="3"/>
  <c r="N16" i="2"/>
  <c r="N32" i="2"/>
  <c r="N48" i="2"/>
  <c r="S62" i="2"/>
  <c r="N101" i="2"/>
  <c r="BL15" i="3"/>
  <c r="S15" i="3"/>
  <c r="N15" i="2"/>
  <c r="E29" i="2"/>
  <c r="I29" i="2" s="1"/>
  <c r="E39" i="2"/>
  <c r="I39" i="2" s="1"/>
  <c r="BL76" i="3"/>
  <c r="S76" i="3"/>
  <c r="N76" i="2"/>
  <c r="S76" i="2"/>
  <c r="BL25" i="3"/>
  <c r="S25" i="3"/>
  <c r="N25" i="2"/>
  <c r="I54" i="2"/>
  <c r="C23" i="3"/>
  <c r="BK29" i="3"/>
  <c r="R29" i="3"/>
  <c r="M29" i="2"/>
  <c r="S29" i="2"/>
  <c r="E33" i="2"/>
  <c r="I33" i="2" s="1"/>
  <c r="BL35" i="3"/>
  <c r="S35" i="3"/>
  <c r="N35" i="2"/>
  <c r="BK39" i="3"/>
  <c r="R39" i="3"/>
  <c r="M39" i="2"/>
  <c r="S39" i="2"/>
  <c r="BK43" i="3"/>
  <c r="R43" i="3"/>
  <c r="M43" i="2"/>
  <c r="S43" i="2"/>
  <c r="BK47" i="3"/>
  <c r="R47" i="3"/>
  <c r="M47" i="2"/>
  <c r="S47" i="2"/>
  <c r="BK51" i="3"/>
  <c r="R51" i="3"/>
  <c r="M51" i="2"/>
  <c r="S51" i="2"/>
  <c r="C59" i="3"/>
  <c r="AD59" i="3" s="1"/>
  <c r="E59" i="2"/>
  <c r="I59" i="2" s="1"/>
  <c r="BM65" i="3"/>
  <c r="T65" i="3"/>
  <c r="N65" i="2"/>
  <c r="BL85" i="3"/>
  <c r="S85" i="3"/>
  <c r="N85" i="2"/>
  <c r="M85" i="2"/>
  <c r="S85" i="2"/>
  <c r="C19" i="3"/>
  <c r="AD19" i="3" s="1"/>
  <c r="BL31" i="3"/>
  <c r="S31" i="3"/>
  <c r="N31" i="2"/>
  <c r="E47" i="2"/>
  <c r="I47" i="2" s="1"/>
  <c r="BL79" i="3"/>
  <c r="S79" i="3"/>
  <c r="N79" i="2"/>
  <c r="E7" i="2"/>
  <c r="I7" i="2" s="1"/>
  <c r="S9" i="3"/>
  <c r="N9" i="2"/>
  <c r="C29" i="3"/>
  <c r="C55" i="3"/>
  <c r="AD55" i="3" s="1"/>
  <c r="E55" i="2"/>
  <c r="I55" i="2" s="1"/>
  <c r="E71" i="2"/>
  <c r="I71" i="2" s="1"/>
  <c r="BL88" i="3"/>
  <c r="S88" i="3"/>
  <c r="M88" i="2"/>
  <c r="S88" i="2"/>
  <c r="N88" i="2"/>
  <c r="C7" i="3"/>
  <c r="E17" i="2"/>
  <c r="I17" i="2" s="1"/>
  <c r="R7" i="3"/>
  <c r="M7" i="2"/>
  <c r="S7" i="2"/>
  <c r="E11" i="2"/>
  <c r="I11" i="2" s="1"/>
  <c r="S13" i="3"/>
  <c r="N13" i="2"/>
  <c r="C17" i="3"/>
  <c r="AD17" i="3" s="1"/>
  <c r="BK23" i="3"/>
  <c r="R23" i="3"/>
  <c r="M23" i="2"/>
  <c r="S23" i="2"/>
  <c r="E27" i="2"/>
  <c r="I27" i="2" s="1"/>
  <c r="BL29" i="3"/>
  <c r="S29" i="3"/>
  <c r="N29" i="2"/>
  <c r="C33" i="3"/>
  <c r="AD33" i="3" s="1"/>
  <c r="BL75" i="3"/>
  <c r="S75" i="3"/>
  <c r="N75" i="2"/>
  <c r="BL81" i="3"/>
  <c r="S81" i="3"/>
  <c r="N81" i="2"/>
  <c r="E13" i="2"/>
  <c r="I13" i="2" s="1"/>
  <c r="BK25" i="3"/>
  <c r="R25" i="3"/>
  <c r="M25" i="2"/>
  <c r="S25" i="2"/>
  <c r="E43" i="2"/>
  <c r="I43" i="2" s="1"/>
  <c r="E51" i="2"/>
  <c r="I51" i="2" s="1"/>
  <c r="C13" i="3"/>
  <c r="AD13" i="3" s="1"/>
  <c r="BK19" i="3"/>
  <c r="R19" i="3"/>
  <c r="M19" i="2"/>
  <c r="S19" i="2"/>
  <c r="E23" i="2"/>
  <c r="I23" i="2" s="1"/>
  <c r="BK35" i="3"/>
  <c r="R35" i="3"/>
  <c r="M35" i="2"/>
  <c r="S35" i="2"/>
  <c r="R13" i="3"/>
  <c r="M13" i="2"/>
  <c r="S13" i="2"/>
  <c r="BL19" i="3"/>
  <c r="S19" i="3"/>
  <c r="N19" i="2"/>
  <c r="E5" i="2"/>
  <c r="I5" i="2" s="1"/>
  <c r="S7" i="3"/>
  <c r="N7" i="2"/>
  <c r="C11" i="3"/>
  <c r="AD11" i="3" s="1"/>
  <c r="BK17" i="3"/>
  <c r="R17" i="3"/>
  <c r="M17" i="2"/>
  <c r="S17" i="2"/>
  <c r="E21" i="2"/>
  <c r="I21" i="2" s="1"/>
  <c r="BL23" i="3"/>
  <c r="S23" i="3"/>
  <c r="N23" i="2"/>
  <c r="C27" i="3"/>
  <c r="AD27" i="3" s="1"/>
  <c r="BK33" i="3"/>
  <c r="R33" i="3"/>
  <c r="M33" i="2"/>
  <c r="S33" i="2"/>
  <c r="E37" i="2"/>
  <c r="I37" i="2" s="1"/>
  <c r="E41" i="2"/>
  <c r="I41" i="2" s="1"/>
  <c r="E45" i="2"/>
  <c r="I45" i="2" s="1"/>
  <c r="E49" i="2"/>
  <c r="I49" i="2" s="1"/>
  <c r="E53" i="2"/>
  <c r="I53" i="2" s="1"/>
  <c r="BM55" i="3"/>
  <c r="T55" i="3"/>
  <c r="N55" i="2"/>
  <c r="BM90" i="3"/>
  <c r="T90" i="3"/>
  <c r="M90" i="2"/>
  <c r="S90" i="2"/>
  <c r="R9" i="3"/>
  <c r="M9" i="2"/>
  <c r="S9" i="2"/>
  <c r="R3" i="3"/>
  <c r="M3" i="2"/>
  <c r="C5" i="3"/>
  <c r="AD5" i="3" s="1"/>
  <c r="AG5" i="3" s="1"/>
  <c r="R11" i="3"/>
  <c r="M11" i="2"/>
  <c r="S11" i="2"/>
  <c r="E15" i="2"/>
  <c r="I15" i="2" s="1"/>
  <c r="BL17" i="3"/>
  <c r="S17" i="3"/>
  <c r="N17" i="2"/>
  <c r="C21" i="3"/>
  <c r="AD21" i="3" s="1"/>
  <c r="BK27" i="3"/>
  <c r="R27" i="3"/>
  <c r="M27" i="2"/>
  <c r="S27" i="2"/>
  <c r="E31" i="2"/>
  <c r="I31" i="2" s="1"/>
  <c r="BL33" i="3"/>
  <c r="S33" i="3"/>
  <c r="N33" i="2"/>
  <c r="M66" i="2"/>
  <c r="C70" i="3"/>
  <c r="AD70" i="3" s="1"/>
  <c r="BL77" i="3"/>
  <c r="S77" i="3"/>
  <c r="N77" i="2"/>
  <c r="C35" i="3"/>
  <c r="E3" i="2"/>
  <c r="I3" i="2" s="1"/>
  <c r="R5" i="3"/>
  <c r="M5" i="2"/>
  <c r="S5" i="2"/>
  <c r="E9" i="2"/>
  <c r="I9" i="2" s="1"/>
  <c r="N11" i="2"/>
  <c r="C15" i="3"/>
  <c r="AD15" i="3" s="1"/>
  <c r="BK21" i="3"/>
  <c r="R21" i="3"/>
  <c r="M21" i="2"/>
  <c r="S21" i="2"/>
  <c r="E25" i="2"/>
  <c r="I25" i="2" s="1"/>
  <c r="BL27" i="3"/>
  <c r="N27" i="2"/>
  <c r="S27" i="3"/>
  <c r="C31" i="3"/>
  <c r="AD31" i="3" s="1"/>
  <c r="AG31" i="3" s="1"/>
  <c r="BK37" i="3"/>
  <c r="M37" i="2"/>
  <c r="S37" i="2"/>
  <c r="BK41" i="3"/>
  <c r="R41" i="3"/>
  <c r="M41" i="2"/>
  <c r="S41" i="2"/>
  <c r="BK45" i="3"/>
  <c r="R45" i="3"/>
  <c r="M45" i="2"/>
  <c r="S45" i="2"/>
  <c r="BK49" i="3"/>
  <c r="R49" i="3"/>
  <c r="M49" i="2"/>
  <c r="S49" i="2"/>
  <c r="BK53" i="3"/>
  <c r="R53" i="3"/>
  <c r="M53" i="2"/>
  <c r="S53" i="2"/>
  <c r="E60" i="2"/>
  <c r="I60" i="2" s="1"/>
  <c r="E65" i="2"/>
  <c r="I65" i="2" s="1"/>
  <c r="BL66" i="3"/>
  <c r="S66" i="3"/>
  <c r="N66" i="2"/>
  <c r="S66" i="2"/>
  <c r="E72" i="2"/>
  <c r="I72" i="2" s="1"/>
  <c r="BL83" i="3"/>
  <c r="S83" i="3"/>
  <c r="N83" i="2"/>
  <c r="BL89" i="3"/>
  <c r="S89" i="3"/>
  <c r="S89" i="2"/>
  <c r="N89" i="2"/>
  <c r="M89" i="2"/>
  <c r="H3" i="2"/>
  <c r="S5" i="3"/>
  <c r="N5" i="2"/>
  <c r="C9" i="3"/>
  <c r="BK15" i="3"/>
  <c r="R15" i="3"/>
  <c r="M15" i="2"/>
  <c r="S15" i="2"/>
  <c r="E19" i="2"/>
  <c r="I19" i="2" s="1"/>
  <c r="BL21" i="3"/>
  <c r="S21" i="3"/>
  <c r="N21" i="2"/>
  <c r="C25" i="3"/>
  <c r="AD25" i="3" s="1"/>
  <c r="BK31" i="3"/>
  <c r="R31" i="3"/>
  <c r="M31" i="2"/>
  <c r="S31" i="2"/>
  <c r="E35" i="2"/>
  <c r="I35" i="2" s="1"/>
  <c r="BL37" i="3"/>
  <c r="S37" i="3"/>
  <c r="N37" i="2"/>
  <c r="BK56" i="3"/>
  <c r="R56" i="3"/>
  <c r="M56" i="2"/>
  <c r="S56" i="2"/>
  <c r="BK61" i="3"/>
  <c r="M61" i="2"/>
  <c r="R61" i="3"/>
  <c r="S61" i="2"/>
  <c r="C114" i="3"/>
  <c r="AD114" i="3" s="1"/>
  <c r="BM86" i="3"/>
  <c r="T86" i="3"/>
  <c r="S86" i="2"/>
  <c r="BM87" i="3"/>
  <c r="T87" i="3"/>
  <c r="M87" i="2"/>
  <c r="BL93" i="3"/>
  <c r="S93" i="3"/>
  <c r="N93" i="2"/>
  <c r="M93" i="2"/>
  <c r="S93" i="2"/>
  <c r="C101" i="3"/>
  <c r="AD101" i="3" s="1"/>
  <c r="I102" i="2"/>
  <c r="H102" i="2"/>
  <c r="G102" i="2"/>
  <c r="BM127" i="3"/>
  <c r="T127" i="3"/>
  <c r="BL39" i="3"/>
  <c r="S39" i="3"/>
  <c r="BL41" i="3"/>
  <c r="S41" i="3"/>
  <c r="BL43" i="3"/>
  <c r="S43" i="3"/>
  <c r="BL45" i="3"/>
  <c r="S45" i="3"/>
  <c r="BL51" i="3"/>
  <c r="S51" i="3"/>
  <c r="BK67" i="3"/>
  <c r="R67" i="3"/>
  <c r="M67" i="2"/>
  <c r="S67" i="2"/>
  <c r="T7" i="3"/>
  <c r="BM17" i="3"/>
  <c r="T17" i="3"/>
  <c r="BM19" i="3"/>
  <c r="T19" i="3"/>
  <c r="BM29" i="3"/>
  <c r="T29" i="3"/>
  <c r="BM33" i="3"/>
  <c r="T33" i="3"/>
  <c r="BM47" i="3"/>
  <c r="T47" i="3"/>
  <c r="BM49" i="3"/>
  <c r="T49" i="3"/>
  <c r="BL62" i="3"/>
  <c r="S62" i="3"/>
  <c r="N62" i="2"/>
  <c r="BK68" i="3"/>
  <c r="R68" i="3"/>
  <c r="BM94" i="3"/>
  <c r="T94" i="3"/>
  <c r="S94" i="2"/>
  <c r="C98" i="3"/>
  <c r="AD98" i="3" s="1"/>
  <c r="E101" i="2"/>
  <c r="H101" i="2" s="1"/>
  <c r="E104" i="2"/>
  <c r="I104" i="2" s="1"/>
  <c r="V104" i="2"/>
  <c r="W104" i="2"/>
  <c r="BK112" i="3"/>
  <c r="R112" i="3"/>
  <c r="M112" i="2"/>
  <c r="S112" i="2"/>
  <c r="BL114" i="3"/>
  <c r="N114" i="2"/>
  <c r="S114" i="3"/>
  <c r="E116" i="2"/>
  <c r="I116" i="2" s="1"/>
  <c r="V116" i="2"/>
  <c r="C119" i="3"/>
  <c r="AD119" i="3" s="1"/>
  <c r="E119" i="2"/>
  <c r="H119" i="2" s="1"/>
  <c r="E120" i="2"/>
  <c r="I120" i="2" s="1"/>
  <c r="V120" i="2"/>
  <c r="W120" i="2"/>
  <c r="C126" i="3"/>
  <c r="AD126" i="3" s="1"/>
  <c r="E126" i="2"/>
  <c r="T3" i="3"/>
  <c r="N4" i="2"/>
  <c r="N8" i="2"/>
  <c r="N20" i="2"/>
  <c r="N24" i="2"/>
  <c r="BK54" i="3"/>
  <c r="R54" i="3"/>
  <c r="E56" i="2"/>
  <c r="I56" i="2" s="1"/>
  <c r="BL57" i="3"/>
  <c r="S57" i="3"/>
  <c r="BK58" i="3"/>
  <c r="R58" i="3"/>
  <c r="BK63" i="3"/>
  <c r="R63" i="3"/>
  <c r="M63" i="2"/>
  <c r="S63" i="2"/>
  <c r="H65" i="2"/>
  <c r="G66" i="2"/>
  <c r="G67" i="2"/>
  <c r="BM67" i="3"/>
  <c r="T67" i="3"/>
  <c r="BL68" i="3"/>
  <c r="S68" i="3"/>
  <c r="N68" i="2"/>
  <c r="G74" i="2"/>
  <c r="E77" i="2"/>
  <c r="E79" i="2"/>
  <c r="E81" i="2"/>
  <c r="E83" i="2"/>
  <c r="G83" i="2" s="1"/>
  <c r="C86" i="3"/>
  <c r="AD86" i="3" s="1"/>
  <c r="H86" i="2"/>
  <c r="E86" i="2"/>
  <c r="C87" i="3"/>
  <c r="AD87" i="3" s="1"/>
  <c r="C90" i="3"/>
  <c r="AD90" i="3" s="1"/>
  <c r="E98" i="2"/>
  <c r="H98" i="2" s="1"/>
  <c r="BL112" i="3"/>
  <c r="S112" i="3"/>
  <c r="M124" i="2"/>
  <c r="R124" i="3"/>
  <c r="S126" i="2"/>
  <c r="BL53" i="3"/>
  <c r="S53" i="3"/>
  <c r="BL56" i="3"/>
  <c r="S56" i="3"/>
  <c r="N56" i="2"/>
  <c r="E73" i="2"/>
  <c r="I73" i="2" s="1"/>
  <c r="BM95" i="3"/>
  <c r="T95" i="3"/>
  <c r="N95" i="2"/>
  <c r="M95" i="2"/>
  <c r="BM15" i="3"/>
  <c r="T15" i="3"/>
  <c r="BM21" i="3"/>
  <c r="T21" i="3"/>
  <c r="BM23" i="3"/>
  <c r="T23" i="3"/>
  <c r="BM27" i="3"/>
  <c r="T27" i="3"/>
  <c r="BM35" i="3"/>
  <c r="T35" i="3"/>
  <c r="BM41" i="3"/>
  <c r="T41" i="3"/>
  <c r="BM45" i="3"/>
  <c r="T45" i="3"/>
  <c r="BM51" i="3"/>
  <c r="T51" i="3"/>
  <c r="BK57" i="3"/>
  <c r="R57" i="3"/>
  <c r="M57" i="2"/>
  <c r="S57" i="2"/>
  <c r="BM61" i="3"/>
  <c r="T61" i="3"/>
  <c r="BL67" i="3"/>
  <c r="S67" i="3"/>
  <c r="E75" i="2"/>
  <c r="I75" i="2" s="1"/>
  <c r="S87" i="2"/>
  <c r="BM93" i="3"/>
  <c r="T93" i="3"/>
  <c r="R4" i="3"/>
  <c r="R6" i="3"/>
  <c r="R8" i="3"/>
  <c r="R10" i="3"/>
  <c r="R12" i="3"/>
  <c r="R14" i="3"/>
  <c r="BK16" i="3"/>
  <c r="R16" i="3"/>
  <c r="BK18" i="3"/>
  <c r="R18" i="3"/>
  <c r="BK20" i="3"/>
  <c r="R20" i="3"/>
  <c r="BK22" i="3"/>
  <c r="R22" i="3"/>
  <c r="BK24" i="3"/>
  <c r="R24" i="3"/>
  <c r="BK26" i="3"/>
  <c r="R26" i="3"/>
  <c r="BK28" i="3"/>
  <c r="R28" i="3"/>
  <c r="BK30" i="3"/>
  <c r="R30" i="3"/>
  <c r="BK32" i="3"/>
  <c r="R32" i="3"/>
  <c r="BK34" i="3"/>
  <c r="R34" i="3"/>
  <c r="BK36" i="3"/>
  <c r="R36" i="3"/>
  <c r="BK38" i="3"/>
  <c r="R38" i="3"/>
  <c r="BK40" i="3"/>
  <c r="BK42" i="3"/>
  <c r="R42" i="3"/>
  <c r="BK44" i="3"/>
  <c r="R44" i="3"/>
  <c r="H45" i="2"/>
  <c r="BK46" i="3"/>
  <c r="R46" i="3"/>
  <c r="BK48" i="3"/>
  <c r="R48" i="3"/>
  <c r="BK50" i="3"/>
  <c r="R50" i="3"/>
  <c r="H51" i="2"/>
  <c r="BK52" i="3"/>
  <c r="R52" i="3"/>
  <c r="BL54" i="3"/>
  <c r="S54" i="3"/>
  <c r="N54" i="2"/>
  <c r="BM57" i="3"/>
  <c r="T57" i="3"/>
  <c r="BL58" i="3"/>
  <c r="S58" i="3"/>
  <c r="N58" i="2"/>
  <c r="E61" i="2"/>
  <c r="G61" i="2" s="1"/>
  <c r="BL63" i="3"/>
  <c r="BK64" i="3"/>
  <c r="R64" i="3"/>
  <c r="H66" i="2"/>
  <c r="E68" i="2"/>
  <c r="I68" i="2" s="1"/>
  <c r="BK69" i="3"/>
  <c r="M69" i="2"/>
  <c r="S69" i="2"/>
  <c r="BK70" i="3"/>
  <c r="R70" i="3"/>
  <c r="M70" i="2"/>
  <c r="H74" i="2"/>
  <c r="G76" i="2"/>
  <c r="G80" i="2"/>
  <c r="G82" i="2"/>
  <c r="G84" i="2"/>
  <c r="E85" i="2"/>
  <c r="I85" i="2" s="1"/>
  <c r="E87" i="2"/>
  <c r="H87" i="2" s="1"/>
  <c r="E90" i="2"/>
  <c r="C94" i="3"/>
  <c r="AD94" i="3" s="1"/>
  <c r="E94" i="2"/>
  <c r="H94" i="2" s="1"/>
  <c r="C95" i="3"/>
  <c r="AD95" i="3" s="1"/>
  <c r="H95" i="2"/>
  <c r="BL102" i="3"/>
  <c r="S102" i="3"/>
  <c r="N102" i="2"/>
  <c r="S102" i="2"/>
  <c r="C108" i="3"/>
  <c r="AD108" i="3" s="1"/>
  <c r="C109" i="3"/>
  <c r="AD109" i="3" s="1"/>
  <c r="E109" i="2"/>
  <c r="H109" i="2" s="1"/>
  <c r="S114" i="2"/>
  <c r="BK62" i="3"/>
  <c r="R62" i="3"/>
  <c r="BM39" i="3"/>
  <c r="T39" i="3"/>
  <c r="BL22" i="3"/>
  <c r="S22" i="3"/>
  <c r="BL34" i="3"/>
  <c r="S34" i="3"/>
  <c r="BL40" i="3"/>
  <c r="S40" i="3"/>
  <c r="BL42" i="3"/>
  <c r="S42" i="3"/>
  <c r="BL44" i="3"/>
  <c r="S44" i="3"/>
  <c r="BL46" i="3"/>
  <c r="BL48" i="3"/>
  <c r="S48" i="3"/>
  <c r="BL50" i="3"/>
  <c r="S50" i="3"/>
  <c r="BL52" i="3"/>
  <c r="S52" i="3"/>
  <c r="BM54" i="3"/>
  <c r="T54" i="3"/>
  <c r="BK59" i="3"/>
  <c r="R59" i="3"/>
  <c r="M59" i="2"/>
  <c r="S59" i="2"/>
  <c r="BM63" i="3"/>
  <c r="T63" i="3"/>
  <c r="BL64" i="3"/>
  <c r="S64" i="3"/>
  <c r="N64" i="2"/>
  <c r="S68" i="2"/>
  <c r="BL69" i="3"/>
  <c r="S69" i="3"/>
  <c r="BL70" i="3"/>
  <c r="S70" i="3"/>
  <c r="N70" i="2"/>
  <c r="BK71" i="3"/>
  <c r="R71" i="3"/>
  <c r="M71" i="2"/>
  <c r="S71" i="2"/>
  <c r="BK72" i="3"/>
  <c r="R72" i="3"/>
  <c r="M72" i="2"/>
  <c r="H76" i="2"/>
  <c r="H80" i="2"/>
  <c r="H82" i="2"/>
  <c r="H84" i="2"/>
  <c r="C85" i="3"/>
  <c r="AD85" i="3" s="1"/>
  <c r="M86" i="2"/>
  <c r="BL98" i="3"/>
  <c r="S98" i="3"/>
  <c r="N98" i="2"/>
  <c r="M98" i="2"/>
  <c r="BL99" i="3"/>
  <c r="S99" i="3"/>
  <c r="M99" i="2"/>
  <c r="S99" i="2"/>
  <c r="BL104" i="3"/>
  <c r="S104" i="3"/>
  <c r="N104" i="2"/>
  <c r="C111" i="3"/>
  <c r="AD111" i="3" s="1"/>
  <c r="E111" i="2"/>
  <c r="BL118" i="3"/>
  <c r="S118" i="3"/>
  <c r="S118" i="2"/>
  <c r="BL121" i="3"/>
  <c r="S121" i="2"/>
  <c r="S121" i="3"/>
  <c r="M121" i="2"/>
  <c r="S46" i="3"/>
  <c r="R69" i="3"/>
  <c r="BL61" i="3"/>
  <c r="S61" i="3"/>
  <c r="BM85" i="3"/>
  <c r="T85" i="3"/>
  <c r="T5" i="3"/>
  <c r="T9" i="3"/>
  <c r="BM25" i="3"/>
  <c r="T25" i="3"/>
  <c r="BM31" i="3"/>
  <c r="T31" i="3"/>
  <c r="BM37" i="3"/>
  <c r="T37" i="3"/>
  <c r="BM53" i="3"/>
  <c r="T53" i="3"/>
  <c r="S10" i="3"/>
  <c r="S12" i="3"/>
  <c r="S14" i="3"/>
  <c r="BL28" i="3"/>
  <c r="S28" i="3"/>
  <c r="BL30" i="3"/>
  <c r="S30" i="3"/>
  <c r="BL32" i="3"/>
  <c r="S32" i="3"/>
  <c r="BM38" i="3"/>
  <c r="T38" i="3"/>
  <c r="E40" i="2"/>
  <c r="G40" i="2" s="1"/>
  <c r="BM40" i="3"/>
  <c r="T40" i="3"/>
  <c r="E42" i="2"/>
  <c r="BM42" i="3"/>
  <c r="T42" i="3"/>
  <c r="E44" i="2"/>
  <c r="G44" i="2" s="1"/>
  <c r="BM44" i="3"/>
  <c r="T44" i="3"/>
  <c r="E46" i="2"/>
  <c r="BM46" i="3"/>
  <c r="T46" i="3"/>
  <c r="E48" i="2"/>
  <c r="G48" i="2" s="1"/>
  <c r="BM48" i="3"/>
  <c r="T48" i="3"/>
  <c r="E50" i="2"/>
  <c r="G50" i="2" s="1"/>
  <c r="BM50" i="3"/>
  <c r="T50" i="3"/>
  <c r="E52" i="2"/>
  <c r="BM52" i="3"/>
  <c r="T52" i="3"/>
  <c r="S54" i="2"/>
  <c r="BK55" i="3"/>
  <c r="R55" i="3"/>
  <c r="S55" i="2"/>
  <c r="E57" i="2"/>
  <c r="I57" i="2" s="1"/>
  <c r="S58" i="2"/>
  <c r="BL59" i="3"/>
  <c r="S59" i="3"/>
  <c r="BK60" i="3"/>
  <c r="R60" i="3"/>
  <c r="H62" i="2"/>
  <c r="E64" i="2"/>
  <c r="BK65" i="3"/>
  <c r="R65" i="3"/>
  <c r="M65" i="2"/>
  <c r="S65" i="2"/>
  <c r="H67" i="2"/>
  <c r="G68" i="2"/>
  <c r="BM69" i="3"/>
  <c r="T69" i="3"/>
  <c r="BL71" i="3"/>
  <c r="S71" i="3"/>
  <c r="BL72" i="3"/>
  <c r="S72" i="3"/>
  <c r="N72" i="2"/>
  <c r="BK73" i="3"/>
  <c r="R73" i="3"/>
  <c r="M73" i="2"/>
  <c r="S73" i="2"/>
  <c r="BK74" i="3"/>
  <c r="R74" i="3"/>
  <c r="M74" i="2"/>
  <c r="N86" i="2"/>
  <c r="N87" i="2"/>
  <c r="G92" i="2"/>
  <c r="C93" i="3"/>
  <c r="AD93" i="3" s="1"/>
  <c r="E93" i="2"/>
  <c r="H93" i="2" s="1"/>
  <c r="M94" i="2"/>
  <c r="G95" i="2"/>
  <c r="BM98" i="3"/>
  <c r="T98" i="3"/>
  <c r="BL109" i="3"/>
  <c r="M109" i="2"/>
  <c r="S109" i="3"/>
  <c r="N109" i="2"/>
  <c r="BL117" i="3"/>
  <c r="S117" i="3"/>
  <c r="S117" i="2"/>
  <c r="M117" i="2"/>
  <c r="N117" i="2"/>
  <c r="BL47" i="3"/>
  <c r="S47" i="3"/>
  <c r="BL49" i="3"/>
  <c r="S49" i="3"/>
  <c r="S3" i="3"/>
  <c r="T11" i="3"/>
  <c r="T13" i="3"/>
  <c r="BM43" i="3"/>
  <c r="T43" i="3"/>
  <c r="S6" i="3"/>
  <c r="BD16" i="3"/>
  <c r="BL16" i="3"/>
  <c r="S16" i="3"/>
  <c r="BL18" i="3"/>
  <c r="S18" i="3"/>
  <c r="BD20" i="3"/>
  <c r="BL20" i="3"/>
  <c r="BL24" i="3"/>
  <c r="BL26" i="3"/>
  <c r="S26" i="3"/>
  <c r="BL36" i="3"/>
  <c r="S36" i="3"/>
  <c r="BL38" i="3"/>
  <c r="S38" i="3"/>
  <c r="E4" i="2"/>
  <c r="G4" i="2" s="1"/>
  <c r="T4" i="3"/>
  <c r="E6" i="2"/>
  <c r="G6" i="2" s="1"/>
  <c r="T6" i="3"/>
  <c r="E8" i="2"/>
  <c r="T8" i="3"/>
  <c r="E10" i="2"/>
  <c r="G10" i="2" s="1"/>
  <c r="T10" i="3"/>
  <c r="E12" i="2"/>
  <c r="T12" i="3"/>
  <c r="E14" i="2"/>
  <c r="T14" i="3"/>
  <c r="E16" i="2"/>
  <c r="G16" i="2" s="1"/>
  <c r="BM16" i="3"/>
  <c r="T16" i="3"/>
  <c r="E18" i="2"/>
  <c r="G18" i="2" s="1"/>
  <c r="BM18" i="3"/>
  <c r="T18" i="3"/>
  <c r="E20" i="2"/>
  <c r="G20" i="2" s="1"/>
  <c r="BM20" i="3"/>
  <c r="T20" i="3"/>
  <c r="E22" i="2"/>
  <c r="G22" i="2" s="1"/>
  <c r="BM22" i="3"/>
  <c r="T22" i="3"/>
  <c r="E24" i="2"/>
  <c r="G24" i="2" s="1"/>
  <c r="BM24" i="3"/>
  <c r="T24" i="3"/>
  <c r="E26" i="2"/>
  <c r="BM26" i="3"/>
  <c r="T26" i="3"/>
  <c r="E28" i="2"/>
  <c r="G28" i="2" s="1"/>
  <c r="BM28" i="3"/>
  <c r="T28" i="3"/>
  <c r="E30" i="2"/>
  <c r="G30" i="2" s="1"/>
  <c r="BM30" i="3"/>
  <c r="T30" i="3"/>
  <c r="E32" i="2"/>
  <c r="G32" i="2" s="1"/>
  <c r="BM32" i="3"/>
  <c r="T32" i="3"/>
  <c r="E34" i="2"/>
  <c r="G34" i="2" s="1"/>
  <c r="BM34" i="3"/>
  <c r="T34" i="3"/>
  <c r="E36" i="2"/>
  <c r="G36" i="2" s="1"/>
  <c r="BM36" i="3"/>
  <c r="T36" i="3"/>
  <c r="E38" i="2"/>
  <c r="S4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N39" i="2"/>
  <c r="S40" i="2"/>
  <c r="N41" i="2"/>
  <c r="S42" i="2"/>
  <c r="N43" i="2"/>
  <c r="S44" i="2"/>
  <c r="N45" i="2"/>
  <c r="S46" i="2"/>
  <c r="N47" i="2"/>
  <c r="S48" i="2"/>
  <c r="N49" i="2"/>
  <c r="S50" i="2"/>
  <c r="N51" i="2"/>
  <c r="S52" i="2"/>
  <c r="N53" i="2"/>
  <c r="G55" i="2"/>
  <c r="BL55" i="3"/>
  <c r="S55" i="3"/>
  <c r="G59" i="2"/>
  <c r="BM59" i="3"/>
  <c r="T59" i="3"/>
  <c r="BL60" i="3"/>
  <c r="S60" i="3"/>
  <c r="N60" i="2"/>
  <c r="N61" i="2"/>
  <c r="E63" i="2"/>
  <c r="S64" i="2"/>
  <c r="BL65" i="3"/>
  <c r="S65" i="3"/>
  <c r="BK66" i="3"/>
  <c r="R66" i="3"/>
  <c r="E70" i="2"/>
  <c r="S70" i="2"/>
  <c r="BL73" i="3"/>
  <c r="S73" i="3"/>
  <c r="BL74" i="3"/>
  <c r="S74" i="3"/>
  <c r="N74" i="2"/>
  <c r="BK75" i="3"/>
  <c r="R75" i="3"/>
  <c r="M75" i="2"/>
  <c r="S75" i="2"/>
  <c r="BK76" i="3"/>
  <c r="R76" i="3"/>
  <c r="M76" i="2"/>
  <c r="BK77" i="3"/>
  <c r="R77" i="3"/>
  <c r="M77" i="2"/>
  <c r="S77" i="2"/>
  <c r="BK78" i="3"/>
  <c r="R78" i="3"/>
  <c r="M78" i="2"/>
  <c r="BK79" i="3"/>
  <c r="R79" i="3"/>
  <c r="M79" i="2"/>
  <c r="S79" i="2"/>
  <c r="BK80" i="3"/>
  <c r="R80" i="3"/>
  <c r="M80" i="2"/>
  <c r="BK81" i="3"/>
  <c r="R81" i="3"/>
  <c r="M81" i="2"/>
  <c r="S81" i="2"/>
  <c r="BK82" i="3"/>
  <c r="R82" i="3"/>
  <c r="M82" i="2"/>
  <c r="BK83" i="3"/>
  <c r="R83" i="3"/>
  <c r="M83" i="2"/>
  <c r="S83" i="2"/>
  <c r="BL90" i="3"/>
  <c r="S90" i="3"/>
  <c r="N90" i="2"/>
  <c r="N94" i="2"/>
  <c r="BL96" i="3"/>
  <c r="S96" i="3"/>
  <c r="M96" i="2"/>
  <c r="S96" i="2"/>
  <c r="S98" i="2"/>
  <c r="S104" i="2"/>
  <c r="BL107" i="3"/>
  <c r="S107" i="3"/>
  <c r="M107" i="2"/>
  <c r="S107" i="2"/>
  <c r="BM109" i="3"/>
  <c r="T109" i="3"/>
  <c r="E114" i="2"/>
  <c r="H114" i="2" s="1"/>
  <c r="BM117" i="3"/>
  <c r="T117" i="3"/>
  <c r="R40" i="3"/>
  <c r="BM71" i="3"/>
  <c r="T71" i="3"/>
  <c r="BM73" i="3"/>
  <c r="T73" i="3"/>
  <c r="BM75" i="3"/>
  <c r="T75" i="3"/>
  <c r="BM77" i="3"/>
  <c r="T77" i="3"/>
  <c r="BM79" i="3"/>
  <c r="T79" i="3"/>
  <c r="BM81" i="3"/>
  <c r="T81" i="3"/>
  <c r="BM83" i="3"/>
  <c r="T83" i="3"/>
  <c r="C88" i="3"/>
  <c r="AD88" i="3" s="1"/>
  <c r="BM88" i="3"/>
  <c r="T88" i="3"/>
  <c r="BL91" i="3"/>
  <c r="S91" i="3"/>
  <c r="C96" i="3"/>
  <c r="AD96" i="3" s="1"/>
  <c r="BM96" i="3"/>
  <c r="T96" i="3"/>
  <c r="BM99" i="3"/>
  <c r="T99" i="3"/>
  <c r="C104" i="3"/>
  <c r="AD104" i="3" s="1"/>
  <c r="H104" i="2"/>
  <c r="BL105" i="3"/>
  <c r="S105" i="3"/>
  <c r="M105" i="2"/>
  <c r="BL110" i="3"/>
  <c r="S110" i="3"/>
  <c r="BM121" i="3"/>
  <c r="T121" i="3"/>
  <c r="N80" i="2"/>
  <c r="BL86" i="3"/>
  <c r="E88" i="2"/>
  <c r="H88" i="2" s="1"/>
  <c r="C91" i="3"/>
  <c r="AD91" i="3" s="1"/>
  <c r="BM91" i="3"/>
  <c r="T91" i="3"/>
  <c r="BL94" i="3"/>
  <c r="S94" i="3"/>
  <c r="E96" i="2"/>
  <c r="H96" i="2" s="1"/>
  <c r="C99" i="3"/>
  <c r="AD99" i="3" s="1"/>
  <c r="H99" i="2"/>
  <c r="BL100" i="3"/>
  <c r="S100" i="3"/>
  <c r="BM105" i="3"/>
  <c r="T105" i="3"/>
  <c r="C107" i="3"/>
  <c r="AD107" i="3" s="1"/>
  <c r="H107" i="2"/>
  <c r="E107" i="2"/>
  <c r="BK108" i="3"/>
  <c r="R108" i="3"/>
  <c r="M108" i="2"/>
  <c r="E110" i="2"/>
  <c r="H110" i="2" s="1"/>
  <c r="E112" i="2"/>
  <c r="V112" i="2"/>
  <c r="BL115" i="3"/>
  <c r="S115" i="3"/>
  <c r="C117" i="3"/>
  <c r="AD117" i="3" s="1"/>
  <c r="H117" i="2"/>
  <c r="E118" i="2"/>
  <c r="H118" i="2" s="1"/>
  <c r="BM124" i="3"/>
  <c r="T124" i="3"/>
  <c r="BL97" i="3"/>
  <c r="S97" i="3"/>
  <c r="BL103" i="3"/>
  <c r="S103" i="3"/>
  <c r="C105" i="3"/>
  <c r="AD105" i="3" s="1"/>
  <c r="BL108" i="3"/>
  <c r="S108" i="3"/>
  <c r="C112" i="3"/>
  <c r="AD112" i="3" s="1"/>
  <c r="BL113" i="3"/>
  <c r="S113" i="3"/>
  <c r="M113" i="2"/>
  <c r="BL119" i="3"/>
  <c r="S119" i="3"/>
  <c r="N119" i="2"/>
  <c r="C121" i="3"/>
  <c r="AD121" i="3" s="1"/>
  <c r="N123" i="2"/>
  <c r="S123" i="3"/>
  <c r="C127" i="3"/>
  <c r="AD127" i="3" s="1"/>
  <c r="E127" i="2"/>
  <c r="BL78" i="3"/>
  <c r="BL80" i="3"/>
  <c r="BL82" i="3"/>
  <c r="S82" i="3"/>
  <c r="BL84" i="3"/>
  <c r="S84" i="3"/>
  <c r="C89" i="3"/>
  <c r="AD89" i="3" s="1"/>
  <c r="BM89" i="3"/>
  <c r="T89" i="3"/>
  <c r="BL92" i="3"/>
  <c r="S92" i="3"/>
  <c r="C97" i="3"/>
  <c r="AD97" i="3" s="1"/>
  <c r="BM97" i="3"/>
  <c r="T97" i="3"/>
  <c r="G99" i="2"/>
  <c r="C100" i="3"/>
  <c r="AD100" i="3" s="1"/>
  <c r="E100" i="2"/>
  <c r="H100" i="2" s="1"/>
  <c r="BL101" i="3"/>
  <c r="S101" i="3"/>
  <c r="M101" i="2"/>
  <c r="E105" i="2"/>
  <c r="BL106" i="3"/>
  <c r="BM113" i="3"/>
  <c r="T113" i="3"/>
  <c r="C115" i="3"/>
  <c r="E115" i="2"/>
  <c r="H115" i="2" s="1"/>
  <c r="BK116" i="3"/>
  <c r="R116" i="3"/>
  <c r="M116" i="2"/>
  <c r="I117" i="2"/>
  <c r="E121" i="2"/>
  <c r="S78" i="3"/>
  <c r="BM56" i="3"/>
  <c r="T56" i="3"/>
  <c r="BM58" i="3"/>
  <c r="T58" i="3"/>
  <c r="BM60" i="3"/>
  <c r="T60" i="3"/>
  <c r="BM62" i="3"/>
  <c r="T62" i="3"/>
  <c r="BM64" i="3"/>
  <c r="T64" i="3"/>
  <c r="BM66" i="3"/>
  <c r="T66" i="3"/>
  <c r="BM68" i="3"/>
  <c r="T68" i="3"/>
  <c r="BM70" i="3"/>
  <c r="T70" i="3"/>
  <c r="BM72" i="3"/>
  <c r="T72" i="3"/>
  <c r="BM74" i="3"/>
  <c r="T74" i="3"/>
  <c r="BM76" i="3"/>
  <c r="T76" i="3"/>
  <c r="BM78" i="3"/>
  <c r="T78" i="3"/>
  <c r="BM80" i="3"/>
  <c r="T80" i="3"/>
  <c r="BM82" i="3"/>
  <c r="BM84" i="3"/>
  <c r="T84" i="3"/>
  <c r="BL87" i="3"/>
  <c r="S87" i="3"/>
  <c r="E89" i="2"/>
  <c r="H89" i="2" s="1"/>
  <c r="C92" i="3"/>
  <c r="AD92" i="3" s="1"/>
  <c r="H92" i="2"/>
  <c r="BM92" i="3"/>
  <c r="T92" i="3"/>
  <c r="BL95" i="3"/>
  <c r="S95" i="3"/>
  <c r="E97" i="2"/>
  <c r="H97" i="2" s="1"/>
  <c r="S97" i="2"/>
  <c r="BM101" i="3"/>
  <c r="T101" i="3"/>
  <c r="C103" i="3"/>
  <c r="AD103" i="3" s="1"/>
  <c r="E103" i="2"/>
  <c r="H103" i="2" s="1"/>
  <c r="S103" i="2"/>
  <c r="BK104" i="3"/>
  <c r="R104" i="3"/>
  <c r="M104" i="2"/>
  <c r="E106" i="2"/>
  <c r="E108" i="2"/>
  <c r="V108" i="2"/>
  <c r="S108" i="2"/>
  <c r="BL111" i="3"/>
  <c r="S111" i="3"/>
  <c r="C113" i="3"/>
  <c r="AD113" i="3" s="1"/>
  <c r="S113" i="2"/>
  <c r="S119" i="2"/>
  <c r="BK120" i="3"/>
  <c r="R120" i="3"/>
  <c r="M120" i="2"/>
  <c r="S123" i="2"/>
  <c r="BM100" i="3"/>
  <c r="T100" i="3"/>
  <c r="BK102" i="3"/>
  <c r="R102" i="3"/>
  <c r="BM103" i="3"/>
  <c r="T103" i="3"/>
  <c r="BK106" i="3"/>
  <c r="R106" i="3"/>
  <c r="N106" i="3" s="1"/>
  <c r="BM107" i="3"/>
  <c r="T107" i="3"/>
  <c r="BK110" i="3"/>
  <c r="R110" i="3"/>
  <c r="BM111" i="3"/>
  <c r="T111" i="3"/>
  <c r="BK114" i="3"/>
  <c r="R114" i="3"/>
  <c r="BM115" i="3"/>
  <c r="T115" i="3"/>
  <c r="H116" i="2"/>
  <c r="BK118" i="3"/>
  <c r="R118" i="3"/>
  <c r="BM119" i="3"/>
  <c r="T119" i="3"/>
  <c r="H120" i="2"/>
  <c r="R123" i="3"/>
  <c r="BM125" i="3"/>
  <c r="T125" i="3"/>
  <c r="BM128" i="3"/>
  <c r="T128" i="3"/>
  <c r="BK85" i="3"/>
  <c r="BK87" i="3"/>
  <c r="R87" i="3"/>
  <c r="BK89" i="3"/>
  <c r="BK91" i="3"/>
  <c r="R91" i="3"/>
  <c r="BK93" i="3"/>
  <c r="BK95" i="3"/>
  <c r="R95" i="3"/>
  <c r="BK97" i="3"/>
  <c r="BK99" i="3"/>
  <c r="R99" i="3"/>
  <c r="BK101" i="3"/>
  <c r="BM102" i="3"/>
  <c r="BK105" i="3"/>
  <c r="BM106" i="3"/>
  <c r="BK109" i="3"/>
  <c r="R109" i="3"/>
  <c r="BM110" i="3"/>
  <c r="T110" i="3"/>
  <c r="BK113" i="3"/>
  <c r="R113" i="3"/>
  <c r="BM114" i="3"/>
  <c r="T114" i="3"/>
  <c r="BK117" i="3"/>
  <c r="R117" i="3"/>
  <c r="BM118" i="3"/>
  <c r="T118" i="3"/>
  <c r="BK121" i="3"/>
  <c r="R121" i="3"/>
  <c r="BM122" i="3"/>
  <c r="T122" i="3"/>
  <c r="BM123" i="3"/>
  <c r="T123" i="3"/>
  <c r="S124" i="3"/>
  <c r="R89" i="3"/>
  <c r="T102" i="3"/>
  <c r="R85" i="3"/>
  <c r="R105" i="3"/>
  <c r="T129" i="3"/>
  <c r="BS40" i="3"/>
  <c r="BD128" i="3"/>
  <c r="BL116" i="3"/>
  <c r="S116" i="3"/>
  <c r="BL120" i="3"/>
  <c r="S120" i="3"/>
  <c r="E124" i="2"/>
  <c r="E125" i="2"/>
  <c r="BM126" i="3"/>
  <c r="T126" i="3"/>
  <c r="E128" i="2"/>
  <c r="R101" i="3"/>
  <c r="BK84" i="3"/>
  <c r="R84" i="3"/>
  <c r="BK86" i="3"/>
  <c r="R86" i="3"/>
  <c r="BK88" i="3"/>
  <c r="R88" i="3"/>
  <c r="BK90" i="3"/>
  <c r="R90" i="3"/>
  <c r="BK92" i="3"/>
  <c r="R92" i="3"/>
  <c r="BK94" i="3"/>
  <c r="R94" i="3"/>
  <c r="BK96" i="3"/>
  <c r="R96" i="3"/>
  <c r="BK98" i="3"/>
  <c r="R98" i="3"/>
  <c r="BK100" i="3"/>
  <c r="R100" i="3"/>
  <c r="M102" i="2"/>
  <c r="BK103" i="3"/>
  <c r="R103" i="3"/>
  <c r="BM104" i="3"/>
  <c r="T104" i="3"/>
  <c r="M106" i="2"/>
  <c r="BK107" i="3"/>
  <c r="R107" i="3"/>
  <c r="BM108" i="3"/>
  <c r="T108" i="3"/>
  <c r="M110" i="2"/>
  <c r="BK111" i="3"/>
  <c r="R111" i="3"/>
  <c r="BM112" i="3"/>
  <c r="T112" i="3"/>
  <c r="M114" i="2"/>
  <c r="BK115" i="3"/>
  <c r="R115" i="3"/>
  <c r="BM116" i="3"/>
  <c r="T116" i="3"/>
  <c r="M118" i="2"/>
  <c r="BK119" i="3"/>
  <c r="R119" i="3"/>
  <c r="BM120" i="3"/>
  <c r="T120" i="3"/>
  <c r="E123" i="2"/>
  <c r="I123" i="2" s="1"/>
  <c r="BT37" i="3"/>
  <c r="X118" i="3"/>
  <c r="BS130" i="3"/>
  <c r="BS20" i="3"/>
  <c r="BT25" i="3"/>
  <c r="BS28" i="3"/>
  <c r="BT29" i="3"/>
  <c r="BS32" i="3"/>
  <c r="BT33" i="3"/>
  <c r="BT41" i="3"/>
  <c r="BS44" i="3"/>
  <c r="BT45" i="3"/>
  <c r="BS48" i="3"/>
  <c r="BT49" i="3"/>
  <c r="BS52" i="3"/>
  <c r="BT53" i="3"/>
  <c r="BS56" i="3"/>
  <c r="BT57" i="3"/>
  <c r="BS60" i="3"/>
  <c r="BT61" i="3"/>
  <c r="BS64" i="3"/>
  <c r="BT65" i="3"/>
  <c r="BS68" i="3"/>
  <c r="BT69" i="3"/>
  <c r="BS72" i="3"/>
  <c r="BT73" i="3"/>
  <c r="BS76" i="3"/>
  <c r="BT77" i="3"/>
  <c r="BS80" i="3"/>
  <c r="BT81" i="3"/>
  <c r="BS84" i="3"/>
  <c r="BT85" i="3"/>
  <c r="BS88" i="3"/>
  <c r="BT89" i="3"/>
  <c r="BS92" i="3"/>
  <c r="BT93" i="3"/>
  <c r="BS96" i="3"/>
  <c r="BT97" i="3"/>
  <c r="BS100" i="3"/>
  <c r="BT101" i="3"/>
  <c r="BS104" i="3"/>
  <c r="BT105" i="3"/>
  <c r="BS120" i="3"/>
  <c r="BS108" i="3"/>
  <c r="BT109" i="3"/>
  <c r="BS112" i="3"/>
  <c r="BS124" i="3"/>
  <c r="BT113" i="3"/>
  <c r="BS116" i="3"/>
  <c r="BT117" i="3"/>
  <c r="BT121" i="3"/>
  <c r="BT133" i="3"/>
  <c r="BT128" i="3"/>
  <c r="BR16" i="3"/>
  <c r="BR20" i="3"/>
  <c r="BR24" i="3"/>
  <c r="BR28" i="3"/>
  <c r="BR32" i="3"/>
  <c r="BR36" i="3"/>
  <c r="BR40" i="3"/>
  <c r="BR44" i="3"/>
  <c r="BR48" i="3"/>
  <c r="BR52" i="3"/>
  <c r="BR56" i="3"/>
  <c r="BR60" i="3"/>
  <c r="BR64" i="3"/>
  <c r="BR68" i="3"/>
  <c r="BR72" i="3"/>
  <c r="BR76" i="3"/>
  <c r="BR80" i="3"/>
  <c r="BR84" i="3"/>
  <c r="BR132" i="3"/>
  <c r="BS23" i="3"/>
  <c r="BT40" i="3"/>
  <c r="BT52" i="3"/>
  <c r="BS59" i="3"/>
  <c r="BS71" i="3"/>
  <c r="BS79" i="3"/>
  <c r="BT96" i="3"/>
  <c r="BT112" i="3"/>
  <c r="BT120" i="3"/>
  <c r="BT132" i="3"/>
  <c r="BR51" i="3"/>
  <c r="BR63" i="3"/>
  <c r="BR75" i="3"/>
  <c r="BR79" i="3"/>
  <c r="BR83" i="3"/>
  <c r="BT129" i="3"/>
  <c r="BS16" i="3"/>
  <c r="BS24" i="3"/>
  <c r="BS19" i="3"/>
  <c r="BS27" i="3"/>
  <c r="BT32" i="3"/>
  <c r="BS39" i="3"/>
  <c r="BS67" i="3"/>
  <c r="BT80" i="3"/>
  <c r="BS87" i="3"/>
  <c r="BT100" i="3"/>
  <c r="BS107" i="3"/>
  <c r="BS119" i="3"/>
  <c r="BT15" i="3"/>
  <c r="BS18" i="3"/>
  <c r="BT19" i="3"/>
  <c r="BS22" i="3"/>
  <c r="BT23" i="3"/>
  <c r="BS26" i="3"/>
  <c r="BT27" i="3"/>
  <c r="BS30" i="3"/>
  <c r="BT31" i="3"/>
  <c r="BS34" i="3"/>
  <c r="BT35" i="3"/>
  <c r="BS38" i="3"/>
  <c r="BT39" i="3"/>
  <c r="BS42" i="3"/>
  <c r="BT43" i="3"/>
  <c r="BS46" i="3"/>
  <c r="BT47" i="3"/>
  <c r="BS50" i="3"/>
  <c r="BT51" i="3"/>
  <c r="BS54" i="3"/>
  <c r="BT55" i="3"/>
  <c r="BS58" i="3"/>
  <c r="BT59" i="3"/>
  <c r="BS62" i="3"/>
  <c r="BT63" i="3"/>
  <c r="BS66" i="3"/>
  <c r="BT67" i="3"/>
  <c r="BS70" i="3"/>
  <c r="BT71" i="3"/>
  <c r="BS74" i="3"/>
  <c r="BT75" i="3"/>
  <c r="BS78" i="3"/>
  <c r="BT79" i="3"/>
  <c r="BS82" i="3"/>
  <c r="BT83" i="3"/>
  <c r="BS86" i="3"/>
  <c r="BT87" i="3"/>
  <c r="BS90" i="3"/>
  <c r="BT91" i="3"/>
  <c r="BS94" i="3"/>
  <c r="BT95" i="3"/>
  <c r="BS98" i="3"/>
  <c r="BT99" i="3"/>
  <c r="BS102" i="3"/>
  <c r="BT103" i="3"/>
  <c r="BS106" i="3"/>
  <c r="BS118" i="3"/>
  <c r="BT107" i="3"/>
  <c r="BS110" i="3"/>
  <c r="BS122" i="3"/>
  <c r="BT111" i="3"/>
  <c r="BS114" i="3"/>
  <c r="BS126" i="3"/>
  <c r="BT115" i="3"/>
  <c r="BT119" i="3"/>
  <c r="BT131" i="3"/>
  <c r="BT125" i="3"/>
  <c r="BT127" i="3"/>
  <c r="BS15" i="3"/>
  <c r="BT28" i="3"/>
  <c r="BS35" i="3"/>
  <c r="BS43" i="3"/>
  <c r="BT48" i="3"/>
  <c r="BT60" i="3"/>
  <c r="BT64" i="3"/>
  <c r="BT76" i="3"/>
  <c r="BT84" i="3"/>
  <c r="BS91" i="3"/>
  <c r="BS99" i="3"/>
  <c r="BT104" i="3"/>
  <c r="BS115" i="3"/>
  <c r="BS127" i="3"/>
  <c r="BR18" i="3"/>
  <c r="BR22" i="3"/>
  <c r="BR26" i="3"/>
  <c r="BR30" i="3"/>
  <c r="BR34" i="3"/>
  <c r="BR38" i="3"/>
  <c r="BR42" i="3"/>
  <c r="BR46" i="3"/>
  <c r="BR50" i="3"/>
  <c r="BR54" i="3"/>
  <c r="BR58" i="3"/>
  <c r="BR62" i="3"/>
  <c r="BR66" i="3"/>
  <c r="BR74" i="3"/>
  <c r="BR78" i="3"/>
  <c r="BR118" i="3"/>
  <c r="BR130" i="3"/>
  <c r="BR122" i="3"/>
  <c r="BT17" i="3"/>
  <c r="BS36" i="3"/>
  <c r="BT20" i="3"/>
  <c r="BT36" i="3"/>
  <c r="BS47" i="3"/>
  <c r="BS55" i="3"/>
  <c r="BT72" i="3"/>
  <c r="BS83" i="3"/>
  <c r="BS95" i="3"/>
  <c r="BT108" i="3"/>
  <c r="BS17" i="3"/>
  <c r="BS21" i="3"/>
  <c r="BS25" i="3"/>
  <c r="BS29" i="3"/>
  <c r="BT34" i="3"/>
  <c r="BT38" i="3"/>
  <c r="BS41" i="3"/>
  <c r="BT42" i="3"/>
  <c r="BS45" i="3"/>
  <c r="BT46" i="3"/>
  <c r="BT50" i="3"/>
  <c r="BS53" i="3"/>
  <c r="BT54" i="3"/>
  <c r="BS57" i="3"/>
  <c r="BT58" i="3"/>
  <c r="BS61" i="3"/>
  <c r="BT62" i="3"/>
  <c r="BS65" i="3"/>
  <c r="BT66" i="3"/>
  <c r="BS69" i="3"/>
  <c r="BT70" i="3"/>
  <c r="BS73" i="3"/>
  <c r="BT74" i="3"/>
  <c r="BS77" i="3"/>
  <c r="BT78" i="3"/>
  <c r="BS81" i="3"/>
  <c r="BT82" i="3"/>
  <c r="BS85" i="3"/>
  <c r="BT86" i="3"/>
  <c r="BS89" i="3"/>
  <c r="BT90" i="3"/>
  <c r="BS93" i="3"/>
  <c r="BT94" i="3"/>
  <c r="BS97" i="3"/>
  <c r="BT98" i="3"/>
  <c r="BS101" i="3"/>
  <c r="BT102" i="3"/>
  <c r="BS105" i="3"/>
  <c r="BT106" i="3"/>
  <c r="BS109" i="3"/>
  <c r="BS121" i="3"/>
  <c r="BT110" i="3"/>
  <c r="BS125" i="3"/>
  <c r="BS113" i="3"/>
  <c r="BT114" i="3"/>
  <c r="BS117" i="3"/>
  <c r="BT118" i="3"/>
  <c r="BT130" i="3"/>
  <c r="BT122" i="3"/>
  <c r="BS128" i="3"/>
  <c r="BT21" i="3"/>
  <c r="BT16" i="3"/>
  <c r="BT24" i="3"/>
  <c r="BS31" i="3"/>
  <c r="BT44" i="3"/>
  <c r="BS51" i="3"/>
  <c r="BT56" i="3"/>
  <c r="BS63" i="3"/>
  <c r="BT68" i="3"/>
  <c r="BS75" i="3"/>
  <c r="BT88" i="3"/>
  <c r="BT92" i="3"/>
  <c r="BS103" i="3"/>
  <c r="BS123" i="3"/>
  <c r="BS111" i="3"/>
  <c r="BT116" i="3"/>
  <c r="BT18" i="3"/>
  <c r="BT22" i="3"/>
  <c r="BT26" i="3"/>
  <c r="BT30" i="3"/>
  <c r="BS33" i="3"/>
  <c r="BS37" i="3"/>
  <c r="BS49" i="3"/>
  <c r="BR49" i="3"/>
  <c r="BR53" i="3"/>
  <c r="BR57" i="3"/>
  <c r="BR61" i="3"/>
  <c r="BR65" i="3"/>
  <c r="BR69" i="3"/>
  <c r="BR73" i="3"/>
  <c r="BR77" i="3"/>
  <c r="BR81" i="3"/>
  <c r="BT124" i="3"/>
  <c r="BR128" i="3"/>
  <c r="BL125" i="3"/>
  <c r="BK128" i="3"/>
  <c r="M123" i="2"/>
  <c r="S124" i="2"/>
  <c r="S125" i="2"/>
  <c r="BL128" i="3"/>
  <c r="S128" i="3"/>
  <c r="BL124" i="3"/>
  <c r="R128" i="3"/>
  <c r="BL122" i="3"/>
  <c r="BK127" i="3"/>
  <c r="R127" i="3"/>
  <c r="S125" i="3"/>
  <c r="BK123" i="3"/>
  <c r="BL127" i="3"/>
  <c r="S128" i="2"/>
  <c r="S127" i="3"/>
  <c r="BL123" i="3"/>
  <c r="BK126" i="3"/>
  <c r="R126" i="3"/>
  <c r="N124" i="2"/>
  <c r="N125" i="2"/>
  <c r="BL126" i="3"/>
  <c r="S127" i="2"/>
  <c r="S122" i="3"/>
  <c r="S126" i="3"/>
  <c r="BK124" i="3"/>
  <c r="BK125" i="3"/>
  <c r="S129" i="3"/>
  <c r="R125" i="3"/>
  <c r="N122" i="2"/>
  <c r="M122" i="2"/>
  <c r="R122" i="3"/>
  <c r="S122" i="2"/>
  <c r="BK122" i="3"/>
  <c r="X114" i="3"/>
  <c r="X101" i="3"/>
  <c r="X109" i="3"/>
  <c r="X117" i="3"/>
  <c r="X104" i="3"/>
  <c r="X112" i="3"/>
  <c r="BM129" i="3"/>
  <c r="BL129" i="3"/>
  <c r="S129" i="2"/>
  <c r="E129" i="2"/>
  <c r="BK129" i="3"/>
  <c r="R129" i="3"/>
  <c r="E74" i="3"/>
  <c r="E124" i="3"/>
  <c r="G124" i="3" s="1"/>
  <c r="E83" i="3"/>
  <c r="E65" i="3"/>
  <c r="AG75" i="3"/>
  <c r="AQ75" i="3" s="1"/>
  <c r="E75" i="3"/>
  <c r="H75" i="3" s="1"/>
  <c r="E115" i="3"/>
  <c r="G115" i="3" s="1"/>
  <c r="AG62" i="3"/>
  <c r="AQ62" i="3" s="1"/>
  <c r="E62" i="3"/>
  <c r="H62" i="3" s="1"/>
  <c r="X116" i="3"/>
  <c r="AG34" i="3"/>
  <c r="E60" i="3"/>
  <c r="I60" i="3" s="1"/>
  <c r="E71" i="3"/>
  <c r="H71" i="3" s="1"/>
  <c r="E97" i="3"/>
  <c r="AG48" i="3"/>
  <c r="AP48" i="3" s="1"/>
  <c r="AG39" i="3"/>
  <c r="AG54" i="3"/>
  <c r="AQ54" i="3" s="1"/>
  <c r="E57" i="3"/>
  <c r="I57" i="3" s="1"/>
  <c r="X108" i="3"/>
  <c r="AG4" i="3"/>
  <c r="AG6" i="3"/>
  <c r="AG46" i="3"/>
  <c r="AR46" i="3" s="1"/>
  <c r="E49" i="3"/>
  <c r="G49" i="3" s="1"/>
  <c r="AG56" i="3"/>
  <c r="AP56" i="3" s="1"/>
  <c r="E116" i="3"/>
  <c r="H116" i="3" s="1"/>
  <c r="AG83" i="3"/>
  <c r="AG129" i="3"/>
  <c r="E4" i="3"/>
  <c r="I4" i="3" s="1"/>
  <c r="E6" i="3"/>
  <c r="I6" i="3" s="1"/>
  <c r="E44" i="3"/>
  <c r="I44" i="3" s="1"/>
  <c r="E78" i="3"/>
  <c r="G78" i="3" s="1"/>
  <c r="E77" i="3"/>
  <c r="G77" i="3" s="1"/>
  <c r="E129" i="3"/>
  <c r="E52" i="3"/>
  <c r="G52" i="3" s="1"/>
  <c r="AG52" i="3"/>
  <c r="E106" i="3"/>
  <c r="P106" i="3" s="1"/>
  <c r="X106" i="3"/>
  <c r="AG3" i="3"/>
  <c r="E22" i="3"/>
  <c r="E24" i="3"/>
  <c r="I24" i="3" s="1"/>
  <c r="E26" i="3"/>
  <c r="I26" i="3" s="1"/>
  <c r="E28" i="3"/>
  <c r="I28" i="3" s="1"/>
  <c r="E30" i="3"/>
  <c r="AG40" i="3"/>
  <c r="E53" i="3"/>
  <c r="G53" i="3" s="1"/>
  <c r="AG68" i="3"/>
  <c r="AP68" i="3" s="1"/>
  <c r="E3" i="3"/>
  <c r="G3" i="3" s="1"/>
  <c r="E8" i="3"/>
  <c r="G8" i="3" s="1"/>
  <c r="E12" i="3"/>
  <c r="G12" i="3" s="1"/>
  <c r="E16" i="3"/>
  <c r="G16" i="3" s="1"/>
  <c r="AG22" i="3"/>
  <c r="AG24" i="3"/>
  <c r="AG26" i="3"/>
  <c r="AG28" i="3"/>
  <c r="AG30" i="3"/>
  <c r="AG41" i="3"/>
  <c r="AR41" i="3" s="1"/>
  <c r="E5" i="3"/>
  <c r="I5" i="3" s="1"/>
  <c r="E20" i="3"/>
  <c r="I20" i="3" s="1"/>
  <c r="AG63" i="3"/>
  <c r="AR63" i="3" s="1"/>
  <c r="AG65" i="3"/>
  <c r="AQ65" i="3" s="1"/>
  <c r="E11" i="3"/>
  <c r="H11" i="3" s="1"/>
  <c r="E45" i="3"/>
  <c r="G45" i="3" s="1"/>
  <c r="AG57" i="3"/>
  <c r="AR57" i="3" s="1"/>
  <c r="AG80" i="3"/>
  <c r="E80" i="3"/>
  <c r="H80" i="3" s="1"/>
  <c r="E32" i="3"/>
  <c r="H32" i="3" s="1"/>
  <c r="AG36" i="3"/>
  <c r="E10" i="3"/>
  <c r="AG10" i="3"/>
  <c r="E14" i="3"/>
  <c r="G14" i="3" s="1"/>
  <c r="AG14" i="3"/>
  <c r="E18" i="3"/>
  <c r="AG18" i="3"/>
  <c r="AG37" i="3"/>
  <c r="E61" i="3"/>
  <c r="I61" i="3" s="1"/>
  <c r="AG38" i="3"/>
  <c r="AG49" i="3"/>
  <c r="AR49" i="3" s="1"/>
  <c r="E34" i="3"/>
  <c r="G34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AG69" i="3"/>
  <c r="AG81" i="3"/>
  <c r="AQ81" i="3" s="1"/>
  <c r="AG82" i="3"/>
  <c r="E82" i="3"/>
  <c r="E47" i="3"/>
  <c r="H47" i="3" s="1"/>
  <c r="E67" i="3"/>
  <c r="H67" i="3" s="1"/>
  <c r="E42" i="3"/>
  <c r="G42" i="3" s="1"/>
  <c r="AG44" i="3"/>
  <c r="AR44" i="3" s="1"/>
  <c r="E50" i="3"/>
  <c r="E58" i="3"/>
  <c r="G58" i="3" s="1"/>
  <c r="AG60" i="3"/>
  <c r="AQ60" i="3" s="1"/>
  <c r="E64" i="3"/>
  <c r="E70" i="3"/>
  <c r="I70" i="3" s="1"/>
  <c r="E73" i="3"/>
  <c r="G73" i="3" s="1"/>
  <c r="AG73" i="3"/>
  <c r="AR73" i="3" s="1"/>
  <c r="E48" i="3"/>
  <c r="G48" i="3" s="1"/>
  <c r="E56" i="3"/>
  <c r="H56" i="3" s="1"/>
  <c r="E66" i="3"/>
  <c r="E72" i="3"/>
  <c r="H72" i="3" s="1"/>
  <c r="E43" i="3"/>
  <c r="I43" i="3" s="1"/>
  <c r="E51" i="3"/>
  <c r="I51" i="3" s="1"/>
  <c r="E63" i="3"/>
  <c r="I63" i="3" s="1"/>
  <c r="E69" i="3"/>
  <c r="O69" i="3" s="1"/>
  <c r="AG79" i="3"/>
  <c r="AQ79" i="3" s="1"/>
  <c r="E46" i="3"/>
  <c r="H46" i="3" s="1"/>
  <c r="E54" i="3"/>
  <c r="G54" i="3" s="1"/>
  <c r="X102" i="3"/>
  <c r="E102" i="3"/>
  <c r="AG125" i="3"/>
  <c r="X110" i="3"/>
  <c r="E110" i="3"/>
  <c r="E126" i="3"/>
  <c r="I126" i="3" s="1"/>
  <c r="E79" i="3"/>
  <c r="I79" i="3" s="1"/>
  <c r="E87" i="3"/>
  <c r="G87" i="3" s="1"/>
  <c r="X103" i="3"/>
  <c r="E68" i="3"/>
  <c r="E76" i="3"/>
  <c r="H76" i="3" s="1"/>
  <c r="E84" i="3"/>
  <c r="I84" i="3" s="1"/>
  <c r="E81" i="3"/>
  <c r="G81" i="3" s="1"/>
  <c r="X111" i="3"/>
  <c r="AF149" i="3"/>
  <c r="E118" i="3"/>
  <c r="I118" i="3" s="1"/>
  <c r="AG124" i="3"/>
  <c r="X105" i="3"/>
  <c r="X113" i="3"/>
  <c r="AG120" i="3"/>
  <c r="AJ132" i="3" s="1"/>
  <c r="AG122" i="3"/>
  <c r="X107" i="3"/>
  <c r="X115" i="3"/>
  <c r="E120" i="3"/>
  <c r="H120" i="3" s="1"/>
  <c r="E122" i="3"/>
  <c r="E123" i="3"/>
  <c r="I123" i="3" s="1"/>
  <c r="E128" i="3"/>
  <c r="E125" i="3"/>
  <c r="AD23" i="3" l="1"/>
  <c r="BR23" i="3" s="1"/>
  <c r="BR43" i="3"/>
  <c r="N98" i="3"/>
  <c r="AG9" i="3"/>
  <c r="AD9" i="3"/>
  <c r="BR21" i="3" s="1"/>
  <c r="AG7" i="3"/>
  <c r="AD7" i="3"/>
  <c r="E94" i="3"/>
  <c r="BT135" i="3"/>
  <c r="AD29" i="3"/>
  <c r="AG29" i="3" s="1"/>
  <c r="AJ41" i="3" s="1"/>
  <c r="E31" i="3"/>
  <c r="H31" i="3" s="1"/>
  <c r="E35" i="3"/>
  <c r="G35" i="3" s="1"/>
  <c r="AD35" i="3"/>
  <c r="AJ136" i="3"/>
  <c r="AP129" i="3"/>
  <c r="AJ141" i="3"/>
  <c r="AD115" i="3"/>
  <c r="H85" i="2"/>
  <c r="G23" i="2"/>
  <c r="H25" i="2"/>
  <c r="H56" i="2"/>
  <c r="H53" i="2"/>
  <c r="H15" i="2"/>
  <c r="G5" i="2"/>
  <c r="I128" i="2"/>
  <c r="H128" i="2"/>
  <c r="G128" i="2"/>
  <c r="I129" i="2"/>
  <c r="H129" i="2"/>
  <c r="G129" i="2"/>
  <c r="I125" i="2"/>
  <c r="H125" i="2"/>
  <c r="G125" i="2"/>
  <c r="I126" i="2"/>
  <c r="H126" i="2"/>
  <c r="G126" i="2"/>
  <c r="H127" i="2"/>
  <c r="I127" i="2"/>
  <c r="G127" i="2"/>
  <c r="E101" i="3"/>
  <c r="L101" i="3" s="1"/>
  <c r="G60" i="3"/>
  <c r="E55" i="3"/>
  <c r="H55" i="3" s="1"/>
  <c r="AR125" i="3"/>
  <c r="AJ137" i="3"/>
  <c r="E23" i="3"/>
  <c r="AG23" i="3"/>
  <c r="P74" i="3"/>
  <c r="E9" i="3"/>
  <c r="I9" i="3" s="1"/>
  <c r="BR109" i="3"/>
  <c r="E109" i="3"/>
  <c r="K109" i="3" s="1"/>
  <c r="E113" i="3"/>
  <c r="G113" i="3" s="1"/>
  <c r="BR125" i="3"/>
  <c r="AG127" i="3"/>
  <c r="BR47" i="3"/>
  <c r="BR95" i="3"/>
  <c r="BR110" i="3"/>
  <c r="E29" i="3"/>
  <c r="H29" i="3" s="1"/>
  <c r="BR87" i="3"/>
  <c r="BR88" i="3"/>
  <c r="AJ134" i="3"/>
  <c r="E86" i="3"/>
  <c r="P86" i="3" s="1"/>
  <c r="AG86" i="3"/>
  <c r="E107" i="3"/>
  <c r="P107" i="3" s="1"/>
  <c r="BR119" i="3"/>
  <c r="N120" i="3"/>
  <c r="E111" i="3"/>
  <c r="I111" i="3" s="1"/>
  <c r="AG111" i="3"/>
  <c r="AR111" i="3" s="1"/>
  <c r="E105" i="3"/>
  <c r="G105" i="3" s="1"/>
  <c r="N112" i="3"/>
  <c r="E95" i="3"/>
  <c r="L95" i="3" s="1"/>
  <c r="H74" i="3"/>
  <c r="E88" i="3"/>
  <c r="L88" i="3" s="1"/>
  <c r="N121" i="3"/>
  <c r="N102" i="3"/>
  <c r="AQ129" i="3"/>
  <c r="N100" i="3"/>
  <c r="AR129" i="3"/>
  <c r="P82" i="3"/>
  <c r="E127" i="3"/>
  <c r="G127" i="3" s="1"/>
  <c r="J127" i="3" s="1"/>
  <c r="O83" i="3"/>
  <c r="I74" i="3"/>
  <c r="H59" i="2"/>
  <c r="H113" i="2"/>
  <c r="H31" i="2"/>
  <c r="G54" i="2"/>
  <c r="I113" i="2"/>
  <c r="G58" i="2"/>
  <c r="G49" i="2"/>
  <c r="G47" i="2"/>
  <c r="AG89" i="3"/>
  <c r="BR121" i="3"/>
  <c r="BR93" i="3"/>
  <c r="BR106" i="3"/>
  <c r="BR15" i="3"/>
  <c r="AG27" i="3"/>
  <c r="BR92" i="3"/>
  <c r="BR120" i="3"/>
  <c r="K94" i="3"/>
  <c r="AR48" i="3"/>
  <c r="E108" i="3"/>
  <c r="H108" i="3" s="1"/>
  <c r="N113" i="3"/>
  <c r="BR124" i="3"/>
  <c r="BR129" i="3"/>
  <c r="BR90" i="3"/>
  <c r="BR37" i="3"/>
  <c r="N101" i="3"/>
  <c r="AG114" i="3"/>
  <c r="N97" i="3"/>
  <c r="BR67" i="3"/>
  <c r="N119" i="3"/>
  <c r="E98" i="3"/>
  <c r="P98" i="3" s="1"/>
  <c r="N111" i="3"/>
  <c r="BR96" i="3"/>
  <c r="BR86" i="3"/>
  <c r="AG13" i="3"/>
  <c r="BR59" i="3"/>
  <c r="P101" i="3"/>
  <c r="E103" i="3"/>
  <c r="I103" i="3" s="1"/>
  <c r="BR91" i="3"/>
  <c r="N110" i="3"/>
  <c r="AG70" i="3"/>
  <c r="BR45" i="3"/>
  <c r="E100" i="3"/>
  <c r="O100" i="3" s="1"/>
  <c r="G71" i="3"/>
  <c r="E19" i="3"/>
  <c r="I19" i="3" s="1"/>
  <c r="L97" i="3"/>
  <c r="E13" i="3"/>
  <c r="I13" i="3" s="1"/>
  <c r="BR103" i="3"/>
  <c r="G75" i="2"/>
  <c r="G35" i="2"/>
  <c r="N107" i="3"/>
  <c r="H21" i="2"/>
  <c r="I115" i="3"/>
  <c r="E117" i="3"/>
  <c r="I117" i="3" s="1"/>
  <c r="E89" i="3"/>
  <c r="P89" i="3" s="1"/>
  <c r="G91" i="2"/>
  <c r="BD21" i="3"/>
  <c r="G31" i="2"/>
  <c r="O66" i="3"/>
  <c r="E33" i="3"/>
  <c r="H33" i="3" s="1"/>
  <c r="L129" i="3"/>
  <c r="P65" i="3"/>
  <c r="N122" i="3"/>
  <c r="N114" i="3"/>
  <c r="I91" i="2"/>
  <c r="H75" i="2"/>
  <c r="H47" i="2"/>
  <c r="H37" i="2"/>
  <c r="E112" i="3"/>
  <c r="O112" i="3" s="1"/>
  <c r="O102" i="3"/>
  <c r="H68" i="2"/>
  <c r="N99" i="3"/>
  <c r="H72" i="2"/>
  <c r="H60" i="2"/>
  <c r="G21" i="2"/>
  <c r="L124" i="3"/>
  <c r="N115" i="3"/>
  <c r="AY10" i="3"/>
  <c r="BR126" i="3"/>
  <c r="AY5" i="3"/>
  <c r="I124" i="3"/>
  <c r="H60" i="3"/>
  <c r="BR39" i="3"/>
  <c r="N109" i="3"/>
  <c r="N95" i="3"/>
  <c r="G69" i="2"/>
  <c r="BR97" i="3"/>
  <c r="G25" i="2"/>
  <c r="H5" i="2"/>
  <c r="G51" i="2"/>
  <c r="H7" i="2"/>
  <c r="G7" i="2"/>
  <c r="E17" i="3"/>
  <c r="I17" i="3" s="1"/>
  <c r="N108" i="3"/>
  <c r="N104" i="3"/>
  <c r="H33" i="2"/>
  <c r="E27" i="3"/>
  <c r="I27" i="3" s="1"/>
  <c r="E21" i="3"/>
  <c r="G21" i="3" s="1"/>
  <c r="K106" i="3"/>
  <c r="N103" i="3"/>
  <c r="AD149" i="3"/>
  <c r="N117" i="3"/>
  <c r="N96" i="3"/>
  <c r="BD18" i="3"/>
  <c r="H41" i="2"/>
  <c r="G29" i="2"/>
  <c r="H69" i="2"/>
  <c r="N118" i="3"/>
  <c r="N105" i="3"/>
  <c r="BR104" i="3"/>
  <c r="BR100" i="3"/>
  <c r="N116" i="3"/>
  <c r="H78" i="2"/>
  <c r="H19" i="2"/>
  <c r="H23" i="2"/>
  <c r="H58" i="2"/>
  <c r="G78" i="2"/>
  <c r="G120" i="2"/>
  <c r="H17" i="2"/>
  <c r="BR31" i="3"/>
  <c r="G33" i="2"/>
  <c r="AY115" i="3"/>
  <c r="BC115" i="3"/>
  <c r="BC91" i="3"/>
  <c r="AY91" i="3"/>
  <c r="BE78" i="3"/>
  <c r="BI80" i="3"/>
  <c r="BD78" i="3"/>
  <c r="BH80" i="3"/>
  <c r="BI77" i="3"/>
  <c r="BE75" i="3"/>
  <c r="BD65" i="3"/>
  <c r="BH67" i="3"/>
  <c r="BE40" i="3"/>
  <c r="BI42" i="3"/>
  <c r="AY28" i="3"/>
  <c r="BC28" i="3"/>
  <c r="BE94" i="3"/>
  <c r="BI96" i="3"/>
  <c r="BD45" i="3"/>
  <c r="BH47" i="3"/>
  <c r="BC37" i="3"/>
  <c r="AY37" i="3"/>
  <c r="E85" i="3"/>
  <c r="G85" i="3" s="1"/>
  <c r="BC131" i="3"/>
  <c r="AY119" i="3"/>
  <c r="BC119" i="3"/>
  <c r="BC106" i="3"/>
  <c r="AY106" i="3"/>
  <c r="BE56" i="3"/>
  <c r="BI58" i="3"/>
  <c r="BD92" i="3"/>
  <c r="BH94" i="3"/>
  <c r="I96" i="2"/>
  <c r="G96" i="2"/>
  <c r="BE43" i="3"/>
  <c r="BI45" i="3"/>
  <c r="I52" i="2"/>
  <c r="H52" i="2"/>
  <c r="BD61" i="3"/>
  <c r="BH63" i="3"/>
  <c r="BD54" i="3"/>
  <c r="BH56" i="3"/>
  <c r="BC42" i="3"/>
  <c r="AY42" i="3"/>
  <c r="BE93" i="3"/>
  <c r="BI95" i="3"/>
  <c r="BI25" i="3"/>
  <c r="BE23" i="3"/>
  <c r="BD89" i="3"/>
  <c r="BH91" i="3"/>
  <c r="BE90" i="3"/>
  <c r="BI92" i="3"/>
  <c r="AY23" i="3"/>
  <c r="BC23" i="3"/>
  <c r="G39" i="2"/>
  <c r="E104" i="3"/>
  <c r="L104" i="3" s="1"/>
  <c r="O64" i="3"/>
  <c r="AP46" i="3"/>
  <c r="E25" i="3"/>
  <c r="I25" i="3" s="1"/>
  <c r="E114" i="3"/>
  <c r="I114" i="3" s="1"/>
  <c r="E92" i="3"/>
  <c r="G92" i="3" s="1"/>
  <c r="BR114" i="3"/>
  <c r="BR116" i="3"/>
  <c r="BE104" i="3"/>
  <c r="BI106" i="3"/>
  <c r="BC94" i="3"/>
  <c r="AY94" i="3"/>
  <c r="BE114" i="3"/>
  <c r="BI116" i="3"/>
  <c r="BC89" i="3"/>
  <c r="AY89" i="3"/>
  <c r="BE128" i="3"/>
  <c r="BE115" i="3"/>
  <c r="BI117" i="3"/>
  <c r="BE100" i="3"/>
  <c r="BI102" i="3"/>
  <c r="I103" i="2"/>
  <c r="G103" i="2"/>
  <c r="I89" i="2"/>
  <c r="G89" i="2"/>
  <c r="BE82" i="3"/>
  <c r="BI84" i="3"/>
  <c r="BE66" i="3"/>
  <c r="BI68" i="3"/>
  <c r="BD103" i="3"/>
  <c r="BH105" i="3"/>
  <c r="I88" i="2"/>
  <c r="G88" i="2"/>
  <c r="BI81" i="3"/>
  <c r="BE79" i="3"/>
  <c r="BE117" i="3"/>
  <c r="BI119" i="3"/>
  <c r="BD96" i="3"/>
  <c r="BH98" i="3"/>
  <c r="BC78" i="3"/>
  <c r="AY78" i="3"/>
  <c r="I63" i="2"/>
  <c r="H63" i="2"/>
  <c r="BE59" i="3"/>
  <c r="BI61" i="3"/>
  <c r="BE34" i="3"/>
  <c r="BI36" i="3"/>
  <c r="BE30" i="3"/>
  <c r="BI32" i="3"/>
  <c r="BE26" i="3"/>
  <c r="BI28" i="3"/>
  <c r="BE22" i="3"/>
  <c r="BI24" i="3"/>
  <c r="BE18" i="3"/>
  <c r="BI20" i="3"/>
  <c r="H14" i="2"/>
  <c r="I14" i="2"/>
  <c r="BD26" i="3"/>
  <c r="BH28" i="3"/>
  <c r="BD49" i="3"/>
  <c r="BH51" i="3"/>
  <c r="BH32" i="3"/>
  <c r="BD30" i="3"/>
  <c r="BD70" i="3"/>
  <c r="BH72" i="3"/>
  <c r="BH66" i="3"/>
  <c r="BD64" i="3"/>
  <c r="BD52" i="3"/>
  <c r="BH54" i="3"/>
  <c r="BH48" i="3"/>
  <c r="BD46" i="3"/>
  <c r="BC64" i="3"/>
  <c r="AY64" i="3"/>
  <c r="H49" i="2"/>
  <c r="BC32" i="3"/>
  <c r="AY32" i="3"/>
  <c r="AY16" i="3"/>
  <c r="BC16" i="3"/>
  <c r="AY8" i="3"/>
  <c r="BE61" i="3"/>
  <c r="BI63" i="3"/>
  <c r="BI53" i="3"/>
  <c r="BE51" i="3"/>
  <c r="BD56" i="3"/>
  <c r="BH58" i="3"/>
  <c r="I79" i="2"/>
  <c r="H79" i="2"/>
  <c r="BC54" i="3"/>
  <c r="AY54" i="3"/>
  <c r="G116" i="2"/>
  <c r="I101" i="2"/>
  <c r="G101" i="2"/>
  <c r="BE33" i="3"/>
  <c r="BI35" i="3"/>
  <c r="AY67" i="3"/>
  <c r="BC67" i="3"/>
  <c r="AY49" i="3"/>
  <c r="BC49" i="3"/>
  <c r="BD77" i="3"/>
  <c r="BH79" i="3"/>
  <c r="BC35" i="3"/>
  <c r="AY35" i="3"/>
  <c r="H13" i="2"/>
  <c r="G43" i="2"/>
  <c r="G13" i="2"/>
  <c r="BD75" i="3"/>
  <c r="BH77" i="3"/>
  <c r="BC47" i="3"/>
  <c r="AY47" i="3"/>
  <c r="BD25" i="3"/>
  <c r="BH27" i="3"/>
  <c r="G124" i="2"/>
  <c r="I124" i="2"/>
  <c r="H124" i="2"/>
  <c r="BI112" i="3"/>
  <c r="BE110" i="3"/>
  <c r="BH108" i="3"/>
  <c r="BD106" i="3"/>
  <c r="BE44" i="3"/>
  <c r="BI46" i="3"/>
  <c r="BD99" i="3"/>
  <c r="BH101" i="3"/>
  <c r="BH44" i="3"/>
  <c r="BD42" i="3"/>
  <c r="BC38" i="3"/>
  <c r="AY38" i="3"/>
  <c r="BE41" i="3"/>
  <c r="BI43" i="3"/>
  <c r="I81" i="2"/>
  <c r="H81" i="2"/>
  <c r="BC29" i="3"/>
  <c r="AY29" i="3"/>
  <c r="E90" i="3"/>
  <c r="O90" i="3" s="1"/>
  <c r="BR85" i="3"/>
  <c r="AY100" i="3"/>
  <c r="BC100" i="3"/>
  <c r="BE102" i="3"/>
  <c r="BI104" i="3"/>
  <c r="I118" i="2"/>
  <c r="G118" i="2"/>
  <c r="BC80" i="3"/>
  <c r="AY80" i="3"/>
  <c r="I70" i="2"/>
  <c r="G70" i="2"/>
  <c r="I48" i="2"/>
  <c r="H48" i="2"/>
  <c r="BE37" i="3"/>
  <c r="BI39" i="3"/>
  <c r="I109" i="2"/>
  <c r="G109" i="2"/>
  <c r="BC70" i="3"/>
  <c r="AY70" i="3"/>
  <c r="AY50" i="3"/>
  <c r="BC50" i="3"/>
  <c r="BC22" i="3"/>
  <c r="AY22" i="3"/>
  <c r="G81" i="2"/>
  <c r="H71" i="2"/>
  <c r="BH41" i="3"/>
  <c r="BD39" i="3"/>
  <c r="BC19" i="3"/>
  <c r="AY19" i="3"/>
  <c r="BH31" i="3"/>
  <c r="BD29" i="3"/>
  <c r="G71" i="2"/>
  <c r="BD79" i="3"/>
  <c r="BH81" i="3"/>
  <c r="BD85" i="3"/>
  <c r="BH87" i="3"/>
  <c r="L106" i="3"/>
  <c r="K110" i="3"/>
  <c r="AJ18" i="3"/>
  <c r="I52" i="3"/>
  <c r="K124" i="3"/>
  <c r="BR27" i="3"/>
  <c r="G123" i="2"/>
  <c r="H123" i="2"/>
  <c r="BE108" i="3"/>
  <c r="BI110" i="3"/>
  <c r="BC88" i="3"/>
  <c r="AY88" i="3"/>
  <c r="BD120" i="3"/>
  <c r="BD132" i="3"/>
  <c r="BE123" i="3"/>
  <c r="BI125" i="3"/>
  <c r="BC109" i="3"/>
  <c r="AY109" i="3"/>
  <c r="BC101" i="3"/>
  <c r="AY101" i="3"/>
  <c r="BC95" i="3"/>
  <c r="AY95" i="3"/>
  <c r="BE131" i="3"/>
  <c r="BI121" i="3"/>
  <c r="BE119" i="3"/>
  <c r="AY110" i="3"/>
  <c r="BC110" i="3"/>
  <c r="I108" i="2"/>
  <c r="G108" i="2"/>
  <c r="BE76" i="3"/>
  <c r="BI78" i="3"/>
  <c r="BE60" i="3"/>
  <c r="BI62" i="3"/>
  <c r="G121" i="2"/>
  <c r="I121" i="2"/>
  <c r="BE105" i="3"/>
  <c r="BI107" i="3"/>
  <c r="BD110" i="3"/>
  <c r="BH112" i="3"/>
  <c r="BE73" i="3"/>
  <c r="BI75" i="3"/>
  <c r="I114" i="2"/>
  <c r="G114" i="2"/>
  <c r="BH109" i="3"/>
  <c r="BD107" i="3"/>
  <c r="AY76" i="3"/>
  <c r="BC76" i="3"/>
  <c r="I38" i="2"/>
  <c r="H38" i="2"/>
  <c r="H34" i="2"/>
  <c r="I34" i="2"/>
  <c r="H30" i="2"/>
  <c r="I30" i="2"/>
  <c r="I26" i="2"/>
  <c r="H26" i="2"/>
  <c r="I22" i="2"/>
  <c r="H22" i="2"/>
  <c r="I18" i="2"/>
  <c r="H18" i="2"/>
  <c r="I8" i="2"/>
  <c r="H8" i="2"/>
  <c r="BD117" i="3"/>
  <c r="BH119" i="3"/>
  <c r="BE98" i="3"/>
  <c r="BI100" i="3"/>
  <c r="BD71" i="3"/>
  <c r="BH73" i="3"/>
  <c r="BC60" i="3"/>
  <c r="AY60" i="3"/>
  <c r="BH106" i="3"/>
  <c r="BD104" i="3"/>
  <c r="BC59" i="3"/>
  <c r="AY59" i="3"/>
  <c r="BD40" i="3"/>
  <c r="BH42" i="3"/>
  <c r="BD102" i="3"/>
  <c r="BH104" i="3"/>
  <c r="I90" i="2"/>
  <c r="G90" i="2"/>
  <c r="AY26" i="3"/>
  <c r="BC26" i="3"/>
  <c r="BE35" i="3"/>
  <c r="BI37" i="3"/>
  <c r="G86" i="2"/>
  <c r="I86" i="2"/>
  <c r="G79" i="2"/>
  <c r="BC58" i="3"/>
  <c r="AY58" i="3"/>
  <c r="BI19" i="3"/>
  <c r="BE17" i="3"/>
  <c r="BD43" i="3"/>
  <c r="BH45" i="3"/>
  <c r="BI89" i="3"/>
  <c r="BE87" i="3"/>
  <c r="BC56" i="3"/>
  <c r="AY56" i="3"/>
  <c r="G9" i="2"/>
  <c r="G3" i="2"/>
  <c r="H70" i="2"/>
  <c r="AY11" i="3"/>
  <c r="G45" i="2"/>
  <c r="BH25" i="3"/>
  <c r="BD23" i="3"/>
  <c r="AY17" i="3"/>
  <c r="BC17" i="3"/>
  <c r="AY13" i="3"/>
  <c r="G27" i="2"/>
  <c r="H55" i="2"/>
  <c r="BC97" i="3"/>
  <c r="AY97" i="3"/>
  <c r="AY82" i="3"/>
  <c r="BC82" i="3"/>
  <c r="BR99" i="3"/>
  <c r="BI114" i="3"/>
  <c r="BE112" i="3"/>
  <c r="AY98" i="3"/>
  <c r="BC98" i="3"/>
  <c r="BE130" i="3"/>
  <c r="BI120" i="3"/>
  <c r="BE118" i="3"/>
  <c r="BE103" i="3"/>
  <c r="BI105" i="3"/>
  <c r="I106" i="2"/>
  <c r="G106" i="2"/>
  <c r="BD95" i="3"/>
  <c r="BH97" i="3"/>
  <c r="BI72" i="3"/>
  <c r="BE70" i="3"/>
  <c r="BE97" i="3"/>
  <c r="BI99" i="3"/>
  <c r="BE89" i="3"/>
  <c r="BI91" i="3"/>
  <c r="BD82" i="3"/>
  <c r="BH84" i="3"/>
  <c r="BD119" i="3"/>
  <c r="BD131" i="3"/>
  <c r="BH121" i="3"/>
  <c r="BD94" i="3"/>
  <c r="BH96" i="3"/>
  <c r="BD86" i="3"/>
  <c r="BH88" i="3"/>
  <c r="BE99" i="3"/>
  <c r="BI101" i="3"/>
  <c r="BD91" i="3"/>
  <c r="BH93" i="3"/>
  <c r="BE83" i="3"/>
  <c r="BI85" i="3"/>
  <c r="BC83" i="3"/>
  <c r="AY83" i="3"/>
  <c r="BD74" i="3"/>
  <c r="BH76" i="3"/>
  <c r="BD38" i="3"/>
  <c r="BH40" i="3"/>
  <c r="BH26" i="3"/>
  <c r="BD24" i="3"/>
  <c r="AY73" i="3"/>
  <c r="BC73" i="3"/>
  <c r="BC55" i="3"/>
  <c r="AY55" i="3"/>
  <c r="BE50" i="3"/>
  <c r="BI52" i="3"/>
  <c r="BI48" i="3"/>
  <c r="BE46" i="3"/>
  <c r="BE42" i="3"/>
  <c r="BI44" i="3"/>
  <c r="BE38" i="3"/>
  <c r="BI40" i="3"/>
  <c r="BE31" i="3"/>
  <c r="BI33" i="3"/>
  <c r="BD118" i="3"/>
  <c r="BD130" i="3"/>
  <c r="BH120" i="3"/>
  <c r="BE39" i="3"/>
  <c r="BI41" i="3"/>
  <c r="H108" i="2"/>
  <c r="I87" i="2"/>
  <c r="G87" i="2"/>
  <c r="BD63" i="3"/>
  <c r="BH65" i="3"/>
  <c r="BE57" i="3"/>
  <c r="BI59" i="3"/>
  <c r="BC40" i="3"/>
  <c r="AY40" i="3"/>
  <c r="AY36" i="3"/>
  <c r="BC36" i="3"/>
  <c r="AY20" i="3"/>
  <c r="BC20" i="3"/>
  <c r="AY14" i="3"/>
  <c r="AY6" i="3"/>
  <c r="BE21" i="3"/>
  <c r="BI23" i="3"/>
  <c r="BI97" i="3"/>
  <c r="BE95" i="3"/>
  <c r="I77" i="2"/>
  <c r="H77" i="2"/>
  <c r="BD68" i="3"/>
  <c r="BH70" i="3"/>
  <c r="AY68" i="3"/>
  <c r="BC68" i="3"/>
  <c r="BE49" i="3"/>
  <c r="BI51" i="3"/>
  <c r="BE127" i="3"/>
  <c r="BH68" i="3"/>
  <c r="BD66" i="3"/>
  <c r="BC41" i="3"/>
  <c r="AY41" i="3"/>
  <c r="H35" i="2"/>
  <c r="BD17" i="3"/>
  <c r="AY9" i="3"/>
  <c r="H11" i="2"/>
  <c r="G26" i="2"/>
  <c r="BC39" i="3"/>
  <c r="AY39" i="3"/>
  <c r="BR19" i="3"/>
  <c r="E121" i="3"/>
  <c r="P121" i="3" s="1"/>
  <c r="E7" i="3"/>
  <c r="I7" i="3" s="1"/>
  <c r="BE116" i="3"/>
  <c r="BI118" i="3"/>
  <c r="AY103" i="3"/>
  <c r="BC103" i="3"/>
  <c r="BC92" i="3"/>
  <c r="AY92" i="3"/>
  <c r="AY113" i="3"/>
  <c r="BC113" i="3"/>
  <c r="BE106" i="3"/>
  <c r="BI108" i="3"/>
  <c r="BC93" i="3"/>
  <c r="AY93" i="3"/>
  <c r="BC87" i="3"/>
  <c r="AY87" i="3"/>
  <c r="BE125" i="3"/>
  <c r="BI127" i="3"/>
  <c r="AY114" i="3"/>
  <c r="BC114" i="3"/>
  <c r="BD87" i="3"/>
  <c r="BH89" i="3"/>
  <c r="BI82" i="3"/>
  <c r="BE80" i="3"/>
  <c r="BE64" i="3"/>
  <c r="BI66" i="3"/>
  <c r="BH103" i="3"/>
  <c r="BD101" i="3"/>
  <c r="BD108" i="3"/>
  <c r="BH110" i="3"/>
  <c r="BH99" i="3"/>
  <c r="BD97" i="3"/>
  <c r="AY108" i="3"/>
  <c r="BC108" i="3"/>
  <c r="BE77" i="3"/>
  <c r="BI79" i="3"/>
  <c r="AY81" i="3"/>
  <c r="BC81" i="3"/>
  <c r="BC66" i="3"/>
  <c r="AY66" i="3"/>
  <c r="H57" i="2"/>
  <c r="I12" i="2"/>
  <c r="H12" i="2"/>
  <c r="BD47" i="3"/>
  <c r="BH49" i="3"/>
  <c r="I50" i="2"/>
  <c r="H50" i="2"/>
  <c r="I46" i="2"/>
  <c r="H46" i="2"/>
  <c r="I42" i="2"/>
  <c r="H42" i="2"/>
  <c r="BD28" i="3"/>
  <c r="BH30" i="3"/>
  <c r="I111" i="2"/>
  <c r="G111" i="2"/>
  <c r="BD98" i="3"/>
  <c r="BH100" i="3"/>
  <c r="BD69" i="3"/>
  <c r="BH71" i="3"/>
  <c r="BE63" i="3"/>
  <c r="BI65" i="3"/>
  <c r="BD50" i="3"/>
  <c r="BH52" i="3"/>
  <c r="BD44" i="3"/>
  <c r="BH46" i="3"/>
  <c r="AY69" i="3"/>
  <c r="BC69" i="3"/>
  <c r="I61" i="2"/>
  <c r="H61" i="2"/>
  <c r="G57" i="2"/>
  <c r="BC52" i="3"/>
  <c r="AY52" i="3"/>
  <c r="AY48" i="3"/>
  <c r="BC48" i="3"/>
  <c r="BC44" i="3"/>
  <c r="AY44" i="3"/>
  <c r="H39" i="2"/>
  <c r="BC30" i="3"/>
  <c r="AY30" i="3"/>
  <c r="BE45" i="3"/>
  <c r="BI47" i="3"/>
  <c r="BH55" i="3"/>
  <c r="BD53" i="3"/>
  <c r="BH114" i="3"/>
  <c r="BD112" i="3"/>
  <c r="G77" i="2"/>
  <c r="BC112" i="3"/>
  <c r="AY112" i="3"/>
  <c r="BE29" i="3"/>
  <c r="BI31" i="3"/>
  <c r="BH53" i="3"/>
  <c r="BD51" i="3"/>
  <c r="AY15" i="3"/>
  <c r="BC15" i="3"/>
  <c r="BD83" i="3"/>
  <c r="BH85" i="3"/>
  <c r="BC53" i="3"/>
  <c r="AY53" i="3"/>
  <c r="G8" i="2"/>
  <c r="BE55" i="3"/>
  <c r="BI57" i="3"/>
  <c r="G41" i="2"/>
  <c r="BC33" i="3"/>
  <c r="AY33" i="3"/>
  <c r="G38" i="2"/>
  <c r="AY7" i="3"/>
  <c r="G46" i="2"/>
  <c r="BE65" i="3"/>
  <c r="BI67" i="3"/>
  <c r="BC51" i="3"/>
  <c r="AY51" i="3"/>
  <c r="BE84" i="3"/>
  <c r="BI86" i="3"/>
  <c r="AY116" i="3"/>
  <c r="BC116" i="3"/>
  <c r="BE124" i="3"/>
  <c r="BI126" i="3"/>
  <c r="BE133" i="3"/>
  <c r="BE121" i="3"/>
  <c r="BI123" i="3"/>
  <c r="AY75" i="3"/>
  <c r="BC75" i="3"/>
  <c r="I10" i="2"/>
  <c r="H10" i="2"/>
  <c r="BH74" i="3"/>
  <c r="BD72" i="3"/>
  <c r="BE52" i="3"/>
  <c r="BI54" i="3"/>
  <c r="BD114" i="3"/>
  <c r="BH116" i="3"/>
  <c r="BE19" i="3"/>
  <c r="BI21" i="3"/>
  <c r="BD35" i="3"/>
  <c r="BH37" i="3"/>
  <c r="BR111" i="3"/>
  <c r="BC133" i="3"/>
  <c r="BC121" i="3"/>
  <c r="AY121" i="3"/>
  <c r="I97" i="2"/>
  <c r="G97" i="2"/>
  <c r="G105" i="2"/>
  <c r="I105" i="2"/>
  <c r="G110" i="2"/>
  <c r="I110" i="2"/>
  <c r="I44" i="2"/>
  <c r="H44" i="2"/>
  <c r="BC72" i="3"/>
  <c r="AY72" i="3"/>
  <c r="BD58" i="3"/>
  <c r="BH60" i="3"/>
  <c r="E59" i="3"/>
  <c r="I59" i="3" s="1"/>
  <c r="E91" i="3"/>
  <c r="I91" i="3" s="1"/>
  <c r="I106" i="3"/>
  <c r="E96" i="3"/>
  <c r="I96" i="3" s="1"/>
  <c r="H124" i="3"/>
  <c r="AQ48" i="3"/>
  <c r="G4" i="3"/>
  <c r="E15" i="3"/>
  <c r="H15" i="3" s="1"/>
  <c r="BR131" i="3"/>
  <c r="BE132" i="3"/>
  <c r="BE120" i="3"/>
  <c r="BI122" i="3"/>
  <c r="AY107" i="3"/>
  <c r="BC107" i="3"/>
  <c r="AY86" i="3"/>
  <c r="BC86" i="3"/>
  <c r="BI128" i="3"/>
  <c r="BE126" i="3"/>
  <c r="BD116" i="3"/>
  <c r="BH118" i="3"/>
  <c r="BE122" i="3"/>
  <c r="BI124" i="3"/>
  <c r="BC99" i="3"/>
  <c r="AY99" i="3"/>
  <c r="BC118" i="3"/>
  <c r="BC130" i="3"/>
  <c r="AY118" i="3"/>
  <c r="BI109" i="3"/>
  <c r="BE107" i="3"/>
  <c r="BE74" i="3"/>
  <c r="BI76" i="3"/>
  <c r="BE58" i="3"/>
  <c r="BI60" i="3"/>
  <c r="BE113" i="3"/>
  <c r="BI115" i="3"/>
  <c r="G100" i="2"/>
  <c r="I100" i="2"/>
  <c r="BH82" i="3"/>
  <c r="BD80" i="3"/>
  <c r="H105" i="2"/>
  <c r="BH117" i="3"/>
  <c r="BD115" i="3"/>
  <c r="I107" i="2"/>
  <c r="G107" i="2"/>
  <c r="BD100" i="3"/>
  <c r="BH102" i="3"/>
  <c r="BI73" i="3"/>
  <c r="BE71" i="3"/>
  <c r="BE109" i="3"/>
  <c r="BI111" i="3"/>
  <c r="AY79" i="3"/>
  <c r="BC79" i="3"/>
  <c r="BI38" i="3"/>
  <c r="BE36" i="3"/>
  <c r="BI34" i="3"/>
  <c r="BE32" i="3"/>
  <c r="BI30" i="3"/>
  <c r="BE28" i="3"/>
  <c r="BE24" i="3"/>
  <c r="BI26" i="3"/>
  <c r="BI22" i="3"/>
  <c r="BE20" i="3"/>
  <c r="BE16" i="3"/>
  <c r="BI18" i="3"/>
  <c r="I6" i="2"/>
  <c r="H6" i="2"/>
  <c r="G93" i="2"/>
  <c r="I93" i="2"/>
  <c r="BE69" i="3"/>
  <c r="BI71" i="3"/>
  <c r="AY65" i="3"/>
  <c r="BC65" i="3"/>
  <c r="BD59" i="3"/>
  <c r="BH61" i="3"/>
  <c r="BE53" i="3"/>
  <c r="BI55" i="3"/>
  <c r="BE85" i="3"/>
  <c r="BI87" i="3"/>
  <c r="H111" i="2"/>
  <c r="AY71" i="3"/>
  <c r="BC71" i="3"/>
  <c r="G63" i="2"/>
  <c r="BD34" i="3"/>
  <c r="BH36" i="3"/>
  <c r="H106" i="2"/>
  <c r="G94" i="2"/>
  <c r="I94" i="2"/>
  <c r="G85" i="2"/>
  <c r="H43" i="2"/>
  <c r="BC24" i="3"/>
  <c r="AY24" i="3"/>
  <c r="AY12" i="3"/>
  <c r="AY4" i="3"/>
  <c r="BE27" i="3"/>
  <c r="BI29" i="3"/>
  <c r="G73" i="2"/>
  <c r="I98" i="2"/>
  <c r="G98" i="2"/>
  <c r="I83" i="2"/>
  <c r="H83" i="2"/>
  <c r="BD57" i="3"/>
  <c r="BH59" i="3"/>
  <c r="BD41" i="3"/>
  <c r="BH43" i="3"/>
  <c r="BC61" i="3"/>
  <c r="AY61" i="3"/>
  <c r="G19" i="2"/>
  <c r="H9" i="2"/>
  <c r="G72" i="2"/>
  <c r="G65" i="2"/>
  <c r="BH29" i="3"/>
  <c r="BD27" i="3"/>
  <c r="AY21" i="3"/>
  <c r="BC21" i="3"/>
  <c r="G12" i="2"/>
  <c r="G56" i="2"/>
  <c r="BH35" i="3"/>
  <c r="BD33" i="3"/>
  <c r="BC27" i="3"/>
  <c r="AY27" i="3"/>
  <c r="G15" i="2"/>
  <c r="G53" i="2"/>
  <c r="G37" i="2"/>
  <c r="H27" i="2"/>
  <c r="BH83" i="3"/>
  <c r="BD81" i="3"/>
  <c r="G17" i="2"/>
  <c r="H29" i="2"/>
  <c r="G42" i="2"/>
  <c r="AY90" i="3"/>
  <c r="BC90" i="3"/>
  <c r="BI113" i="3"/>
  <c r="BE111" i="3"/>
  <c r="BC104" i="3"/>
  <c r="AY104" i="3"/>
  <c r="BI64" i="3"/>
  <c r="BE62" i="3"/>
  <c r="BD113" i="3"/>
  <c r="BH115" i="3"/>
  <c r="I112" i="2"/>
  <c r="G112" i="2"/>
  <c r="BD55" i="3"/>
  <c r="BH57" i="3"/>
  <c r="BD109" i="3"/>
  <c r="BH111" i="3"/>
  <c r="BE48" i="3"/>
  <c r="BI50" i="3"/>
  <c r="BD133" i="3"/>
  <c r="BD121" i="3"/>
  <c r="BH50" i="3"/>
  <c r="BD48" i="3"/>
  <c r="BD62" i="3"/>
  <c r="BH64" i="3"/>
  <c r="AY3" i="3"/>
  <c r="AY25" i="3"/>
  <c r="BC25" i="3"/>
  <c r="E99" i="3"/>
  <c r="L99" i="3" s="1"/>
  <c r="AY84" i="3"/>
  <c r="BC84" i="3"/>
  <c r="BI74" i="3"/>
  <c r="BE72" i="3"/>
  <c r="G115" i="2"/>
  <c r="I115" i="2"/>
  <c r="BD84" i="3"/>
  <c r="BH86" i="3"/>
  <c r="H112" i="2"/>
  <c r="I4" i="2"/>
  <c r="H4" i="2"/>
  <c r="I40" i="2"/>
  <c r="H40" i="2"/>
  <c r="BH24" i="3"/>
  <c r="BD22" i="3"/>
  <c r="BC46" i="3"/>
  <c r="AY46" i="3"/>
  <c r="E119" i="3"/>
  <c r="H119" i="3" s="1"/>
  <c r="E93" i="3"/>
  <c r="P93" i="3" s="1"/>
  <c r="BC111" i="3"/>
  <c r="AY111" i="3"/>
  <c r="BC96" i="3"/>
  <c r="AY96" i="3"/>
  <c r="BC117" i="3"/>
  <c r="AY117" i="3"/>
  <c r="AY105" i="3"/>
  <c r="BC105" i="3"/>
  <c r="AY85" i="3"/>
  <c r="BC85" i="3"/>
  <c r="BC102" i="3"/>
  <c r="AY102" i="3"/>
  <c r="BC132" i="3"/>
  <c r="BC120" i="3"/>
  <c r="AY120" i="3"/>
  <c r="BD111" i="3"/>
  <c r="BH113" i="3"/>
  <c r="BE101" i="3"/>
  <c r="BI103" i="3"/>
  <c r="BE92" i="3"/>
  <c r="BI94" i="3"/>
  <c r="BE68" i="3"/>
  <c r="BI70" i="3"/>
  <c r="H121" i="2"/>
  <c r="BE91" i="3"/>
  <c r="BI93" i="3"/>
  <c r="BD105" i="3"/>
  <c r="BH107" i="3"/>
  <c r="BE96" i="3"/>
  <c r="BI98" i="3"/>
  <c r="BE88" i="3"/>
  <c r="BI90" i="3"/>
  <c r="BE81" i="3"/>
  <c r="BI83" i="3"/>
  <c r="BD90" i="3"/>
  <c r="BH92" i="3"/>
  <c r="BC77" i="3"/>
  <c r="AY77" i="3"/>
  <c r="BD73" i="3"/>
  <c r="BH75" i="3"/>
  <c r="BD60" i="3"/>
  <c r="BH62" i="3"/>
  <c r="I36" i="2"/>
  <c r="H36" i="2"/>
  <c r="I32" i="2"/>
  <c r="H32" i="2"/>
  <c r="I28" i="2"/>
  <c r="H28" i="2"/>
  <c r="I24" i="2"/>
  <c r="H24" i="2"/>
  <c r="I20" i="2"/>
  <c r="H20" i="2"/>
  <c r="I16" i="2"/>
  <c r="H16" i="2"/>
  <c r="BD36" i="3"/>
  <c r="BH38" i="3"/>
  <c r="BC74" i="3"/>
  <c r="AY74" i="3"/>
  <c r="H64" i="2"/>
  <c r="I64" i="2"/>
  <c r="G64" i="2"/>
  <c r="BD32" i="3"/>
  <c r="BH34" i="3"/>
  <c r="BE25" i="3"/>
  <c r="BI27" i="3"/>
  <c r="BI56" i="3"/>
  <c r="BE54" i="3"/>
  <c r="BC62" i="3"/>
  <c r="AY62" i="3"/>
  <c r="AY34" i="3"/>
  <c r="BC34" i="3"/>
  <c r="BC18" i="3"/>
  <c r="AY18" i="3"/>
  <c r="BH69" i="3"/>
  <c r="BD67" i="3"/>
  <c r="AY57" i="3"/>
  <c r="BC57" i="3"/>
  <c r="BE15" i="3"/>
  <c r="BI17" i="3"/>
  <c r="H90" i="2"/>
  <c r="H73" i="2"/>
  <c r="BE67" i="3"/>
  <c r="BI69" i="3"/>
  <c r="AY63" i="3"/>
  <c r="BC63" i="3"/>
  <c r="I119" i="2"/>
  <c r="G119" i="2"/>
  <c r="G104" i="2"/>
  <c r="BI49" i="3"/>
  <c r="BE47" i="3"/>
  <c r="BH95" i="3"/>
  <c r="BD93" i="3"/>
  <c r="BI88" i="3"/>
  <c r="BE86" i="3"/>
  <c r="BH39" i="3"/>
  <c r="BD37" i="3"/>
  <c r="AY31" i="3"/>
  <c r="BC31" i="3"/>
  <c r="G60" i="2"/>
  <c r="AY45" i="3"/>
  <c r="BC45" i="3"/>
  <c r="G52" i="2"/>
  <c r="G14" i="2"/>
  <c r="BD19" i="3"/>
  <c r="G11" i="2"/>
  <c r="BH90" i="3"/>
  <c r="BD88" i="3"/>
  <c r="BD31" i="3"/>
  <c r="BH33" i="3"/>
  <c r="BC43" i="3"/>
  <c r="AY43" i="3"/>
  <c r="BD76" i="3"/>
  <c r="BH78" i="3"/>
  <c r="BD15" i="3"/>
  <c r="O74" i="3"/>
  <c r="K116" i="3"/>
  <c r="G74" i="3"/>
  <c r="O62" i="3"/>
  <c r="O106" i="3"/>
  <c r="O71" i="3"/>
  <c r="I65" i="3"/>
  <c r="AP62" i="3"/>
  <c r="BD125" i="3"/>
  <c r="BH127" i="3"/>
  <c r="BC125" i="3"/>
  <c r="AY125" i="3"/>
  <c r="AY127" i="3"/>
  <c r="BC127" i="3"/>
  <c r="AY124" i="3"/>
  <c r="BC124" i="3"/>
  <c r="BD122" i="3"/>
  <c r="BH123" i="3"/>
  <c r="BH122" i="3"/>
  <c r="BH124" i="3"/>
  <c r="AY123" i="3"/>
  <c r="BC123" i="3"/>
  <c r="BD124" i="3"/>
  <c r="BH126" i="3"/>
  <c r="AY128" i="3"/>
  <c r="BC128" i="3"/>
  <c r="BD126" i="3"/>
  <c r="BH128" i="3"/>
  <c r="AY126" i="3"/>
  <c r="BF140" i="3" s="1"/>
  <c r="BC126" i="3"/>
  <c r="BD123" i="3"/>
  <c r="BH125" i="3"/>
  <c r="AY122" i="3"/>
  <c r="BC122" i="3"/>
  <c r="G83" i="3"/>
  <c r="I78" i="3"/>
  <c r="P78" i="3"/>
  <c r="I64" i="3"/>
  <c r="K129" i="3"/>
  <c r="I82" i="3"/>
  <c r="H97" i="3"/>
  <c r="H107" i="3"/>
  <c r="I97" i="3"/>
  <c r="I107" i="3"/>
  <c r="H52" i="3"/>
  <c r="AR68" i="3"/>
  <c r="AQ63" i="3"/>
  <c r="BE129" i="3"/>
  <c r="BI129" i="3"/>
  <c r="BH129" i="3"/>
  <c r="BD129" i="3"/>
  <c r="BC129" i="3"/>
  <c r="AY129" i="3"/>
  <c r="H129" i="3"/>
  <c r="K108" i="3"/>
  <c r="AQ46" i="3"/>
  <c r="I62" i="3"/>
  <c r="AP54" i="3"/>
  <c r="I108" i="3"/>
  <c r="P97" i="3"/>
  <c r="O97" i="3"/>
  <c r="O108" i="3"/>
  <c r="G97" i="3"/>
  <c r="L108" i="3"/>
  <c r="P108" i="3"/>
  <c r="AR54" i="3"/>
  <c r="G108" i="3"/>
  <c r="P62" i="3"/>
  <c r="G62" i="3"/>
  <c r="I49" i="3"/>
  <c r="L116" i="3"/>
  <c r="I94" i="3"/>
  <c r="P115" i="3"/>
  <c r="G79" i="3"/>
  <c r="O115" i="3"/>
  <c r="O72" i="3"/>
  <c r="H115" i="3"/>
  <c r="P116" i="3"/>
  <c r="H110" i="3"/>
  <c r="H53" i="3"/>
  <c r="L115" i="3"/>
  <c r="AR81" i="3"/>
  <c r="AP81" i="3"/>
  <c r="I83" i="3"/>
  <c r="P83" i="3"/>
  <c r="H83" i="3"/>
  <c r="O116" i="3"/>
  <c r="G116" i="3"/>
  <c r="J116" i="3" s="1"/>
  <c r="I116" i="3"/>
  <c r="H39" i="3"/>
  <c r="AG15" i="3"/>
  <c r="AJ46" i="3"/>
  <c r="K115" i="3"/>
  <c r="P94" i="3"/>
  <c r="O82" i="3"/>
  <c r="AG102" i="3"/>
  <c r="G111" i="3"/>
  <c r="J111" i="3" s="1"/>
  <c r="L107" i="3"/>
  <c r="H41" i="3"/>
  <c r="I55" i="3"/>
  <c r="H38" i="3"/>
  <c r="G55" i="3"/>
  <c r="H37" i="3"/>
  <c r="P71" i="3"/>
  <c r="H78" i="3"/>
  <c r="AJ75" i="3"/>
  <c r="AP75" i="3"/>
  <c r="H65" i="3"/>
  <c r="P72" i="3"/>
  <c r="I53" i="3"/>
  <c r="AG128" i="3"/>
  <c r="AR75" i="3"/>
  <c r="H87" i="3"/>
  <c r="O78" i="3"/>
  <c r="I71" i="3"/>
  <c r="AR62" i="3"/>
  <c r="G65" i="3"/>
  <c r="AG47" i="3"/>
  <c r="AQ47" i="3" s="1"/>
  <c r="AR83" i="3"/>
  <c r="AQ83" i="3"/>
  <c r="L109" i="3"/>
  <c r="G102" i="3"/>
  <c r="H94" i="3"/>
  <c r="I80" i="3"/>
  <c r="I102" i="3"/>
  <c r="L94" i="3"/>
  <c r="G75" i="3"/>
  <c r="AG11" i="3"/>
  <c r="G9" i="3"/>
  <c r="H102" i="3"/>
  <c r="O75" i="3"/>
  <c r="G67" i="3"/>
  <c r="K97" i="3"/>
  <c r="K102" i="3"/>
  <c r="G80" i="3"/>
  <c r="P80" i="3"/>
  <c r="H6" i="3"/>
  <c r="I75" i="3"/>
  <c r="P75" i="3"/>
  <c r="AG20" i="3"/>
  <c r="AG103" i="3"/>
  <c r="O80" i="3"/>
  <c r="G56" i="3"/>
  <c r="O65" i="3"/>
  <c r="H45" i="3"/>
  <c r="G129" i="3"/>
  <c r="H126" i="3"/>
  <c r="H63" i="3"/>
  <c r="P66" i="3"/>
  <c r="G44" i="3"/>
  <c r="G84" i="3"/>
  <c r="H109" i="3"/>
  <c r="H49" i="3"/>
  <c r="H36" i="3"/>
  <c r="G82" i="3"/>
  <c r="I36" i="3"/>
  <c r="AR56" i="3"/>
  <c r="H3" i="3"/>
  <c r="AP65" i="3"/>
  <c r="H8" i="3"/>
  <c r="AP83" i="3"/>
  <c r="H44" i="3"/>
  <c r="I45" i="3"/>
  <c r="K126" i="3"/>
  <c r="I16" i="3"/>
  <c r="G98" i="3"/>
  <c r="J98" i="3" s="1"/>
  <c r="I129" i="3"/>
  <c r="H77" i="3"/>
  <c r="AQ56" i="3"/>
  <c r="H34" i="3"/>
  <c r="H66" i="3"/>
  <c r="P77" i="3"/>
  <c r="H57" i="3"/>
  <c r="G57" i="3"/>
  <c r="I72" i="3"/>
  <c r="H106" i="3"/>
  <c r="G106" i="3"/>
  <c r="J106" i="3" s="1"/>
  <c r="H111" i="3"/>
  <c r="I77" i="3"/>
  <c r="G66" i="3"/>
  <c r="O76" i="3"/>
  <c r="H40" i="3"/>
  <c r="G6" i="3"/>
  <c r="O77" i="3"/>
  <c r="H4" i="3"/>
  <c r="AQ124" i="3"/>
  <c r="AP124" i="3"/>
  <c r="AJ22" i="3"/>
  <c r="AJ34" i="3"/>
  <c r="AP120" i="3"/>
  <c r="AQ120" i="3"/>
  <c r="AJ69" i="3"/>
  <c r="AP69" i="3"/>
  <c r="AQ69" i="3"/>
  <c r="AJ26" i="3"/>
  <c r="G125" i="3"/>
  <c r="J125" i="3" s="1"/>
  <c r="L125" i="3"/>
  <c r="K125" i="3"/>
  <c r="I125" i="3"/>
  <c r="H125" i="3"/>
  <c r="I50" i="3"/>
  <c r="G50" i="3"/>
  <c r="AJ80" i="3"/>
  <c r="AP80" i="3"/>
  <c r="AG76" i="3"/>
  <c r="AG100" i="3"/>
  <c r="AQ100" i="3" s="1"/>
  <c r="AG84" i="3"/>
  <c r="AQ84" i="3" s="1"/>
  <c r="AG117" i="3"/>
  <c r="O68" i="3"/>
  <c r="I68" i="3"/>
  <c r="G68" i="3"/>
  <c r="G126" i="3"/>
  <c r="J126" i="3" s="1"/>
  <c r="L126" i="3"/>
  <c r="G109" i="3"/>
  <c r="AG95" i="3"/>
  <c r="AP95" i="3" s="1"/>
  <c r="O94" i="3"/>
  <c r="I120" i="3"/>
  <c r="P76" i="3"/>
  <c r="AJ52" i="3"/>
  <c r="AE149" i="3"/>
  <c r="AQ80" i="3"/>
  <c r="I66" i="3"/>
  <c r="H43" i="3"/>
  <c r="I58" i="3"/>
  <c r="I47" i="3"/>
  <c r="H10" i="3"/>
  <c r="I10" i="3"/>
  <c r="H64" i="3"/>
  <c r="I42" i="3"/>
  <c r="H42" i="3"/>
  <c r="H82" i="3"/>
  <c r="AQ44" i="3"/>
  <c r="H50" i="3"/>
  <c r="AG32" i="3"/>
  <c r="AJ44" i="3" s="1"/>
  <c r="H23" i="3"/>
  <c r="G23" i="3"/>
  <c r="AG8" i="3"/>
  <c r="G32" i="3"/>
  <c r="I11" i="3"/>
  <c r="H30" i="3"/>
  <c r="G30" i="3"/>
  <c r="P104" i="3"/>
  <c r="O104" i="3"/>
  <c r="P87" i="3"/>
  <c r="L87" i="3"/>
  <c r="K87" i="3"/>
  <c r="K118" i="3"/>
  <c r="G110" i="3"/>
  <c r="J110" i="3" s="1"/>
  <c r="H98" i="3"/>
  <c r="AG109" i="3"/>
  <c r="AQ109" i="3" s="1"/>
  <c r="I101" i="3"/>
  <c r="AP79" i="3"/>
  <c r="H69" i="3"/>
  <c r="G69" i="3"/>
  <c r="AG85" i="3"/>
  <c r="AQ85" i="3" s="1"/>
  <c r="AP73" i="3"/>
  <c r="O84" i="3"/>
  <c r="I67" i="3"/>
  <c r="AQ52" i="3"/>
  <c r="AJ38" i="3"/>
  <c r="H58" i="3"/>
  <c r="AP60" i="3"/>
  <c r="I34" i="3"/>
  <c r="AP57" i="3"/>
  <c r="AG101" i="3"/>
  <c r="AQ101" i="3" s="1"/>
  <c r="AP41" i="3"/>
  <c r="AG21" i="3"/>
  <c r="I3" i="3"/>
  <c r="H20" i="3"/>
  <c r="G20" i="3"/>
  <c r="AG126" i="3"/>
  <c r="AH138" i="3" s="1"/>
  <c r="G123" i="3"/>
  <c r="L123" i="3"/>
  <c r="K123" i="3"/>
  <c r="AG118" i="3"/>
  <c r="AG113" i="3"/>
  <c r="AP113" i="3" s="1"/>
  <c r="P81" i="3"/>
  <c r="I81" i="3"/>
  <c r="H81" i="3"/>
  <c r="AG97" i="3"/>
  <c r="AQ97" i="3" s="1"/>
  <c r="H79" i="3"/>
  <c r="O79" i="3"/>
  <c r="H123" i="3"/>
  <c r="AG98" i="3"/>
  <c r="AR98" i="3" s="1"/>
  <c r="I87" i="3"/>
  <c r="AG77" i="3"/>
  <c r="AQ77" i="3" s="1"/>
  <c r="P68" i="3"/>
  <c r="AG116" i="3"/>
  <c r="AG66" i="3"/>
  <c r="AQ66" i="3" s="1"/>
  <c r="I73" i="3"/>
  <c r="H73" i="3"/>
  <c r="P73" i="3"/>
  <c r="G72" i="3"/>
  <c r="G64" i="3"/>
  <c r="P64" i="3"/>
  <c r="AG45" i="3"/>
  <c r="AJ57" i="3" s="1"/>
  <c r="I56" i="3"/>
  <c r="I37" i="3"/>
  <c r="O63" i="3"/>
  <c r="G5" i="3"/>
  <c r="AQ41" i="3"/>
  <c r="G104" i="3"/>
  <c r="AJ40" i="3"/>
  <c r="H28" i="3"/>
  <c r="G28" i="3"/>
  <c r="H12" i="3"/>
  <c r="I8" i="3"/>
  <c r="I12" i="3"/>
  <c r="L128" i="3"/>
  <c r="K128" i="3"/>
  <c r="I128" i="3"/>
  <c r="AG121" i="3"/>
  <c r="L98" i="3"/>
  <c r="O98" i="3"/>
  <c r="H104" i="3"/>
  <c r="AG99" i="3"/>
  <c r="AQ99" i="3" s="1"/>
  <c r="H84" i="3"/>
  <c r="AJ60" i="3"/>
  <c r="P63" i="3"/>
  <c r="AJ49" i="3"/>
  <c r="P84" i="3"/>
  <c r="O61" i="3"/>
  <c r="P61" i="3"/>
  <c r="AP49" i="3"/>
  <c r="H18" i="3"/>
  <c r="I18" i="3"/>
  <c r="AJ36" i="3"/>
  <c r="G51" i="3"/>
  <c r="G63" i="3"/>
  <c r="I40" i="3"/>
  <c r="I39" i="3"/>
  <c r="AG16" i="3"/>
  <c r="G11" i="3"/>
  <c r="P110" i="3"/>
  <c r="O110" i="3"/>
  <c r="L110" i="3"/>
  <c r="G122" i="3"/>
  <c r="P122" i="3"/>
  <c r="O122" i="3"/>
  <c r="L122" i="3"/>
  <c r="K122" i="3"/>
  <c r="AR124" i="3"/>
  <c r="AG123" i="3"/>
  <c r="AH137" i="3" s="1"/>
  <c r="AG104" i="3"/>
  <c r="AP122" i="3"/>
  <c r="H118" i="3"/>
  <c r="H128" i="3"/>
  <c r="AP125" i="3"/>
  <c r="AE147" i="3"/>
  <c r="K98" i="3"/>
  <c r="I122" i="3"/>
  <c r="AG78" i="3"/>
  <c r="AQ73" i="3"/>
  <c r="AP82" i="3"/>
  <c r="I69" i="3"/>
  <c r="H51" i="3"/>
  <c r="H61" i="3"/>
  <c r="AQ49" i="3"/>
  <c r="AR79" i="3"/>
  <c r="G61" i="3"/>
  <c r="H48" i="3"/>
  <c r="AJ48" i="3"/>
  <c r="AR80" i="3"/>
  <c r="AQ57" i="3"/>
  <c r="AG19" i="3"/>
  <c r="AP44" i="3"/>
  <c r="AJ30" i="3"/>
  <c r="AR52" i="3"/>
  <c r="AJ68" i="3"/>
  <c r="AG51" i="3"/>
  <c r="AJ63" i="3" s="1"/>
  <c r="H26" i="3"/>
  <c r="G26" i="3"/>
  <c r="AR65" i="3"/>
  <c r="H19" i="3"/>
  <c r="H5" i="3"/>
  <c r="I23" i="3"/>
  <c r="G10" i="3"/>
  <c r="H22" i="3"/>
  <c r="G22" i="3"/>
  <c r="G120" i="3"/>
  <c r="P120" i="3"/>
  <c r="O120" i="3"/>
  <c r="L120" i="3"/>
  <c r="K120" i="3"/>
  <c r="AQ122" i="3"/>
  <c r="G76" i="3"/>
  <c r="I76" i="3"/>
  <c r="AQ125" i="3"/>
  <c r="H90" i="3"/>
  <c r="AQ82" i="3"/>
  <c r="AG74" i="3"/>
  <c r="I54" i="3"/>
  <c r="H54" i="3"/>
  <c r="G88" i="3"/>
  <c r="J88" i="3" s="1"/>
  <c r="P79" i="3"/>
  <c r="AG72" i="3"/>
  <c r="G94" i="3"/>
  <c r="O81" i="3"/>
  <c r="AJ81" i="3"/>
  <c r="AR69" i="3"/>
  <c r="I48" i="3"/>
  <c r="AR60" i="3"/>
  <c r="AP52" i="3"/>
  <c r="AG61" i="3"/>
  <c r="AJ73" i="3" s="1"/>
  <c r="I46" i="3"/>
  <c r="H14" i="3"/>
  <c r="I14" i="3"/>
  <c r="O73" i="3"/>
  <c r="O67" i="3"/>
  <c r="H68" i="3"/>
  <c r="AG43" i="3"/>
  <c r="AP43" i="3" s="1"/>
  <c r="G43" i="3"/>
  <c r="I32" i="3"/>
  <c r="AQ68" i="3"/>
  <c r="AG12" i="3"/>
  <c r="G18" i="3"/>
  <c r="AJ56" i="3"/>
  <c r="I30" i="3"/>
  <c r="I22" i="3"/>
  <c r="AR120" i="3"/>
  <c r="AG58" i="3"/>
  <c r="I41" i="3"/>
  <c r="G118" i="3"/>
  <c r="P118" i="3"/>
  <c r="O118" i="3"/>
  <c r="L118" i="3"/>
  <c r="I110" i="3"/>
  <c r="G128" i="3"/>
  <c r="AR122" i="3"/>
  <c r="H122" i="3"/>
  <c r="AG96" i="3"/>
  <c r="AR96" i="3" s="1"/>
  <c r="P111" i="3"/>
  <c r="O111" i="3"/>
  <c r="L111" i="3"/>
  <c r="K111" i="3"/>
  <c r="AG105" i="3"/>
  <c r="AP105" i="3" s="1"/>
  <c r="I98" i="3"/>
  <c r="AG119" i="3"/>
  <c r="AG110" i="3"/>
  <c r="AP110" i="3" s="1"/>
  <c r="P102" i="3"/>
  <c r="L102" i="3"/>
  <c r="AG87" i="3"/>
  <c r="P69" i="3"/>
  <c r="H70" i="3"/>
  <c r="G70" i="3"/>
  <c r="O70" i="3"/>
  <c r="P70" i="3"/>
  <c r="AG53" i="3"/>
  <c r="AJ65" i="3" s="1"/>
  <c r="AG106" i="3"/>
  <c r="AR82" i="3"/>
  <c r="P67" i="3"/>
  <c r="G46" i="3"/>
  <c r="I38" i="3"/>
  <c r="AG67" i="3"/>
  <c r="AR67" i="3" s="1"/>
  <c r="G47" i="3"/>
  <c r="I31" i="3"/>
  <c r="G31" i="3"/>
  <c r="AG64" i="3"/>
  <c r="AQ64" i="3" s="1"/>
  <c r="AG42" i="3"/>
  <c r="AQ42" i="3" s="1"/>
  <c r="O87" i="3"/>
  <c r="AP63" i="3"/>
  <c r="AG50" i="3"/>
  <c r="AQ50" i="3" s="1"/>
  <c r="H24" i="3"/>
  <c r="G24" i="3"/>
  <c r="AG71" i="3"/>
  <c r="H16" i="3"/>
  <c r="BR115" i="3" l="1"/>
  <c r="BF139" i="3"/>
  <c r="AG115" i="3"/>
  <c r="H35" i="3"/>
  <c r="BR41" i="3"/>
  <c r="J123" i="3"/>
  <c r="H101" i="3"/>
  <c r="I35" i="3"/>
  <c r="O101" i="3"/>
  <c r="K107" i="3"/>
  <c r="BF142" i="3"/>
  <c r="J105" i="3"/>
  <c r="AH141" i="3"/>
  <c r="AJ139" i="3"/>
  <c r="K90" i="3"/>
  <c r="G25" i="3"/>
  <c r="K101" i="3"/>
  <c r="G101" i="3"/>
  <c r="J129" i="3"/>
  <c r="J130" i="3"/>
  <c r="H9" i="3"/>
  <c r="BR29" i="3"/>
  <c r="J124" i="3"/>
  <c r="BF141" i="3"/>
  <c r="K103" i="3"/>
  <c r="AJ140" i="3"/>
  <c r="AH142" i="3"/>
  <c r="J104" i="3"/>
  <c r="AQ126" i="3"/>
  <c r="AJ138" i="3"/>
  <c r="AH140" i="3"/>
  <c r="H25" i="3"/>
  <c r="G107" i="3"/>
  <c r="J107" i="3" s="1"/>
  <c r="BF138" i="3"/>
  <c r="J113" i="3"/>
  <c r="AH139" i="3"/>
  <c r="J128" i="3"/>
  <c r="J109" i="3"/>
  <c r="J102" i="3"/>
  <c r="G99" i="3"/>
  <c r="J99" i="3" s="1"/>
  <c r="K95" i="3"/>
  <c r="G17" i="3"/>
  <c r="AJ23" i="3"/>
  <c r="O95" i="3"/>
  <c r="I95" i="3"/>
  <c r="G95" i="3"/>
  <c r="J95" i="3" s="1"/>
  <c r="H95" i="3"/>
  <c r="P95" i="3"/>
  <c r="O107" i="3"/>
  <c r="I104" i="3"/>
  <c r="AG107" i="3"/>
  <c r="AP107" i="3" s="1"/>
  <c r="H96" i="3"/>
  <c r="O96" i="3"/>
  <c r="I29" i="3"/>
  <c r="K104" i="3"/>
  <c r="H113" i="3"/>
  <c r="P113" i="3"/>
  <c r="I113" i="3"/>
  <c r="G15" i="3"/>
  <c r="I109" i="3"/>
  <c r="K113" i="3"/>
  <c r="O109" i="3"/>
  <c r="L113" i="3"/>
  <c r="O113" i="3"/>
  <c r="P109" i="3"/>
  <c r="I100" i="3"/>
  <c r="BR127" i="3"/>
  <c r="AP86" i="3"/>
  <c r="AR86" i="3"/>
  <c r="AQ86" i="3"/>
  <c r="AP127" i="3"/>
  <c r="AR127" i="3"/>
  <c r="BA107" i="3"/>
  <c r="AZ107" i="3"/>
  <c r="BB107" i="3"/>
  <c r="AZ109" i="3"/>
  <c r="BA109" i="3"/>
  <c r="BB109" i="3"/>
  <c r="BA125" i="3"/>
  <c r="BB125" i="3"/>
  <c r="AZ125" i="3"/>
  <c r="AZ34" i="3"/>
  <c r="BA34" i="3"/>
  <c r="BB34" i="3"/>
  <c r="BB77" i="3"/>
  <c r="AZ77" i="3"/>
  <c r="BA77" i="3"/>
  <c r="BB117" i="3"/>
  <c r="AZ117" i="3"/>
  <c r="BA117" i="3"/>
  <c r="BA46" i="3"/>
  <c r="BB46" i="3"/>
  <c r="AZ46" i="3"/>
  <c r="BA84" i="3"/>
  <c r="BB84" i="3"/>
  <c r="AZ84" i="3"/>
  <c r="BA15" i="3"/>
  <c r="BB15" i="3"/>
  <c r="AZ15" i="3"/>
  <c r="AZ81" i="3"/>
  <c r="BA81" i="3"/>
  <c r="BB81" i="3"/>
  <c r="BA103" i="3"/>
  <c r="BB103" i="3"/>
  <c r="AZ103" i="3"/>
  <c r="BB22" i="3"/>
  <c r="AZ22" i="3"/>
  <c r="BA22" i="3"/>
  <c r="BB29" i="3"/>
  <c r="AZ29" i="3"/>
  <c r="BA29" i="3"/>
  <c r="BB32" i="3"/>
  <c r="BA32" i="3"/>
  <c r="AZ32" i="3"/>
  <c r="BA94" i="3"/>
  <c r="BB94" i="3"/>
  <c r="AZ94" i="3"/>
  <c r="BB91" i="3"/>
  <c r="AZ91" i="3"/>
  <c r="BA91" i="3"/>
  <c r="O103" i="3"/>
  <c r="AZ45" i="3"/>
  <c r="BB45" i="3"/>
  <c r="BA45" i="3"/>
  <c r="BB63" i="3"/>
  <c r="AZ63" i="3"/>
  <c r="BA63" i="3"/>
  <c r="BA57" i="3"/>
  <c r="AZ57" i="3"/>
  <c r="BB57" i="3"/>
  <c r="AZ102" i="3"/>
  <c r="BA102" i="3"/>
  <c r="BB102" i="3"/>
  <c r="BB96" i="3"/>
  <c r="BA96" i="3"/>
  <c r="AZ96" i="3"/>
  <c r="BA12" i="3"/>
  <c r="BB12" i="3"/>
  <c r="AZ12" i="3"/>
  <c r="AZ114" i="3"/>
  <c r="BA114" i="3"/>
  <c r="BB114" i="3"/>
  <c r="AZ9" i="3"/>
  <c r="BA9" i="3"/>
  <c r="BB9" i="3"/>
  <c r="BA59" i="3"/>
  <c r="AZ59" i="3"/>
  <c r="BB59" i="3"/>
  <c r="BA19" i="3"/>
  <c r="AZ19" i="3"/>
  <c r="BB19" i="3"/>
  <c r="AZ119" i="3"/>
  <c r="BA119" i="3"/>
  <c r="BB119" i="3"/>
  <c r="AZ122" i="3"/>
  <c r="BB122" i="3"/>
  <c r="BA122" i="3"/>
  <c r="BA128" i="3"/>
  <c r="AZ128" i="3"/>
  <c r="BB128" i="3"/>
  <c r="AZ25" i="3"/>
  <c r="BA25" i="3"/>
  <c r="BB25" i="3"/>
  <c r="AZ24" i="3"/>
  <c r="BB24" i="3"/>
  <c r="BA24" i="3"/>
  <c r="AZ79" i="3"/>
  <c r="BA79" i="3"/>
  <c r="BB79" i="3"/>
  <c r="AZ118" i="3"/>
  <c r="BA118" i="3"/>
  <c r="BB118" i="3"/>
  <c r="BA121" i="3"/>
  <c r="AZ121" i="3"/>
  <c r="BB121" i="3"/>
  <c r="AZ116" i="3"/>
  <c r="BA116" i="3"/>
  <c r="BB116" i="3"/>
  <c r="BB7" i="3"/>
  <c r="AZ7" i="3"/>
  <c r="BA7" i="3"/>
  <c r="BB53" i="3"/>
  <c r="AZ53" i="3"/>
  <c r="BA53" i="3"/>
  <c r="AZ69" i="3"/>
  <c r="BB69" i="3"/>
  <c r="BA69" i="3"/>
  <c r="BB36" i="3"/>
  <c r="AZ36" i="3"/>
  <c r="BA36" i="3"/>
  <c r="BB17" i="3"/>
  <c r="AZ17" i="3"/>
  <c r="BA17" i="3"/>
  <c r="BB56" i="3"/>
  <c r="BA56" i="3"/>
  <c r="AZ56" i="3"/>
  <c r="AZ58" i="3"/>
  <c r="BB58" i="3"/>
  <c r="BA58" i="3"/>
  <c r="BA26" i="3"/>
  <c r="BB26" i="3"/>
  <c r="AZ26" i="3"/>
  <c r="BA50" i="3"/>
  <c r="BB50" i="3"/>
  <c r="AZ50" i="3"/>
  <c r="AZ49" i="3"/>
  <c r="BA49" i="3"/>
  <c r="BB49" i="3"/>
  <c r="AZ54" i="3"/>
  <c r="BA54" i="3"/>
  <c r="BB54" i="3"/>
  <c r="BA64" i="3"/>
  <c r="AZ64" i="3"/>
  <c r="BB64" i="3"/>
  <c r="BB78" i="3"/>
  <c r="AZ78" i="3"/>
  <c r="BA78" i="3"/>
  <c r="AZ115" i="3"/>
  <c r="BB115" i="3"/>
  <c r="BA115" i="3"/>
  <c r="AG88" i="3"/>
  <c r="AZ62" i="3"/>
  <c r="BA62" i="3"/>
  <c r="BB62" i="3"/>
  <c r="AZ20" i="3"/>
  <c r="BB20" i="3"/>
  <c r="BA20" i="3"/>
  <c r="AJ135" i="3"/>
  <c r="L105" i="3"/>
  <c r="I105" i="3"/>
  <c r="BA74" i="3"/>
  <c r="BB74" i="3"/>
  <c r="AZ74" i="3"/>
  <c r="BB111" i="3"/>
  <c r="AZ111" i="3"/>
  <c r="BA111" i="3"/>
  <c r="BA3" i="3"/>
  <c r="BB3" i="3"/>
  <c r="AZ3" i="3"/>
  <c r="BA90" i="3"/>
  <c r="BB90" i="3"/>
  <c r="AZ90" i="3"/>
  <c r="BA61" i="3"/>
  <c r="BB61" i="3"/>
  <c r="AZ61" i="3"/>
  <c r="BA75" i="3"/>
  <c r="BB75" i="3"/>
  <c r="AZ75" i="3"/>
  <c r="BA48" i="3"/>
  <c r="AZ48" i="3"/>
  <c r="BB48" i="3"/>
  <c r="BA108" i="3"/>
  <c r="BB108" i="3"/>
  <c r="AZ108" i="3"/>
  <c r="AZ113" i="3"/>
  <c r="BA113" i="3"/>
  <c r="BB113" i="3"/>
  <c r="AZ40" i="3"/>
  <c r="BA40" i="3"/>
  <c r="BB40" i="3"/>
  <c r="AZ55" i="3"/>
  <c r="BB55" i="3"/>
  <c r="BA55" i="3"/>
  <c r="AZ82" i="3"/>
  <c r="BB82" i="3"/>
  <c r="BA82" i="3"/>
  <c r="BA70" i="3"/>
  <c r="BB70" i="3"/>
  <c r="AZ70" i="3"/>
  <c r="AZ89" i="3"/>
  <c r="BA89" i="3"/>
  <c r="BB89" i="3"/>
  <c r="P105" i="3"/>
  <c r="H105" i="3"/>
  <c r="BB129" i="3"/>
  <c r="BA129" i="3"/>
  <c r="AZ129" i="3"/>
  <c r="BA124" i="3"/>
  <c r="BB124" i="3"/>
  <c r="AZ124" i="3"/>
  <c r="BB31" i="3"/>
  <c r="AZ31" i="3"/>
  <c r="BA31" i="3"/>
  <c r="BB18" i="3"/>
  <c r="AZ18" i="3"/>
  <c r="BA18" i="3"/>
  <c r="AZ85" i="3"/>
  <c r="BA85" i="3"/>
  <c r="BB85" i="3"/>
  <c r="BA21" i="3"/>
  <c r="BB21" i="3"/>
  <c r="AZ21" i="3"/>
  <c r="AZ33" i="3"/>
  <c r="BA33" i="3"/>
  <c r="BB33" i="3"/>
  <c r="BA112" i="3"/>
  <c r="AZ112" i="3"/>
  <c r="BB112" i="3"/>
  <c r="BB52" i="3"/>
  <c r="AZ52" i="3"/>
  <c r="BA52" i="3"/>
  <c r="BA66" i="3"/>
  <c r="AZ66" i="3"/>
  <c r="BB66" i="3"/>
  <c r="BB87" i="3"/>
  <c r="AZ87" i="3"/>
  <c r="BA87" i="3"/>
  <c r="AZ92" i="3"/>
  <c r="BB92" i="3"/>
  <c r="BA92" i="3"/>
  <c r="BA41" i="3"/>
  <c r="BB41" i="3"/>
  <c r="AZ41" i="3"/>
  <c r="AZ68" i="3"/>
  <c r="BA68" i="3"/>
  <c r="BB68" i="3"/>
  <c r="BB97" i="3"/>
  <c r="AZ97" i="3"/>
  <c r="BA97" i="3"/>
  <c r="BB76" i="3"/>
  <c r="AZ76" i="3"/>
  <c r="BA76" i="3"/>
  <c r="BB95" i="3"/>
  <c r="AZ95" i="3"/>
  <c r="BA95" i="3"/>
  <c r="AZ100" i="3"/>
  <c r="BB100" i="3"/>
  <c r="BA100" i="3"/>
  <c r="BB67" i="3"/>
  <c r="AZ67" i="3"/>
  <c r="BA67" i="3"/>
  <c r="AZ8" i="3"/>
  <c r="BA8" i="3"/>
  <c r="BB8" i="3"/>
  <c r="AZ28" i="3"/>
  <c r="BA28" i="3"/>
  <c r="BB28" i="3"/>
  <c r="AZ5" i="3"/>
  <c r="BA5" i="3"/>
  <c r="BB5" i="3"/>
  <c r="BA72" i="3"/>
  <c r="AZ72" i="3"/>
  <c r="BB72" i="3"/>
  <c r="BA44" i="3"/>
  <c r="BB44" i="3"/>
  <c r="AZ44" i="3"/>
  <c r="BA110" i="3"/>
  <c r="BB110" i="3"/>
  <c r="AZ110" i="3"/>
  <c r="G19" i="3"/>
  <c r="O105" i="3"/>
  <c r="K105" i="3"/>
  <c r="AZ27" i="3"/>
  <c r="BB27" i="3"/>
  <c r="BA27" i="3"/>
  <c r="BA71" i="3"/>
  <c r="BB71" i="3"/>
  <c r="AZ71" i="3"/>
  <c r="BB99" i="3"/>
  <c r="BA99" i="3"/>
  <c r="AZ99" i="3"/>
  <c r="AZ51" i="3"/>
  <c r="BA51" i="3"/>
  <c r="BB51" i="3"/>
  <c r="BA30" i="3"/>
  <c r="BB30" i="3"/>
  <c r="AZ30" i="3"/>
  <c r="BA39" i="3"/>
  <c r="AZ39" i="3"/>
  <c r="BB39" i="3"/>
  <c r="BA6" i="3"/>
  <c r="BB6" i="3"/>
  <c r="AZ6" i="3"/>
  <c r="BA83" i="3"/>
  <c r="AZ83" i="3"/>
  <c r="BB83" i="3"/>
  <c r="BB60" i="3"/>
  <c r="BA60" i="3"/>
  <c r="AZ60" i="3"/>
  <c r="AZ80" i="3"/>
  <c r="BB80" i="3"/>
  <c r="BA80" i="3"/>
  <c r="AZ38" i="3"/>
  <c r="BA38" i="3"/>
  <c r="BB38" i="3"/>
  <c r="AZ35" i="3"/>
  <c r="BA35" i="3"/>
  <c r="BB35" i="3"/>
  <c r="BB23" i="3"/>
  <c r="AZ23" i="3"/>
  <c r="BA23" i="3"/>
  <c r="BB37" i="3"/>
  <c r="AZ37" i="3"/>
  <c r="BA37" i="3"/>
  <c r="AZ4" i="3"/>
  <c r="BA4" i="3"/>
  <c r="BB4" i="3"/>
  <c r="AZ13" i="3"/>
  <c r="BA13" i="3"/>
  <c r="BB13" i="3"/>
  <c r="AZ126" i="3"/>
  <c r="BA126" i="3"/>
  <c r="BB126" i="3"/>
  <c r="BF137" i="3"/>
  <c r="BA123" i="3"/>
  <c r="AZ123" i="3"/>
  <c r="BB123" i="3"/>
  <c r="BA127" i="3"/>
  <c r="BB127" i="3"/>
  <c r="AZ127" i="3"/>
  <c r="AZ43" i="3"/>
  <c r="BB43" i="3"/>
  <c r="BA43" i="3"/>
  <c r="BF134" i="3"/>
  <c r="BB120" i="3"/>
  <c r="BA120" i="3"/>
  <c r="AZ120" i="3"/>
  <c r="BA105" i="3"/>
  <c r="BB105" i="3"/>
  <c r="AZ105" i="3"/>
  <c r="AZ104" i="3"/>
  <c r="BA104" i="3"/>
  <c r="BB104" i="3"/>
  <c r="BB65" i="3"/>
  <c r="AZ65" i="3"/>
  <c r="BA65" i="3"/>
  <c r="AZ86" i="3"/>
  <c r="BA86" i="3"/>
  <c r="BB86" i="3"/>
  <c r="AZ93" i="3"/>
  <c r="BA93" i="3"/>
  <c r="BB93" i="3"/>
  <c r="BA14" i="3"/>
  <c r="AZ14" i="3"/>
  <c r="BB14" i="3"/>
  <c r="AZ73" i="3"/>
  <c r="BA73" i="3"/>
  <c r="BB73" i="3"/>
  <c r="AZ98" i="3"/>
  <c r="BA98" i="3"/>
  <c r="BB98" i="3"/>
  <c r="AZ11" i="3"/>
  <c r="BB11" i="3"/>
  <c r="BA11" i="3"/>
  <c r="BB101" i="3"/>
  <c r="BA101" i="3"/>
  <c r="AZ101" i="3"/>
  <c r="AZ88" i="3"/>
  <c r="BB88" i="3"/>
  <c r="BA88" i="3"/>
  <c r="BB47" i="3"/>
  <c r="BA47" i="3"/>
  <c r="AZ47" i="3"/>
  <c r="BB16" i="3"/>
  <c r="BA16" i="3"/>
  <c r="AZ16" i="3"/>
  <c r="AZ42" i="3"/>
  <c r="BB42" i="3"/>
  <c r="BA42" i="3"/>
  <c r="BB106" i="3"/>
  <c r="AZ106" i="3"/>
  <c r="BA106" i="3"/>
  <c r="AZ10" i="3"/>
  <c r="BA10" i="3"/>
  <c r="BB10" i="3"/>
  <c r="P90" i="3"/>
  <c r="P100" i="3"/>
  <c r="BR107" i="3"/>
  <c r="BR98" i="3"/>
  <c r="AG35" i="3"/>
  <c r="AH48" i="3" s="1"/>
  <c r="G90" i="3"/>
  <c r="J90" i="3" s="1"/>
  <c r="AQ127" i="3"/>
  <c r="G86" i="3"/>
  <c r="AJ133" i="3"/>
  <c r="AH135" i="3"/>
  <c r="G29" i="3"/>
  <c r="AH136" i="3"/>
  <c r="AJ127" i="3"/>
  <c r="H86" i="3"/>
  <c r="H100" i="3"/>
  <c r="K100" i="3"/>
  <c r="I90" i="3"/>
  <c r="O119" i="3"/>
  <c r="L100" i="3"/>
  <c r="I86" i="3"/>
  <c r="BF136" i="3"/>
  <c r="BF135" i="3"/>
  <c r="BR35" i="3"/>
  <c r="L90" i="3"/>
  <c r="O86" i="3"/>
  <c r="G100" i="3"/>
  <c r="AQ70" i="3"/>
  <c r="AH82" i="3"/>
  <c r="AP70" i="3"/>
  <c r="AR70" i="3"/>
  <c r="AJ82" i="3"/>
  <c r="AQ114" i="3"/>
  <c r="AR114" i="3"/>
  <c r="AP114" i="3"/>
  <c r="AG59" i="3"/>
  <c r="AP59" i="3" s="1"/>
  <c r="AQ128" i="3"/>
  <c r="AP128" i="3"/>
  <c r="AR128" i="3"/>
  <c r="O88" i="3"/>
  <c r="BR71" i="3"/>
  <c r="I127" i="3"/>
  <c r="BR25" i="3"/>
  <c r="AH134" i="3"/>
  <c r="BR82" i="3"/>
  <c r="H21" i="3"/>
  <c r="L127" i="3"/>
  <c r="AG90" i="3"/>
  <c r="AR90" i="3" s="1"/>
  <c r="BR117" i="3"/>
  <c r="BR89" i="3"/>
  <c r="K88" i="3"/>
  <c r="AG25" i="3"/>
  <c r="AH39" i="3" s="1"/>
  <c r="H13" i="3"/>
  <c r="BR101" i="3"/>
  <c r="H127" i="3"/>
  <c r="BR70" i="3"/>
  <c r="BR105" i="3"/>
  <c r="G27" i="3"/>
  <c r="I88" i="3"/>
  <c r="AG91" i="3"/>
  <c r="AR91" i="3" s="1"/>
  <c r="K127" i="3"/>
  <c r="BR113" i="3"/>
  <c r="H88" i="3"/>
  <c r="P88" i="3"/>
  <c r="AG93" i="3"/>
  <c r="AP93" i="3" s="1"/>
  <c r="H27" i="3"/>
  <c r="G59" i="3"/>
  <c r="L89" i="3"/>
  <c r="G13" i="3"/>
  <c r="I99" i="3"/>
  <c r="H89" i="3"/>
  <c r="I21" i="3"/>
  <c r="O89" i="3"/>
  <c r="G89" i="3"/>
  <c r="J89" i="3" s="1"/>
  <c r="I15" i="3"/>
  <c r="G114" i="3"/>
  <c r="I89" i="3"/>
  <c r="K89" i="3"/>
  <c r="AH41" i="3"/>
  <c r="AH40" i="3"/>
  <c r="AJ39" i="3"/>
  <c r="AG33" i="3"/>
  <c r="AH45" i="3" s="1"/>
  <c r="BR94" i="3"/>
  <c r="AG94" i="3"/>
  <c r="AP94" i="3" s="1"/>
  <c r="P103" i="3"/>
  <c r="BR123" i="3"/>
  <c r="BR55" i="3"/>
  <c r="AG17" i="3"/>
  <c r="AH19" i="3" s="1"/>
  <c r="BR112" i="3"/>
  <c r="G103" i="3"/>
  <c r="J103" i="3" s="1"/>
  <c r="BR33" i="3"/>
  <c r="AG92" i="3"/>
  <c r="AJ104" i="3" s="1"/>
  <c r="H103" i="3"/>
  <c r="O99" i="3"/>
  <c r="BR108" i="3"/>
  <c r="AG55" i="3"/>
  <c r="AQ55" i="3" s="1"/>
  <c r="BR133" i="3"/>
  <c r="AJ27" i="3"/>
  <c r="AG108" i="3"/>
  <c r="AR108" i="3" s="1"/>
  <c r="AG112" i="3"/>
  <c r="AQ112" i="3" s="1"/>
  <c r="BR17" i="3"/>
  <c r="BR102" i="3"/>
  <c r="L103" i="3"/>
  <c r="P112" i="3"/>
  <c r="H99" i="3"/>
  <c r="K117" i="3"/>
  <c r="K96" i="3"/>
  <c r="G91" i="3"/>
  <c r="J91" i="3" s="1"/>
  <c r="H17" i="3"/>
  <c r="G112" i="3"/>
  <c r="J112" i="3" s="1"/>
  <c r="P117" i="3"/>
  <c r="I112" i="3"/>
  <c r="O117" i="3"/>
  <c r="L117" i="3"/>
  <c r="G96" i="3"/>
  <c r="J96" i="3" s="1"/>
  <c r="G117" i="3"/>
  <c r="J117" i="3" s="1"/>
  <c r="L96" i="3"/>
  <c r="K112" i="3"/>
  <c r="K99" i="3"/>
  <c r="G33" i="3"/>
  <c r="L112" i="3"/>
  <c r="H117" i="3"/>
  <c r="H112" i="3"/>
  <c r="P96" i="3"/>
  <c r="I33" i="3"/>
  <c r="G121" i="3"/>
  <c r="J121" i="3" s="1"/>
  <c r="O85" i="3"/>
  <c r="L119" i="3"/>
  <c r="H59" i="3"/>
  <c r="H114" i="3"/>
  <c r="AP97" i="3"/>
  <c r="O114" i="3"/>
  <c r="BG23" i="3"/>
  <c r="BF23" i="3"/>
  <c r="BG71" i="3"/>
  <c r="BF71" i="3"/>
  <c r="BG31" i="3"/>
  <c r="BF31" i="3"/>
  <c r="BG96" i="3"/>
  <c r="BF96" i="3"/>
  <c r="BF107" i="3"/>
  <c r="BG107" i="3"/>
  <c r="BF101" i="3"/>
  <c r="BG101" i="3"/>
  <c r="BF115" i="3"/>
  <c r="BG115" i="3"/>
  <c r="BF28" i="3"/>
  <c r="BG28" i="3"/>
  <c r="P119" i="3"/>
  <c r="H121" i="3"/>
  <c r="H93" i="3"/>
  <c r="L114" i="3"/>
  <c r="BG36" i="3"/>
  <c r="BF36" i="3"/>
  <c r="BF79" i="3"/>
  <c r="BG79" i="3"/>
  <c r="BF119" i="3"/>
  <c r="BG119" i="3"/>
  <c r="BG106" i="3"/>
  <c r="BF106" i="3"/>
  <c r="BF67" i="3"/>
  <c r="BG67" i="3"/>
  <c r="BF88" i="3"/>
  <c r="BG88" i="3"/>
  <c r="BG35" i="3"/>
  <c r="BF35" i="3"/>
  <c r="BF114" i="3"/>
  <c r="BG114" i="3"/>
  <c r="BG54" i="3"/>
  <c r="BF54" i="3"/>
  <c r="BF68" i="3"/>
  <c r="BG68" i="3"/>
  <c r="BG89" i="3"/>
  <c r="BF89" i="3"/>
  <c r="BF94" i="3"/>
  <c r="BG94" i="3"/>
  <c r="BG43" i="3"/>
  <c r="BF43" i="3"/>
  <c r="BF70" i="3"/>
  <c r="BG70" i="3"/>
  <c r="BG84" i="3"/>
  <c r="BF84" i="3"/>
  <c r="BF21" i="3"/>
  <c r="BG21" i="3"/>
  <c r="BG25" i="3"/>
  <c r="BF25" i="3"/>
  <c r="BG39" i="3"/>
  <c r="BF39" i="3"/>
  <c r="G7" i="3"/>
  <c r="BF110" i="3"/>
  <c r="BG110" i="3"/>
  <c r="BF42" i="3"/>
  <c r="BG42" i="3"/>
  <c r="I85" i="3"/>
  <c r="P92" i="3"/>
  <c r="P91" i="3"/>
  <c r="K91" i="3"/>
  <c r="BF64" i="3"/>
  <c r="BG64" i="3"/>
  <c r="BG48" i="3"/>
  <c r="BF48" i="3"/>
  <c r="BF86" i="3"/>
  <c r="BG86" i="3"/>
  <c r="BF53" i="3"/>
  <c r="BG53" i="3"/>
  <c r="BF32" i="3"/>
  <c r="BG32" i="3"/>
  <c r="BG41" i="3"/>
  <c r="BF41" i="3"/>
  <c r="BF85" i="3"/>
  <c r="BG85" i="3"/>
  <c r="BG99" i="3"/>
  <c r="BF99" i="3"/>
  <c r="BF78" i="3"/>
  <c r="BG78" i="3"/>
  <c r="BG97" i="3"/>
  <c r="BF97" i="3"/>
  <c r="BF52" i="3"/>
  <c r="BG52" i="3"/>
  <c r="BF51" i="3"/>
  <c r="BG51" i="3"/>
  <c r="BG56" i="3"/>
  <c r="BF56" i="3"/>
  <c r="BG66" i="3"/>
  <c r="BF66" i="3"/>
  <c r="BF80" i="3"/>
  <c r="BG80" i="3"/>
  <c r="BF44" i="3"/>
  <c r="BG44" i="3"/>
  <c r="BG108" i="3"/>
  <c r="BF108" i="3"/>
  <c r="BF118" i="3"/>
  <c r="BG118" i="3"/>
  <c r="BG45" i="3"/>
  <c r="BF45" i="3"/>
  <c r="BF29" i="3"/>
  <c r="BG29" i="3"/>
  <c r="BF57" i="3"/>
  <c r="BG57" i="3"/>
  <c r="BG58" i="3"/>
  <c r="BF58" i="3"/>
  <c r="H85" i="3"/>
  <c r="P85" i="3"/>
  <c r="L91" i="3"/>
  <c r="K114" i="3"/>
  <c r="BG47" i="3"/>
  <c r="BF47" i="3"/>
  <c r="BF65" i="3"/>
  <c r="BG65" i="3"/>
  <c r="BF59" i="3"/>
  <c r="BG59" i="3"/>
  <c r="BF104" i="3"/>
  <c r="BG104" i="3"/>
  <c r="BG98" i="3"/>
  <c r="BF98" i="3"/>
  <c r="BG109" i="3"/>
  <c r="BF109" i="3"/>
  <c r="BG95" i="3"/>
  <c r="BF95" i="3"/>
  <c r="BG75" i="3"/>
  <c r="BF75" i="3"/>
  <c r="BF100" i="3"/>
  <c r="BG100" i="3"/>
  <c r="BG62" i="3"/>
  <c r="BF62" i="3"/>
  <c r="BG72" i="3"/>
  <c r="BF72" i="3"/>
  <c r="BF91" i="3"/>
  <c r="BG91" i="3"/>
  <c r="BF93" i="3"/>
  <c r="BG93" i="3"/>
  <c r="BG55" i="3"/>
  <c r="BF55" i="3"/>
  <c r="BF38" i="3"/>
  <c r="BG38" i="3"/>
  <c r="BG24" i="3"/>
  <c r="BF24" i="3"/>
  <c r="H92" i="3"/>
  <c r="K92" i="3"/>
  <c r="I92" i="3"/>
  <c r="BG77" i="3"/>
  <c r="BF77" i="3"/>
  <c r="BG50" i="3"/>
  <c r="BF50" i="3"/>
  <c r="BG19" i="3"/>
  <c r="BF19" i="3"/>
  <c r="K93" i="3"/>
  <c r="I119" i="3"/>
  <c r="L93" i="3"/>
  <c r="L121" i="3"/>
  <c r="L92" i="3"/>
  <c r="O92" i="3"/>
  <c r="BF17" i="3"/>
  <c r="BG17" i="3"/>
  <c r="BG83" i="3"/>
  <c r="BF83" i="3"/>
  <c r="BF105" i="3"/>
  <c r="BG105" i="3"/>
  <c r="BF103" i="3"/>
  <c r="BG103" i="3"/>
  <c r="BG90" i="3"/>
  <c r="BF90" i="3"/>
  <c r="BG102" i="3"/>
  <c r="BF102" i="3"/>
  <c r="BF69" i="3"/>
  <c r="BG69" i="3"/>
  <c r="BG61" i="3"/>
  <c r="BF61" i="3"/>
  <c r="BG34" i="3"/>
  <c r="BF34" i="3"/>
  <c r="BG73" i="3"/>
  <c r="BF73" i="3"/>
  <c r="BF60" i="3"/>
  <c r="BG60" i="3"/>
  <c r="BG30" i="3"/>
  <c r="BF30" i="3"/>
  <c r="G119" i="3"/>
  <c r="J119" i="3" s="1"/>
  <c r="I93" i="3"/>
  <c r="I121" i="3"/>
  <c r="K121" i="3"/>
  <c r="O93" i="3"/>
  <c r="O121" i="3"/>
  <c r="P99" i="3"/>
  <c r="H91" i="3"/>
  <c r="BG76" i="3"/>
  <c r="BF76" i="3"/>
  <c r="BF113" i="3"/>
  <c r="BG113" i="3"/>
  <c r="BF27" i="3"/>
  <c r="BG27" i="3"/>
  <c r="BG26" i="3"/>
  <c r="BF26" i="3"/>
  <c r="BF81" i="3"/>
  <c r="BG81" i="3"/>
  <c r="BF132" i="3"/>
  <c r="BG120" i="3"/>
  <c r="BF120" i="3"/>
  <c r="BF74" i="3"/>
  <c r="BG74" i="3"/>
  <c r="BG46" i="3"/>
  <c r="BF46" i="3"/>
  <c r="BG22" i="3"/>
  <c r="BF22" i="3"/>
  <c r="BG82" i="3"/>
  <c r="BF82" i="3"/>
  <c r="BF40" i="3"/>
  <c r="BG40" i="3"/>
  <c r="BG37" i="3"/>
  <c r="BF37" i="3"/>
  <c r="BF133" i="3"/>
  <c r="BG121" i="3"/>
  <c r="BF121" i="3"/>
  <c r="G93" i="3"/>
  <c r="J93" i="3" s="1"/>
  <c r="K119" i="3"/>
  <c r="H7" i="3"/>
  <c r="P114" i="3"/>
  <c r="O91" i="3"/>
  <c r="BF33" i="3"/>
  <c r="BG33" i="3"/>
  <c r="BG20" i="3"/>
  <c r="BF20" i="3"/>
  <c r="BG87" i="3"/>
  <c r="BF87" i="3"/>
  <c r="BF92" i="3"/>
  <c r="BG92" i="3"/>
  <c r="BF63" i="3"/>
  <c r="BG63" i="3"/>
  <c r="BF116" i="3"/>
  <c r="BG116" i="3"/>
  <c r="BG112" i="3"/>
  <c r="BF112" i="3"/>
  <c r="BF111" i="3"/>
  <c r="BG111" i="3"/>
  <c r="BG49" i="3"/>
  <c r="BF49" i="3"/>
  <c r="BG18" i="3"/>
  <c r="BF18" i="3"/>
  <c r="BF117" i="3"/>
  <c r="BG117" i="3"/>
  <c r="AJ128" i="3"/>
  <c r="AJ131" i="3"/>
  <c r="AH133" i="3"/>
  <c r="AQ111" i="3"/>
  <c r="AJ20" i="3"/>
  <c r="AP111" i="3"/>
  <c r="AH131" i="3"/>
  <c r="AH88" i="3"/>
  <c r="BF126" i="3"/>
  <c r="BG126" i="3"/>
  <c r="BG128" i="3"/>
  <c r="BF128" i="3"/>
  <c r="BF125" i="3"/>
  <c r="BG125" i="3"/>
  <c r="BG127" i="3"/>
  <c r="BF127" i="3"/>
  <c r="BF123" i="3"/>
  <c r="BG124" i="3"/>
  <c r="BF122" i="3"/>
  <c r="BG122" i="3"/>
  <c r="BF124" i="3"/>
  <c r="BG123" i="3"/>
  <c r="AR118" i="3"/>
  <c r="AH132" i="3"/>
  <c r="AJ130" i="3"/>
  <c r="AJ114" i="3"/>
  <c r="BF131" i="3"/>
  <c r="BF130" i="3"/>
  <c r="AH130" i="3"/>
  <c r="BF129" i="3"/>
  <c r="BG129" i="3"/>
  <c r="AR47" i="3"/>
  <c r="AJ125" i="3"/>
  <c r="AQ123" i="3"/>
  <c r="AP103" i="3"/>
  <c r="AR103" i="3"/>
  <c r="AH25" i="3"/>
  <c r="AJ115" i="3"/>
  <c r="AQ103" i="3"/>
  <c r="AH49" i="3"/>
  <c r="AJ47" i="3"/>
  <c r="AP47" i="3"/>
  <c r="AR102" i="3"/>
  <c r="AQ102" i="3"/>
  <c r="AP102" i="3"/>
  <c r="AH75" i="3"/>
  <c r="AQ45" i="3"/>
  <c r="AJ24" i="3"/>
  <c r="AH109" i="3"/>
  <c r="AH84" i="3"/>
  <c r="AP78" i="3"/>
  <c r="AP45" i="3"/>
  <c r="AH116" i="3"/>
  <c r="AJ86" i="3"/>
  <c r="AH21" i="3"/>
  <c r="AQ96" i="3"/>
  <c r="AH59" i="3"/>
  <c r="AH127" i="3"/>
  <c r="AR71" i="3"/>
  <c r="AH70" i="3"/>
  <c r="AJ53" i="3"/>
  <c r="AR53" i="3"/>
  <c r="AQ58" i="3"/>
  <c r="AH76" i="3"/>
  <c r="AJ74" i="3"/>
  <c r="AQ74" i="3"/>
  <c r="AR74" i="3"/>
  <c r="AH53" i="3"/>
  <c r="AJ51" i="3"/>
  <c r="AQ51" i="3"/>
  <c r="AR51" i="3"/>
  <c r="AQ104" i="3"/>
  <c r="AP123" i="3"/>
  <c r="AJ123" i="3"/>
  <c r="AR123" i="3"/>
  <c r="AH81" i="3"/>
  <c r="AP51" i="3"/>
  <c r="AH78" i="3"/>
  <c r="AJ76" i="3"/>
  <c r="AR76" i="3"/>
  <c r="AH77" i="3"/>
  <c r="AP76" i="3"/>
  <c r="AP119" i="3"/>
  <c r="AQ119" i="3"/>
  <c r="AH20" i="3"/>
  <c r="AP121" i="3"/>
  <c r="AJ121" i="3"/>
  <c r="AH123" i="3"/>
  <c r="AQ121" i="3"/>
  <c r="AQ76" i="3"/>
  <c r="AH117" i="3"/>
  <c r="AH58" i="3"/>
  <c r="AH62" i="3"/>
  <c r="AJ101" i="3"/>
  <c r="AR101" i="3"/>
  <c r="AP101" i="3"/>
  <c r="AR121" i="3"/>
  <c r="AH28" i="3"/>
  <c r="AH24" i="3"/>
  <c r="AJ50" i="3"/>
  <c r="AH52" i="3"/>
  <c r="AP50" i="3"/>
  <c r="AJ62" i="3"/>
  <c r="AH50" i="3"/>
  <c r="AR50" i="3"/>
  <c r="AR105" i="3"/>
  <c r="AQ105" i="3"/>
  <c r="AH98" i="3"/>
  <c r="AJ96" i="3"/>
  <c r="AP96" i="3"/>
  <c r="AJ19" i="3"/>
  <c r="AH80" i="3"/>
  <c r="AJ78" i="3"/>
  <c r="AR78" i="3"/>
  <c r="AQ78" i="3"/>
  <c r="AH101" i="3"/>
  <c r="AJ99" i="3"/>
  <c r="AR99" i="3"/>
  <c r="AJ66" i="3"/>
  <c r="AR66" i="3"/>
  <c r="AP66" i="3"/>
  <c r="AJ32" i="3"/>
  <c r="AP99" i="3"/>
  <c r="AP74" i="3"/>
  <c r="AR116" i="3"/>
  <c r="AJ111" i="3"/>
  <c r="AJ120" i="3"/>
  <c r="AJ28" i="3"/>
  <c r="AJ110" i="3"/>
  <c r="AQ110" i="3"/>
  <c r="AJ71" i="3"/>
  <c r="AJ83" i="3"/>
  <c r="AQ71" i="3"/>
  <c r="AP71" i="3"/>
  <c r="AH51" i="3"/>
  <c r="AH115" i="3"/>
  <c r="AJ113" i="3"/>
  <c r="AQ113" i="3"/>
  <c r="AR113" i="3"/>
  <c r="AJ117" i="3"/>
  <c r="AJ129" i="3"/>
  <c r="AR117" i="3"/>
  <c r="AP117" i="3"/>
  <c r="AP104" i="3"/>
  <c r="AR104" i="3"/>
  <c r="AR45" i="3"/>
  <c r="AH128" i="3"/>
  <c r="AP126" i="3"/>
  <c r="AJ126" i="3"/>
  <c r="AR126" i="3"/>
  <c r="AR119" i="3"/>
  <c r="AJ42" i="3"/>
  <c r="AH44" i="3"/>
  <c r="AJ54" i="3"/>
  <c r="AR42" i="3"/>
  <c r="AP42" i="3"/>
  <c r="AH22" i="3"/>
  <c r="AJ122" i="3"/>
  <c r="AR59" i="3"/>
  <c r="AQ61" i="3"/>
  <c r="AH63" i="3"/>
  <c r="AJ61" i="3"/>
  <c r="AR61" i="3"/>
  <c r="AH129" i="3"/>
  <c r="AP53" i="3"/>
  <c r="AH100" i="3"/>
  <c r="AJ98" i="3"/>
  <c r="AP98" i="3"/>
  <c r="AP118" i="3"/>
  <c r="AJ118" i="3"/>
  <c r="AH43" i="3"/>
  <c r="AH87" i="3"/>
  <c r="AJ85" i="3"/>
  <c r="AP85" i="3"/>
  <c r="AR85" i="3"/>
  <c r="AH54" i="3"/>
  <c r="AH97" i="3"/>
  <c r="AJ95" i="3"/>
  <c r="AR95" i="3"/>
  <c r="AQ117" i="3"/>
  <c r="AJ31" i="3"/>
  <c r="AJ87" i="3"/>
  <c r="AH89" i="3"/>
  <c r="AP87" i="3"/>
  <c r="AQ87" i="3"/>
  <c r="AJ58" i="3"/>
  <c r="AP58" i="3"/>
  <c r="AR58" i="3"/>
  <c r="AJ72" i="3"/>
  <c r="AH74" i="3"/>
  <c r="AQ72" i="3"/>
  <c r="AP72" i="3"/>
  <c r="AJ89" i="3"/>
  <c r="AP89" i="3"/>
  <c r="AR89" i="3"/>
  <c r="AJ100" i="3"/>
  <c r="AR100" i="3"/>
  <c r="AP100" i="3"/>
  <c r="AH66" i="3"/>
  <c r="AJ64" i="3"/>
  <c r="AP64" i="3"/>
  <c r="AR64" i="3"/>
  <c r="AQ89" i="3"/>
  <c r="AH79" i="3"/>
  <c r="AJ77" i="3"/>
  <c r="AP77" i="3"/>
  <c r="AR77" i="3"/>
  <c r="AR72" i="3"/>
  <c r="AH83" i="3"/>
  <c r="AH110" i="3"/>
  <c r="AJ108" i="3"/>
  <c r="AP108" i="3"/>
  <c r="AH42" i="3"/>
  <c r="AQ106" i="3"/>
  <c r="AR106" i="3"/>
  <c r="AH65" i="3"/>
  <c r="AP67" i="3"/>
  <c r="AQ67" i="3"/>
  <c r="AQ53" i="3"/>
  <c r="AR110" i="3"/>
  <c r="AJ43" i="3"/>
  <c r="AQ43" i="3"/>
  <c r="AR43" i="3"/>
  <c r="AP61" i="3"/>
  <c r="AR87" i="3"/>
  <c r="AP106" i="3"/>
  <c r="AH32" i="3"/>
  <c r="AJ88" i="3"/>
  <c r="AJ79" i="3"/>
  <c r="AH118" i="3"/>
  <c r="AJ116" i="3"/>
  <c r="AP116" i="3"/>
  <c r="AQ116" i="3"/>
  <c r="AQ98" i="3"/>
  <c r="AH99" i="3"/>
  <c r="AJ97" i="3"/>
  <c r="AR97" i="3"/>
  <c r="AQ118" i="3"/>
  <c r="AJ70" i="3"/>
  <c r="AJ21" i="3"/>
  <c r="AH23" i="3"/>
  <c r="AH111" i="3"/>
  <c r="AJ109" i="3"/>
  <c r="AR109" i="3"/>
  <c r="AP109" i="3"/>
  <c r="AQ95" i="3"/>
  <c r="AH86" i="3"/>
  <c r="AJ84" i="3"/>
  <c r="AH85" i="3"/>
  <c r="AR84" i="3"/>
  <c r="AP84" i="3"/>
  <c r="AH64" i="3"/>
  <c r="AH124" i="3" l="1"/>
  <c r="AJ106" i="3"/>
  <c r="AQ94" i="3"/>
  <c r="J97" i="3"/>
  <c r="J101" i="3"/>
  <c r="AH108" i="3"/>
  <c r="AQ59" i="3"/>
  <c r="AH73" i="3"/>
  <c r="AP115" i="3"/>
  <c r="AR115" i="3"/>
  <c r="J100" i="3"/>
  <c r="J120" i="3"/>
  <c r="J114" i="3"/>
  <c r="J115" i="3"/>
  <c r="AH61" i="3"/>
  <c r="AP91" i="3"/>
  <c r="AJ103" i="3"/>
  <c r="AJ59" i="3"/>
  <c r="AR94" i="3"/>
  <c r="J92" i="3"/>
  <c r="J94" i="3"/>
  <c r="J108" i="3"/>
  <c r="J122" i="3"/>
  <c r="AH60" i="3"/>
  <c r="AH96" i="3"/>
  <c r="AQ91" i="3"/>
  <c r="J118" i="3"/>
  <c r="AQ115" i="3"/>
  <c r="AH120" i="3"/>
  <c r="AR112" i="3"/>
  <c r="AJ119" i="3"/>
  <c r="AQ107" i="3"/>
  <c r="AH119" i="3"/>
  <c r="AJ107" i="3"/>
  <c r="AR107" i="3"/>
  <c r="AH102" i="3"/>
  <c r="AH31" i="3"/>
  <c r="AR143" i="3"/>
  <c r="AH92" i="3"/>
  <c r="AH91" i="3"/>
  <c r="AH17" i="3"/>
  <c r="AH69" i="3"/>
  <c r="AJ55" i="3"/>
  <c r="AR88" i="3"/>
  <c r="AP88" i="3"/>
  <c r="AQ88" i="3"/>
  <c r="AJ35" i="3"/>
  <c r="AH36" i="3"/>
  <c r="AJ105" i="3"/>
  <c r="AH57" i="3"/>
  <c r="AH56" i="3"/>
  <c r="AR93" i="3"/>
  <c r="AQ93" i="3"/>
  <c r="AH68" i="3"/>
  <c r="AJ93" i="3"/>
  <c r="AH55" i="3"/>
  <c r="AH35" i="3"/>
  <c r="AJ94" i="3"/>
  <c r="AH71" i="3"/>
  <c r="AH90" i="3"/>
  <c r="AJ91" i="3"/>
  <c r="AH27" i="3"/>
  <c r="AH18" i="3"/>
  <c r="AH107" i="3"/>
  <c r="AH103" i="3"/>
  <c r="AH72" i="3"/>
  <c r="AJ37" i="3"/>
  <c r="AH30" i="3"/>
  <c r="AH29" i="3"/>
  <c r="AH95" i="3"/>
  <c r="AH121" i="3"/>
  <c r="AJ67" i="3"/>
  <c r="AQ108" i="3"/>
  <c r="AH122" i="3"/>
  <c r="AH26" i="3"/>
  <c r="AH67" i="3"/>
  <c r="AP55" i="3"/>
  <c r="AJ25" i="3"/>
  <c r="AH46" i="3"/>
  <c r="AQ90" i="3"/>
  <c r="AJ90" i="3"/>
  <c r="AP90" i="3"/>
  <c r="AJ102" i="3"/>
  <c r="AR55" i="3"/>
  <c r="AH104" i="3"/>
  <c r="AH34" i="3"/>
  <c r="AH38" i="3"/>
  <c r="AH37" i="3"/>
  <c r="AH47" i="3"/>
  <c r="AJ33" i="3"/>
  <c r="AH33" i="3"/>
  <c r="AJ45" i="3"/>
  <c r="AH114" i="3"/>
  <c r="AH113" i="3"/>
  <c r="AP112" i="3"/>
  <c r="AH126" i="3"/>
  <c r="AP92" i="3"/>
  <c r="AJ92" i="3"/>
  <c r="AQ92" i="3"/>
  <c r="AR92" i="3"/>
  <c r="AJ112" i="3"/>
  <c r="AH125" i="3"/>
  <c r="AE146" i="3"/>
  <c r="AH94" i="3"/>
  <c r="AH93" i="3"/>
  <c r="AJ124" i="3"/>
  <c r="AH106" i="3"/>
  <c r="AH112" i="3"/>
  <c r="AJ29" i="3"/>
  <c r="AJ17" i="3"/>
  <c r="AH105" i="3"/>
  <c r="AH149" i="3"/>
  <c r="AJ145" i="3" l="1"/>
  <c r="AH145" i="3"/>
  <c r="AH147" i="3"/>
</calcChain>
</file>

<file path=xl/sharedStrings.xml><?xml version="1.0" encoding="utf-8"?>
<sst xmlns="http://schemas.openxmlformats.org/spreadsheetml/2006/main" count="237" uniqueCount="57">
  <si>
    <t>Lífeyrissjóðir - Útlán eftir geirum</t>
  </si>
  <si>
    <t>Sótt frá http://hagtolur.sedlabanki.is/</t>
  </si>
  <si>
    <t>Hvenær sótt</t>
  </si>
  <si>
    <t>View online</t>
  </si>
  <si>
    <t>http://sedlabanki.datamarket.com/data/set/5z41/#!ds=5z41!9ynx=7&amp;display=line</t>
  </si>
  <si>
    <t>Leyfi</t>
  </si>
  <si>
    <t>Heimilt er að afrita og endurdreifa gögnunum svo lengi sem gagnaveitu (Seðlabanki Íslands) er skýrt getið í heimildum um uppruna gagnanna.</t>
  </si>
  <si>
    <t>Útgefandi</t>
  </si>
  <si>
    <t>Central Bank of Iceland</t>
  </si>
  <si>
    <t>Slóð heimildar</t>
  </si>
  <si>
    <t>Einingar</t>
  </si>
  <si>
    <t>Milljónir króna. Staða í lok mánaðar.</t>
  </si>
  <si>
    <t>Liður</t>
  </si>
  <si>
    <t>Heimili</t>
  </si>
  <si>
    <t>Mánuður</t>
  </si>
  <si>
    <t>Útlán heimila</t>
  </si>
  <si>
    <t>Verðtryggð útlán → Með veð í íbúð</t>
  </si>
  <si>
    <t>Önnur útlán og kröfur í íslenskum krónum → Með veð í íbúð</t>
  </si>
  <si>
    <t>Önnur útlán og kröfur í erlendum gjaldmiðlum → Með veð í íbúð</t>
  </si>
  <si>
    <t>Önnur fjármálafyrirtæki -Útlán eftir geirum</t>
  </si>
  <si>
    <t>Verðtryggð útlán → Önnur</t>
  </si>
  <si>
    <t>Önnur útlán og kröfur í íslenskum krónum → Önnur</t>
  </si>
  <si>
    <t>Önnur útlán og kröfur í erlendum gjaldmiðlum → Önnur</t>
  </si>
  <si>
    <t>Verðtryggð útlán bankakerfis</t>
  </si>
  <si>
    <t>Önnur útlán bankakerfis og kröfur í íslenskum krónum</t>
  </si>
  <si>
    <t>Önnur útlán bankakerfis og kröfur í erlendum gjaldmiðlum</t>
  </si>
  <si>
    <t>Önnur útlán bankakerfis og kröfur í erlendum gjaldmiðlum → Með veð í íbúð</t>
  </si>
  <si>
    <t>Lífeyrissjóðir</t>
  </si>
  <si>
    <t>Bankakerfið</t>
  </si>
  <si>
    <t>Aðrar fjármálastofnanir</t>
  </si>
  <si>
    <t>M.kr.</t>
  </si>
  <si>
    <t>Lán í erlendum gjaldmiðlum</t>
  </si>
  <si>
    <t>Verðtryggð útlán</t>
  </si>
  <si>
    <t>Óverðtryggð útlán</t>
  </si>
  <si>
    <t>Janúar</t>
  </si>
  <si>
    <t>Febrúar</t>
  </si>
  <si>
    <t>Mars</t>
  </si>
  <si>
    <t>Apríl</t>
  </si>
  <si>
    <t>Maí</t>
  </si>
  <si>
    <t>Júní</t>
  </si>
  <si>
    <t>Júlí</t>
  </si>
  <si>
    <t>Ágúst</t>
  </si>
  <si>
    <t>September</t>
  </si>
  <si>
    <t>Október</t>
  </si>
  <si>
    <t>Nóvember</t>
  </si>
  <si>
    <t>Desember</t>
  </si>
  <si>
    <t>Ma.kr.</t>
  </si>
  <si>
    <t>Alls</t>
  </si>
  <si>
    <t>Ársbreyting í heildaríbúðalánum heimila að raunvirði</t>
  </si>
  <si>
    <t>Ma.kr. Fast verðlag</t>
  </si>
  <si>
    <t>Verðtryggð</t>
  </si>
  <si>
    <t>Óverðtryggð</t>
  </si>
  <si>
    <t>Íbúðalánasjóður</t>
  </si>
  <si>
    <t>Viðskiptabankar</t>
  </si>
  <si>
    <t>Verðtryggð lán</t>
  </si>
  <si>
    <t>Óverðtryggð lán</t>
  </si>
  <si>
    <t>Nafnverðsbreyting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</si>
</sst>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yyyy\-mm\-dd\ hh:mm"/>
    <numFmt numFmtId="166" formatCode="0.0%"/>
    <numFmt numFmtId="167" formatCode="_-* #,##0.00\ _k_r_._-;\-* #,##0.00\ _k_r_._-;_-* &quot;-&quot;??\ _k_r_.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u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0" borderId="0"/>
    <xf numFmtId="167" fontId="5" fillId="0" borderId="0" applyFont="0" applyFill="0" applyBorder="0" applyAlignment="0" applyProtection="0"/>
    <xf numFmtId="0" fontId="6" fillId="0" borderId="0"/>
    <xf numFmtId="0" fontId="5" fillId="0" borderId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3" fontId="0" fillId="0" borderId="0" xfId="0" applyNumberFormat="1" applyFill="1"/>
    <xf numFmtId="3" fontId="0" fillId="0" borderId="0" xfId="0" applyNumberFormat="1"/>
    <xf numFmtId="1" fontId="0" fillId="0" borderId="0" xfId="0" applyNumberFormat="1" applyFill="1"/>
    <xf numFmtId="3" fontId="0" fillId="2" borderId="0" xfId="0" applyNumberFormat="1" applyFill="1"/>
    <xf numFmtId="0" fontId="0" fillId="2" borderId="0" xfId="0" applyFill="1"/>
    <xf numFmtId="165" fontId="0" fillId="0" borderId="0" xfId="0" applyNumberFormat="1"/>
    <xf numFmtId="10" fontId="0" fillId="0" borderId="0" xfId="0" applyNumberFormat="1"/>
  </cellXfs>
  <cellStyles count="5">
    <cellStyle name="Comma 2" xfId="2" xr:uid="{B05874AA-8E55-48D7-B28D-DC85531105D8}"/>
    <cellStyle name="Normal" xfId="0" builtinId="0"/>
    <cellStyle name="Normal 2" xfId="1" xr:uid="{26C7329F-D706-410A-846B-39001B880C79}"/>
    <cellStyle name="Normal 5" xfId="4" xr:uid="{F6DEC701-C4C5-4E7D-A3C9-E2115FFE4F7E}"/>
    <cellStyle name="Normal 7" xfId="3" xr:uid="{E8AF4686-A70A-4927-863B-55C7D0B4EDD7}"/>
  </cellStyles>
  <dxfs count="0"/>
  <tableStyles count="0" defaultTableStyle="TableStyleMedium2" defaultPivotStyle="PivotStyleLight16"/>
  <colors>
    <mruColors>
      <color rgb="FFDD9222"/>
      <color rgb="FFCD4F3C"/>
      <color rgb="FF5990AE"/>
      <color rgb="FFE4CC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Þróun í heildarstöðu útlána til heimila með veð í íbúð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0.13770921215250981"/>
          <c:y val="0.13352410207669779"/>
          <c:w val="0.83695976192824773"/>
          <c:h val="0.59852141206919696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íbúð'!$C$2</c:f>
              <c:strCache>
                <c:ptCount val="1"/>
                <c:pt idx="0">
                  <c:v>Bankakerfið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íbúð'!$C$15:$C$122</c:f>
              <c:numCache>
                <c:formatCode>#,##0</c:formatCode>
                <c:ptCount val="108"/>
                <c:pt idx="0">
                  <c:v>409949</c:v>
                </c:pt>
                <c:pt idx="1">
                  <c:v>408248</c:v>
                </c:pt>
                <c:pt idx="2">
                  <c:v>356647</c:v>
                </c:pt>
                <c:pt idx="3">
                  <c:v>355217</c:v>
                </c:pt>
                <c:pt idx="4">
                  <c:v>356819</c:v>
                </c:pt>
                <c:pt idx="5">
                  <c:v>358696</c:v>
                </c:pt>
                <c:pt idx="6">
                  <c:v>360002</c:v>
                </c:pt>
                <c:pt idx="7">
                  <c:v>354614</c:v>
                </c:pt>
                <c:pt idx="8">
                  <c:v>358015</c:v>
                </c:pt>
                <c:pt idx="9">
                  <c:v>360894</c:v>
                </c:pt>
                <c:pt idx="10">
                  <c:v>363438</c:v>
                </c:pt>
                <c:pt idx="11">
                  <c:v>360134</c:v>
                </c:pt>
                <c:pt idx="12">
                  <c:v>422171</c:v>
                </c:pt>
                <c:pt idx="13">
                  <c:v>425309</c:v>
                </c:pt>
                <c:pt idx="14">
                  <c:v>430525</c:v>
                </c:pt>
                <c:pt idx="15">
                  <c:v>429579</c:v>
                </c:pt>
                <c:pt idx="16">
                  <c:v>430183</c:v>
                </c:pt>
                <c:pt idx="17">
                  <c:v>428847</c:v>
                </c:pt>
                <c:pt idx="18">
                  <c:v>421966</c:v>
                </c:pt>
                <c:pt idx="19">
                  <c:v>405059</c:v>
                </c:pt>
                <c:pt idx="20">
                  <c:v>418045</c:v>
                </c:pt>
                <c:pt idx="21">
                  <c:v>416957</c:v>
                </c:pt>
                <c:pt idx="22">
                  <c:v>418945</c:v>
                </c:pt>
                <c:pt idx="23">
                  <c:v>415297</c:v>
                </c:pt>
                <c:pt idx="24">
                  <c:v>413148</c:v>
                </c:pt>
                <c:pt idx="25">
                  <c:v>414867</c:v>
                </c:pt>
                <c:pt idx="26">
                  <c:v>401918</c:v>
                </c:pt>
                <c:pt idx="27">
                  <c:v>382104</c:v>
                </c:pt>
                <c:pt idx="28">
                  <c:v>372945</c:v>
                </c:pt>
                <c:pt idx="29">
                  <c:v>369613</c:v>
                </c:pt>
                <c:pt idx="30">
                  <c:v>368050</c:v>
                </c:pt>
                <c:pt idx="31">
                  <c:v>362840</c:v>
                </c:pt>
                <c:pt idx="32">
                  <c:v>359318</c:v>
                </c:pt>
                <c:pt idx="33">
                  <c:v>359483</c:v>
                </c:pt>
                <c:pt idx="34">
                  <c:v>357418</c:v>
                </c:pt>
                <c:pt idx="35">
                  <c:v>483362</c:v>
                </c:pt>
                <c:pt idx="36">
                  <c:v>484949</c:v>
                </c:pt>
                <c:pt idx="37">
                  <c:v>487202</c:v>
                </c:pt>
                <c:pt idx="38">
                  <c:v>491040</c:v>
                </c:pt>
                <c:pt idx="39">
                  <c:v>496155</c:v>
                </c:pt>
                <c:pt idx="40">
                  <c:v>501106</c:v>
                </c:pt>
                <c:pt idx="41">
                  <c:v>504159</c:v>
                </c:pt>
                <c:pt idx="42">
                  <c:v>506717</c:v>
                </c:pt>
                <c:pt idx="43">
                  <c:v>505841</c:v>
                </c:pt>
                <c:pt idx="44">
                  <c:v>505781</c:v>
                </c:pt>
                <c:pt idx="45">
                  <c:v>509637</c:v>
                </c:pt>
                <c:pt idx="46">
                  <c:v>512179</c:v>
                </c:pt>
                <c:pt idx="47">
                  <c:v>513441</c:v>
                </c:pt>
                <c:pt idx="48">
                  <c:v>520256</c:v>
                </c:pt>
                <c:pt idx="49">
                  <c:v>520125</c:v>
                </c:pt>
                <c:pt idx="50">
                  <c:v>525105</c:v>
                </c:pt>
                <c:pt idx="51">
                  <c:v>523656</c:v>
                </c:pt>
                <c:pt idx="52">
                  <c:v>524000</c:v>
                </c:pt>
                <c:pt idx="53">
                  <c:v>524835</c:v>
                </c:pt>
                <c:pt idx="54">
                  <c:v>529708</c:v>
                </c:pt>
                <c:pt idx="55">
                  <c:v>526992</c:v>
                </c:pt>
                <c:pt idx="56">
                  <c:v>532247</c:v>
                </c:pt>
                <c:pt idx="57">
                  <c:v>535845</c:v>
                </c:pt>
                <c:pt idx="58">
                  <c:v>538032</c:v>
                </c:pt>
                <c:pt idx="59">
                  <c:v>592344</c:v>
                </c:pt>
                <c:pt idx="60">
                  <c:v>596181</c:v>
                </c:pt>
                <c:pt idx="61">
                  <c:v>594640</c:v>
                </c:pt>
                <c:pt idx="62">
                  <c:v>599461</c:v>
                </c:pt>
                <c:pt idx="63">
                  <c:v>603303</c:v>
                </c:pt>
                <c:pt idx="64">
                  <c:v>607585</c:v>
                </c:pt>
                <c:pt idx="65">
                  <c:v>613238</c:v>
                </c:pt>
                <c:pt idx="66">
                  <c:v>619934</c:v>
                </c:pt>
                <c:pt idx="67">
                  <c:v>622680</c:v>
                </c:pt>
                <c:pt idx="68">
                  <c:v>632518</c:v>
                </c:pt>
                <c:pt idx="69">
                  <c:v>636103</c:v>
                </c:pt>
                <c:pt idx="70">
                  <c:v>640764</c:v>
                </c:pt>
                <c:pt idx="71">
                  <c:v>634776</c:v>
                </c:pt>
                <c:pt idx="72">
                  <c:v>629764</c:v>
                </c:pt>
                <c:pt idx="73">
                  <c:v>627055</c:v>
                </c:pt>
                <c:pt idx="74">
                  <c:v>636745</c:v>
                </c:pt>
                <c:pt idx="75">
                  <c:v>641728</c:v>
                </c:pt>
                <c:pt idx="76">
                  <c:v>641671</c:v>
                </c:pt>
                <c:pt idx="77">
                  <c:v>644576</c:v>
                </c:pt>
                <c:pt idx="78">
                  <c:v>646913</c:v>
                </c:pt>
                <c:pt idx="79">
                  <c:v>660690</c:v>
                </c:pt>
                <c:pt idx="80">
                  <c:v>674318</c:v>
                </c:pt>
                <c:pt idx="81">
                  <c:v>680024</c:v>
                </c:pt>
                <c:pt idx="82">
                  <c:v>682779</c:v>
                </c:pt>
                <c:pt idx="83">
                  <c:v>681025</c:v>
                </c:pt>
                <c:pt idx="84">
                  <c:v>684365</c:v>
                </c:pt>
                <c:pt idx="85">
                  <c:v>685652</c:v>
                </c:pt>
                <c:pt idx="86">
                  <c:v>687312</c:v>
                </c:pt>
                <c:pt idx="87">
                  <c:v>690713</c:v>
                </c:pt>
                <c:pt idx="88">
                  <c:v>696784</c:v>
                </c:pt>
                <c:pt idx="89">
                  <c:v>702368</c:v>
                </c:pt>
                <c:pt idx="90">
                  <c:v>707181</c:v>
                </c:pt>
                <c:pt idx="91">
                  <c:v>708183</c:v>
                </c:pt>
                <c:pt idx="92">
                  <c:v>712814</c:v>
                </c:pt>
                <c:pt idx="93">
                  <c:v>725329</c:v>
                </c:pt>
                <c:pt idx="94">
                  <c:v>729830</c:v>
                </c:pt>
                <c:pt idx="95">
                  <c:v>736350</c:v>
                </c:pt>
                <c:pt idx="96">
                  <c:v>742881</c:v>
                </c:pt>
                <c:pt idx="97">
                  <c:v>741612</c:v>
                </c:pt>
                <c:pt idx="98">
                  <c:v>752154</c:v>
                </c:pt>
                <c:pt idx="99">
                  <c:v>756643</c:v>
                </c:pt>
                <c:pt idx="100">
                  <c:v>762642</c:v>
                </c:pt>
                <c:pt idx="101">
                  <c:v>768179</c:v>
                </c:pt>
                <c:pt idx="102">
                  <c:v>776682</c:v>
                </c:pt>
                <c:pt idx="103">
                  <c:v>781438</c:v>
                </c:pt>
                <c:pt idx="104">
                  <c:v>788978</c:v>
                </c:pt>
                <c:pt idx="105">
                  <c:v>799981</c:v>
                </c:pt>
                <c:pt idx="106">
                  <c:v>808185</c:v>
                </c:pt>
                <c:pt idx="107">
                  <c:v>812527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E-42F5-AC53-C2DEC534D9FF}"/>
            </c:ext>
          </c:extLst>
        </c:ser>
        <c:ser>
          <c:idx val="2"/>
          <c:order val="1"/>
          <c:tx>
            <c:strRef>
              <c:f>'Lán með veð í íbúð'!$D$2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íbúð'!$D$15:$D$122</c:f>
              <c:numCache>
                <c:formatCode>#,##0</c:formatCode>
                <c:ptCount val="108"/>
                <c:pt idx="0">
                  <c:v>464605</c:v>
                </c:pt>
                <c:pt idx="1">
                  <c:v>570249</c:v>
                </c:pt>
                <c:pt idx="2">
                  <c:v>573162</c:v>
                </c:pt>
                <c:pt idx="3">
                  <c:v>583072</c:v>
                </c:pt>
                <c:pt idx="4">
                  <c:v>582955</c:v>
                </c:pt>
                <c:pt idx="5">
                  <c:v>598765</c:v>
                </c:pt>
                <c:pt idx="6">
                  <c:v>609523</c:v>
                </c:pt>
                <c:pt idx="7">
                  <c:v>609984</c:v>
                </c:pt>
                <c:pt idx="8">
                  <c:v>613666</c:v>
                </c:pt>
                <c:pt idx="9">
                  <c:v>617943</c:v>
                </c:pt>
                <c:pt idx="10">
                  <c:v>624259</c:v>
                </c:pt>
                <c:pt idx="11">
                  <c:v>616362</c:v>
                </c:pt>
                <c:pt idx="12">
                  <c:v>619345</c:v>
                </c:pt>
                <c:pt idx="13">
                  <c:v>617765</c:v>
                </c:pt>
                <c:pt idx="14">
                  <c:v>625136</c:v>
                </c:pt>
                <c:pt idx="15">
                  <c:v>629368</c:v>
                </c:pt>
                <c:pt idx="16">
                  <c:v>638591</c:v>
                </c:pt>
                <c:pt idx="17">
                  <c:v>647088</c:v>
                </c:pt>
                <c:pt idx="18">
                  <c:v>647646</c:v>
                </c:pt>
                <c:pt idx="19">
                  <c:v>645144</c:v>
                </c:pt>
                <c:pt idx="20">
                  <c:v>646989</c:v>
                </c:pt>
                <c:pt idx="21">
                  <c:v>648080</c:v>
                </c:pt>
                <c:pt idx="22">
                  <c:v>652709</c:v>
                </c:pt>
                <c:pt idx="23">
                  <c:v>641887</c:v>
                </c:pt>
                <c:pt idx="24">
                  <c:v>662489</c:v>
                </c:pt>
                <c:pt idx="25">
                  <c:v>635486</c:v>
                </c:pt>
                <c:pt idx="26">
                  <c:v>644216</c:v>
                </c:pt>
                <c:pt idx="27">
                  <c:v>649836</c:v>
                </c:pt>
                <c:pt idx="28">
                  <c:v>658074</c:v>
                </c:pt>
                <c:pt idx="29">
                  <c:v>664436</c:v>
                </c:pt>
                <c:pt idx="30">
                  <c:v>667956</c:v>
                </c:pt>
                <c:pt idx="31">
                  <c:v>668381</c:v>
                </c:pt>
                <c:pt idx="32">
                  <c:v>665528</c:v>
                </c:pt>
                <c:pt idx="33">
                  <c:v>667876</c:v>
                </c:pt>
                <c:pt idx="34">
                  <c:v>665139</c:v>
                </c:pt>
                <c:pt idx="35">
                  <c:v>658301</c:v>
                </c:pt>
                <c:pt idx="36">
                  <c:v>657779</c:v>
                </c:pt>
                <c:pt idx="37">
                  <c:v>657380</c:v>
                </c:pt>
                <c:pt idx="38">
                  <c:v>660981</c:v>
                </c:pt>
                <c:pt idx="39">
                  <c:v>665371</c:v>
                </c:pt>
                <c:pt idx="40">
                  <c:v>666987</c:v>
                </c:pt>
                <c:pt idx="41">
                  <c:v>664741</c:v>
                </c:pt>
                <c:pt idx="42">
                  <c:v>666815</c:v>
                </c:pt>
                <c:pt idx="43">
                  <c:v>660250</c:v>
                </c:pt>
                <c:pt idx="44">
                  <c:v>658059</c:v>
                </c:pt>
                <c:pt idx="45">
                  <c:v>659951</c:v>
                </c:pt>
                <c:pt idx="46">
                  <c:v>659318</c:v>
                </c:pt>
                <c:pt idx="47">
                  <c:v>669048</c:v>
                </c:pt>
                <c:pt idx="48">
                  <c:v>656434</c:v>
                </c:pt>
                <c:pt idx="49">
                  <c:v>656004</c:v>
                </c:pt>
                <c:pt idx="50">
                  <c:v>663165</c:v>
                </c:pt>
                <c:pt idx="51">
                  <c:v>661069</c:v>
                </c:pt>
                <c:pt idx="52">
                  <c:v>657505</c:v>
                </c:pt>
                <c:pt idx="53">
                  <c:v>656142</c:v>
                </c:pt>
                <c:pt idx="54">
                  <c:v>656602</c:v>
                </c:pt>
                <c:pt idx="55">
                  <c:v>652367</c:v>
                </c:pt>
                <c:pt idx="56">
                  <c:v>652648</c:v>
                </c:pt>
                <c:pt idx="57">
                  <c:v>651557</c:v>
                </c:pt>
                <c:pt idx="58">
                  <c:v>646902</c:v>
                </c:pt>
                <c:pt idx="59">
                  <c:v>645479</c:v>
                </c:pt>
                <c:pt idx="60">
                  <c:v>645382</c:v>
                </c:pt>
                <c:pt idx="61">
                  <c:v>637649</c:v>
                </c:pt>
                <c:pt idx="62">
                  <c:v>637718</c:v>
                </c:pt>
                <c:pt idx="63">
                  <c:v>635894</c:v>
                </c:pt>
                <c:pt idx="64">
                  <c:v>633797</c:v>
                </c:pt>
                <c:pt idx="65">
                  <c:v>630176</c:v>
                </c:pt>
                <c:pt idx="66">
                  <c:v>628769</c:v>
                </c:pt>
                <c:pt idx="67">
                  <c:v>623644</c:v>
                </c:pt>
                <c:pt idx="68">
                  <c:v>621571</c:v>
                </c:pt>
                <c:pt idx="69">
                  <c:v>616810</c:v>
                </c:pt>
                <c:pt idx="70">
                  <c:v>614022</c:v>
                </c:pt>
                <c:pt idx="71">
                  <c:v>605957</c:v>
                </c:pt>
                <c:pt idx="72">
                  <c:v>585469</c:v>
                </c:pt>
                <c:pt idx="73">
                  <c:v>573192</c:v>
                </c:pt>
                <c:pt idx="74">
                  <c:v>568952</c:v>
                </c:pt>
                <c:pt idx="75">
                  <c:v>571070</c:v>
                </c:pt>
                <c:pt idx="76">
                  <c:v>568484</c:v>
                </c:pt>
                <c:pt idx="77">
                  <c:v>565527</c:v>
                </c:pt>
                <c:pt idx="78">
                  <c:v>558413</c:v>
                </c:pt>
                <c:pt idx="79">
                  <c:v>552152</c:v>
                </c:pt>
                <c:pt idx="80">
                  <c:v>548927</c:v>
                </c:pt>
                <c:pt idx="81">
                  <c:v>540065</c:v>
                </c:pt>
                <c:pt idx="82">
                  <c:v>531357</c:v>
                </c:pt>
                <c:pt idx="83">
                  <c:v>521615</c:v>
                </c:pt>
                <c:pt idx="84">
                  <c:v>509685</c:v>
                </c:pt>
                <c:pt idx="85">
                  <c:v>500580</c:v>
                </c:pt>
                <c:pt idx="86">
                  <c:v>496076</c:v>
                </c:pt>
                <c:pt idx="87">
                  <c:v>490773</c:v>
                </c:pt>
                <c:pt idx="88">
                  <c:v>488623</c:v>
                </c:pt>
                <c:pt idx="89">
                  <c:v>477557</c:v>
                </c:pt>
                <c:pt idx="90">
                  <c:v>470510</c:v>
                </c:pt>
                <c:pt idx="91">
                  <c:v>466429</c:v>
                </c:pt>
                <c:pt idx="92">
                  <c:v>458227</c:v>
                </c:pt>
                <c:pt idx="93">
                  <c:v>455385</c:v>
                </c:pt>
                <c:pt idx="94">
                  <c:v>448621</c:v>
                </c:pt>
                <c:pt idx="95">
                  <c:v>441395</c:v>
                </c:pt>
                <c:pt idx="96">
                  <c:v>436104</c:v>
                </c:pt>
                <c:pt idx="97">
                  <c:v>427634</c:v>
                </c:pt>
                <c:pt idx="98">
                  <c:v>422573</c:v>
                </c:pt>
                <c:pt idx="99">
                  <c:v>417259</c:v>
                </c:pt>
                <c:pt idx="100">
                  <c:v>411054</c:v>
                </c:pt>
                <c:pt idx="101">
                  <c:v>404246</c:v>
                </c:pt>
                <c:pt idx="102">
                  <c:v>396247</c:v>
                </c:pt>
                <c:pt idx="103">
                  <c:v>388517</c:v>
                </c:pt>
                <c:pt idx="104">
                  <c:v>382959</c:v>
                </c:pt>
                <c:pt idx="105">
                  <c:v>375890</c:v>
                </c:pt>
                <c:pt idx="106">
                  <c:v>371016</c:v>
                </c:pt>
                <c:pt idx="107">
                  <c:v>362422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E-42F5-AC53-C2DEC534D9FF}"/>
            </c:ext>
          </c:extLst>
        </c:ser>
        <c:ser>
          <c:idx val="0"/>
          <c:order val="2"/>
          <c:tx>
            <c:strRef>
              <c:f>'Lán með veð í íbúð'!$B$2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íbúð'!$B$15:$B$122</c:f>
              <c:numCache>
                <c:formatCode>#,##0</c:formatCode>
                <c:ptCount val="108"/>
                <c:pt idx="0">
                  <c:v>165826</c:v>
                </c:pt>
                <c:pt idx="1">
                  <c:v>167084</c:v>
                </c:pt>
                <c:pt idx="2">
                  <c:v>168288</c:v>
                </c:pt>
                <c:pt idx="3">
                  <c:v>167847</c:v>
                </c:pt>
                <c:pt idx="4">
                  <c:v>168581</c:v>
                </c:pt>
                <c:pt idx="5">
                  <c:v>170497</c:v>
                </c:pt>
                <c:pt idx="6">
                  <c:v>172653</c:v>
                </c:pt>
                <c:pt idx="7">
                  <c:v>172878</c:v>
                </c:pt>
                <c:pt idx="8">
                  <c:v>173225</c:v>
                </c:pt>
                <c:pt idx="9">
                  <c:v>174121</c:v>
                </c:pt>
                <c:pt idx="10">
                  <c:v>175499</c:v>
                </c:pt>
                <c:pt idx="11">
                  <c:v>174436</c:v>
                </c:pt>
                <c:pt idx="12">
                  <c:v>175376</c:v>
                </c:pt>
                <c:pt idx="13">
                  <c:v>174778</c:v>
                </c:pt>
                <c:pt idx="14">
                  <c:v>176270</c:v>
                </c:pt>
                <c:pt idx="15">
                  <c:v>176887</c:v>
                </c:pt>
                <c:pt idx="16">
                  <c:v>177032</c:v>
                </c:pt>
                <c:pt idx="17">
                  <c:v>177263</c:v>
                </c:pt>
                <c:pt idx="18">
                  <c:v>176344</c:v>
                </c:pt>
                <c:pt idx="19">
                  <c:v>175145</c:v>
                </c:pt>
                <c:pt idx="20">
                  <c:v>175126</c:v>
                </c:pt>
                <c:pt idx="21">
                  <c:v>174833</c:v>
                </c:pt>
                <c:pt idx="22">
                  <c:v>175441</c:v>
                </c:pt>
                <c:pt idx="23">
                  <c:v>171889</c:v>
                </c:pt>
                <c:pt idx="24">
                  <c:v>172078</c:v>
                </c:pt>
                <c:pt idx="25">
                  <c:v>170479</c:v>
                </c:pt>
                <c:pt idx="26">
                  <c:v>172394</c:v>
                </c:pt>
                <c:pt idx="27">
                  <c:v>174042</c:v>
                </c:pt>
                <c:pt idx="28">
                  <c:v>175113</c:v>
                </c:pt>
                <c:pt idx="29">
                  <c:v>176555</c:v>
                </c:pt>
                <c:pt idx="30">
                  <c:v>183015</c:v>
                </c:pt>
                <c:pt idx="31">
                  <c:v>183090</c:v>
                </c:pt>
                <c:pt idx="32">
                  <c:v>183326</c:v>
                </c:pt>
                <c:pt idx="33">
                  <c:v>183809</c:v>
                </c:pt>
                <c:pt idx="34">
                  <c:v>183542</c:v>
                </c:pt>
                <c:pt idx="35">
                  <c:v>181352</c:v>
                </c:pt>
                <c:pt idx="36">
                  <c:v>180954</c:v>
                </c:pt>
                <c:pt idx="37">
                  <c:v>180691</c:v>
                </c:pt>
                <c:pt idx="38">
                  <c:v>181312</c:v>
                </c:pt>
                <c:pt idx="39">
                  <c:v>181634</c:v>
                </c:pt>
                <c:pt idx="40">
                  <c:v>181816</c:v>
                </c:pt>
                <c:pt idx="41">
                  <c:v>181628</c:v>
                </c:pt>
                <c:pt idx="42">
                  <c:v>181279</c:v>
                </c:pt>
                <c:pt idx="43">
                  <c:v>181103</c:v>
                </c:pt>
                <c:pt idx="44">
                  <c:v>179136</c:v>
                </c:pt>
                <c:pt idx="45">
                  <c:v>179756</c:v>
                </c:pt>
                <c:pt idx="46">
                  <c:v>179753</c:v>
                </c:pt>
                <c:pt idx="47">
                  <c:v>180939</c:v>
                </c:pt>
                <c:pt idx="48">
                  <c:v>180505</c:v>
                </c:pt>
                <c:pt idx="49">
                  <c:v>179889</c:v>
                </c:pt>
                <c:pt idx="50">
                  <c:v>182691</c:v>
                </c:pt>
                <c:pt idx="51">
                  <c:v>182513</c:v>
                </c:pt>
                <c:pt idx="52">
                  <c:v>182415</c:v>
                </c:pt>
                <c:pt idx="53">
                  <c:v>182057</c:v>
                </c:pt>
                <c:pt idx="54">
                  <c:v>182503</c:v>
                </c:pt>
                <c:pt idx="55">
                  <c:v>182093</c:v>
                </c:pt>
                <c:pt idx="56">
                  <c:v>182190</c:v>
                </c:pt>
                <c:pt idx="57">
                  <c:v>182674</c:v>
                </c:pt>
                <c:pt idx="58">
                  <c:v>182307</c:v>
                </c:pt>
                <c:pt idx="59">
                  <c:v>181543</c:v>
                </c:pt>
                <c:pt idx="60">
                  <c:v>182129</c:v>
                </c:pt>
                <c:pt idx="61">
                  <c:v>180383</c:v>
                </c:pt>
                <c:pt idx="62">
                  <c:v>180700</c:v>
                </c:pt>
                <c:pt idx="63">
                  <c:v>180822</c:v>
                </c:pt>
                <c:pt idx="64">
                  <c:v>180963</c:v>
                </c:pt>
                <c:pt idx="65">
                  <c:v>180768</c:v>
                </c:pt>
                <c:pt idx="66">
                  <c:v>180675</c:v>
                </c:pt>
                <c:pt idx="67">
                  <c:v>179813</c:v>
                </c:pt>
                <c:pt idx="68">
                  <c:v>179766</c:v>
                </c:pt>
                <c:pt idx="69">
                  <c:v>179371</c:v>
                </c:pt>
                <c:pt idx="70">
                  <c:v>179000</c:v>
                </c:pt>
                <c:pt idx="71">
                  <c:v>175927</c:v>
                </c:pt>
                <c:pt idx="72">
                  <c:v>172737</c:v>
                </c:pt>
                <c:pt idx="73">
                  <c:v>170160</c:v>
                </c:pt>
                <c:pt idx="74">
                  <c:v>171007</c:v>
                </c:pt>
                <c:pt idx="75">
                  <c:v>171557</c:v>
                </c:pt>
                <c:pt idx="76">
                  <c:v>170423</c:v>
                </c:pt>
                <c:pt idx="77">
                  <c:v>169385</c:v>
                </c:pt>
                <c:pt idx="78">
                  <c:v>170037</c:v>
                </c:pt>
                <c:pt idx="79">
                  <c:v>169755</c:v>
                </c:pt>
                <c:pt idx="80">
                  <c:v>170266</c:v>
                </c:pt>
                <c:pt idx="81">
                  <c:v>170422</c:v>
                </c:pt>
                <c:pt idx="82">
                  <c:v>171537</c:v>
                </c:pt>
                <c:pt idx="83">
                  <c:v>172482</c:v>
                </c:pt>
                <c:pt idx="84">
                  <c:v>173693</c:v>
                </c:pt>
                <c:pt idx="85">
                  <c:v>175951</c:v>
                </c:pt>
                <c:pt idx="86">
                  <c:v>181071</c:v>
                </c:pt>
                <c:pt idx="87">
                  <c:v>187505</c:v>
                </c:pt>
                <c:pt idx="88">
                  <c:v>193016</c:v>
                </c:pt>
                <c:pt idx="89">
                  <c:v>199423</c:v>
                </c:pt>
                <c:pt idx="90">
                  <c:v>204843</c:v>
                </c:pt>
                <c:pt idx="91">
                  <c:v>210497</c:v>
                </c:pt>
                <c:pt idx="92">
                  <c:v>216448</c:v>
                </c:pt>
                <c:pt idx="93">
                  <c:v>223433</c:v>
                </c:pt>
                <c:pt idx="94">
                  <c:v>230138</c:v>
                </c:pt>
                <c:pt idx="95">
                  <c:v>235722</c:v>
                </c:pt>
                <c:pt idx="96">
                  <c:v>241983</c:v>
                </c:pt>
                <c:pt idx="97">
                  <c:v>247036</c:v>
                </c:pt>
                <c:pt idx="98">
                  <c:v>257027</c:v>
                </c:pt>
                <c:pt idx="99">
                  <c:v>261577</c:v>
                </c:pt>
                <c:pt idx="100">
                  <c:v>271190</c:v>
                </c:pt>
                <c:pt idx="101">
                  <c:v>281776</c:v>
                </c:pt>
                <c:pt idx="102">
                  <c:v>290799</c:v>
                </c:pt>
                <c:pt idx="103">
                  <c:v>299947</c:v>
                </c:pt>
                <c:pt idx="104">
                  <c:v>305057</c:v>
                </c:pt>
                <c:pt idx="105">
                  <c:v>312003</c:v>
                </c:pt>
                <c:pt idx="106">
                  <c:v>322559</c:v>
                </c:pt>
                <c:pt idx="107">
                  <c:v>328414.64268999995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E-42F5-AC53-C2DEC534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6912"/>
        <c:axId val="189807696"/>
      </c:areaChart>
      <c:dateAx>
        <c:axId val="18980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9807696"/>
        <c:crosses val="autoZero"/>
        <c:auto val="1"/>
        <c:lblOffset val="100"/>
        <c:baseTimeUnit val="months"/>
        <c:majorUnit val="12"/>
        <c:majorTimeUnit val="months"/>
      </c:dateAx>
      <c:valAx>
        <c:axId val="189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980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98511688899457"/>
          <c:y val="0.81254177321809906"/>
          <c:w val="0.37658677027787607"/>
          <c:h val="0.17219832940170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9.5922619047619048E-2"/>
          <c:y val="0.1976936091519515"/>
          <c:w val="0.87133928571428576"/>
          <c:h val="0.60744621713365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Raunverð!$AJ$2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Raunverð!$AC$17:$AC$142</c:f>
              <c:numCache>
                <c:formatCode>yyyy\-mm</c:formatCode>
                <c:ptCount val="126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</c:numCache>
            </c:numRef>
          </c:cat>
          <c:val>
            <c:numRef>
              <c:f>Raunverð!$AJ$17:$AJ$142</c:f>
              <c:numCache>
                <c:formatCode>0.0%</c:formatCode>
                <c:ptCount val="126"/>
                <c:pt idx="0">
                  <c:v>-8.6654735800156812E-3</c:v>
                </c:pt>
                <c:pt idx="1">
                  <c:v>2.1300397351126987E-2</c:v>
                </c:pt>
                <c:pt idx="2">
                  <c:v>-1.3702684528791642E-2</c:v>
                </c:pt>
                <c:pt idx="3">
                  <c:v>-1.301788791476477E-2</c:v>
                </c:pt>
                <c:pt idx="4">
                  <c:v>2.7449602103231108E-3</c:v>
                </c:pt>
                <c:pt idx="5">
                  <c:v>-2.967530280410724E-2</c:v>
                </c:pt>
                <c:pt idx="6">
                  <c:v>-4.7558063353989599E-2</c:v>
                </c:pt>
                <c:pt idx="7">
                  <c:v>5.5332305299186535E-2</c:v>
                </c:pt>
                <c:pt idx="8">
                  <c:v>3.7352326900722543E-2</c:v>
                </c:pt>
                <c:pt idx="9">
                  <c:v>3.281686149769425E-2</c:v>
                </c:pt>
                <c:pt idx="10">
                  <c:v>8.7166992297681212E-2</c:v>
                </c:pt>
                <c:pt idx="11">
                  <c:v>-7.9261880079876113E-3</c:v>
                </c:pt>
                <c:pt idx="12">
                  <c:v>3.0630964574099862E-2</c:v>
                </c:pt>
                <c:pt idx="13">
                  <c:v>2.8658259175146084E-2</c:v>
                </c:pt>
                <c:pt idx="14">
                  <c:v>4.0912409620026846E-2</c:v>
                </c:pt>
                <c:pt idx="15">
                  <c:v>4.6025527270563193E-2</c:v>
                </c:pt>
                <c:pt idx="16">
                  <c:v>3.6695160634861557E-2</c:v>
                </c:pt>
                <c:pt idx="17">
                  <c:v>2.7506176145164041E-2</c:v>
                </c:pt>
                <c:pt idx="18">
                  <c:v>3.9861691784723208E-2</c:v>
                </c:pt>
                <c:pt idx="19">
                  <c:v>3.6768638193567682E-2</c:v>
                </c:pt>
                <c:pt idx="20">
                  <c:v>4.0285842686381024E-2</c:v>
                </c:pt>
                <c:pt idx="21">
                  <c:v>3.7907188865048402E-2</c:v>
                </c:pt>
                <c:pt idx="22">
                  <c:v>6.0512898720539443E-3</c:v>
                </c:pt>
                <c:pt idx="23">
                  <c:v>-1.4502309182349626E-2</c:v>
                </c:pt>
                <c:pt idx="24">
                  <c:v>-2.9754803669361674E-2</c:v>
                </c:pt>
                <c:pt idx="25">
                  <c:v>-4.6013703175033283E-2</c:v>
                </c:pt>
                <c:pt idx="26">
                  <c:v>-5.718203365078367E-2</c:v>
                </c:pt>
                <c:pt idx="27">
                  <c:v>-6.6087841502862399E-2</c:v>
                </c:pt>
                <c:pt idx="28">
                  <c:v>-6.1849563485443237E-2</c:v>
                </c:pt>
                <c:pt idx="29">
                  <c:v>-5.1033702980819329E-2</c:v>
                </c:pt>
                <c:pt idx="30">
                  <c:v>-7.0754595039266288E-2</c:v>
                </c:pt>
                <c:pt idx="31">
                  <c:v>-6.5078631854527669E-2</c:v>
                </c:pt>
                <c:pt idx="32">
                  <c:v>-7.2991320384786174E-2</c:v>
                </c:pt>
                <c:pt idx="33">
                  <c:v>-4.3599573712902906E-2</c:v>
                </c:pt>
                <c:pt idx="34">
                  <c:v>-6.6261260359630203E-2</c:v>
                </c:pt>
                <c:pt idx="35">
                  <c:v>-4.5741018544938949E-2</c:v>
                </c:pt>
                <c:pt idx="36">
                  <c:v>-3.9984980688294813E-2</c:v>
                </c:pt>
                <c:pt idx="37">
                  <c:v>-2.4670774901399017E-2</c:v>
                </c:pt>
                <c:pt idx="38">
                  <c:v>-1.160793414825767E-2</c:v>
                </c:pt>
                <c:pt idx="39">
                  <c:v>-1.4766453358567744E-2</c:v>
                </c:pt>
                <c:pt idx="40">
                  <c:v>-1.0041660980538269E-2</c:v>
                </c:pt>
                <c:pt idx="41">
                  <c:v>-8.2047518254979579E-3</c:v>
                </c:pt>
                <c:pt idx="42">
                  <c:v>-8.3112553539355094E-3</c:v>
                </c:pt>
                <c:pt idx="43">
                  <c:v>-5.6097094012195203E-3</c:v>
                </c:pt>
                <c:pt idx="44">
                  <c:v>-3.625151696532769E-3</c:v>
                </c:pt>
                <c:pt idx="45">
                  <c:v>-1.055681082284643E-2</c:v>
                </c:pt>
                <c:pt idx="46">
                  <c:v>-1.5278793665402635E-2</c:v>
                </c:pt>
                <c:pt idx="47">
                  <c:v>-2.3082106037700112E-2</c:v>
                </c:pt>
                <c:pt idx="48">
                  <c:v>-1.0427685736394188E-2</c:v>
                </c:pt>
                <c:pt idx="49">
                  <c:v>-1.4410808478914183E-2</c:v>
                </c:pt>
                <c:pt idx="50">
                  <c:v>-2.1222509459266292E-2</c:v>
                </c:pt>
                <c:pt idx="51">
                  <c:v>-2.2565364785660735E-2</c:v>
                </c:pt>
                <c:pt idx="52">
                  <c:v>-2.5902615954473296E-2</c:v>
                </c:pt>
                <c:pt idx="53">
                  <c:v>-3.0248955925275545E-2</c:v>
                </c:pt>
                <c:pt idx="54">
                  <c:v>-1.9529103951460125E-2</c:v>
                </c:pt>
                <c:pt idx="55">
                  <c:v>-1.9338260102014448E-2</c:v>
                </c:pt>
                <c:pt idx="56">
                  <c:v>-2.2960308980075173E-2</c:v>
                </c:pt>
                <c:pt idx="57">
                  <c:v>-3.7874632354665594E-2</c:v>
                </c:pt>
                <c:pt idx="58">
                  <c:v>-2.1115159283641716E-2</c:v>
                </c:pt>
                <c:pt idx="59">
                  <c:v>-1.9184802787917121E-2</c:v>
                </c:pt>
                <c:pt idx="60">
                  <c:v>-2.6389177185140111E-2</c:v>
                </c:pt>
                <c:pt idx="61">
                  <c:v>-2.3558453116985456E-2</c:v>
                </c:pt>
                <c:pt idx="62">
                  <c:v>-2.0826741515880043E-2</c:v>
                </c:pt>
                <c:pt idx="63">
                  <c:v>-1.7401805041738272E-2</c:v>
                </c:pt>
                <c:pt idx="64">
                  <c:v>-1.8709445864824481E-2</c:v>
                </c:pt>
                <c:pt idx="65">
                  <c:v>-1.4965425254310438E-2</c:v>
                </c:pt>
                <c:pt idx="66">
                  <c:v>-9.1789344709756193E-3</c:v>
                </c:pt>
                <c:pt idx="67">
                  <c:v>-1.3742506794068632E-2</c:v>
                </c:pt>
                <c:pt idx="68">
                  <c:v>-2.1164346766404663E-3</c:v>
                </c:pt>
                <c:pt idx="69">
                  <c:v>-9.9422840868840234E-3</c:v>
                </c:pt>
                <c:pt idx="70">
                  <c:v>-3.2996396314289633E-2</c:v>
                </c:pt>
                <c:pt idx="71">
                  <c:v>-3.7732451738316186E-2</c:v>
                </c:pt>
                <c:pt idx="72">
                  <c:v>-4.4296498535420836E-2</c:v>
                </c:pt>
                <c:pt idx="73">
                  <c:v>-3.8813772972028815E-2</c:v>
                </c:pt>
                <c:pt idx="74">
                  <c:v>-4.5005667524183668E-2</c:v>
                </c:pt>
                <c:pt idx="75">
                  <c:v>-4.604799613418431E-2</c:v>
                </c:pt>
                <c:pt idx="76">
                  <c:v>-5.5466991220477935E-2</c:v>
                </c:pt>
                <c:pt idx="77">
                  <c:v>-5.1161818396251002E-2</c:v>
                </c:pt>
                <c:pt idx="78">
                  <c:v>-4.6192718885958328E-2</c:v>
                </c:pt>
                <c:pt idx="79">
                  <c:v>-4.6513708894605821E-2</c:v>
                </c:pt>
                <c:pt idx="80">
                  <c:v>-5.246235097166263E-2</c:v>
                </c:pt>
                <c:pt idx="81">
                  <c:v>-4.8473286277696537E-2</c:v>
                </c:pt>
                <c:pt idx="82">
                  <c:v>-3.5280161322043369E-2</c:v>
                </c:pt>
                <c:pt idx="83">
                  <c:v>-2.6978385623025347E-2</c:v>
                </c:pt>
                <c:pt idx="84">
                  <c:v>-2.3550336807003691E-2</c:v>
                </c:pt>
                <c:pt idx="85">
                  <c:v>-2.6375324141213907E-2</c:v>
                </c:pt>
                <c:pt idx="86">
                  <c:v>-1.8297117535850949E-2</c:v>
                </c:pt>
                <c:pt idx="87">
                  <c:v>-1.6143865089154219E-2</c:v>
                </c:pt>
                <c:pt idx="88">
                  <c:v>-6.1118064124532356E-3</c:v>
                </c:pt>
                <c:pt idx="89">
                  <c:v>-7.5952492893878176E-3</c:v>
                </c:pt>
                <c:pt idx="90">
                  <c:v>-2.225956680446961E-2</c:v>
                </c:pt>
                <c:pt idx="91">
                  <c:v>-7.6953100169001587E-3</c:v>
                </c:pt>
                <c:pt idx="92">
                  <c:v>-4.3308927763847649E-3</c:v>
                </c:pt>
                <c:pt idx="93">
                  <c:v>8.6851280876538706E-3</c:v>
                </c:pt>
                <c:pt idx="94">
                  <c:v>1.9397638942202811E-2</c:v>
                </c:pt>
                <c:pt idx="95">
                  <c:v>1.9847763937887564E-2</c:v>
                </c:pt>
                <c:pt idx="96">
                  <c:v>3.2383856806129874E-2</c:v>
                </c:pt>
                <c:pt idx="97">
                  <c:v>2.8644143244517917E-2</c:v>
                </c:pt>
                <c:pt idx="98">
                  <c:v>3.0470361713395455E-2</c:v>
                </c:pt>
                <c:pt idx="99">
                  <c:v>3.8322048429973776E-2</c:v>
                </c:pt>
                <c:pt idx="100">
                  <c:v>3.9604827473608939E-2</c:v>
                </c:pt>
                <c:pt idx="101">
                  <c:v>4.3052579483141784E-2</c:v>
                </c:pt>
                <c:pt idx="102">
                  <c:v>4.9903350568911042E-2</c:v>
                </c:pt>
                <c:pt idx="103">
                  <c:v>4.0176944769620304E-2</c:v>
                </c:pt>
                <c:pt idx="104">
                  <c:v>4.7977423401728725E-2</c:v>
                </c:pt>
                <c:pt idx="105">
                  <c:v>4.4477043140752626E-2</c:v>
                </c:pt>
                <c:pt idx="106">
                  <c:v>4.1883660673455614E-2</c:v>
                </c:pt>
                <c:pt idx="107">
                  <c:v>4.7591372562350465E-2</c:v>
                </c:pt>
                <c:pt idx="108">
                  <c:v>4.1741306937918221E-2</c:v>
                </c:pt>
                <c:pt idx="109">
                  <c:v>5.2487998751265419E-2</c:v>
                </c:pt>
                <c:pt idx="110">
                  <c:v>5.7148744717332445E-2</c:v>
                </c:pt>
                <c:pt idx="111">
                  <c:v>4.9737915151918388E-2</c:v>
                </c:pt>
                <c:pt idx="112">
                  <c:v>5.4761574438952021E-2</c:v>
                </c:pt>
                <c:pt idx="113">
                  <c:v>5.8058978531911887E-2</c:v>
                </c:pt>
                <c:pt idx="114">
                  <c:v>6.2652967586196207E-2</c:v>
                </c:pt>
                <c:pt idx="115">
                  <c:v>5.9808649138900716E-2</c:v>
                </c:pt>
                <c:pt idx="116">
                  <c:v>5.602405685582279E-2</c:v>
                </c:pt>
                <c:pt idx="117">
                  <c:v>5.5481301282102269E-2</c:v>
                </c:pt>
                <c:pt idx="118">
                  <c:v>6.3464399595684728E-2</c:v>
                </c:pt>
                <c:pt idx="119">
                  <c:v>7.0062947275220777E-2</c:v>
                </c:pt>
                <c:pt idx="120">
                  <c:v>6.4732771523634991E-2</c:v>
                </c:pt>
                <c:pt idx="121">
                  <c:v>6.1193897184607771E-2</c:v>
                </c:pt>
                <c:pt idx="122">
                  <c:v>5.9451321516887257E-2</c:v>
                </c:pt>
                <c:pt idx="123">
                  <c:v>5.8108775412831548E-2</c:v>
                </c:pt>
                <c:pt idx="124">
                  <c:v>5.5533748921946291E-2</c:v>
                </c:pt>
                <c:pt idx="125">
                  <c:v>4.9902551126566275E-2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531-8136-63574EFD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6092808"/>
        <c:axId val="106093592"/>
      </c:barChart>
      <c:dateAx>
        <c:axId val="10609280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93592"/>
        <c:crosses val="autoZero"/>
        <c:auto val="1"/>
        <c:lblOffset val="100"/>
        <c:baseTimeUnit val="months"/>
      </c:dateAx>
      <c:valAx>
        <c:axId val="1060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9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is-IS"/>
              <a:t>Ársbreyting í heildaríbúðalánum heimila að raunvirði*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5.8564300208016951E-2"/>
          <c:y val="0.16413818108349543"/>
          <c:w val="0.90354207344827442"/>
          <c:h val="0.54497575077084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Raunverð!$AH$2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Raunverð!$AC$27:$AC$142</c:f>
              <c:numCache>
                <c:formatCode>yyyy\-mm</c:formatCode>
                <c:ptCount val="11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</c:numCache>
            </c:numRef>
          </c:cat>
          <c:val>
            <c:numRef>
              <c:f>Raunverð!$AH$27:$AH$142</c:f>
              <c:numCache>
                <c:formatCode>0.0%</c:formatCode>
                <c:ptCount val="116"/>
                <c:pt idx="0">
                  <c:v>5.2416642450842765E-2</c:v>
                </c:pt>
                <c:pt idx="1">
                  <c:v>3.6101119768595868E-2</c:v>
                </c:pt>
                <c:pt idx="2">
                  <c:v>3.5314399178552502E-2</c:v>
                </c:pt>
                <c:pt idx="3">
                  <c:v>1.6855987345721246E-2</c:v>
                </c:pt>
                <c:pt idx="4">
                  <c:v>3.338210661084573E-2</c:v>
                </c:pt>
                <c:pt idx="5">
                  <c:v>3.8513222608559161E-2</c:v>
                </c:pt>
                <c:pt idx="6">
                  <c:v>4.1196731644545403E-2</c:v>
                </c:pt>
                <c:pt idx="7">
                  <c:v>3.6738107567199529E-2</c:v>
                </c:pt>
                <c:pt idx="8">
                  <c:v>3.4691378170705667E-2</c:v>
                </c:pt>
                <c:pt idx="9">
                  <c:v>3.4706795960915082E-2</c:v>
                </c:pt>
                <c:pt idx="10">
                  <c:v>3.8973816610785139E-2</c:v>
                </c:pt>
                <c:pt idx="11">
                  <c:v>3.8323159573317334E-2</c:v>
                </c:pt>
                <c:pt idx="12">
                  <c:v>2.7746617707018251E-2</c:v>
                </c:pt>
                <c:pt idx="13">
                  <c:v>9.4052856410453689E-3</c:v>
                </c:pt>
                <c:pt idx="14">
                  <c:v>-1.2705674488584728E-2</c:v>
                </c:pt>
                <c:pt idx="15">
                  <c:v>-3.0121486229668593E-2</c:v>
                </c:pt>
                <c:pt idx="16">
                  <c:v>-4.4335029641446089E-2</c:v>
                </c:pt>
                <c:pt idx="17">
                  <c:v>-5.6466923280723225E-2</c:v>
                </c:pt>
                <c:pt idx="18">
                  <c:v>-6.1719026214059114E-2</c:v>
                </c:pt>
                <c:pt idx="19">
                  <c:v>-5.9705009465499947E-2</c:v>
                </c:pt>
                <c:pt idx="20">
                  <c:v>-6.1250619551744934E-2</c:v>
                </c:pt>
                <c:pt idx="21">
                  <c:v>-6.2323218248228951E-2</c:v>
                </c:pt>
                <c:pt idx="22">
                  <c:v>-6.9616164512243728E-2</c:v>
                </c:pt>
                <c:pt idx="23">
                  <c:v>-6.0640088090398669E-2</c:v>
                </c:pt>
                <c:pt idx="24">
                  <c:v>-6.1053335065761938E-2</c:v>
                </c:pt>
                <c:pt idx="25">
                  <c:v>-5.1989412459410134E-2</c:v>
                </c:pt>
                <c:pt idx="26">
                  <c:v>-5.0856871329728048E-2</c:v>
                </c:pt>
                <c:pt idx="27">
                  <c:v>-3.6895011171196868E-2</c:v>
                </c:pt>
                <c:pt idx="28">
                  <c:v>-2.5538369702861607E-2</c:v>
                </c:pt>
                <c:pt idx="29">
                  <c:v>-1.7036997871707982E-2</c:v>
                </c:pt>
                <c:pt idx="30">
                  <c:v>-1.2134791077215601E-2</c:v>
                </c:pt>
                <c:pt idx="31">
                  <c:v>-1.1003118583057914E-2</c:v>
                </c:pt>
                <c:pt idx="32">
                  <c:v>-8.8567026703982865E-3</c:v>
                </c:pt>
                <c:pt idx="33">
                  <c:v>-7.3785318262148403E-3</c:v>
                </c:pt>
                <c:pt idx="34">
                  <c:v>-5.8521530229891372E-3</c:v>
                </c:pt>
                <c:pt idx="35">
                  <c:v>-6.6159987881739823E-3</c:v>
                </c:pt>
                <c:pt idx="36">
                  <c:v>-9.8473337607192235E-3</c:v>
                </c:pt>
                <c:pt idx="37">
                  <c:v>-1.6282423437195215E-2</c:v>
                </c:pt>
                <c:pt idx="38">
                  <c:v>-1.6268216043686556E-2</c:v>
                </c:pt>
                <c:pt idx="39">
                  <c:v>-1.5983740222591969E-2</c:v>
                </c:pt>
                <c:pt idx="40">
                  <c:v>-1.5362839974490727E-2</c:v>
                </c:pt>
                <c:pt idx="41">
                  <c:v>-1.9403361505433092E-2</c:v>
                </c:pt>
                <c:pt idx="42">
                  <c:v>-2.3236193605514432E-2</c:v>
                </c:pt>
                <c:pt idx="43">
                  <c:v>-2.6245957665215092E-2</c:v>
                </c:pt>
                <c:pt idx="44">
                  <c:v>-2.5247238513344428E-2</c:v>
                </c:pt>
                <c:pt idx="45">
                  <c:v>-2.30611405260992E-2</c:v>
                </c:pt>
                <c:pt idx="46">
                  <c:v>-2.060853235220883E-2</c:v>
                </c:pt>
                <c:pt idx="47">
                  <c:v>-2.6750419114382695E-2</c:v>
                </c:pt>
                <c:pt idx="48">
                  <c:v>-2.734312839445241E-2</c:v>
                </c:pt>
                <c:pt idx="49">
                  <c:v>-2.6123603396205342E-2</c:v>
                </c:pt>
                <c:pt idx="50">
                  <c:v>-2.2235569132079136E-2</c:v>
                </c:pt>
                <c:pt idx="51">
                  <c:v>-2.3054522315289927E-2</c:v>
                </c:pt>
                <c:pt idx="52">
                  <c:v>-2.3597367798835922E-2</c:v>
                </c:pt>
                <c:pt idx="53">
                  <c:v>-2.0603634118543823E-2</c:v>
                </c:pt>
                <c:pt idx="54">
                  <c:v>-1.8982274358619211E-2</c:v>
                </c:pt>
                <c:pt idx="55">
                  <c:v>-1.7030529269172812E-2</c:v>
                </c:pt>
                <c:pt idx="56">
                  <c:v>-1.4295845222086934E-2</c:v>
                </c:pt>
                <c:pt idx="57">
                  <c:v>-1.2629173785014602E-2</c:v>
                </c:pt>
                <c:pt idx="58">
                  <c:v>-8.3567074866868207E-3</c:v>
                </c:pt>
                <c:pt idx="59">
                  <c:v>-8.6065738841690775E-3</c:v>
                </c:pt>
                <c:pt idx="60">
                  <c:v>-1.5048627881530385E-2</c:v>
                </c:pt>
                <c:pt idx="61">
                  <c:v>-2.6895969449464152E-2</c:v>
                </c:pt>
                <c:pt idx="62">
                  <c:v>-3.8318486166703969E-2</c:v>
                </c:pt>
                <c:pt idx="63">
                  <c:v>-4.0282782051267785E-2</c:v>
                </c:pt>
                <c:pt idx="64">
                  <c:v>-4.2706861884697744E-2</c:v>
                </c:pt>
                <c:pt idx="65">
                  <c:v>-4.3288443972887225E-2</c:v>
                </c:pt>
                <c:pt idx="66">
                  <c:v>-4.884903536640306E-2</c:v>
                </c:pt>
                <c:pt idx="67">
                  <c:v>-5.0900413485814311E-2</c:v>
                </c:pt>
                <c:pt idx="68">
                  <c:v>-5.0937086631954953E-2</c:v>
                </c:pt>
                <c:pt idx="69">
                  <c:v>-4.7950264321429348E-2</c:v>
                </c:pt>
                <c:pt idx="70">
                  <c:v>-4.8396254711946418E-2</c:v>
                </c:pt>
                <c:pt idx="71">
                  <c:v>-4.9158708150072394E-2</c:v>
                </c:pt>
                <c:pt idx="72">
                  <c:v>-4.5485694778664154E-2</c:v>
                </c:pt>
                <c:pt idx="73">
                  <c:v>-3.7026133392389693E-2</c:v>
                </c:pt>
                <c:pt idx="74">
                  <c:v>-2.8655616423656993E-2</c:v>
                </c:pt>
                <c:pt idx="75">
                  <c:v>-2.5638187329325435E-2</c:v>
                </c:pt>
                <c:pt idx="76">
                  <c:v>-2.2748016623738265E-2</c:v>
                </c:pt>
                <c:pt idx="77">
                  <c:v>-2.028799888151378E-2</c:v>
                </c:pt>
                <c:pt idx="78">
                  <c:v>-1.3534346432555799E-2</c:v>
                </c:pt>
                <c:pt idx="79">
                  <c:v>-9.9599302934092471E-3</c:v>
                </c:pt>
                <c:pt idx="80">
                  <c:v>-1.2029187651872775E-2</c:v>
                </c:pt>
                <c:pt idx="81">
                  <c:v>-1.2540650396004493E-2</c:v>
                </c:pt>
                <c:pt idx="82">
                  <c:v>-1.1438885765320261E-2</c:v>
                </c:pt>
                <c:pt idx="83">
                  <c:v>-1.1492203754794872E-3</c:v>
                </c:pt>
                <c:pt idx="84">
                  <c:v>7.8743976258583981E-3</c:v>
                </c:pt>
                <c:pt idx="85">
                  <c:v>1.5963975919480955E-2</c:v>
                </c:pt>
                <c:pt idx="86">
                  <c:v>2.3854478251312372E-2</c:v>
                </c:pt>
                <c:pt idx="87">
                  <c:v>2.695446221170994E-2</c:v>
                </c:pt>
                <c:pt idx="88">
                  <c:v>3.0498650317204445E-2</c:v>
                </c:pt>
                <c:pt idx="89">
                  <c:v>3.2480063632074563E-2</c:v>
                </c:pt>
                <c:pt idx="90">
                  <c:v>3.6136612320118333E-2</c:v>
                </c:pt>
                <c:pt idx="91">
                  <c:v>4.0328732424293579E-2</c:v>
                </c:pt>
                <c:pt idx="92">
                  <c:v>4.4178629337826347E-2</c:v>
                </c:pt>
                <c:pt idx="93">
                  <c:v>4.435954086126781E-2</c:v>
                </c:pt>
                <c:pt idx="94">
                  <c:v>4.6006056985373522E-2</c:v>
                </c:pt>
                <c:pt idx="95">
                  <c:v>4.4215203893074762E-2</c:v>
                </c:pt>
                <c:pt idx="96">
                  <c:v>4.4766509296542578E-2</c:v>
                </c:pt>
                <c:pt idx="97">
                  <c:v>4.4641135635849816E-2</c:v>
                </c:pt>
                <c:pt idx="98">
                  <c:v>4.3725603982395E-2</c:v>
                </c:pt>
                <c:pt idx="99">
                  <c:v>4.7268314435943148E-2</c:v>
                </c:pt>
                <c:pt idx="100">
                  <c:v>5.0462440925756358E-2</c:v>
                </c:pt>
                <c:pt idx="101">
                  <c:v>5.3118564671399637E-2</c:v>
                </c:pt>
                <c:pt idx="102">
                  <c:v>5.3877757601927145E-2</c:v>
                </c:pt>
                <c:pt idx="103">
                  <c:v>5.4198393181698723E-2</c:v>
                </c:pt>
                <c:pt idx="104">
                  <c:v>5.8498128693796003E-2</c:v>
                </c:pt>
                <c:pt idx="105">
                  <c:v>6.0175648905533619E-2</c:v>
                </c:pt>
                <c:pt idx="106">
                  <c:v>5.9479873866711275E-2</c:v>
                </c:pt>
                <c:pt idx="107">
                  <c:v>5.7095578507267764E-2</c:v>
                </c:pt>
                <c:pt idx="108">
                  <c:v>5.8336903866829992E-2</c:v>
                </c:pt>
                <c:pt idx="109">
                  <c:v>6.3012648896521029E-2</c:v>
                </c:pt>
                <c:pt idx="110">
                  <c:v>6.6080344910002697E-2</c:v>
                </c:pt>
                <c:pt idx="111">
                  <c:v>6.5311781232880284E-2</c:v>
                </c:pt>
                <c:pt idx="112">
                  <c:v>6.1777993301782574E-2</c:v>
                </c:pt>
                <c:pt idx="113">
                  <c:v>5.9580188167582149E-2</c:v>
                </c:pt>
                <c:pt idx="114">
                  <c:v>5.7689971088923597E-2</c:v>
                </c:pt>
                <c:pt idx="115">
                  <c:v>5.4493770952205089E-2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5-45FF-B009-4928DA2E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6086536"/>
        <c:axId val="107309248"/>
      </c:barChart>
      <c:dateAx>
        <c:axId val="106086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9248"/>
        <c:crosses val="autoZero"/>
        <c:auto val="1"/>
        <c:lblOffset val="100"/>
        <c:baseTimeUnit val="months"/>
        <c:majorUnit val="1"/>
        <c:majorTimeUnit val="years"/>
      </c:dateAx>
      <c:valAx>
        <c:axId val="1073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8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is-IS">
                <a:solidFill>
                  <a:schemeClr val="tx1"/>
                </a:solidFill>
              </a:rPr>
              <a:t>Hlutdeild fjármálastofnanna</a:t>
            </a:r>
            <a:r>
              <a:rPr lang="is-IS" baseline="0">
                <a:solidFill>
                  <a:schemeClr val="tx1"/>
                </a:solidFill>
              </a:rPr>
              <a:t> í heildarstöðu útlána til heimila með veð í íbúð</a:t>
            </a:r>
            <a:endParaRPr lang="is-I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1017329825362139E-2"/>
          <c:y val="0.21759259259259259"/>
          <c:w val="0.88630413578486822"/>
          <c:h val="0.53778944298629339"/>
        </c:manualLayout>
      </c:layout>
      <c:areaChart>
        <c:grouping val="percentStacked"/>
        <c:varyColors val="0"/>
        <c:ser>
          <c:idx val="1"/>
          <c:order val="0"/>
          <c:tx>
            <c:strRef>
              <c:f>Raunverð!$H$2</c:f>
              <c:strCache>
                <c:ptCount val="1"/>
                <c:pt idx="0">
                  <c:v>Bankakerfið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cat>
            <c:numRef>
              <c:f>Raunverð!$A$3:$A$133</c:f>
              <c:numCache>
                <c:formatCode>yyyy\-mm</c:formatCode>
                <c:ptCount val="13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</c:numCache>
            </c:numRef>
          </c:cat>
          <c:val>
            <c:numRef>
              <c:f>Raunverð!$H$3:$H$133</c:f>
              <c:numCache>
                <c:formatCode>0%</c:formatCode>
                <c:ptCount val="131"/>
                <c:pt idx="0">
                  <c:v>0.50292460974338071</c:v>
                </c:pt>
                <c:pt idx="1">
                  <c:v>0.505691623762205</c:v>
                </c:pt>
                <c:pt idx="2">
                  <c:v>0.51164540328768504</c:v>
                </c:pt>
                <c:pt idx="3">
                  <c:v>0.50408505002642257</c:v>
                </c:pt>
                <c:pt idx="4">
                  <c:v>0.50260836049353197</c:v>
                </c:pt>
                <c:pt idx="5">
                  <c:v>0.49994134949088709</c:v>
                </c:pt>
                <c:pt idx="6">
                  <c:v>0.49775522206466827</c:v>
                </c:pt>
                <c:pt idx="7">
                  <c:v>0.49561487033346707</c:v>
                </c:pt>
                <c:pt idx="8">
                  <c:v>0.5026687031196162</c:v>
                </c:pt>
                <c:pt idx="9">
                  <c:v>0.39138659856844171</c:v>
                </c:pt>
                <c:pt idx="10">
                  <c:v>0.40438854394284035</c:v>
                </c:pt>
                <c:pt idx="11">
                  <c:v>0.39793048682464827</c:v>
                </c:pt>
                <c:pt idx="12">
                  <c:v>0.39403775543551389</c:v>
                </c:pt>
                <c:pt idx="13">
                  <c:v>0.35636764227060325</c:v>
                </c:pt>
                <c:pt idx="14">
                  <c:v>0.32478642597147611</c:v>
                </c:pt>
                <c:pt idx="15">
                  <c:v>0.32113320604337986</c:v>
                </c:pt>
                <c:pt idx="16">
                  <c:v>0.32193566140812285</c:v>
                </c:pt>
                <c:pt idx="17">
                  <c:v>0.31800474840375265</c:v>
                </c:pt>
                <c:pt idx="18">
                  <c:v>0.31518905109361239</c:v>
                </c:pt>
                <c:pt idx="19">
                  <c:v>0.3117551491196297</c:v>
                </c:pt>
                <c:pt idx="20">
                  <c:v>0.31270252754374595</c:v>
                </c:pt>
                <c:pt idx="21">
                  <c:v>0.31301573864789523</c:v>
                </c:pt>
                <c:pt idx="22">
                  <c:v>0.31244777320417194</c:v>
                </c:pt>
                <c:pt idx="23">
                  <c:v>0.31290640976182782</c:v>
                </c:pt>
                <c:pt idx="24">
                  <c:v>0.34692561048967369</c:v>
                </c:pt>
                <c:pt idx="25">
                  <c:v>0.34922880612750978</c:v>
                </c:pt>
                <c:pt idx="26">
                  <c:v>0.34947168307315912</c:v>
                </c:pt>
                <c:pt idx="27">
                  <c:v>0.34760250972217949</c:v>
                </c:pt>
                <c:pt idx="28">
                  <c:v>0.34530496722603676</c:v>
                </c:pt>
                <c:pt idx="29">
                  <c:v>0.34220211012146529</c:v>
                </c:pt>
                <c:pt idx="30">
                  <c:v>0.33866846020244701</c:v>
                </c:pt>
                <c:pt idx="31">
                  <c:v>0.33056650029216195</c:v>
                </c:pt>
                <c:pt idx="32">
                  <c:v>0.33708956908785964</c:v>
                </c:pt>
                <c:pt idx="33">
                  <c:v>0.33629090146547624</c:v>
                </c:pt>
                <c:pt idx="34">
                  <c:v>0.33593671693014571</c:v>
                </c:pt>
                <c:pt idx="35">
                  <c:v>0.33789449446859549</c:v>
                </c:pt>
                <c:pt idx="36">
                  <c:v>0.33112369411283826</c:v>
                </c:pt>
                <c:pt idx="37">
                  <c:v>0.33982316977274518</c:v>
                </c:pt>
                <c:pt idx="38">
                  <c:v>0.32983895322881379</c:v>
                </c:pt>
                <c:pt idx="39">
                  <c:v>0.3168405498589531</c:v>
                </c:pt>
                <c:pt idx="40">
                  <c:v>0.30920744993085331</c:v>
                </c:pt>
                <c:pt idx="41">
                  <c:v>0.30531288513832766</c:v>
                </c:pt>
                <c:pt idx="42">
                  <c:v>0.30192260838820656</c:v>
                </c:pt>
                <c:pt idx="43">
                  <c:v>0.29880318962769836</c:v>
                </c:pt>
                <c:pt idx="44">
                  <c:v>0.29740632956234708</c:v>
                </c:pt>
                <c:pt idx="45">
                  <c:v>0.29680688393352528</c:v>
                </c:pt>
                <c:pt idx="46">
                  <c:v>0.29634217423279513</c:v>
                </c:pt>
                <c:pt idx="47">
                  <c:v>0.36534884336156431</c:v>
                </c:pt>
                <c:pt idx="48">
                  <c:v>0.36636367345026977</c:v>
                </c:pt>
                <c:pt idx="49">
                  <c:v>0.36762387824999071</c:v>
                </c:pt>
                <c:pt idx="50">
                  <c:v>0.36828009207002299</c:v>
                </c:pt>
                <c:pt idx="51">
                  <c:v>0.36939381756454931</c:v>
                </c:pt>
                <c:pt idx="52">
                  <c:v>0.37121465224692918</c:v>
                </c:pt>
                <c:pt idx="53">
                  <c:v>0.37330510733579753</c:v>
                </c:pt>
                <c:pt idx="54">
                  <c:v>0.37401305421937076</c:v>
                </c:pt>
                <c:pt idx="55">
                  <c:v>0.37547747391986602</c:v>
                </c:pt>
                <c:pt idx="56">
                  <c:v>0.37661209135531831</c:v>
                </c:pt>
                <c:pt idx="57">
                  <c:v>0.37769241942751441</c:v>
                </c:pt>
                <c:pt idx="58">
                  <c:v>0.37904088806660496</c:v>
                </c:pt>
                <c:pt idx="59">
                  <c:v>0.37658094156787164</c:v>
                </c:pt>
                <c:pt idx="60">
                  <c:v>0.38333179830459146</c:v>
                </c:pt>
                <c:pt idx="61">
                  <c:v>0.38356791724003664</c:v>
                </c:pt>
                <c:pt idx="62">
                  <c:v>0.38301964826132912</c:v>
                </c:pt>
                <c:pt idx="63">
                  <c:v>0.38300281297038263</c:v>
                </c:pt>
                <c:pt idx="64">
                  <c:v>0.38418675582145578</c:v>
                </c:pt>
                <c:pt idx="65">
                  <c:v>0.38504908901758872</c:v>
                </c:pt>
                <c:pt idx="66">
                  <c:v>0.38698346669705791</c:v>
                </c:pt>
                <c:pt idx="67">
                  <c:v>0.387080851913986</c:v>
                </c:pt>
                <c:pt idx="68">
                  <c:v>0.38932985147229321</c:v>
                </c:pt>
                <c:pt idx="69">
                  <c:v>0.39110604083277134</c:v>
                </c:pt>
                <c:pt idx="70">
                  <c:v>0.39351657827698266</c:v>
                </c:pt>
                <c:pt idx="71">
                  <c:v>0.41732999099597995</c:v>
                </c:pt>
                <c:pt idx="72">
                  <c:v>0.41875700643116631</c:v>
                </c:pt>
                <c:pt idx="73">
                  <c:v>0.42093281384496894</c:v>
                </c:pt>
                <c:pt idx="74">
                  <c:v>0.42278713486834918</c:v>
                </c:pt>
                <c:pt idx="75">
                  <c:v>0.4248555829182567</c:v>
                </c:pt>
                <c:pt idx="76">
                  <c:v>0.4271713262253532</c:v>
                </c:pt>
                <c:pt idx="77">
                  <c:v>0.43058962969620451</c:v>
                </c:pt>
                <c:pt idx="78">
                  <c:v>0.4337089279392855</c:v>
                </c:pt>
                <c:pt idx="79">
                  <c:v>0.43662004421735079</c:v>
                </c:pt>
                <c:pt idx="80">
                  <c:v>0.44113107671277779</c:v>
                </c:pt>
                <c:pt idx="81">
                  <c:v>0.4441179263330457</c:v>
                </c:pt>
                <c:pt idx="82">
                  <c:v>0.44690351279758622</c:v>
                </c:pt>
                <c:pt idx="83">
                  <c:v>0.44807928507898864</c:v>
                </c:pt>
                <c:pt idx="84">
                  <c:v>0.4537302679452726</c:v>
                </c:pt>
                <c:pt idx="85">
                  <c:v>0.45756844499480809</c:v>
                </c:pt>
                <c:pt idx="86">
                  <c:v>0.46251409162753943</c:v>
                </c:pt>
                <c:pt idx="87">
                  <c:v>0.46355739676600288</c:v>
                </c:pt>
                <c:pt idx="88">
                  <c:v>0.46478431497532197</c:v>
                </c:pt>
                <c:pt idx="89">
                  <c:v>0.46725741724465886</c:v>
                </c:pt>
                <c:pt idx="90">
                  <c:v>0.47035800730425348</c:v>
                </c:pt>
                <c:pt idx="91">
                  <c:v>0.47786158945809948</c:v>
                </c:pt>
                <c:pt idx="92">
                  <c:v>0.48389858422359061</c:v>
                </c:pt>
                <c:pt idx="93">
                  <c:v>0.48904611326339742</c:v>
                </c:pt>
                <c:pt idx="94">
                  <c:v>0.49274179405963742</c:v>
                </c:pt>
                <c:pt idx="95">
                  <c:v>0.49524696717818495</c:v>
                </c:pt>
                <c:pt idx="96">
                  <c:v>0.50036081339842353</c:v>
                </c:pt>
                <c:pt idx="97">
                  <c:v>0.50334793489567853</c:v>
                </c:pt>
                <c:pt idx="98">
                  <c:v>0.50372491954686804</c:v>
                </c:pt>
                <c:pt idx="99">
                  <c:v>0.50454166608838191</c:v>
                </c:pt>
                <c:pt idx="100">
                  <c:v>0.50549359666807647</c:v>
                </c:pt>
                <c:pt idx="101">
                  <c:v>0.50920289876086389</c:v>
                </c:pt>
                <c:pt idx="102">
                  <c:v>0.51151074765611548</c:v>
                </c:pt>
                <c:pt idx="103">
                  <c:v>0.51128322752938582</c:v>
                </c:pt>
                <c:pt idx="104">
                  <c:v>0.51374389274437482</c:v>
                </c:pt>
                <c:pt idx="105">
                  <c:v>0.51656201238189448</c:v>
                </c:pt>
                <c:pt idx="106">
                  <c:v>0.51812842496995226</c:v>
                </c:pt>
                <c:pt idx="107">
                  <c:v>0.52095308910643123</c:v>
                </c:pt>
                <c:pt idx="108">
                  <c:v>0.522799246710693</c:v>
                </c:pt>
                <c:pt idx="109">
                  <c:v>0.52363300529131906</c:v>
                </c:pt>
                <c:pt idx="110">
                  <c:v>0.52533745322171266</c:v>
                </c:pt>
                <c:pt idx="111">
                  <c:v>0.52710140656881777</c:v>
                </c:pt>
                <c:pt idx="112">
                  <c:v>0.52782157208250347</c:v>
                </c:pt>
                <c:pt idx="113">
                  <c:v>0.52824815826697957</c:v>
                </c:pt>
                <c:pt idx="114">
                  <c:v>0.53061907676836129</c:v>
                </c:pt>
                <c:pt idx="115">
                  <c:v>0.53162591791833735</c:v>
                </c:pt>
                <c:pt idx="116">
                  <c:v>0.53417820248423487</c:v>
                </c:pt>
                <c:pt idx="117">
                  <c:v>0.53766716805320891</c:v>
                </c:pt>
                <c:pt idx="118">
                  <c:v>0.53815856062220324</c:v>
                </c:pt>
                <c:pt idx="119">
                  <c:v>0.54027634632391563</c:v>
                </c:pt>
                <c:pt idx="120">
                  <c:v>0.54145654862222836</c:v>
                </c:pt>
                <c:pt idx="121">
                  <c:v>0.54387787749753946</c:v>
                </c:pt>
                <c:pt idx="122">
                  <c:v>0.54412251506677722</c:v>
                </c:pt>
                <c:pt idx="123">
                  <c:v>0.54553236723938769</c:v>
                </c:pt>
                <c:pt idx="124">
                  <c:v>0.54767414470121434</c:v>
                </c:pt>
                <c:pt idx="125">
                  <c:v>0.55007661668298768</c:v>
                </c:pt>
                <c:pt idx="126">
                  <c:v>0.55183589332174643</c:v>
                </c:pt>
                <c:pt idx="127">
                  <c:v>0.55290973478492589</c:v>
                </c:pt>
                <c:pt idx="128">
                  <c:v>0.55486623097655829</c:v>
                </c:pt>
                <c:pt idx="129">
                  <c:v>0.55643455166297406</c:v>
                </c:pt>
                <c:pt idx="130">
                  <c:v>0.55921572112618445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9-4D8C-B612-DD3FCADFB4B7}"/>
            </c:ext>
          </c:extLst>
        </c:ser>
        <c:ser>
          <c:idx val="0"/>
          <c:order val="1"/>
          <c:tx>
            <c:strRef>
              <c:f>Raunverð!$G$2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cat>
            <c:numRef>
              <c:f>Raunverð!$A$3:$A$133</c:f>
              <c:numCache>
                <c:formatCode>yyyy\-mm</c:formatCode>
                <c:ptCount val="13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</c:numCache>
            </c:numRef>
          </c:cat>
          <c:val>
            <c:numRef>
              <c:f>Raunverð!$G$3:$G$133</c:f>
              <c:numCache>
                <c:formatCode>0%</c:formatCode>
                <c:ptCount val="131"/>
                <c:pt idx="0">
                  <c:v>0.1257150074884065</c:v>
                </c:pt>
                <c:pt idx="1">
                  <c:v>0.12673502569465853</c:v>
                </c:pt>
                <c:pt idx="2">
                  <c:v>0.12502792074340674</c:v>
                </c:pt>
                <c:pt idx="3">
                  <c:v>0.1266388726617883</c:v>
                </c:pt>
                <c:pt idx="4">
                  <c:v>0.12912611224470677</c:v>
                </c:pt>
                <c:pt idx="5">
                  <c:v>0.13006478014878708</c:v>
                </c:pt>
                <c:pt idx="6">
                  <c:v>0.1337302169878746</c:v>
                </c:pt>
                <c:pt idx="7">
                  <c:v>0.13197046881269936</c:v>
                </c:pt>
                <c:pt idx="8">
                  <c:v>0.12917616422380662</c:v>
                </c:pt>
                <c:pt idx="9">
                  <c:v>0.16113772812113777</c:v>
                </c:pt>
                <c:pt idx="10">
                  <c:v>0.15774649805712462</c:v>
                </c:pt>
                <c:pt idx="11">
                  <c:v>0.15812552657828224</c:v>
                </c:pt>
                <c:pt idx="12">
                  <c:v>0.15938983832830309</c:v>
                </c:pt>
                <c:pt idx="13">
                  <c:v>0.14585088265255794</c:v>
                </c:pt>
                <c:pt idx="14">
                  <c:v>0.15325422071092082</c:v>
                </c:pt>
                <c:pt idx="15">
                  <c:v>0.1517417388096943</c:v>
                </c:pt>
                <c:pt idx="16">
                  <c:v>0.15210018450767127</c:v>
                </c:pt>
                <c:pt idx="17">
                  <c:v>0.15115545082352358</c:v>
                </c:pt>
                <c:pt idx="18">
                  <c:v>0.15116120254461216</c:v>
                </c:pt>
                <c:pt idx="19">
                  <c:v>0.15198386603321737</c:v>
                </c:pt>
                <c:pt idx="20">
                  <c:v>0.1513006307941438</c:v>
                </c:pt>
                <c:pt idx="21">
                  <c:v>0.15102111265111132</c:v>
                </c:pt>
                <c:pt idx="22">
                  <c:v>0.15087655046956833</c:v>
                </c:pt>
                <c:pt idx="23">
                  <c:v>0.15156064823986126</c:v>
                </c:pt>
                <c:pt idx="24">
                  <c:v>0.14411796609723787</c:v>
                </c:pt>
                <c:pt idx="25">
                  <c:v>0.14351333331143687</c:v>
                </c:pt>
                <c:pt idx="26">
                  <c:v>0.14308431235190933</c:v>
                </c:pt>
                <c:pt idx="27">
                  <c:v>0.14313168273408888</c:v>
                </c:pt>
                <c:pt idx="28">
                  <c:v>0.14210238191179045</c:v>
                </c:pt>
                <c:pt idx="29">
                  <c:v>0.14144851811126416</c:v>
                </c:pt>
                <c:pt idx="30">
                  <c:v>0.14153308784579874</c:v>
                </c:pt>
                <c:pt idx="31">
                  <c:v>0.14293490502289963</c:v>
                </c:pt>
                <c:pt idx="32">
                  <c:v>0.14121242420332861</c:v>
                </c:pt>
                <c:pt idx="33">
                  <c:v>0.14100913805479609</c:v>
                </c:pt>
                <c:pt idx="34">
                  <c:v>0.14067973971509792</c:v>
                </c:pt>
                <c:pt idx="35">
                  <c:v>0.13985255554389367</c:v>
                </c:pt>
                <c:pt idx="36">
                  <c:v>0.13791450772011235</c:v>
                </c:pt>
                <c:pt idx="37">
                  <c:v>0.13964165421614114</c:v>
                </c:pt>
                <c:pt idx="38">
                  <c:v>0.14147725780613987</c:v>
                </c:pt>
                <c:pt idx="39">
                  <c:v>0.144315586799803</c:v>
                </c:pt>
                <c:pt idx="40">
                  <c:v>0.1451856015759469</c:v>
                </c:pt>
                <c:pt idx="41">
                  <c:v>0.14584042345804243</c:v>
                </c:pt>
                <c:pt idx="42">
                  <c:v>0.15013277047729282</c:v>
                </c:pt>
                <c:pt idx="43">
                  <c:v>0.15077686029361506</c:v>
                </c:pt>
                <c:pt idx="44">
                  <c:v>0.1517383286485699</c:v>
                </c:pt>
                <c:pt idx="45">
                  <c:v>0.1517617704562868</c:v>
                </c:pt>
                <c:pt idx="46">
                  <c:v>0.15217822085915</c:v>
                </c:pt>
                <c:pt idx="47">
                  <c:v>0.13707478751185737</c:v>
                </c:pt>
                <c:pt idx="48">
                  <c:v>0.13670503942789886</c:v>
                </c:pt>
                <c:pt idx="49">
                  <c:v>0.13634247434302213</c:v>
                </c:pt>
                <c:pt idx="50">
                  <c:v>0.1359840339960085</c:v>
                </c:pt>
                <c:pt idx="51">
                  <c:v>0.13522886327764377</c:v>
                </c:pt>
                <c:pt idx="52">
                  <c:v>0.13468759746027323</c:v>
                </c:pt>
                <c:pt idx="53">
                  <c:v>0.13448666003222443</c:v>
                </c:pt>
                <c:pt idx="54">
                  <c:v>0.13380390327506936</c:v>
                </c:pt>
                <c:pt idx="55">
                  <c:v>0.13442978516828313</c:v>
                </c:pt>
                <c:pt idx="56">
                  <c:v>0.13338734273732367</c:v>
                </c:pt>
                <c:pt idx="57">
                  <c:v>0.13321732634524627</c:v>
                </c:pt>
                <c:pt idx="58">
                  <c:v>0.13302719703977797</c:v>
                </c:pt>
                <c:pt idx="59">
                  <c:v>0.13270887791654565</c:v>
                </c:pt>
                <c:pt idx="60">
                  <c:v>0.13299857426530454</c:v>
                </c:pt>
                <c:pt idx="61">
                  <c:v>0.13265974345473291</c:v>
                </c:pt>
                <c:pt idx="62">
                  <c:v>0.13325762001982552</c:v>
                </c:pt>
                <c:pt idx="63">
                  <c:v>0.13349029210715327</c:v>
                </c:pt>
                <c:pt idx="64">
                  <c:v>0.13374318141826499</c:v>
                </c:pt>
                <c:pt idx="65">
                  <c:v>0.13356746786947352</c:v>
                </c:pt>
                <c:pt idx="66">
                  <c:v>0.13332938830943306</c:v>
                </c:pt>
                <c:pt idx="67">
                  <c:v>0.13374911491554606</c:v>
                </c:pt>
                <c:pt idx="68">
                  <c:v>0.13326896279309625</c:v>
                </c:pt>
                <c:pt idx="69">
                  <c:v>0.13333128965108504</c:v>
                </c:pt>
                <c:pt idx="70">
                  <c:v>0.13333933081292909</c:v>
                </c:pt>
                <c:pt idx="71">
                  <c:v>0.12790428966172221</c:v>
                </c:pt>
                <c:pt idx="72">
                  <c:v>0.12792724830932534</c:v>
                </c:pt>
                <c:pt idx="73">
                  <c:v>0.12768923005481811</c:v>
                </c:pt>
                <c:pt idx="74">
                  <c:v>0.1274438792026682</c:v>
                </c:pt>
                <c:pt idx="75">
                  <c:v>0.12733773280498359</c:v>
                </c:pt>
                <c:pt idx="76">
                  <c:v>0.12722862596627399</c:v>
                </c:pt>
                <c:pt idx="77">
                  <c:v>0.12692759773680609</c:v>
                </c:pt>
                <c:pt idx="78">
                  <c:v>0.12640113391978891</c:v>
                </c:pt>
                <c:pt idx="79">
                  <c:v>0.12608395967568334</c:v>
                </c:pt>
                <c:pt idx="80">
                  <c:v>0.125372509772606</c:v>
                </c:pt>
                <c:pt idx="81">
                  <c:v>0.12523424125382956</c:v>
                </c:pt>
                <c:pt idx="82">
                  <c:v>0.12484429336037595</c:v>
                </c:pt>
                <c:pt idx="83">
                  <c:v>0.12418434910281931</c:v>
                </c:pt>
                <c:pt idx="84">
                  <c:v>0.12445297809030453</c:v>
                </c:pt>
                <c:pt idx="85">
                  <c:v>0.12416749184731252</c:v>
                </c:pt>
                <c:pt idx="86">
                  <c:v>0.12421479126958301</c:v>
                </c:pt>
                <c:pt idx="87">
                  <c:v>0.12392558267207471</c:v>
                </c:pt>
                <c:pt idx="88">
                  <c:v>0.12344322450451913</c:v>
                </c:pt>
                <c:pt idx="89">
                  <c:v>0.12278830986568928</c:v>
                </c:pt>
                <c:pt idx="90">
                  <c:v>0.12363063423983341</c:v>
                </c:pt>
                <c:pt idx="91">
                  <c:v>0.12277981219400878</c:v>
                </c:pt>
                <c:pt idx="92">
                  <c:v>0.12218489843280748</c:v>
                </c:pt>
                <c:pt idx="93">
                  <c:v>0.12256069890853075</c:v>
                </c:pt>
                <c:pt idx="94">
                  <c:v>0.12379327590275628</c:v>
                </c:pt>
                <c:pt idx="95">
                  <c:v>0.12543032545475966</c:v>
                </c:pt>
                <c:pt idx="96">
                  <c:v>0.12699242474646188</c:v>
                </c:pt>
                <c:pt idx="97">
                  <c:v>0.12916840101513527</c:v>
                </c:pt>
                <c:pt idx="98">
                  <c:v>0.13270534328990463</c:v>
                </c:pt>
                <c:pt idx="99">
                  <c:v>0.13696583834371445</c:v>
                </c:pt>
                <c:pt idx="100">
                  <c:v>0.14002668266562585</c:v>
                </c:pt>
                <c:pt idx="101">
                  <c:v>0.14457772802802485</c:v>
                </c:pt>
                <c:pt idx="102">
                  <c:v>0.14816489142400835</c:v>
                </c:pt>
                <c:pt idx="103">
                  <c:v>0.1519714332951414</c:v>
                </c:pt>
                <c:pt idx="104">
                  <c:v>0.15599979531369257</c:v>
                </c:pt>
                <c:pt idx="105">
                  <c:v>0.15912365300784034</c:v>
                </c:pt>
                <c:pt idx="106">
                  <c:v>0.16338193752755417</c:v>
                </c:pt>
                <c:pt idx="107">
                  <c:v>0.16676866173741586</c:v>
                </c:pt>
                <c:pt idx="108">
                  <c:v>0.17029447531541878</c:v>
                </c:pt>
                <c:pt idx="109">
                  <c:v>0.17442571465287282</c:v>
                </c:pt>
                <c:pt idx="110">
                  <c:v>0.17951896764388295</c:v>
                </c:pt>
                <c:pt idx="111">
                  <c:v>0.18222279810432615</c:v>
                </c:pt>
                <c:pt idx="112">
                  <c:v>0.18768954782591846</c:v>
                </c:pt>
                <c:pt idx="113">
                  <c:v>0.19376688642079054</c:v>
                </c:pt>
                <c:pt idx="114">
                  <c:v>0.19867010810751723</c:v>
                </c:pt>
                <c:pt idx="115">
                  <c:v>0.20405918217677096</c:v>
                </c:pt>
                <c:pt idx="116">
                  <c:v>0.20653909223734154</c:v>
                </c:pt>
                <c:pt idx="117">
                  <c:v>0.20969719210094406</c:v>
                </c:pt>
                <c:pt idx="118">
                  <c:v>0.21478731621564034</c:v>
                </c:pt>
                <c:pt idx="119">
                  <c:v>0.21873715847357886</c:v>
                </c:pt>
                <c:pt idx="120">
                  <c:v>0.22190379156114023</c:v>
                </c:pt>
                <c:pt idx="121">
                  <c:v>0.22467169569850254</c:v>
                </c:pt>
                <c:pt idx="122">
                  <c:v>0.22835439139898753</c:v>
                </c:pt>
                <c:pt idx="123">
                  <c:v>0.23177553542985338</c:v>
                </c:pt>
                <c:pt idx="124">
                  <c:v>0.23560764690649794</c:v>
                </c:pt>
                <c:pt idx="125">
                  <c:v>0.23891060220816099</c:v>
                </c:pt>
                <c:pt idx="126">
                  <c:v>0.24258756289533845</c:v>
                </c:pt>
                <c:pt idx="127">
                  <c:v>0.24670633000367259</c:v>
                </c:pt>
                <c:pt idx="128">
                  <c:v>0.25084635986380699</c:v>
                </c:pt>
                <c:pt idx="129">
                  <c:v>0.25414550721759627</c:v>
                </c:pt>
                <c:pt idx="130">
                  <c:v>0.25629421572006106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9-4D8C-B612-DD3FCADFB4B7}"/>
            </c:ext>
          </c:extLst>
        </c:ser>
        <c:ser>
          <c:idx val="2"/>
          <c:order val="2"/>
          <c:tx>
            <c:strRef>
              <c:f>Raunverð!$I$2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rgbClr val="DD9222"/>
            </a:solidFill>
            <a:ln>
              <a:noFill/>
            </a:ln>
            <a:effectLst/>
          </c:spPr>
          <c:cat>
            <c:numRef>
              <c:f>Raunverð!$A$3:$A$133</c:f>
              <c:numCache>
                <c:formatCode>yyyy\-mm</c:formatCode>
                <c:ptCount val="13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</c:numCache>
            </c:numRef>
          </c:cat>
          <c:val>
            <c:numRef>
              <c:f>Raunverð!$I$3:$I$133</c:f>
              <c:numCache>
                <c:formatCode>0%</c:formatCode>
                <c:ptCount val="131"/>
                <c:pt idx="0">
                  <c:v>0.3713603827682127</c:v>
                </c:pt>
                <c:pt idx="1">
                  <c:v>0.36757335054313639</c:v>
                </c:pt>
                <c:pt idx="2">
                  <c:v>0.36332667596890822</c:v>
                </c:pt>
                <c:pt idx="3">
                  <c:v>0.36927607731178907</c:v>
                </c:pt>
                <c:pt idx="4">
                  <c:v>0.36826552726176132</c:v>
                </c:pt>
                <c:pt idx="5">
                  <c:v>0.36999387036032577</c:v>
                </c:pt>
                <c:pt idx="6">
                  <c:v>0.36851456094745721</c:v>
                </c:pt>
                <c:pt idx="7">
                  <c:v>0.37241466085383357</c:v>
                </c:pt>
                <c:pt idx="8">
                  <c:v>0.36815513265657718</c:v>
                </c:pt>
                <c:pt idx="9">
                  <c:v>0.44747567331042065</c:v>
                </c:pt>
                <c:pt idx="10">
                  <c:v>0.43786495800003505</c:v>
                </c:pt>
                <c:pt idx="11">
                  <c:v>0.44394398659706957</c:v>
                </c:pt>
                <c:pt idx="12">
                  <c:v>0.44657240623618288</c:v>
                </c:pt>
                <c:pt idx="13">
                  <c:v>0.49778147507683873</c:v>
                </c:pt>
                <c:pt idx="14">
                  <c:v>0.52195935331760313</c:v>
                </c:pt>
                <c:pt idx="15">
                  <c:v>0.52712505514692587</c:v>
                </c:pt>
                <c:pt idx="16">
                  <c:v>0.52596415408420594</c:v>
                </c:pt>
                <c:pt idx="17">
                  <c:v>0.53083980077272375</c:v>
                </c:pt>
                <c:pt idx="18">
                  <c:v>0.53364974636177553</c:v>
                </c:pt>
                <c:pt idx="19">
                  <c:v>0.53626098484715279</c:v>
                </c:pt>
                <c:pt idx="20">
                  <c:v>0.53599684166211037</c:v>
                </c:pt>
                <c:pt idx="21">
                  <c:v>0.53596314870099337</c:v>
                </c:pt>
                <c:pt idx="22">
                  <c:v>0.53667567632625979</c:v>
                </c:pt>
                <c:pt idx="23">
                  <c:v>0.53553294199831092</c:v>
                </c:pt>
                <c:pt idx="24">
                  <c:v>0.50895642341308844</c:v>
                </c:pt>
                <c:pt idx="25">
                  <c:v>0.50725786056105349</c:v>
                </c:pt>
                <c:pt idx="26">
                  <c:v>0.50744400457493155</c:v>
                </c:pt>
                <c:pt idx="27">
                  <c:v>0.50926580754373163</c:v>
                </c:pt>
                <c:pt idx="28">
                  <c:v>0.51259265086217276</c:v>
                </c:pt>
                <c:pt idx="29">
                  <c:v>0.51634937176727069</c:v>
                </c:pt>
                <c:pt idx="30">
                  <c:v>0.51979845195175434</c:v>
                </c:pt>
                <c:pt idx="31">
                  <c:v>0.52649859468493854</c:v>
                </c:pt>
                <c:pt idx="32">
                  <c:v>0.52169800670881172</c:v>
                </c:pt>
                <c:pt idx="33">
                  <c:v>0.52269996047972778</c:v>
                </c:pt>
                <c:pt idx="34">
                  <c:v>0.52338354335475645</c:v>
                </c:pt>
                <c:pt idx="35">
                  <c:v>0.52225294998751093</c:v>
                </c:pt>
                <c:pt idx="36">
                  <c:v>0.53096179816704936</c:v>
                </c:pt>
                <c:pt idx="37">
                  <c:v>0.52053517601111376</c:v>
                </c:pt>
                <c:pt idx="38">
                  <c:v>0.52868378896504631</c:v>
                </c:pt>
                <c:pt idx="39">
                  <c:v>0.5388438633412439</c:v>
                </c:pt>
                <c:pt idx="40">
                  <c:v>0.54560694849319968</c:v>
                </c:pt>
                <c:pt idx="41">
                  <c:v>0.54884669140362996</c:v>
                </c:pt>
                <c:pt idx="42">
                  <c:v>0.54794462113450049</c:v>
                </c:pt>
                <c:pt idx="43">
                  <c:v>0.5504199500786866</c:v>
                </c:pt>
                <c:pt idx="44">
                  <c:v>0.55085534178908302</c:v>
                </c:pt>
                <c:pt idx="45">
                  <c:v>0.55143134561018781</c:v>
                </c:pt>
                <c:pt idx="46">
                  <c:v>0.5514796049080547</c:v>
                </c:pt>
                <c:pt idx="47">
                  <c:v>0.49757636912657832</c:v>
                </c:pt>
                <c:pt idx="48">
                  <c:v>0.49693128712183138</c:v>
                </c:pt>
                <c:pt idx="49">
                  <c:v>0.49603364740698702</c:v>
                </c:pt>
                <c:pt idx="50">
                  <c:v>0.49573587393396845</c:v>
                </c:pt>
                <c:pt idx="51">
                  <c:v>0.49537731915780703</c:v>
                </c:pt>
                <c:pt idx="52">
                  <c:v>0.49409775029279746</c:v>
                </c:pt>
                <c:pt idx="53">
                  <c:v>0.49220823263197799</c:v>
                </c:pt>
                <c:pt idx="54">
                  <c:v>0.49218304250555978</c:v>
                </c:pt>
                <c:pt idx="55">
                  <c:v>0.49009274091185084</c:v>
                </c:pt>
                <c:pt idx="56">
                  <c:v>0.49000056590735791</c:v>
                </c:pt>
                <c:pt idx="57">
                  <c:v>0.48909025422723929</c:v>
                </c:pt>
                <c:pt idx="58">
                  <c:v>0.48793191489361704</c:v>
                </c:pt>
                <c:pt idx="59">
                  <c:v>0.49071018051558285</c:v>
                </c:pt>
                <c:pt idx="60">
                  <c:v>0.483669627430104</c:v>
                </c:pt>
                <c:pt idx="61">
                  <c:v>0.48377233930523045</c:v>
                </c:pt>
                <c:pt idx="62">
                  <c:v>0.48372273171884539</c:v>
                </c:pt>
                <c:pt idx="63">
                  <c:v>0.48350689492246413</c:v>
                </c:pt>
                <c:pt idx="64">
                  <c:v>0.48207006276027914</c:v>
                </c:pt>
                <c:pt idx="65">
                  <c:v>0.48138344311293774</c:v>
                </c:pt>
                <c:pt idx="66">
                  <c:v>0.4796871449935089</c:v>
                </c:pt>
                <c:pt idx="67">
                  <c:v>0.47917003317046808</c:v>
                </c:pt>
                <c:pt idx="68">
                  <c:v>0.47740118573461049</c:v>
                </c:pt>
                <c:pt idx="69">
                  <c:v>0.47556266951614362</c:v>
                </c:pt>
                <c:pt idx="70">
                  <c:v>0.4731440909100883</c:v>
                </c:pt>
                <c:pt idx="71">
                  <c:v>0.45476571934229792</c:v>
                </c:pt>
                <c:pt idx="72">
                  <c:v>0.45331574525950835</c:v>
                </c:pt>
                <c:pt idx="73">
                  <c:v>0.45137795610021292</c:v>
                </c:pt>
                <c:pt idx="74">
                  <c:v>0.44976898592898268</c:v>
                </c:pt>
                <c:pt idx="75">
                  <c:v>0.44780668427675968</c:v>
                </c:pt>
                <c:pt idx="76">
                  <c:v>0.44560004780837281</c:v>
                </c:pt>
                <c:pt idx="77">
                  <c:v>0.44248277256698931</c:v>
                </c:pt>
                <c:pt idx="78">
                  <c:v>0.43988993814092564</c:v>
                </c:pt>
                <c:pt idx="79">
                  <c:v>0.4372959961069659</c:v>
                </c:pt>
                <c:pt idx="80">
                  <c:v>0.43349641351461621</c:v>
                </c:pt>
                <c:pt idx="81">
                  <c:v>0.43064783241312476</c:v>
                </c:pt>
                <c:pt idx="82">
                  <c:v>0.42825219384203783</c:v>
                </c:pt>
                <c:pt idx="83">
                  <c:v>0.42773636581819213</c:v>
                </c:pt>
                <c:pt idx="84">
                  <c:v>0.42181675396442286</c:v>
                </c:pt>
                <c:pt idx="85">
                  <c:v>0.4182640631578794</c:v>
                </c:pt>
                <c:pt idx="86">
                  <c:v>0.41327111710287762</c:v>
                </c:pt>
                <c:pt idx="87">
                  <c:v>0.41251702056192235</c:v>
                </c:pt>
                <c:pt idx="88">
                  <c:v>0.41177246052015898</c:v>
                </c:pt>
                <c:pt idx="89">
                  <c:v>0.40995427288965181</c:v>
                </c:pt>
                <c:pt idx="90">
                  <c:v>0.40601135845591307</c:v>
                </c:pt>
                <c:pt idx="91">
                  <c:v>0.39935859834789167</c:v>
                </c:pt>
                <c:pt idx="92">
                  <c:v>0.39391651734360189</c:v>
                </c:pt>
                <c:pt idx="93">
                  <c:v>0.38839318782807186</c:v>
                </c:pt>
                <c:pt idx="94">
                  <c:v>0.38346493003760623</c:v>
                </c:pt>
                <c:pt idx="95">
                  <c:v>0.37932270736705548</c:v>
                </c:pt>
                <c:pt idx="96">
                  <c:v>0.37264676185511464</c:v>
                </c:pt>
                <c:pt idx="97">
                  <c:v>0.36748366408918626</c:v>
                </c:pt>
                <c:pt idx="98">
                  <c:v>0.36356973716322732</c:v>
                </c:pt>
                <c:pt idx="99">
                  <c:v>0.35849249556790369</c:v>
                </c:pt>
                <c:pt idx="100">
                  <c:v>0.35447972066629763</c:v>
                </c:pt>
                <c:pt idx="101">
                  <c:v>0.34621937321111135</c:v>
                </c:pt>
                <c:pt idx="102">
                  <c:v>0.34032436091987606</c:v>
                </c:pt>
                <c:pt idx="103">
                  <c:v>0.33674533917547284</c:v>
                </c:pt>
                <c:pt idx="104">
                  <c:v>0.3302563119419325</c:v>
                </c:pt>
                <c:pt idx="105">
                  <c:v>0.32431433461026515</c:v>
                </c:pt>
                <c:pt idx="106">
                  <c:v>0.31848963750249365</c:v>
                </c:pt>
                <c:pt idx="107">
                  <c:v>0.31227824915615288</c:v>
                </c:pt>
                <c:pt idx="108">
                  <c:v>0.3069062779738882</c:v>
                </c:pt>
                <c:pt idx="109">
                  <c:v>0.30194128005580811</c:v>
                </c:pt>
                <c:pt idx="110">
                  <c:v>0.29514357913440437</c:v>
                </c:pt>
                <c:pt idx="111">
                  <c:v>0.29067579532685606</c:v>
                </c:pt>
                <c:pt idx="112">
                  <c:v>0.28448888009157813</c:v>
                </c:pt>
                <c:pt idx="113">
                  <c:v>0.27798495531222989</c:v>
                </c:pt>
                <c:pt idx="114">
                  <c:v>0.27071081512412143</c:v>
                </c:pt>
                <c:pt idx="115">
                  <c:v>0.2643148999048916</c:v>
                </c:pt>
                <c:pt idx="116">
                  <c:v>0.25928270527842362</c:v>
                </c:pt>
                <c:pt idx="117">
                  <c:v>0.25263563984584719</c:v>
                </c:pt>
                <c:pt idx="118">
                  <c:v>0.24705412316215641</c:v>
                </c:pt>
                <c:pt idx="119">
                  <c:v>0.24098649520250548</c:v>
                </c:pt>
                <c:pt idx="120">
                  <c:v>0.23663965981663146</c:v>
                </c:pt>
                <c:pt idx="121">
                  <c:v>0.23145042680395803</c:v>
                </c:pt>
                <c:pt idx="122">
                  <c:v>0.22752309353423522</c:v>
                </c:pt>
                <c:pt idx="123">
                  <c:v>0.22269209733075893</c:v>
                </c:pt>
                <c:pt idx="124">
                  <c:v>0.21671820839228761</c:v>
                </c:pt>
                <c:pt idx="125">
                  <c:v>0.2110127811088513</c:v>
                </c:pt>
                <c:pt idx="126">
                  <c:v>0.20557654378291515</c:v>
                </c:pt>
                <c:pt idx="127">
                  <c:v>0.20038393521140152</c:v>
                </c:pt>
                <c:pt idx="128">
                  <c:v>0.19428740915963472</c:v>
                </c:pt>
                <c:pt idx="129">
                  <c:v>0.18941994111942961</c:v>
                </c:pt>
                <c:pt idx="130">
                  <c:v>0.18449006315375441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9-4D8C-B612-DD3FCADF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4152"/>
        <c:axId val="107307288"/>
      </c:areaChart>
      <c:dateAx>
        <c:axId val="107304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7288"/>
        <c:crosses val="autoZero"/>
        <c:auto val="1"/>
        <c:lblOffset val="100"/>
        <c:baseTimeUnit val="months"/>
        <c:majorUnit val="12"/>
        <c:majorTimeUnit val="months"/>
      </c:dateAx>
      <c:valAx>
        <c:axId val="107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44482555217404E-2"/>
          <c:y val="0.84195610965296008"/>
          <c:w val="0.50515858901022415"/>
          <c:h val="7.934018664333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Þróun í heildarstöðu útlána til heimila með veð í íbúð að raunvirði</a:t>
            </a:r>
            <a:endParaRPr lang="is-I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0798173843904697E-2"/>
          <c:y val="0.239651909461327"/>
          <c:w val="0.86316773106944689"/>
          <c:h val="0.4282125021100347"/>
        </c:manualLayout>
      </c:layout>
      <c:areaChart>
        <c:grouping val="stacked"/>
        <c:varyColors val="0"/>
        <c:ser>
          <c:idx val="1"/>
          <c:order val="0"/>
          <c:tx>
            <c:strRef>
              <c:f>Raunverð!$AD$2</c:f>
              <c:strCache>
                <c:ptCount val="1"/>
                <c:pt idx="0">
                  <c:v>Viðskiptabankar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cat>
            <c:numRef>
              <c:f>Raunverð!$AC$3:$AC$134</c:f>
              <c:numCache>
                <c:formatCode>yyyy\-mm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Raunverð!$AD$3:$AD$134</c:f>
              <c:numCache>
                <c:formatCode>General</c:formatCode>
                <c:ptCount val="132"/>
                <c:pt idx="0">
                  <c:v>882.5999999999998</c:v>
                </c:pt>
                <c:pt idx="1">
                  <c:v>865.64109014675046</c:v>
                </c:pt>
                <c:pt idx="2">
                  <c:v>886.9783694903582</c:v>
                </c:pt>
                <c:pt idx="3">
                  <c:v>850.38448884448883</c:v>
                </c:pt>
                <c:pt idx="4">
                  <c:v>870.72331307490151</c:v>
                </c:pt>
                <c:pt idx="5">
                  <c:v>868.45781667209383</c:v>
                </c:pt>
                <c:pt idx="6">
                  <c:v>859.36217903225815</c:v>
                </c:pt>
                <c:pt idx="7">
                  <c:v>876.87181265984657</c:v>
                </c:pt>
                <c:pt idx="8">
                  <c:v>905.03918541996825</c:v>
                </c:pt>
                <c:pt idx="9">
                  <c:v>739.38392336332606</c:v>
                </c:pt>
                <c:pt idx="10">
                  <c:v>770.41722171393724</c:v>
                </c:pt>
                <c:pt idx="11">
                  <c:v>754.75020576749773</c:v>
                </c:pt>
                <c:pt idx="12">
                  <c:v>750.10813769414585</c:v>
                </c:pt>
                <c:pt idx="13">
                  <c:v>744.81926894502226</c:v>
                </c:pt>
                <c:pt idx="14">
                  <c:v>675.65146038863975</c:v>
                </c:pt>
                <c:pt idx="15">
                  <c:v>671.4095193452381</c:v>
                </c:pt>
                <c:pt idx="16">
                  <c:v>668.06515450264862</c:v>
                </c:pt>
                <c:pt idx="17">
                  <c:v>663.88815094339623</c:v>
                </c:pt>
                <c:pt idx="18">
                  <c:v>664.81698348304838</c:v>
                </c:pt>
                <c:pt idx="19">
                  <c:v>654.96248774863079</c:v>
                </c:pt>
                <c:pt idx="20">
                  <c:v>655.82510726544615</c:v>
                </c:pt>
                <c:pt idx="21">
                  <c:v>654.20539309954756</c:v>
                </c:pt>
                <c:pt idx="22">
                  <c:v>654.06058113419431</c:v>
                </c:pt>
                <c:pt idx="23">
                  <c:v>647.43684548756642</c:v>
                </c:pt>
                <c:pt idx="24">
                  <c:v>730.70250980941705</c:v>
                </c:pt>
                <c:pt idx="25">
                  <c:v>728.46906206705467</c:v>
                </c:pt>
                <c:pt idx="26">
                  <c:v>732.17584045191518</c:v>
                </c:pt>
                <c:pt idx="27">
                  <c:v>729.57152144035183</c:v>
                </c:pt>
                <c:pt idx="28">
                  <c:v>728.06816725978649</c:v>
                </c:pt>
                <c:pt idx="29">
                  <c:v>728.16784811864864</c:v>
                </c:pt>
                <c:pt idx="30">
                  <c:v>722.89411943599669</c:v>
                </c:pt>
                <c:pt idx="31">
                  <c:v>699.59365554329838</c:v>
                </c:pt>
                <c:pt idx="32">
                  <c:v>716.44393960286811</c:v>
                </c:pt>
                <c:pt idx="33">
                  <c:v>711.03331097727892</c:v>
                </c:pt>
                <c:pt idx="34">
                  <c:v>713.2985567715458</c:v>
                </c:pt>
                <c:pt idx="35">
                  <c:v>706.853118352877</c:v>
                </c:pt>
                <c:pt idx="36">
                  <c:v>708.90955971381402</c:v>
                </c:pt>
                <c:pt idx="37">
                  <c:v>704.85374898014686</c:v>
                </c:pt>
                <c:pt idx="38">
                  <c:v>683.43539601293105</c:v>
                </c:pt>
                <c:pt idx="39">
                  <c:v>654.56651162790695</c:v>
                </c:pt>
                <c:pt idx="40">
                  <c:v>638.69974179025417</c:v>
                </c:pt>
                <c:pt idx="41">
                  <c:v>632.24220421607379</c:v>
                </c:pt>
                <c:pt idx="42">
                  <c:v>629.8239668333772</c:v>
                </c:pt>
                <c:pt idx="43">
                  <c:v>622.19170385928066</c:v>
                </c:pt>
                <c:pt idx="44">
                  <c:v>615.06214192538482</c:v>
                </c:pt>
                <c:pt idx="45">
                  <c:v>613.773144825793</c:v>
                </c:pt>
                <c:pt idx="46">
                  <c:v>611.24692927717115</c:v>
                </c:pt>
                <c:pt idx="47">
                  <c:v>651.1757020725388</c:v>
                </c:pt>
                <c:pt idx="48">
                  <c:v>651.43039137173855</c:v>
                </c:pt>
                <c:pt idx="49">
                  <c:v>648.26225319693094</c:v>
                </c:pt>
                <c:pt idx="50">
                  <c:v>646.7489749430523</c:v>
                </c:pt>
                <c:pt idx="51">
                  <c:v>648.24040055248622</c:v>
                </c:pt>
                <c:pt idx="52">
                  <c:v>654.23906807334834</c:v>
                </c:pt>
                <c:pt idx="53">
                  <c:v>654.86880654836284</c:v>
                </c:pt>
                <c:pt idx="54">
                  <c:v>662.22746349446129</c:v>
                </c:pt>
                <c:pt idx="55">
                  <c:v>662.09629475542101</c:v>
                </c:pt>
                <c:pt idx="56">
                  <c:v>657.52042167167167</c:v>
                </c:pt>
                <c:pt idx="57">
                  <c:v>660.41329797853757</c:v>
                </c:pt>
                <c:pt idx="58">
                  <c:v>661.45328233830844</c:v>
                </c:pt>
                <c:pt idx="59">
                  <c:v>662.63150298359028</c:v>
                </c:pt>
                <c:pt idx="60">
                  <c:v>668.94383337465899</c:v>
                </c:pt>
                <c:pt idx="61">
                  <c:v>659.02076726030748</c:v>
                </c:pt>
                <c:pt idx="62">
                  <c:v>663.56294740686633</c:v>
                </c:pt>
                <c:pt idx="63">
                  <c:v>660.73669015795861</c:v>
                </c:pt>
                <c:pt idx="64">
                  <c:v>661.42134694869924</c:v>
                </c:pt>
                <c:pt idx="65">
                  <c:v>659.18226723095529</c:v>
                </c:pt>
                <c:pt idx="66">
                  <c:v>666.33466052376332</c:v>
                </c:pt>
                <c:pt idx="67">
                  <c:v>661.20187530207818</c:v>
                </c:pt>
                <c:pt idx="68">
                  <c:v>665.13635236030825</c:v>
                </c:pt>
                <c:pt idx="69">
                  <c:v>669.21356575144523</c:v>
                </c:pt>
                <c:pt idx="70">
                  <c:v>669.49713462922978</c:v>
                </c:pt>
                <c:pt idx="71">
                  <c:v>665.3087896872762</c:v>
                </c:pt>
                <c:pt idx="72">
                  <c:v>674.4485705698487</c:v>
                </c:pt>
                <c:pt idx="73">
                  <c:v>668.20663959875799</c:v>
                </c:pt>
                <c:pt idx="74">
                  <c:v>672.01906242554207</c:v>
                </c:pt>
                <c:pt idx="75">
                  <c:v>674.23767577197157</c:v>
                </c:pt>
                <c:pt idx="76">
                  <c:v>678.53962140992178</c:v>
                </c:pt>
                <c:pt idx="77">
                  <c:v>682.42308183538319</c:v>
                </c:pt>
                <c:pt idx="78">
                  <c:v>691.01859038142618</c:v>
                </c:pt>
                <c:pt idx="79">
                  <c:v>692.43899787284317</c:v>
                </c:pt>
                <c:pt idx="80">
                  <c:v>704.21135589209655</c:v>
                </c:pt>
                <c:pt idx="81">
                  <c:v>707.19863303402644</c:v>
                </c:pt>
                <c:pt idx="82">
                  <c:v>716.10323515439438</c:v>
                </c:pt>
                <c:pt idx="83">
                  <c:v>707.22734548898882</c:v>
                </c:pt>
                <c:pt idx="84">
                  <c:v>706.66339613641776</c:v>
                </c:pt>
                <c:pt idx="85">
                  <c:v>698.95611821843158</c:v>
                </c:pt>
                <c:pt idx="86">
                  <c:v>702.59972443714832</c:v>
                </c:pt>
                <c:pt idx="87">
                  <c:v>707.10310070257606</c:v>
                </c:pt>
                <c:pt idx="88">
                  <c:v>705.05886384866892</c:v>
                </c:pt>
                <c:pt idx="89">
                  <c:v>706.43607733519684</c:v>
                </c:pt>
                <c:pt idx="90">
                  <c:v>707.84317790697685</c:v>
                </c:pt>
                <c:pt idx="91">
                  <c:v>719.0715822345594</c:v>
                </c:pt>
                <c:pt idx="92">
                  <c:v>736.80125174175566</c:v>
                </c:pt>
                <c:pt idx="93">
                  <c:v>742.51866326293805</c:v>
                </c:pt>
                <c:pt idx="94">
                  <c:v>748.13115859338609</c:v>
                </c:pt>
                <c:pt idx="95">
                  <c:v>743.7842676415969</c:v>
                </c:pt>
                <c:pt idx="96">
                  <c:v>751.79484590240475</c:v>
                </c:pt>
                <c:pt idx="97">
                  <c:v>748.14301020408175</c:v>
                </c:pt>
                <c:pt idx="98">
                  <c:v>747.18182994454719</c:v>
                </c:pt>
                <c:pt idx="99">
                  <c:v>749.32088194604557</c:v>
                </c:pt>
                <c:pt idx="100">
                  <c:v>752.7827141216992</c:v>
                </c:pt>
                <c:pt idx="101">
                  <c:v>757.42412101764853</c:v>
                </c:pt>
                <c:pt idx="102">
                  <c:v>765.06935042538532</c:v>
                </c:pt>
                <c:pt idx="103">
                  <c:v>763.51993927589376</c:v>
                </c:pt>
                <c:pt idx="104">
                  <c:v>764.83235347776508</c:v>
                </c:pt>
                <c:pt idx="105">
                  <c:v>778.26064880273657</c:v>
                </c:pt>
                <c:pt idx="106">
                  <c:v>783.26873859489058</c:v>
                </c:pt>
                <c:pt idx="107">
                  <c:v>789.18604783599085</c:v>
                </c:pt>
                <c:pt idx="108">
                  <c:v>800.74572852233666</c:v>
                </c:pt>
                <c:pt idx="109">
                  <c:v>793.74077797998166</c:v>
                </c:pt>
                <c:pt idx="110">
                  <c:v>804.47478290520587</c:v>
                </c:pt>
                <c:pt idx="111">
                  <c:v>805.24888373671115</c:v>
                </c:pt>
                <c:pt idx="112">
                  <c:v>809.98433634311527</c:v>
                </c:pt>
                <c:pt idx="113">
                  <c:v>815.86505530474039</c:v>
                </c:pt>
                <c:pt idx="114">
                  <c:v>825.08214269586813</c:v>
                </c:pt>
                <c:pt idx="115">
                  <c:v>828.07788063063049</c:v>
                </c:pt>
                <c:pt idx="116">
                  <c:v>834.93960638776423</c:v>
                </c:pt>
                <c:pt idx="117">
                  <c:v>842.60367248712794</c:v>
                </c:pt>
                <c:pt idx="118">
                  <c:v>852.58081278026896</c:v>
                </c:pt>
                <c:pt idx="119">
                  <c:v>854.86125559033985</c:v>
                </c:pt>
                <c:pt idx="120">
                  <c:v>864.05724373321402</c:v>
                </c:pt>
                <c:pt idx="121">
                  <c:v>863.66433695842613</c:v>
                </c:pt>
                <c:pt idx="122">
                  <c:v>868.02184064356527</c:v>
                </c:pt>
                <c:pt idx="123">
                  <c:v>877.14952339702893</c:v>
                </c:pt>
                <c:pt idx="124">
                  <c:v>888.48033877935245</c:v>
                </c:pt>
                <c:pt idx="125">
                  <c:v>891.83478592988138</c:v>
                </c:pt>
                <c:pt idx="126">
                  <c:v>905.06250443414478</c:v>
                </c:pt>
                <c:pt idx="127">
                  <c:v>911.23239693484743</c:v>
                </c:pt>
                <c:pt idx="128">
                  <c:v>921.61313213850042</c:v>
                </c:pt>
                <c:pt idx="129">
                  <c:v>924.16896265988794</c:v>
                </c:pt>
                <c:pt idx="130">
                  <c:v>935.57473557053208</c:v>
                </c:pt>
                <c:pt idx="131">
                  <c:v>937.57495473162328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4-44F3-BB85-1C7113660E86}"/>
            </c:ext>
          </c:extLst>
        </c:ser>
        <c:ser>
          <c:idx val="0"/>
          <c:order val="1"/>
          <c:tx>
            <c:strRef>
              <c:f>Raunverð!$AE$2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cat>
            <c:numRef>
              <c:f>Raunverð!$AC$3:$AC$134</c:f>
              <c:numCache>
                <c:formatCode>yyyy\-mm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Raunverð!$AE$3:$AE$134</c:f>
              <c:numCache>
                <c:formatCode>General</c:formatCode>
                <c:ptCount val="132"/>
                <c:pt idx="0">
                  <c:v>220.62166666666664</c:v>
                </c:pt>
                <c:pt idx="1">
                  <c:v>216.94455800139764</c:v>
                </c:pt>
                <c:pt idx="2">
                  <c:v>216.74593491735538</c:v>
                </c:pt>
                <c:pt idx="3">
                  <c:v>213.63802197802195</c:v>
                </c:pt>
                <c:pt idx="4">
                  <c:v>223.69925591327205</c:v>
                </c:pt>
                <c:pt idx="5">
                  <c:v>225.93805275154673</c:v>
                </c:pt>
                <c:pt idx="6">
                  <c:v>230.88193870967746</c:v>
                </c:pt>
                <c:pt idx="7">
                  <c:v>233.49013746803067</c:v>
                </c:pt>
                <c:pt idx="8">
                  <c:v>232.57761965134708</c:v>
                </c:pt>
                <c:pt idx="9">
                  <c:v>232.77414520632951</c:v>
                </c:pt>
                <c:pt idx="10">
                  <c:v>232.65428636779507</c:v>
                </c:pt>
                <c:pt idx="11">
                  <c:v>230.77254731150498</c:v>
                </c:pt>
                <c:pt idx="12">
                  <c:v>233.03803166069295</c:v>
                </c:pt>
                <c:pt idx="13">
                  <c:v>233.61967904903418</c:v>
                </c:pt>
                <c:pt idx="14">
                  <c:v>236.71002690582961</c:v>
                </c:pt>
                <c:pt idx="15">
                  <c:v>235.03575446428573</c:v>
                </c:pt>
                <c:pt idx="16">
                  <c:v>233.4236624484991</c:v>
                </c:pt>
                <c:pt idx="17">
                  <c:v>232.85584470246735</c:v>
                </c:pt>
                <c:pt idx="18">
                  <c:v>235.39042741234422</c:v>
                </c:pt>
                <c:pt idx="19">
                  <c:v>234.4741971749784</c:v>
                </c:pt>
                <c:pt idx="20">
                  <c:v>233.13032751716247</c:v>
                </c:pt>
                <c:pt idx="21">
                  <c:v>231.68532381221721</c:v>
                </c:pt>
                <c:pt idx="22">
                  <c:v>231.81437254351488</c:v>
                </c:pt>
                <c:pt idx="23">
                  <c:v>229.31583682592907</c:v>
                </c:pt>
                <c:pt idx="24">
                  <c:v>231.26235426008969</c:v>
                </c:pt>
                <c:pt idx="25">
                  <c:v>227.85549736769187</c:v>
                </c:pt>
                <c:pt idx="26">
                  <c:v>228.53412785891433</c:v>
                </c:pt>
                <c:pt idx="27">
                  <c:v>228.76672210005495</c:v>
                </c:pt>
                <c:pt idx="28">
                  <c:v>228.01411442649876</c:v>
                </c:pt>
                <c:pt idx="29">
                  <c:v>229.06410738808017</c:v>
                </c:pt>
                <c:pt idx="30">
                  <c:v>229.3885872269837</c:v>
                </c:pt>
                <c:pt idx="31">
                  <c:v>227.26343767236622</c:v>
                </c:pt>
                <c:pt idx="32">
                  <c:v>227.23878378378376</c:v>
                </c:pt>
                <c:pt idx="33">
                  <c:v>225.18184095264166</c:v>
                </c:pt>
                <c:pt idx="34">
                  <c:v>225.84128727770181</c:v>
                </c:pt>
                <c:pt idx="35">
                  <c:v>220.54479001908919</c:v>
                </c:pt>
                <c:pt idx="36">
                  <c:v>222.79223720418273</c:v>
                </c:pt>
                <c:pt idx="37">
                  <c:v>218.14079276584175</c:v>
                </c:pt>
                <c:pt idx="38">
                  <c:v>218.51125269396553</c:v>
                </c:pt>
                <c:pt idx="39">
                  <c:v>218.89003207698474</c:v>
                </c:pt>
                <c:pt idx="40">
                  <c:v>218.19562102754236</c:v>
                </c:pt>
                <c:pt idx="41">
                  <c:v>218.89098155467724</c:v>
                </c:pt>
                <c:pt idx="42">
                  <c:v>226.66111476704395</c:v>
                </c:pt>
                <c:pt idx="43">
                  <c:v>226.15868994486743</c:v>
                </c:pt>
                <c:pt idx="44">
                  <c:v>225.03230628750325</c:v>
                </c:pt>
                <c:pt idx="45">
                  <c:v>224.86254420176806</c:v>
                </c:pt>
                <c:pt idx="46">
                  <c:v>224.53591003640145</c:v>
                </c:pt>
                <c:pt idx="47">
                  <c:v>221.05211398963729</c:v>
                </c:pt>
                <c:pt idx="48">
                  <c:v>219.94021441487985</c:v>
                </c:pt>
                <c:pt idx="49">
                  <c:v>217.42996291560104</c:v>
                </c:pt>
                <c:pt idx="50">
                  <c:v>215.91317641103518</c:v>
                </c:pt>
                <c:pt idx="51">
                  <c:v>214.61274987443494</c:v>
                </c:pt>
                <c:pt idx="52">
                  <c:v>214.8817583521728</c:v>
                </c:pt>
                <c:pt idx="53">
                  <c:v>213.58653836540861</c:v>
                </c:pt>
                <c:pt idx="54">
                  <c:v>214.73255161127898</c:v>
                </c:pt>
                <c:pt idx="55">
                  <c:v>214.84861699445284</c:v>
                </c:pt>
                <c:pt idx="56">
                  <c:v>210.91963963963963</c:v>
                </c:pt>
                <c:pt idx="57">
                  <c:v>211.06862490641379</c:v>
                </c:pt>
                <c:pt idx="58">
                  <c:v>210.38255348258704</c:v>
                </c:pt>
                <c:pt idx="59">
                  <c:v>211.66533938339134</c:v>
                </c:pt>
                <c:pt idx="60">
                  <c:v>210.58170716588148</c:v>
                </c:pt>
                <c:pt idx="61">
                  <c:v>206.48395828250796</c:v>
                </c:pt>
                <c:pt idx="62">
                  <c:v>209.29173484295106</c:v>
                </c:pt>
                <c:pt idx="63">
                  <c:v>208.68132806804374</c:v>
                </c:pt>
                <c:pt idx="64">
                  <c:v>208.67069657184535</c:v>
                </c:pt>
                <c:pt idx="65">
                  <c:v>207.15312817412331</c:v>
                </c:pt>
                <c:pt idx="66">
                  <c:v>208.21450412221145</c:v>
                </c:pt>
                <c:pt idx="67">
                  <c:v>207.043877477042</c:v>
                </c:pt>
                <c:pt idx="68">
                  <c:v>206.45567196531795</c:v>
                </c:pt>
                <c:pt idx="69">
                  <c:v>207.00413535645475</c:v>
                </c:pt>
                <c:pt idx="70">
                  <c:v>205.84459683225342</c:v>
                </c:pt>
                <c:pt idx="71">
                  <c:v>203.90542253521127</c:v>
                </c:pt>
                <c:pt idx="72">
                  <c:v>206.03917888915606</c:v>
                </c:pt>
                <c:pt idx="73">
                  <c:v>202.69931096250298</c:v>
                </c:pt>
                <c:pt idx="74">
                  <c:v>202.57171789373359</c:v>
                </c:pt>
                <c:pt idx="75">
                  <c:v>202.08254394299288</c:v>
                </c:pt>
                <c:pt idx="76">
                  <c:v>202.09611084737716</c:v>
                </c:pt>
                <c:pt idx="77">
                  <c:v>201.16211920529798</c:v>
                </c:pt>
                <c:pt idx="78">
                  <c:v>201.39205756929638</c:v>
                </c:pt>
                <c:pt idx="79">
                  <c:v>199.95749586386194</c:v>
                </c:pt>
                <c:pt idx="80">
                  <c:v>200.14174869853289</c:v>
                </c:pt>
                <c:pt idx="81">
                  <c:v>199.41884569943292</c:v>
                </c:pt>
                <c:pt idx="82">
                  <c:v>200.04631828978623</c:v>
                </c:pt>
                <c:pt idx="83">
                  <c:v>196.00675704475489</c:v>
                </c:pt>
                <c:pt idx="84">
                  <c:v>193.82961721917479</c:v>
                </c:pt>
                <c:pt idx="85">
                  <c:v>189.67135749822316</c:v>
                </c:pt>
                <c:pt idx="86">
                  <c:v>188.69323053470922</c:v>
                </c:pt>
                <c:pt idx="87">
                  <c:v>189.03411826697891</c:v>
                </c:pt>
                <c:pt idx="88">
                  <c:v>187.25834072863148</c:v>
                </c:pt>
                <c:pt idx="89">
                  <c:v>185.64090962031213</c:v>
                </c:pt>
                <c:pt idx="90">
                  <c:v>186.05211279069769</c:v>
                </c:pt>
                <c:pt idx="91">
                  <c:v>184.75532616238721</c:v>
                </c:pt>
                <c:pt idx="92">
                  <c:v>186.0430863910822</c:v>
                </c:pt>
                <c:pt idx="93">
                  <c:v>186.08389649570665</c:v>
                </c:pt>
                <c:pt idx="94">
                  <c:v>187.95565556590591</c:v>
                </c:pt>
                <c:pt idx="95">
                  <c:v>188.37692896935931</c:v>
                </c:pt>
                <c:pt idx="96">
                  <c:v>190.80680947933689</c:v>
                </c:pt>
                <c:pt idx="97">
                  <c:v>191.9873504174397</c:v>
                </c:pt>
                <c:pt idx="98">
                  <c:v>196.84358941774494</c:v>
                </c:pt>
                <c:pt idx="99">
                  <c:v>203.41503919760203</c:v>
                </c:pt>
                <c:pt idx="100">
                  <c:v>208.5281928817451</c:v>
                </c:pt>
                <c:pt idx="101">
                  <c:v>215.05505730002292</c:v>
                </c:pt>
                <c:pt idx="102">
                  <c:v>221.6110174752817</c:v>
                </c:pt>
                <c:pt idx="103">
                  <c:v>226.94509280476629</c:v>
                </c:pt>
                <c:pt idx="104">
                  <c:v>232.24352109464084</c:v>
                </c:pt>
                <c:pt idx="105">
                  <c:v>239.73825883694411</c:v>
                </c:pt>
                <c:pt idx="106">
                  <c:v>246.98888914233578</c:v>
                </c:pt>
                <c:pt idx="107">
                  <c:v>252.63599316628702</c:v>
                </c:pt>
                <c:pt idx="108">
                  <c:v>260.83161855670102</c:v>
                </c:pt>
                <c:pt idx="109">
                  <c:v>264.40045040946313</c:v>
                </c:pt>
                <c:pt idx="110">
                  <c:v>274.90612298249607</c:v>
                </c:pt>
                <c:pt idx="111">
                  <c:v>278.38040827866996</c:v>
                </c:pt>
                <c:pt idx="112">
                  <c:v>288.02459367945823</c:v>
                </c:pt>
                <c:pt idx="113">
                  <c:v>299.26773814898422</c:v>
                </c:pt>
                <c:pt idx="114">
                  <c:v>308.92059042673287</c:v>
                </c:pt>
                <c:pt idx="115">
                  <c:v>317.84924211711711</c:v>
                </c:pt>
                <c:pt idx="116">
                  <c:v>322.82797683310844</c:v>
                </c:pt>
                <c:pt idx="117">
                  <c:v>328.62639691067835</c:v>
                </c:pt>
                <c:pt idx="118">
                  <c:v>340.27804820627807</c:v>
                </c:pt>
                <c:pt idx="119">
                  <c:v>346.10051542933809</c:v>
                </c:pt>
                <c:pt idx="120">
                  <c:v>354.11443263205012</c:v>
                </c:pt>
                <c:pt idx="121">
                  <c:v>356.77297997775304</c:v>
                </c:pt>
                <c:pt idx="122">
                  <c:v>364.28670685840711</c:v>
                </c:pt>
                <c:pt idx="123">
                  <c:v>372.66679787704561</c:v>
                </c:pt>
                <c:pt idx="124">
                  <c:v>382.22137007525447</c:v>
                </c:pt>
                <c:pt idx="125">
                  <c:v>387.34383413990321</c:v>
                </c:pt>
                <c:pt idx="126">
                  <c:v>397.86630386983285</c:v>
                </c:pt>
                <c:pt idx="127">
                  <c:v>406.58860983102915</c:v>
                </c:pt>
                <c:pt idx="128">
                  <c:v>416.64690783712786</c:v>
                </c:pt>
                <c:pt idx="129">
                  <c:v>422.10425119721378</c:v>
                </c:pt>
                <c:pt idx="130">
                  <c:v>428.78335504885996</c:v>
                </c:pt>
                <c:pt idx="131">
                  <c:v>430.42179780125036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4-44F3-BB85-1C7113660E86}"/>
            </c:ext>
          </c:extLst>
        </c:ser>
        <c:ser>
          <c:idx val="2"/>
          <c:order val="2"/>
          <c:tx>
            <c:strRef>
              <c:f>Raunverð!$AF$2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rgbClr val="DD9222"/>
            </a:solidFill>
            <a:ln>
              <a:noFill/>
            </a:ln>
            <a:effectLst/>
          </c:spPr>
          <c:cat>
            <c:numRef>
              <c:f>Raunverð!$AC$3:$AC$134</c:f>
              <c:numCache>
                <c:formatCode>yyyy\-mm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Raunverð!$AF$3:$AF$134</c:f>
              <c:numCache>
                <c:formatCode>General</c:formatCode>
                <c:ptCount val="132"/>
                <c:pt idx="0">
                  <c:v>651.71333333333325</c:v>
                </c:pt>
                <c:pt idx="1">
                  <c:v>629.21073025856049</c:v>
                </c:pt>
                <c:pt idx="2">
                  <c:v>629.8559521349863</c:v>
                </c:pt>
                <c:pt idx="3">
                  <c:v>622.96362137862127</c:v>
                </c:pt>
                <c:pt idx="4">
                  <c:v>637.9865620893562</c:v>
                </c:pt>
                <c:pt idx="5">
                  <c:v>642.72352979485504</c:v>
                </c:pt>
                <c:pt idx="6">
                  <c:v>636.23134838709689</c:v>
                </c:pt>
                <c:pt idx="7">
                  <c:v>658.89854859335037</c:v>
                </c:pt>
                <c:pt idx="8">
                  <c:v>662.85173375594297</c:v>
                </c:pt>
                <c:pt idx="9">
                  <c:v>646.40831523425379</c:v>
                </c:pt>
                <c:pt idx="10">
                  <c:v>645.79030649588299</c:v>
                </c:pt>
                <c:pt idx="11">
                  <c:v>647.90351607089224</c:v>
                </c:pt>
                <c:pt idx="12">
                  <c:v>652.91712216248516</c:v>
                </c:pt>
                <c:pt idx="13">
                  <c:v>797.33181129271918</c:v>
                </c:pt>
                <c:pt idx="14">
                  <c:v>806.19647533632292</c:v>
                </c:pt>
                <c:pt idx="15">
                  <c:v>816.47433333333333</c:v>
                </c:pt>
                <c:pt idx="16">
                  <c:v>807.18165832842851</c:v>
                </c:pt>
                <c:pt idx="17">
                  <c:v>817.76177793904208</c:v>
                </c:pt>
                <c:pt idx="18">
                  <c:v>831.00716169226303</c:v>
                </c:pt>
                <c:pt idx="19">
                  <c:v>827.32047275872026</c:v>
                </c:pt>
                <c:pt idx="20">
                  <c:v>825.88630720823801</c:v>
                </c:pt>
                <c:pt idx="21">
                  <c:v>822.23467618778272</c:v>
                </c:pt>
                <c:pt idx="22">
                  <c:v>824.57568641212799</c:v>
                </c:pt>
                <c:pt idx="23">
                  <c:v>810.27751047778713</c:v>
                </c:pt>
                <c:pt idx="24">
                  <c:v>816.70914377802694</c:v>
                </c:pt>
                <c:pt idx="25">
                  <c:v>805.37110695483511</c:v>
                </c:pt>
                <c:pt idx="26">
                  <c:v>810.48908239184345</c:v>
                </c:pt>
                <c:pt idx="27">
                  <c:v>813.9572402418911</c:v>
                </c:pt>
                <c:pt idx="28">
                  <c:v>822.49401998357519</c:v>
                </c:pt>
                <c:pt idx="29">
                  <c:v>836.18485031584714</c:v>
                </c:pt>
                <c:pt idx="30">
                  <c:v>842.45906275919276</c:v>
                </c:pt>
                <c:pt idx="31">
                  <c:v>837.12148924434632</c:v>
                </c:pt>
                <c:pt idx="32">
                  <c:v>839.51551158301152</c:v>
                </c:pt>
                <c:pt idx="33">
                  <c:v>834.71568573774982</c:v>
                </c:pt>
                <c:pt idx="34">
                  <c:v>840.21774145006839</c:v>
                </c:pt>
                <c:pt idx="35">
                  <c:v>823.58285655849465</c:v>
                </c:pt>
                <c:pt idx="36">
                  <c:v>857.73548293891031</c:v>
                </c:pt>
                <c:pt idx="37">
                  <c:v>813.15246940440579</c:v>
                </c:pt>
                <c:pt idx="38">
                  <c:v>816.55072198275866</c:v>
                </c:pt>
                <c:pt idx="39">
                  <c:v>817.28906174819554</c:v>
                </c:pt>
                <c:pt idx="40">
                  <c:v>819.97832891949145</c:v>
                </c:pt>
                <c:pt idx="41">
                  <c:v>823.76057444005278</c:v>
                </c:pt>
                <c:pt idx="42">
                  <c:v>827.25269281389853</c:v>
                </c:pt>
                <c:pt idx="43">
                  <c:v>825.60582961407192</c:v>
                </c:pt>
                <c:pt idx="44">
                  <c:v>816.93431776676232</c:v>
                </c:pt>
                <c:pt idx="45">
                  <c:v>817.0453926157046</c:v>
                </c:pt>
                <c:pt idx="46">
                  <c:v>813.69708658346326</c:v>
                </c:pt>
                <c:pt idx="47">
                  <c:v>802.41093393782387</c:v>
                </c:pt>
                <c:pt idx="48">
                  <c:v>799.49630457246178</c:v>
                </c:pt>
                <c:pt idx="49">
                  <c:v>791.04166240409211</c:v>
                </c:pt>
                <c:pt idx="50">
                  <c:v>787.1211351556567</c:v>
                </c:pt>
                <c:pt idx="51">
                  <c:v>786.18045077850331</c:v>
                </c:pt>
                <c:pt idx="52">
                  <c:v>788.28782592313473</c:v>
                </c:pt>
                <c:pt idx="53">
                  <c:v>781.7061747063234</c:v>
                </c:pt>
                <c:pt idx="54">
                  <c:v>789.87023539778465</c:v>
                </c:pt>
                <c:pt idx="55">
                  <c:v>783.27691628845173</c:v>
                </c:pt>
                <c:pt idx="56">
                  <c:v>774.81671546546545</c:v>
                </c:pt>
                <c:pt idx="57">
                  <c:v>774.91126902919893</c:v>
                </c:pt>
                <c:pt idx="58">
                  <c:v>771.66447512437799</c:v>
                </c:pt>
                <c:pt idx="59">
                  <c:v>782.66306315266036</c:v>
                </c:pt>
                <c:pt idx="60">
                  <c:v>765.81253905281426</c:v>
                </c:pt>
                <c:pt idx="61">
                  <c:v>752.98824591363757</c:v>
                </c:pt>
                <c:pt idx="62">
                  <c:v>759.72518261504752</c:v>
                </c:pt>
                <c:pt idx="63">
                  <c:v>755.85167557715658</c:v>
                </c:pt>
                <c:pt idx="64">
                  <c:v>752.14223802577192</c:v>
                </c:pt>
                <c:pt idx="65">
                  <c:v>746.58962756952849</c:v>
                </c:pt>
                <c:pt idx="66">
                  <c:v>749.10582201745876</c:v>
                </c:pt>
                <c:pt idx="67">
                  <c:v>741.75609835669388</c:v>
                </c:pt>
                <c:pt idx="68">
                  <c:v>739.5734200385358</c:v>
                </c:pt>
                <c:pt idx="69">
                  <c:v>738.33711103082862</c:v>
                </c:pt>
                <c:pt idx="70">
                  <c:v>730.42330453563727</c:v>
                </c:pt>
                <c:pt idx="71">
                  <c:v>724.98894604917643</c:v>
                </c:pt>
                <c:pt idx="72">
                  <c:v>730.10875450829531</c:v>
                </c:pt>
                <c:pt idx="73">
                  <c:v>716.53655242417005</c:v>
                </c:pt>
                <c:pt idx="74">
                  <c:v>714.90664522277814</c:v>
                </c:pt>
                <c:pt idx="75">
                  <c:v>710.66063420427554</c:v>
                </c:pt>
                <c:pt idx="76">
                  <c:v>707.81269522905302</c:v>
                </c:pt>
                <c:pt idx="77">
                  <c:v>701.27201513718069</c:v>
                </c:pt>
                <c:pt idx="78">
                  <c:v>700.86665363657903</c:v>
                </c:pt>
                <c:pt idx="79">
                  <c:v>693.51099503663431</c:v>
                </c:pt>
                <c:pt idx="80">
                  <c:v>692.02355773781358</c:v>
                </c:pt>
                <c:pt idx="81">
                  <c:v>685.74930293005673</c:v>
                </c:pt>
                <c:pt idx="82">
                  <c:v>686.21698574821858</c:v>
                </c:pt>
                <c:pt idx="83">
                  <c:v>675.11903504617567</c:v>
                </c:pt>
                <c:pt idx="84">
                  <c:v>656.95961006439302</c:v>
                </c:pt>
                <c:pt idx="85">
                  <c:v>638.91692963752666</c:v>
                </c:pt>
                <c:pt idx="86">
                  <c:v>627.79530018761739</c:v>
                </c:pt>
                <c:pt idx="87">
                  <c:v>629.24692037470732</c:v>
                </c:pt>
                <c:pt idx="88">
                  <c:v>624.64204110228866</c:v>
                </c:pt>
                <c:pt idx="89">
                  <c:v>619.80073025856052</c:v>
                </c:pt>
                <c:pt idx="90">
                  <c:v>611.00771279069772</c:v>
                </c:pt>
                <c:pt idx="91">
                  <c:v>600.94266944251683</c:v>
                </c:pt>
                <c:pt idx="92">
                  <c:v>599.79134579656295</c:v>
                </c:pt>
                <c:pt idx="93">
                  <c:v>589.69733696913443</c:v>
                </c:pt>
                <c:pt idx="94">
                  <c:v>582.21580926874708</c:v>
                </c:pt>
                <c:pt idx="95">
                  <c:v>569.68397748375105</c:v>
                </c:pt>
                <c:pt idx="96">
                  <c:v>559.90378823254719</c:v>
                </c:pt>
                <c:pt idx="97">
                  <c:v>546.20336270871985</c:v>
                </c:pt>
                <c:pt idx="98">
                  <c:v>539.28779574861369</c:v>
                </c:pt>
                <c:pt idx="99">
                  <c:v>532.41571708554306</c:v>
                </c:pt>
                <c:pt idx="100">
                  <c:v>527.89235706084958</c:v>
                </c:pt>
                <c:pt idx="101">
                  <c:v>514.99098899839566</c:v>
                </c:pt>
                <c:pt idx="102">
                  <c:v>509.02495976086465</c:v>
                </c:pt>
                <c:pt idx="103">
                  <c:v>502.87544569202566</c:v>
                </c:pt>
                <c:pt idx="104">
                  <c:v>491.66659863169895</c:v>
                </c:pt>
                <c:pt idx="105">
                  <c:v>488.61720068415053</c:v>
                </c:pt>
                <c:pt idx="106">
                  <c:v>481.46938982664233</c:v>
                </c:pt>
                <c:pt idx="107">
                  <c:v>473.06685079726651</c:v>
                </c:pt>
                <c:pt idx="108">
                  <c:v>470.07315463917524</c:v>
                </c:pt>
                <c:pt idx="109">
                  <c:v>457.69289581437664</c:v>
                </c:pt>
                <c:pt idx="110">
                  <c:v>451.9677119799955</c:v>
                </c:pt>
                <c:pt idx="111">
                  <c:v>444.06324247907713</c:v>
                </c:pt>
                <c:pt idx="112">
                  <c:v>436.57089616252824</c:v>
                </c:pt>
                <c:pt idx="113">
                  <c:v>429.34027765237022</c:v>
                </c:pt>
                <c:pt idx="114">
                  <c:v>420.93974599232331</c:v>
                </c:pt>
                <c:pt idx="115">
                  <c:v>411.7055146396396</c:v>
                </c:pt>
                <c:pt idx="116">
                  <c:v>405.26812753036438</c:v>
                </c:pt>
                <c:pt idx="117">
                  <c:v>395.91727109917173</c:v>
                </c:pt>
                <c:pt idx="118">
                  <c:v>391.39692376681614</c:v>
                </c:pt>
                <c:pt idx="119">
                  <c:v>381.30489937388194</c:v>
                </c:pt>
                <c:pt idx="120">
                  <c:v>377.62995523724265</c:v>
                </c:pt>
                <c:pt idx="121">
                  <c:v>367.53743381535037</c:v>
                </c:pt>
                <c:pt idx="122">
                  <c:v>362.96056305309736</c:v>
                </c:pt>
                <c:pt idx="123">
                  <c:v>358.06173706324637</c:v>
                </c:pt>
                <c:pt idx="124">
                  <c:v>351.57742806551568</c:v>
                </c:pt>
                <c:pt idx="125">
                  <c:v>342.11332160140785</c:v>
                </c:pt>
                <c:pt idx="126">
                  <c:v>337.16476912928755</c:v>
                </c:pt>
                <c:pt idx="127">
                  <c:v>330.24619047619046</c:v>
                </c:pt>
                <c:pt idx="128">
                  <c:v>322.70449649737304</c:v>
                </c:pt>
                <c:pt idx="129">
                  <c:v>314.60309207662164</c:v>
                </c:pt>
                <c:pt idx="130">
                  <c:v>308.6541302931596</c:v>
                </c:pt>
                <c:pt idx="131">
                  <c:v>302.05613170942019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4-44F3-BB85-1C711366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6504"/>
        <c:axId val="107307680"/>
      </c:areaChart>
      <c:dateAx>
        <c:axId val="1073065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7680"/>
        <c:crosses val="autoZero"/>
        <c:auto val="1"/>
        <c:lblOffset val="100"/>
        <c:baseTimeUnit val="months"/>
        <c:majorUnit val="12"/>
        <c:majorTimeUnit val="months"/>
      </c:dateAx>
      <c:valAx>
        <c:axId val="107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90035815183029E-4"/>
          <c:y val="0.83485804784392181"/>
          <c:w val="0.63685608404634164"/>
          <c:h val="6.9281188371547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0955998786951"/>
          <c:y val="4.7930381892265402E-2"/>
          <c:w val="0.83748566553750747"/>
          <c:h val="0.57548915064755768"/>
        </c:manualLayout>
      </c:layout>
      <c:areaChart>
        <c:grouping val="stacked"/>
        <c:varyColors val="0"/>
        <c:ser>
          <c:idx val="1"/>
          <c:order val="0"/>
          <c:tx>
            <c:strRef>
              <c:f>Raunverð!$AD$2</c:f>
              <c:strCache>
                <c:ptCount val="1"/>
                <c:pt idx="0">
                  <c:v>Viðskiptabankar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cat>
            <c:numRef>
              <c:f>Raunverð!$AC$99:$AC$129</c:f>
              <c:numCache>
                <c:formatCode>yyyy\-mm</c:formatCode>
                <c:ptCount val="3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</c:numCache>
            </c:numRef>
          </c:cat>
          <c:val>
            <c:numRef>
              <c:f>Raunverð!$AD$99:$AD$129</c:f>
              <c:numCache>
                <c:formatCode>General</c:formatCode>
                <c:ptCount val="31"/>
                <c:pt idx="0">
                  <c:v>751.79484590240475</c:v>
                </c:pt>
                <c:pt idx="1">
                  <c:v>748.14301020408175</c:v>
                </c:pt>
                <c:pt idx="2">
                  <c:v>747.18182994454719</c:v>
                </c:pt>
                <c:pt idx="3">
                  <c:v>749.32088194604557</c:v>
                </c:pt>
                <c:pt idx="4">
                  <c:v>752.7827141216992</c:v>
                </c:pt>
                <c:pt idx="5">
                  <c:v>757.42412101764853</c:v>
                </c:pt>
                <c:pt idx="6">
                  <c:v>765.06935042538532</c:v>
                </c:pt>
                <c:pt idx="7">
                  <c:v>763.51993927589376</c:v>
                </c:pt>
                <c:pt idx="8">
                  <c:v>764.83235347776508</c:v>
                </c:pt>
                <c:pt idx="9">
                  <c:v>778.26064880273657</c:v>
                </c:pt>
                <c:pt idx="10">
                  <c:v>783.26873859489058</c:v>
                </c:pt>
                <c:pt idx="11">
                  <c:v>789.18604783599085</c:v>
                </c:pt>
                <c:pt idx="12">
                  <c:v>800.74572852233666</c:v>
                </c:pt>
                <c:pt idx="13">
                  <c:v>793.74077797998166</c:v>
                </c:pt>
                <c:pt idx="14">
                  <c:v>804.47478290520587</c:v>
                </c:pt>
                <c:pt idx="15">
                  <c:v>805.24888373671115</c:v>
                </c:pt>
                <c:pt idx="16">
                  <c:v>809.98433634311527</c:v>
                </c:pt>
                <c:pt idx="17">
                  <c:v>815.86505530474039</c:v>
                </c:pt>
                <c:pt idx="18">
                  <c:v>825.08214269586813</c:v>
                </c:pt>
                <c:pt idx="19">
                  <c:v>828.07788063063049</c:v>
                </c:pt>
                <c:pt idx="20">
                  <c:v>834.93960638776423</c:v>
                </c:pt>
                <c:pt idx="21">
                  <c:v>842.60367248712794</c:v>
                </c:pt>
                <c:pt idx="22">
                  <c:v>852.58081278026896</c:v>
                </c:pt>
                <c:pt idx="23">
                  <c:v>854.86125559033985</c:v>
                </c:pt>
                <c:pt idx="24">
                  <c:v>864.05724373321402</c:v>
                </c:pt>
                <c:pt idx="25">
                  <c:v>863.66433695842613</c:v>
                </c:pt>
                <c:pt idx="26">
                  <c:v>868.02184064356527</c:v>
                </c:pt>
                <c:pt idx="27">
                  <c:v>877.14952339702893</c:v>
                </c:pt>
                <c:pt idx="28">
                  <c:v>888.48033877935245</c:v>
                </c:pt>
                <c:pt idx="29">
                  <c:v>891.83478592988138</c:v>
                </c:pt>
                <c:pt idx="30">
                  <c:v>905.06250443414478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6-43FD-A68B-01E820940BB6}"/>
            </c:ext>
          </c:extLst>
        </c:ser>
        <c:ser>
          <c:idx val="0"/>
          <c:order val="1"/>
          <c:tx>
            <c:strRef>
              <c:f>Raunverð!$AE$2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rgbClr val="E4CC26"/>
            </a:solidFill>
            <a:ln>
              <a:noFill/>
            </a:ln>
            <a:effectLst/>
          </c:spPr>
          <c:cat>
            <c:numRef>
              <c:f>Raunverð!$AC$99:$AC$129</c:f>
              <c:numCache>
                <c:formatCode>yyyy\-mm</c:formatCode>
                <c:ptCount val="3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</c:numCache>
            </c:numRef>
          </c:cat>
          <c:val>
            <c:numRef>
              <c:f>Raunverð!$AE$99:$AE$129</c:f>
              <c:numCache>
                <c:formatCode>General</c:formatCode>
                <c:ptCount val="31"/>
                <c:pt idx="0">
                  <c:v>190.80680947933689</c:v>
                </c:pt>
                <c:pt idx="1">
                  <c:v>191.9873504174397</c:v>
                </c:pt>
                <c:pt idx="2">
                  <c:v>196.84358941774494</c:v>
                </c:pt>
                <c:pt idx="3">
                  <c:v>203.41503919760203</c:v>
                </c:pt>
                <c:pt idx="4">
                  <c:v>208.5281928817451</c:v>
                </c:pt>
                <c:pt idx="5">
                  <c:v>215.05505730002292</c:v>
                </c:pt>
                <c:pt idx="6">
                  <c:v>221.6110174752817</c:v>
                </c:pt>
                <c:pt idx="7">
                  <c:v>226.94509280476629</c:v>
                </c:pt>
                <c:pt idx="8">
                  <c:v>232.24352109464084</c:v>
                </c:pt>
                <c:pt idx="9">
                  <c:v>239.73825883694411</c:v>
                </c:pt>
                <c:pt idx="10">
                  <c:v>246.98888914233578</c:v>
                </c:pt>
                <c:pt idx="11">
                  <c:v>252.63599316628702</c:v>
                </c:pt>
                <c:pt idx="12">
                  <c:v>260.83161855670102</c:v>
                </c:pt>
                <c:pt idx="13">
                  <c:v>264.40045040946313</c:v>
                </c:pt>
                <c:pt idx="14">
                  <c:v>274.90612298249607</c:v>
                </c:pt>
                <c:pt idx="15">
                  <c:v>278.38040827866996</c:v>
                </c:pt>
                <c:pt idx="16">
                  <c:v>288.02459367945823</c:v>
                </c:pt>
                <c:pt idx="17">
                  <c:v>299.26773814898422</c:v>
                </c:pt>
                <c:pt idx="18">
                  <c:v>308.92059042673287</c:v>
                </c:pt>
                <c:pt idx="19">
                  <c:v>317.84924211711711</c:v>
                </c:pt>
                <c:pt idx="20">
                  <c:v>322.82797683310844</c:v>
                </c:pt>
                <c:pt idx="21">
                  <c:v>328.62639691067835</c:v>
                </c:pt>
                <c:pt idx="22">
                  <c:v>340.27804820627807</c:v>
                </c:pt>
                <c:pt idx="23">
                  <c:v>346.10051542933809</c:v>
                </c:pt>
                <c:pt idx="24">
                  <c:v>354.11443263205012</c:v>
                </c:pt>
                <c:pt idx="25">
                  <c:v>356.77297997775304</c:v>
                </c:pt>
                <c:pt idx="26">
                  <c:v>364.28670685840711</c:v>
                </c:pt>
                <c:pt idx="27">
                  <c:v>372.66679787704561</c:v>
                </c:pt>
                <c:pt idx="28">
                  <c:v>382.22137007525447</c:v>
                </c:pt>
                <c:pt idx="29">
                  <c:v>387.34383413990321</c:v>
                </c:pt>
                <c:pt idx="30">
                  <c:v>397.86630386983285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6-43FD-A68B-01E820940BB6}"/>
            </c:ext>
          </c:extLst>
        </c:ser>
        <c:ser>
          <c:idx val="2"/>
          <c:order val="2"/>
          <c:tx>
            <c:strRef>
              <c:f>Raunverð!$AF$2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cat>
            <c:numRef>
              <c:f>Raunverð!$AC$99:$AC$129</c:f>
              <c:numCache>
                <c:formatCode>yyyy\-mm</c:formatCode>
                <c:ptCount val="3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</c:numCache>
            </c:numRef>
          </c:cat>
          <c:val>
            <c:numRef>
              <c:f>Raunverð!$AF$99:$AF$129</c:f>
              <c:numCache>
                <c:formatCode>General</c:formatCode>
                <c:ptCount val="31"/>
                <c:pt idx="0">
                  <c:v>559.90378823254719</c:v>
                </c:pt>
                <c:pt idx="1">
                  <c:v>546.20336270871985</c:v>
                </c:pt>
                <c:pt idx="2">
                  <c:v>539.28779574861369</c:v>
                </c:pt>
                <c:pt idx="3">
                  <c:v>532.41571708554306</c:v>
                </c:pt>
                <c:pt idx="4">
                  <c:v>527.89235706084958</c:v>
                </c:pt>
                <c:pt idx="5">
                  <c:v>514.99098899839566</c:v>
                </c:pt>
                <c:pt idx="6">
                  <c:v>509.02495976086465</c:v>
                </c:pt>
                <c:pt idx="7">
                  <c:v>502.87544569202566</c:v>
                </c:pt>
                <c:pt idx="8">
                  <c:v>491.66659863169895</c:v>
                </c:pt>
                <c:pt idx="9">
                  <c:v>488.61720068415053</c:v>
                </c:pt>
                <c:pt idx="10">
                  <c:v>481.46938982664233</c:v>
                </c:pt>
                <c:pt idx="11">
                  <c:v>473.06685079726651</c:v>
                </c:pt>
                <c:pt idx="12">
                  <c:v>470.07315463917524</c:v>
                </c:pt>
                <c:pt idx="13">
                  <c:v>457.69289581437664</c:v>
                </c:pt>
                <c:pt idx="14">
                  <c:v>451.9677119799955</c:v>
                </c:pt>
                <c:pt idx="15">
                  <c:v>444.06324247907713</c:v>
                </c:pt>
                <c:pt idx="16">
                  <c:v>436.57089616252824</c:v>
                </c:pt>
                <c:pt idx="17">
                  <c:v>429.34027765237022</c:v>
                </c:pt>
                <c:pt idx="18">
                  <c:v>420.93974599232331</c:v>
                </c:pt>
                <c:pt idx="19">
                  <c:v>411.7055146396396</c:v>
                </c:pt>
                <c:pt idx="20">
                  <c:v>405.26812753036438</c:v>
                </c:pt>
                <c:pt idx="21">
                  <c:v>395.91727109917173</c:v>
                </c:pt>
                <c:pt idx="22">
                  <c:v>391.39692376681614</c:v>
                </c:pt>
                <c:pt idx="23">
                  <c:v>381.30489937388194</c:v>
                </c:pt>
                <c:pt idx="24">
                  <c:v>377.62995523724265</c:v>
                </c:pt>
                <c:pt idx="25">
                  <c:v>367.53743381535037</c:v>
                </c:pt>
                <c:pt idx="26">
                  <c:v>362.96056305309736</c:v>
                </c:pt>
                <c:pt idx="27">
                  <c:v>358.06173706324637</c:v>
                </c:pt>
                <c:pt idx="28">
                  <c:v>351.57742806551568</c:v>
                </c:pt>
                <c:pt idx="29">
                  <c:v>342.11332160140785</c:v>
                </c:pt>
                <c:pt idx="30">
                  <c:v>337.16476912928755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6-43FD-A68B-01E82094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8072"/>
        <c:axId val="107308856"/>
      </c:areaChart>
      <c:dateAx>
        <c:axId val="107308072"/>
        <c:scaling>
          <c:orientation val="minMax"/>
        </c:scaling>
        <c:delete val="0"/>
        <c:axPos val="b"/>
        <c:numFmt formatCode="mmm\'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8856"/>
        <c:crosses val="autoZero"/>
        <c:auto val="1"/>
        <c:lblOffset val="100"/>
        <c:baseTimeUnit val="months"/>
      </c:dateAx>
      <c:valAx>
        <c:axId val="1073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8860718068452E-3"/>
          <c:y val="0.7694984361726509"/>
          <c:w val="0.28844345203118266"/>
          <c:h val="0.21307233404834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is-IS">
                <a:solidFill>
                  <a:schemeClr val="tx1"/>
                </a:solidFill>
              </a:rPr>
              <a:t>Ársbreyting í heildaríbúðalánum</a:t>
            </a:r>
            <a:r>
              <a:rPr lang="is-IS" baseline="0">
                <a:solidFill>
                  <a:schemeClr val="tx1"/>
                </a:solidFill>
              </a:rPr>
              <a:t> heimila að raunvirði eftir tegund láns</a:t>
            </a:r>
            <a:endParaRPr lang="is-I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7.2068965517241373E-2"/>
          <c:y val="0.18471337579617833"/>
          <c:w val="0.88402878088514802"/>
          <c:h val="0.60042462845010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Raunverð!$BC$2</c:f>
              <c:strCache>
                <c:ptCount val="1"/>
                <c:pt idx="0">
                  <c:v>Verðtryggð lán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Raunverð!$AU$15:$AU$142</c:f>
              <c:numCache>
                <c:formatCode>yyyy\-mm</c:formatCode>
                <c:ptCount val="12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</c:numCache>
            </c:numRef>
          </c:cat>
          <c:val>
            <c:numRef>
              <c:f>Raunverð!$BC$15:$BC$142</c:f>
              <c:numCache>
                <c:formatCode>#,##0</c:formatCode>
                <c:ptCount val="128"/>
                <c:pt idx="0">
                  <c:v>-142.02944892473079</c:v>
                </c:pt>
                <c:pt idx="1">
                  <c:v>55.284232010263167</c:v>
                </c:pt>
                <c:pt idx="2">
                  <c:v>7.4837689363052959</c:v>
                </c:pt>
                <c:pt idx="3">
                  <c:v>56.381913357476151</c:v>
                </c:pt>
                <c:pt idx="4">
                  <c:v>3.3297784611258976</c:v>
                </c:pt>
                <c:pt idx="5">
                  <c:v>4.2727683810201142</c:v>
                </c:pt>
                <c:pt idx="6">
                  <c:v>29.681628169020314</c:v>
                </c:pt>
                <c:pt idx="7">
                  <c:v>-28.009960716639171</c:v>
                </c:pt>
                <c:pt idx="8">
                  <c:v>-28.821475512426559</c:v>
                </c:pt>
                <c:pt idx="9">
                  <c:v>102.44092209399196</c:v>
                </c:pt>
                <c:pt idx="10">
                  <c:v>99.051460863449847</c:v>
                </c:pt>
                <c:pt idx="11">
                  <c:v>82.674911484258928</c:v>
                </c:pt>
                <c:pt idx="12">
                  <c:v>93.819294309633733</c:v>
                </c:pt>
                <c:pt idx="13">
                  <c:v>-79.591068164984563</c:v>
                </c:pt>
                <c:pt idx="14">
                  <c:v>-23.25951741267113</c:v>
                </c:pt>
                <c:pt idx="15">
                  <c:v>-27.889354317194375</c:v>
                </c:pt>
                <c:pt idx="16">
                  <c:v>-10.493516209032123</c:v>
                </c:pt>
                <c:pt idx="17">
                  <c:v>-2.4529645857192008</c:v>
                </c:pt>
                <c:pt idx="18">
                  <c:v>-13.497550372860587</c:v>
                </c:pt>
                <c:pt idx="19">
                  <c:v>-9.3009002496628455</c:v>
                </c:pt>
                <c:pt idx="20">
                  <c:v>-9.9051748219696947</c:v>
                </c:pt>
                <c:pt idx="21">
                  <c:v>-15.656345680826234</c:v>
                </c:pt>
                <c:pt idx="22">
                  <c:v>-11.86607598292062</c:v>
                </c:pt>
                <c:pt idx="23">
                  <c:v>-19.202063038847427</c:v>
                </c:pt>
                <c:pt idx="24">
                  <c:v>-2.3495527780416978</c:v>
                </c:pt>
                <c:pt idx="25">
                  <c:v>-29.428824903489385</c:v>
                </c:pt>
                <c:pt idx="26">
                  <c:v>-28.82815471602089</c:v>
                </c:pt>
                <c:pt idx="27">
                  <c:v>-44.297137828240466</c:v>
                </c:pt>
                <c:pt idx="28">
                  <c:v>-53.750235967752815</c:v>
                </c:pt>
                <c:pt idx="29">
                  <c:v>-63.987970035306034</c:v>
                </c:pt>
                <c:pt idx="30">
                  <c:v>-59.664309271760203</c:v>
                </c:pt>
                <c:pt idx="31">
                  <c:v>-55.588512921612164</c:v>
                </c:pt>
                <c:pt idx="32">
                  <c:v>-66.049615191483781</c:v>
                </c:pt>
                <c:pt idx="33">
                  <c:v>-56.009924468508871</c:v>
                </c:pt>
                <c:pt idx="34">
                  <c:v>-68.478680646760949</c:v>
                </c:pt>
                <c:pt idx="35">
                  <c:v>-23.508534496864058</c:v>
                </c:pt>
                <c:pt idx="36">
                  <c:v>-68.033063639324837</c:v>
                </c:pt>
                <c:pt idx="37">
                  <c:v>-30.755790130395098</c:v>
                </c:pt>
                <c:pt idx="38">
                  <c:v>-43.670995730838513</c:v>
                </c:pt>
                <c:pt idx="39">
                  <c:v>-34.69462320249977</c:v>
                </c:pt>
                <c:pt idx="40">
                  <c:v>-27.483177170812269</c:v>
                </c:pt>
                <c:pt idx="41">
                  <c:v>-33.839754027567096</c:v>
                </c:pt>
                <c:pt idx="42">
                  <c:v>-30.598058840482963</c:v>
                </c:pt>
                <c:pt idx="43">
                  <c:v>-35.681532132472512</c:v>
                </c:pt>
                <c:pt idx="44">
                  <c:v>-39.572765045896176</c:v>
                </c:pt>
                <c:pt idx="45">
                  <c:v>-35.945942524723705</c:v>
                </c:pt>
                <c:pt idx="46">
                  <c:v>-34.939307898883044</c:v>
                </c:pt>
                <c:pt idx="47">
                  <c:v>-40.13957799718105</c:v>
                </c:pt>
                <c:pt idx="48">
                  <c:v>-56.147127719499167</c:v>
                </c:pt>
                <c:pt idx="49">
                  <c:v>-64.688882244374781</c:v>
                </c:pt>
                <c:pt idx="50">
                  <c:v>-39.374713984439268</c:v>
                </c:pt>
                <c:pt idx="51">
                  <c:v>-43.882637953720405</c:v>
                </c:pt>
                <c:pt idx="52">
                  <c:v>-51.317346591238675</c:v>
                </c:pt>
                <c:pt idx="53">
                  <c:v>-54.761296704240067</c:v>
                </c:pt>
                <c:pt idx="54">
                  <c:v>-58.84598657137326</c:v>
                </c:pt>
                <c:pt idx="55">
                  <c:v>-61.92735910995043</c:v>
                </c:pt>
                <c:pt idx="56">
                  <c:v>-44.596622373818946</c:v>
                </c:pt>
                <c:pt idx="57">
                  <c:v>-44.480766820095141</c:v>
                </c:pt>
                <c:pt idx="58">
                  <c:v>-49.437642274587915</c:v>
                </c:pt>
                <c:pt idx="59">
                  <c:v>-98.743361299793378</c:v>
                </c:pt>
                <c:pt idx="60">
                  <c:v>-64.463316363850026</c:v>
                </c:pt>
                <c:pt idx="61">
                  <c:v>-61.440282384054626</c:v>
                </c:pt>
                <c:pt idx="62">
                  <c:v>-77.053342261760008</c:v>
                </c:pt>
                <c:pt idx="63">
                  <c:v>-72.421530935139344</c:v>
                </c:pt>
                <c:pt idx="64">
                  <c:v>-67.42682335694758</c:v>
                </c:pt>
                <c:pt idx="65">
                  <c:v>-63.997633093821378</c:v>
                </c:pt>
                <c:pt idx="66">
                  <c:v>-66.342779087278132</c:v>
                </c:pt>
                <c:pt idx="67">
                  <c:v>-61.30557231150442</c:v>
                </c:pt>
                <c:pt idx="68">
                  <c:v>-55.262229789987259</c:v>
                </c:pt>
                <c:pt idx="69">
                  <c:v>-61.789098350579707</c:v>
                </c:pt>
                <c:pt idx="70">
                  <c:v>-45.708196169769735</c:v>
                </c:pt>
                <c:pt idx="71">
                  <c:v>-28.311223476831628</c:v>
                </c:pt>
                <c:pt idx="72">
                  <c:v>-61.694124100341014</c:v>
                </c:pt>
                <c:pt idx="73">
                  <c:v>-71.601564457840823</c:v>
                </c:pt>
                <c:pt idx="74">
                  <c:v>-81.5782138754073</c:v>
                </c:pt>
                <c:pt idx="75">
                  <c:v>-72.306695027452406</c:v>
                </c:pt>
                <c:pt idx="76">
                  <c:v>-81.437023933282717</c:v>
                </c:pt>
                <c:pt idx="77">
                  <c:v>-83.154918008039658</c:v>
                </c:pt>
                <c:pt idx="78">
                  <c:v>-102.15952789623293</c:v>
                </c:pt>
                <c:pt idx="79">
                  <c:v>-100.20114613681881</c:v>
                </c:pt>
                <c:pt idx="80">
                  <c:v>-94.480483006245549</c:v>
                </c:pt>
                <c:pt idx="81">
                  <c:v>-96.60483743059217</c:v>
                </c:pt>
                <c:pt idx="82">
                  <c:v>-107.24641088653789</c:v>
                </c:pt>
                <c:pt idx="83">
                  <c:v>-105.90759409496695</c:v>
                </c:pt>
                <c:pt idx="84">
                  <c:v>-87.874729038185023</c:v>
                </c:pt>
                <c:pt idx="85">
                  <c:v>-72.799275551355777</c:v>
                </c:pt>
                <c:pt idx="86">
                  <c:v>-63.264356990390297</c:v>
                </c:pt>
                <c:pt idx="87">
                  <c:v>-67.348165000359131</c:v>
                </c:pt>
                <c:pt idx="88">
                  <c:v>-56.16034060020047</c:v>
                </c:pt>
                <c:pt idx="89">
                  <c:v>-52.832362554556539</c:v>
                </c:pt>
                <c:pt idx="90">
                  <c:v>-33.007430386295709</c:v>
                </c:pt>
                <c:pt idx="91">
                  <c:v>-28.138255157065942</c:v>
                </c:pt>
                <c:pt idx="92">
                  <c:v>-42.885941401274749</c:v>
                </c:pt>
                <c:pt idx="93">
                  <c:v>-18.127856987297946</c:v>
                </c:pt>
                <c:pt idx="94">
                  <c:v>-9.702046524453408</c:v>
                </c:pt>
                <c:pt idx="95">
                  <c:v>10.765164749378073</c:v>
                </c:pt>
                <c:pt idx="96">
                  <c:v>26.394857486870478</c:v>
                </c:pt>
                <c:pt idx="97">
                  <c:v>27.115778238481198</c:v>
                </c:pt>
                <c:pt idx="98">
                  <c:v>39.922887081230328</c:v>
                </c:pt>
                <c:pt idx="99">
                  <c:v>35.27087522466104</c:v>
                </c:pt>
                <c:pt idx="100">
                  <c:v>36.458299997667609</c:v>
                </c:pt>
                <c:pt idx="101">
                  <c:v>46.329055340439936</c:v>
                </c:pt>
                <c:pt idx="102">
                  <c:v>46.075039383811827</c:v>
                </c:pt>
                <c:pt idx="103">
                  <c:v>46.450980936366932</c:v>
                </c:pt>
                <c:pt idx="104">
                  <c:v>50.782046985465286</c:v>
                </c:pt>
                <c:pt idx="105">
                  <c:v>30.561390571271659</c:v>
                </c:pt>
                <c:pt idx="106">
                  <c:v>35.386468283566728</c:v>
                </c:pt>
                <c:pt idx="107">
                  <c:v>21.857227133344622</c:v>
                </c:pt>
                <c:pt idx="108">
                  <c:v>16.640171450846765</c:v>
                </c:pt>
                <c:pt idx="109">
                  <c:v>21.286385748689554</c:v>
                </c:pt>
                <c:pt idx="110">
                  <c:v>11.209235152911788</c:v>
                </c:pt>
                <c:pt idx="111">
                  <c:v>20.791959492730712</c:v>
                </c:pt>
                <c:pt idx="112">
                  <c:v>22.178759206708946</c:v>
                </c:pt>
                <c:pt idx="113">
                  <c:v>6.9805887836109832</c:v>
                </c:pt>
                <c:pt idx="114">
                  <c:v>11.661740351834169</c:v>
                </c:pt>
                <c:pt idx="115">
                  <c:v>14.291687163888355</c:v>
                </c:pt>
                <c:pt idx="116">
                  <c:v>15.935842829850571</c:v>
                </c:pt>
                <c:pt idx="117">
                  <c:v>7.0123317542988843</c:v>
                </c:pt>
                <c:pt idx="118">
                  <c:v>-6.4116218286505955</c:v>
                </c:pt>
                <c:pt idx="119">
                  <c:v>-9.015914218083708</c:v>
                </c:pt>
                <c:pt idx="120">
                  <c:v>-6.645449860867302</c:v>
                </c:pt>
                <c:pt idx="121">
                  <c:v>-2.9284611581606441</c:v>
                </c:pt>
                <c:pt idx="122">
                  <c:v>-12.459419916144043</c:v>
                </c:pt>
                <c:pt idx="123">
                  <c:v>-18.127511675392725</c:v>
                </c:pt>
                <c:pt idx="124">
                  <c:v>-19.167467211200574</c:v>
                </c:pt>
                <c:pt idx="125">
                  <c:v>-20.565546567302135</c:v>
                </c:pt>
                <c:pt idx="126">
                  <c:v>-25.220677923686026</c:v>
                </c:pt>
                <c:pt idx="127">
                  <c:v>-33.155744960876746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DC4-9B4F-CDFBFC4518E1}"/>
            </c:ext>
          </c:extLst>
        </c:ser>
        <c:ser>
          <c:idx val="1"/>
          <c:order val="1"/>
          <c:tx>
            <c:strRef>
              <c:f>Raunverð!$BD$2</c:f>
              <c:strCache>
                <c:ptCount val="1"/>
                <c:pt idx="0">
                  <c:v>Óverðtryggð lán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invertIfNegative val="0"/>
          <c:cat>
            <c:numRef>
              <c:f>Raunverð!$AU$15:$AU$142</c:f>
              <c:numCache>
                <c:formatCode>yyyy\-mm</c:formatCode>
                <c:ptCount val="12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</c:numCache>
            </c:numRef>
          </c:cat>
          <c:val>
            <c:numRef>
              <c:f>Raunverð!$BD$15:$BD$142</c:f>
              <c:numCache>
                <c:formatCode>#,##0</c:formatCode>
                <c:ptCount val="128"/>
                <c:pt idx="0">
                  <c:v>0.65628285543608134</c:v>
                </c:pt>
                <c:pt idx="1">
                  <c:v>0.65156909361069837</c:v>
                </c:pt>
                <c:pt idx="2">
                  <c:v>0.68078325859491773</c:v>
                </c:pt>
                <c:pt idx="3">
                  <c:v>0.6917470238095238</c:v>
                </c:pt>
                <c:pt idx="4">
                  <c:v>0.70201147733961156</c:v>
                </c:pt>
                <c:pt idx="5">
                  <c:v>0.71428592162554427</c:v>
                </c:pt>
                <c:pt idx="6">
                  <c:v>1.3306519849319036</c:v>
                </c:pt>
                <c:pt idx="7">
                  <c:v>1.3345978668204095</c:v>
                </c:pt>
                <c:pt idx="8">
                  <c:v>1.7522625858123571</c:v>
                </c:pt>
                <c:pt idx="9">
                  <c:v>1.0116247395698059</c:v>
                </c:pt>
                <c:pt idx="10">
                  <c:v>1.1215056934203826</c:v>
                </c:pt>
                <c:pt idx="11">
                  <c:v>2.2482540307429</c:v>
                </c:pt>
                <c:pt idx="12">
                  <c:v>9.0425049808867879</c:v>
                </c:pt>
                <c:pt idx="13">
                  <c:v>18.148875627918809</c:v>
                </c:pt>
                <c:pt idx="14">
                  <c:v>25.999898747467359</c:v>
                </c:pt>
                <c:pt idx="15">
                  <c:v>30.371857978939236</c:v>
                </c:pt>
                <c:pt idx="16">
                  <c:v>34.609316198543226</c:v>
                </c:pt>
                <c:pt idx="17">
                  <c:v>36.34421174385097</c:v>
                </c:pt>
                <c:pt idx="18">
                  <c:v>36.21048708059201</c:v>
                </c:pt>
                <c:pt idx="19">
                  <c:v>36.406612833676</c:v>
                </c:pt>
                <c:pt idx="20">
                  <c:v>43.623868136746928</c:v>
                </c:pt>
                <c:pt idx="21">
                  <c:v>45.024335024798312</c:v>
                </c:pt>
                <c:pt idx="22">
                  <c:v>45.298076845882704</c:v>
                </c:pt>
                <c:pt idx="23">
                  <c:v>43.411223217686597</c:v>
                </c:pt>
                <c:pt idx="24">
                  <c:v>35.047911393176307</c:v>
                </c:pt>
                <c:pt idx="25">
                  <c:v>27.511240075859668</c:v>
                </c:pt>
                <c:pt idx="26">
                  <c:v>31.614673597385995</c:v>
                </c:pt>
                <c:pt idx="27">
                  <c:v>39.365503524383016</c:v>
                </c:pt>
                <c:pt idx="28">
                  <c:v>44.175261307168014</c:v>
                </c:pt>
                <c:pt idx="29">
                  <c:v>45.683793507119013</c:v>
                </c:pt>
                <c:pt idx="30">
                  <c:v>48.997917265089406</c:v>
                </c:pt>
                <c:pt idx="31">
                  <c:v>57.162925555738838</c:v>
                </c:pt>
                <c:pt idx="32">
                  <c:v>52.596625604077808</c:v>
                </c:pt>
                <c:pt idx="33">
                  <c:v>56.393861463355329</c:v>
                </c:pt>
                <c:pt idx="34">
                  <c:v>61.027107321337994</c:v>
                </c:pt>
                <c:pt idx="35">
                  <c:v>74.43850170439049</c:v>
                </c:pt>
                <c:pt idx="36">
                  <c:v>80.663246520952896</c:v>
                </c:pt>
                <c:pt idx="37">
                  <c:v>81.499459703889599</c:v>
                </c:pt>
                <c:pt idx="38">
                  <c:v>72.894477350234311</c:v>
                </c:pt>
                <c:pt idx="39">
                  <c:v>62.816207896775808</c:v>
                </c:pt>
                <c:pt idx="40">
                  <c:v>58.93094178811215</c:v>
                </c:pt>
                <c:pt idx="41">
                  <c:v>52.832501379266503</c:v>
                </c:pt>
                <c:pt idx="42">
                  <c:v>53.452461796274903</c:v>
                </c:pt>
                <c:pt idx="43">
                  <c:v>48.06095451532299</c:v>
                </c:pt>
                <c:pt idx="44">
                  <c:v>45.648663843533086</c:v>
                </c:pt>
                <c:pt idx="45">
                  <c:v>42.150537283882187</c:v>
                </c:pt>
                <c:pt idx="46">
                  <c:v>38.610990307821268</c:v>
                </c:pt>
                <c:pt idx="47">
                  <c:v>26.975965114796097</c:v>
                </c:pt>
                <c:pt idx="48">
                  <c:v>31.673823156069119</c:v>
                </c:pt>
                <c:pt idx="49">
                  <c:v>27.063589580204521</c:v>
                </c:pt>
                <c:pt idx="50">
                  <c:v>22.1528417480462</c:v>
                </c:pt>
                <c:pt idx="51">
                  <c:v>21.212458788729094</c:v>
                </c:pt>
                <c:pt idx="52">
                  <c:v>16.836029890154776</c:v>
                </c:pt>
                <c:pt idx="53">
                  <c:v>18.266760047896128</c:v>
                </c:pt>
                <c:pt idx="54">
                  <c:v>16.198737692704412</c:v>
                </c:pt>
                <c:pt idx="55">
                  <c:v>13.272063650868034</c:v>
                </c:pt>
                <c:pt idx="56">
                  <c:v>14.188721930022524</c:v>
                </c:pt>
                <c:pt idx="57">
                  <c:v>14.401977595325718</c:v>
                </c:pt>
                <c:pt idx="58">
                  <c:v>13.593215670209105</c:v>
                </c:pt>
                <c:pt idx="59">
                  <c:v>38.218610156671133</c:v>
                </c:pt>
                <c:pt idx="60">
                  <c:v>31.970348669819316</c:v>
                </c:pt>
                <c:pt idx="61">
                  <c:v>32.464499259811163</c:v>
                </c:pt>
                <c:pt idx="62">
                  <c:v>35.896528300415582</c:v>
                </c:pt>
                <c:pt idx="63">
                  <c:v>35.552699846745782</c:v>
                </c:pt>
                <c:pt idx="64">
                  <c:v>35.000200316607703</c:v>
                </c:pt>
                <c:pt idx="65">
                  <c:v>37.266244230894614</c:v>
                </c:pt>
                <c:pt idx="66">
                  <c:v>37.549628094171879</c:v>
                </c:pt>
                <c:pt idx="67">
                  <c:v>38.593881975588374</c:v>
                </c:pt>
                <c:pt idx="68">
                  <c:v>41.999829504161283</c:v>
                </c:pt>
                <c:pt idx="69">
                  <c:v>41.036543923078028</c:v>
                </c:pt>
                <c:pt idx="70">
                  <c:v>43.494476288642716</c:v>
                </c:pt>
                <c:pt idx="71">
                  <c:v>13.371877091241799</c:v>
                </c:pt>
                <c:pt idx="72">
                  <c:v>9.2437347966620962</c:v>
                </c:pt>
                <c:pt idx="73">
                  <c:v>12.370795087987688</c:v>
                </c:pt>
                <c:pt idx="74">
                  <c:v>11.762722419994503</c:v>
                </c:pt>
                <c:pt idx="75">
                  <c:v>11.316144378556658</c:v>
                </c:pt>
                <c:pt idx="76">
                  <c:v>10.642706794143663</c:v>
                </c:pt>
                <c:pt idx="77">
                  <c:v>10.880604054509121</c:v>
                </c:pt>
                <c:pt idx="78">
                  <c:v>14.217833528095952</c:v>
                </c:pt>
                <c:pt idx="79">
                  <c:v>19.540866215910881</c:v>
                </c:pt>
                <c:pt idx="80">
                  <c:v>21.008156588864779</c:v>
                </c:pt>
                <c:pt idx="81">
                  <c:v>22.803630608562713</c:v>
                </c:pt>
                <c:pt idx="82">
                  <c:v>23.466625720914237</c:v>
                </c:pt>
                <c:pt idx="83">
                  <c:v>29.508300333804499</c:v>
                </c:pt>
                <c:pt idx="84">
                  <c:v>33.109492945699202</c:v>
                </c:pt>
                <c:pt idx="85">
                  <c:v>31.712248936209534</c:v>
                </c:pt>
                <c:pt idx="86">
                  <c:v>27.699340751613477</c:v>
                </c:pt>
                <c:pt idx="87">
                  <c:v>27.302533202134668</c:v>
                </c:pt>
                <c:pt idx="88">
                  <c:v>28.510905362259223</c:v>
                </c:pt>
                <c:pt idx="89">
                  <c:v>28.523169135466134</c:v>
                </c:pt>
                <c:pt idx="90">
                  <c:v>23.658321877523349</c:v>
                </c:pt>
                <c:pt idx="91">
                  <c:v>16.79841819267395</c:v>
                </c:pt>
                <c:pt idx="92">
                  <c:v>9.106691647146107</c:v>
                </c:pt>
                <c:pt idx="93">
                  <c:v>6.5287034604192513</c:v>
                </c:pt>
                <c:pt idx="94">
                  <c:v>3.2249140425530527</c:v>
                </c:pt>
                <c:pt idx="95">
                  <c:v>2.3903059477203215</c:v>
                </c:pt>
                <c:pt idx="96">
                  <c:v>2.8251243262008359</c:v>
                </c:pt>
                <c:pt idx="97">
                  <c:v>2.5465840994764335</c:v>
                </c:pt>
                <c:pt idx="98">
                  <c:v>8.2397101845109262</c:v>
                </c:pt>
                <c:pt idx="99">
                  <c:v>7.4190265049160189</c:v>
                </c:pt>
                <c:pt idx="100">
                  <c:v>9.0755884909538338</c:v>
                </c:pt>
                <c:pt idx="101">
                  <c:v>10.82306767688894</c:v>
                </c:pt>
                <c:pt idx="102">
                  <c:v>13.557059574271619</c:v>
                </c:pt>
                <c:pt idx="103">
                  <c:v>17.946712977184291</c:v>
                </c:pt>
                <c:pt idx="104">
                  <c:v>23.587479979698088</c:v>
                </c:pt>
                <c:pt idx="105">
                  <c:v>30.079326473959924</c:v>
                </c:pt>
                <c:pt idx="106">
                  <c:v>37.222429517446159</c:v>
                </c:pt>
                <c:pt idx="107">
                  <c:v>45.022195443376376</c:v>
                </c:pt>
                <c:pt idx="108">
                  <c:v>47.558910167093785</c:v>
                </c:pt>
                <c:pt idx="109">
                  <c:v>50.867036671694876</c:v>
                </c:pt>
                <c:pt idx="110">
                  <c:v>52.748172024868353</c:v>
                </c:pt>
                <c:pt idx="111">
                  <c:v>59.411415826407818</c:v>
                </c:pt>
                <c:pt idx="112">
                  <c:v>65.53899599766595</c:v>
                </c:pt>
                <c:pt idx="113">
                  <c:v>69.905035353424438</c:v>
                </c:pt>
                <c:pt idx="114">
                  <c:v>73.560957731340181</c:v>
                </c:pt>
                <c:pt idx="115">
                  <c:v>76.223255355447066</c:v>
                </c:pt>
                <c:pt idx="116">
                  <c:v>82.068558893335734</c:v>
                </c:pt>
                <c:pt idx="117">
                  <c:v>86.782683958615735</c:v>
                </c:pt>
                <c:pt idx="118">
                  <c:v>95.228849907713254</c:v>
                </c:pt>
                <c:pt idx="119">
                  <c:v>97.447714526371101</c:v>
                </c:pt>
                <c:pt idx="120">
                  <c:v>108.0107414001248</c:v>
                </c:pt>
                <c:pt idx="121">
                  <c:v>114.26375753471524</c:v>
                </c:pt>
                <c:pt idx="122">
                  <c:v>115.79352513015448</c:v>
                </c:pt>
                <c:pt idx="123">
                  <c:v>116.58940138295037</c:v>
                </c:pt>
                <c:pt idx="124">
                  <c:v>115.66371222981576</c:v>
                </c:pt>
                <c:pt idx="125">
                  <c:v>114.78527867906178</c:v>
                </c:pt>
                <c:pt idx="126">
                  <c:v>116.31458775757903</c:v>
                </c:pt>
                <c:pt idx="127">
                  <c:v>115.40176447678061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DC4-9B4F-CDFBFC4518E1}"/>
            </c:ext>
          </c:extLst>
        </c:ser>
        <c:ser>
          <c:idx val="2"/>
          <c:order val="2"/>
          <c:tx>
            <c:strRef>
              <c:f>Raunverð!$BE$2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>
              <a:noFill/>
            </a:ln>
            <a:effectLst/>
          </c:spPr>
          <c:invertIfNegative val="0"/>
          <c:cat>
            <c:numRef>
              <c:f>Raunverð!$AU$15:$AU$142</c:f>
              <c:numCache>
                <c:formatCode>yyyy\-mm</c:formatCode>
                <c:ptCount val="12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</c:numCache>
            </c:numRef>
          </c:cat>
          <c:val>
            <c:numRef>
              <c:f>Raunverð!$BE$15:$BE$142</c:f>
              <c:numCache>
                <c:formatCode>#,##0</c:formatCode>
                <c:ptCount val="128"/>
                <c:pt idx="0">
                  <c:v>22.501457586618912</c:v>
                </c:pt>
                <c:pt idx="1">
                  <c:v>8.0385797761932309</c:v>
                </c:pt>
                <c:pt idx="2">
                  <c:v>-23.186846106807991</c:v>
                </c:pt>
                <c:pt idx="3">
                  <c:v>-21.140185439560426</c:v>
                </c:pt>
                <c:pt idx="4">
                  <c:v>-27.770445736419134</c:v>
                </c:pt>
                <c:pt idx="5">
                  <c:v>-27.600679936235736</c:v>
                </c:pt>
                <c:pt idx="6">
                  <c:v>-26.273173695329078</c:v>
                </c:pt>
                <c:pt idx="7">
                  <c:v>-25.827978189079147</c:v>
                </c:pt>
                <c:pt idx="8">
                  <c:v>-58.557583909797742</c:v>
                </c:pt>
                <c:pt idx="9">
                  <c:v>-13.893537537923834</c:v>
                </c:pt>
                <c:pt idx="10">
                  <c:v>-38.58414104464822</c:v>
                </c:pt>
                <c:pt idx="11">
                  <c:v>-31.319241873614246</c:v>
                </c:pt>
                <c:pt idx="12">
                  <c:v>39.748917039689019</c:v>
                </c:pt>
                <c:pt idx="13">
                  <c:v>47.367099639871768</c:v>
                </c:pt>
                <c:pt idx="14">
                  <c:v>49.900706737084306</c:v>
                </c:pt>
                <c:pt idx="15">
                  <c:v>46.893372977695734</c:v>
                </c:pt>
                <c:pt idx="16">
                  <c:v>45.790026400773257</c:v>
                </c:pt>
                <c:pt idx="17">
                  <c:v>45.019785079538821</c:v>
                </c:pt>
                <c:pt idx="18">
                  <c:v>40.814260126786294</c:v>
                </c:pt>
                <c:pt idx="19">
                  <c:v>20.11571219366806</c:v>
                </c:pt>
                <c:pt idx="20">
                  <c:v>34.637799664039633</c:v>
                </c:pt>
                <c:pt idx="21">
                  <c:v>33.437455224151009</c:v>
                </c:pt>
                <c:pt idx="22">
                  <c:v>35.474944546516639</c:v>
                </c:pt>
                <c:pt idx="23">
                  <c:v>39.741411960339207</c:v>
                </c:pt>
                <c:pt idx="24">
                  <c:v>-21.935086605761228</c:v>
                </c:pt>
                <c:pt idx="25">
                  <c:v>-23.631070411557602</c:v>
                </c:pt>
                <c:pt idx="26">
                  <c:v>-55.488198894382904</c:v>
                </c:pt>
                <c:pt idx="27">
                  <c:v>-76.618244025352979</c:v>
                </c:pt>
                <c:pt idx="28">
                  <c:v>-92.127635271987373</c:v>
                </c:pt>
                <c:pt idx="29">
                  <c:v>-100.21886908358508</c:v>
                </c:pt>
                <c:pt idx="30">
                  <c:v>-100.33760300118269</c:v>
                </c:pt>
                <c:pt idx="31">
                  <c:v>-91.596771675917211</c:v>
                </c:pt>
                <c:pt idx="32">
                  <c:v>-112.71647940260709</c:v>
                </c:pt>
                <c:pt idx="33">
                  <c:v>-115.63369301925104</c:v>
                </c:pt>
                <c:pt idx="34">
                  <c:v>-122.42608627685738</c:v>
                </c:pt>
                <c:pt idx="35">
                  <c:v>-127.27198213798748</c:v>
                </c:pt>
                <c:pt idx="36">
                  <c:v>-131.20055237945482</c:v>
                </c:pt>
                <c:pt idx="37">
                  <c:v>-130.15680220726478</c:v>
                </c:pt>
                <c:pt idx="38">
                  <c:v>-97.937565799306583</c:v>
                </c:pt>
                <c:pt idx="39">
                  <c:v>-69.8335889419388</c:v>
                </c:pt>
                <c:pt idx="40">
                  <c:v>-50.912804005932308</c:v>
                </c:pt>
                <c:pt idx="41">
                  <c:v>-43.72498794240834</c:v>
                </c:pt>
                <c:pt idx="42">
                  <c:v>-39.761926866586776</c:v>
                </c:pt>
                <c:pt idx="43">
                  <c:v>-26.113817762744951</c:v>
                </c:pt>
                <c:pt idx="44">
                  <c:v>-19.847888000510295</c:v>
                </c:pt>
                <c:pt idx="45">
                  <c:v>-15.492484488273965</c:v>
                </c:pt>
                <c:pt idx="46">
                  <c:v>-9.6512973607003989</c:v>
                </c:pt>
                <c:pt idx="47">
                  <c:v>-4.5152315979728073</c:v>
                </c:pt>
                <c:pt idx="48">
                  <c:v>-1.0555262022952836</c:v>
                </c:pt>
                <c:pt idx="49">
                  <c:v>-0.61561439600077072</c:v>
                </c:pt>
                <c:pt idx="50">
                  <c:v>1.8450591513758052E-2</c:v>
                </c:pt>
                <c:pt idx="51">
                  <c:v>-1.0937282372742958</c:v>
                </c:pt>
                <c:pt idx="52">
                  <c:v>-0.69305410125521405</c:v>
                </c:pt>
                <c:pt idx="53">
                  <c:v>-0.74195998914418881</c:v>
                </c:pt>
                <c:pt idx="54">
                  <c:v>-0.52801496142248938</c:v>
                </c:pt>
                <c:pt idx="55">
                  <c:v>-1.5646814434291278</c:v>
                </c:pt>
                <c:pt idx="56">
                  <c:v>-1.6834319688185291</c:v>
                </c:pt>
                <c:pt idx="57">
                  <c:v>-1.7595905506524465</c:v>
                </c:pt>
                <c:pt idx="58">
                  <c:v>-1.8908483437742889</c:v>
                </c:pt>
                <c:pt idx="59">
                  <c:v>-2.2319961048560919</c:v>
                </c:pt>
                <c:pt idx="60">
                  <c:v>-2.2486079320241337</c:v>
                </c:pt>
                <c:pt idx="61">
                  <c:v>-2.0746853467787618</c:v>
                </c:pt>
                <c:pt idx="62">
                  <c:v>-1.9256253614664067</c:v>
                </c:pt>
                <c:pt idx="63">
                  <c:v>-1.4200087955253213</c:v>
                </c:pt>
                <c:pt idx="64">
                  <c:v>-1.3592310196248643</c:v>
                </c:pt>
                <c:pt idx="65">
                  <c:v>-1.336417933818306</c:v>
                </c:pt>
                <c:pt idx="66">
                  <c:v>-1.5845340830258206</c:v>
                </c:pt>
                <c:pt idx="67">
                  <c:v>-1.3826720265585584</c:v>
                </c:pt>
                <c:pt idx="68">
                  <c:v>-1.5263817498930836</c:v>
                </c:pt>
                <c:pt idx="69">
                  <c:v>-1.4354760477106261</c:v>
                </c:pt>
                <c:pt idx="70">
                  <c:v>-1.1847769235943311</c:v>
                </c:pt>
                <c:pt idx="71">
                  <c:v>-0.91067430615471989</c:v>
                </c:pt>
                <c:pt idx="72">
                  <c:v>-0.69349124363548731</c:v>
                </c:pt>
                <c:pt idx="73">
                  <c:v>-0.66732826139639689</c:v>
                </c:pt>
                <c:pt idx="74">
                  <c:v>-0.59367892716632642</c:v>
                </c:pt>
                <c:pt idx="75">
                  <c:v>-0.60616392608209524</c:v>
                </c:pt>
                <c:pt idx="76">
                  <c:v>-0.69486466762372157</c:v>
                </c:pt>
                <c:pt idx="77">
                  <c:v>-0.70518501026180425</c:v>
                </c:pt>
                <c:pt idx="78">
                  <c:v>-0.43260373079232839</c:v>
                </c:pt>
                <c:pt idx="79">
                  <c:v>-0.47763101296823662</c:v>
                </c:pt>
                <c:pt idx="80">
                  <c:v>-0.2686519816613101</c:v>
                </c:pt>
                <c:pt idx="81">
                  <c:v>-0.26567811370758265</c:v>
                </c:pt>
                <c:pt idx="82">
                  <c:v>-0.2841305987363465</c:v>
                </c:pt>
                <c:pt idx="83">
                  <c:v>-0.10976187818136124</c:v>
                </c:pt>
                <c:pt idx="84">
                  <c:v>-0.14129813767974031</c:v>
                </c:pt>
                <c:pt idx="85">
                  <c:v>-0.12365540879400144</c:v>
                </c:pt>
                <c:pt idx="86">
                  <c:v>-0.21002380979216462</c:v>
                </c:pt>
                <c:pt idx="87">
                  <c:v>-0.1868693168471931</c:v>
                </c:pt>
                <c:pt idx="88">
                  <c:v>-0.10654637735405897</c:v>
                </c:pt>
                <c:pt idx="89">
                  <c:v>-9.8356478912123346E-2</c:v>
                </c:pt>
                <c:pt idx="90">
                  <c:v>-0.1103769294732283</c:v>
                </c:pt>
                <c:pt idx="91">
                  <c:v>-7.6325430524979532E-2</c:v>
                </c:pt>
                <c:pt idx="92">
                  <c:v>-7.6406809251867269E-2</c:v>
                </c:pt>
                <c:pt idx="93">
                  <c:v>-0.1028754699995475</c:v>
                </c:pt>
                <c:pt idx="94">
                  <c:v>-9.8473382269947174E-2</c:v>
                </c:pt>
                <c:pt idx="95">
                  <c:v>-0.11066083812919969</c:v>
                </c:pt>
                <c:pt idx="96">
                  <c:v>-0.11556928467831068</c:v>
                </c:pt>
                <c:pt idx="97">
                  <c:v>-0.16089117320350263</c:v>
                </c:pt>
                <c:pt idx="98">
                  <c:v>-0.12826407021382358</c:v>
                </c:pt>
                <c:pt idx="99">
                  <c:v>-0.1479412254496052</c:v>
                </c:pt>
                <c:pt idx="100">
                  <c:v>-0.15732636781364923</c:v>
                </c:pt>
                <c:pt idx="101">
                  <c:v>-0.14921922730078346</c:v>
                </c:pt>
                <c:pt idx="102">
                  <c:v>-0.13313789328585957</c:v>
                </c:pt>
                <c:pt idx="103">
                  <c:v>-0.11847197071039883</c:v>
                </c:pt>
                <c:pt idx="104">
                  <c:v>-0.11384357994656261</c:v>
                </c:pt>
                <c:pt idx="105">
                  <c:v>-9.1244279154442831E-2</c:v>
                </c:pt>
                <c:pt idx="106">
                  <c:v>-8.0130611518444556E-2</c:v>
                </c:pt>
                <c:pt idx="107">
                  <c:v>-7.7143759092261233E-2</c:v>
                </c:pt>
                <c:pt idx="108">
                  <c:v>-7.5330874201782111E-2</c:v>
                </c:pt>
                <c:pt idx="109">
                  <c:v>-4.2127565407322431E-2</c:v>
                </c:pt>
                <c:pt idx="110">
                  <c:v>-6.3950017639364087E-2</c:v>
                </c:pt>
                <c:pt idx="111">
                  <c:v>-4.700837325132215E-2</c:v>
                </c:pt>
                <c:pt idx="112">
                  <c:v>-4.5520609238679954E-2</c:v>
                </c:pt>
                <c:pt idx="113">
                  <c:v>-6.6753571937825829E-2</c:v>
                </c:pt>
                <c:pt idx="114">
                  <c:v>-7.1599764833241097E-2</c:v>
                </c:pt>
                <c:pt idx="115">
                  <c:v>-8.0382664655608588E-2</c:v>
                </c:pt>
                <c:pt idx="116">
                  <c:v>-7.5576001422129335E-2</c:v>
                </c:pt>
                <c:pt idx="117">
                  <c:v>-6.6050276169281552E-2</c:v>
                </c:pt>
                <c:pt idx="118">
                  <c:v>-6.0791919874474548E-2</c:v>
                </c:pt>
                <c:pt idx="119">
                  <c:v>-7.0086683166865921E-2</c:v>
                </c:pt>
                <c:pt idx="120">
                  <c:v>-6.1319975235149843E-2</c:v>
                </c:pt>
                <c:pt idx="121">
                  <c:v>-4.8843738711027679E-2</c:v>
                </c:pt>
                <c:pt idx="122">
                  <c:v>-3.9809273240976661E-2</c:v>
                </c:pt>
                <c:pt idx="123">
                  <c:v>-4.1472462161224966E-2</c:v>
                </c:pt>
                <c:pt idx="124">
                  <c:v>-2.2530319554055322E-2</c:v>
                </c:pt>
                <c:pt idx="125">
                  <c:v>-8.4427945550230032E-3</c:v>
                </c:pt>
                <c:pt idx="126">
                  <c:v>-1.3364896217678918E-2</c:v>
                </c:pt>
                <c:pt idx="127">
                  <c:v>-3.2619455153000687E-3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DC4-9B4F-CDFBFC45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309640"/>
        <c:axId val="107302584"/>
      </c:barChart>
      <c:dateAx>
        <c:axId val="1073096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2584"/>
        <c:crosses val="autoZero"/>
        <c:auto val="1"/>
        <c:lblOffset val="100"/>
        <c:baseTimeUnit val="months"/>
        <c:majorUnit val="12"/>
        <c:majorTimeUnit val="months"/>
      </c:dateAx>
      <c:valAx>
        <c:axId val="10730258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87347271246266E-2"/>
          <c:y val="0.84755838641188963"/>
          <c:w val="0.66656765318128341"/>
          <c:h val="6.75159235668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r>
              <a:rPr lang="en-US" sz="1200" b="0" i="0" baseline="0">
                <a:effectLst/>
                <a:latin typeface="Fedra Sans Std Light" panose="020B0303040000020004" pitchFamily="34" charset="0"/>
              </a:rPr>
              <a:t>Þróun í heildarstöðu útlána til heimila með veð í íbúð 2008-2019 að raunvirði</a:t>
            </a:r>
            <a:endParaRPr lang="is-IS" sz="1200">
              <a:effectLst/>
              <a:latin typeface="Fedra Sans Std Light" panose="020B0303040000020004" pitchFamily="34" charset="0"/>
            </a:endParaRPr>
          </a:p>
        </c:rich>
      </c:tx>
      <c:layout>
        <c:manualLayout>
          <c:xMode val="edge"/>
          <c:yMode val="edge"/>
          <c:x val="0.10866375975405937"/>
          <c:y val="2.5000049212695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8817249612690968E-2"/>
          <c:y val="0.22102438521860607"/>
          <c:w val="0.88071335215239377"/>
          <c:h val="0.46777782370962667"/>
        </c:manualLayout>
      </c:layout>
      <c:areaChart>
        <c:grouping val="stacked"/>
        <c:varyColors val="0"/>
        <c:ser>
          <c:idx val="1"/>
          <c:order val="0"/>
          <c:tx>
            <c:strRef>
              <c:f>Raunverð!$AV$2</c:f>
              <c:strCache>
                <c:ptCount val="1"/>
                <c:pt idx="0">
                  <c:v>Verðtryggð 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Raunverð!$AV$3:$AV$142</c:f>
              <c:numCache>
                <c:formatCode>#,##0</c:formatCode>
                <c:ptCount val="140"/>
                <c:pt idx="0">
                  <c:v>1659.4966666666664</c:v>
                </c:pt>
                <c:pt idx="1">
                  <c:v>1609.5226327742837</c:v>
                </c:pt>
                <c:pt idx="2">
                  <c:v>1603.7650292699727</c:v>
                </c:pt>
                <c:pt idx="3">
                  <c:v>1562.5880003330001</c:v>
                </c:pt>
                <c:pt idx="4">
                  <c:v>1604.1499655059133</c:v>
                </c:pt>
                <c:pt idx="5">
                  <c:v>1607.3266655812438</c:v>
                </c:pt>
                <c:pt idx="6">
                  <c:v>1597.8893338709679</c:v>
                </c:pt>
                <c:pt idx="7">
                  <c:v>1641.9773129795394</c:v>
                </c:pt>
                <c:pt idx="8">
                  <c:v>1640.0765055467514</c:v>
                </c:pt>
                <c:pt idx="9">
                  <c:v>1502.3501101458269</c:v>
                </c:pt>
                <c:pt idx="10">
                  <c:v>1509.2127081427266</c:v>
                </c:pt>
                <c:pt idx="11">
                  <c:v>1505.7001471913488</c:v>
                </c:pt>
                <c:pt idx="12">
                  <c:v>1517.4672177419357</c:v>
                </c:pt>
                <c:pt idx="13">
                  <c:v>1664.8068647845469</c:v>
                </c:pt>
                <c:pt idx="14">
                  <c:v>1611.248798206278</c:v>
                </c:pt>
                <c:pt idx="15">
                  <c:v>1618.9699136904762</c:v>
                </c:pt>
                <c:pt idx="16">
                  <c:v>1607.4797439670392</c:v>
                </c:pt>
                <c:pt idx="17">
                  <c:v>1611.5994339622639</c:v>
                </c:pt>
                <c:pt idx="18">
                  <c:v>1627.5709620399882</c:v>
                </c:pt>
                <c:pt idx="19">
                  <c:v>1613.9673522629002</c:v>
                </c:pt>
                <c:pt idx="20">
                  <c:v>1611.2550300343248</c:v>
                </c:pt>
                <c:pt idx="21">
                  <c:v>1604.7910322398188</c:v>
                </c:pt>
                <c:pt idx="22">
                  <c:v>1608.2641690061764</c:v>
                </c:pt>
                <c:pt idx="23">
                  <c:v>1588.3750586756078</c:v>
                </c:pt>
                <c:pt idx="24">
                  <c:v>1611.2865120515694</c:v>
                </c:pt>
                <c:pt idx="25">
                  <c:v>1585.2157966195623</c:v>
                </c:pt>
                <c:pt idx="26">
                  <c:v>1587.9892807936069</c:v>
                </c:pt>
                <c:pt idx="27">
                  <c:v>1591.0805593732819</c:v>
                </c:pt>
                <c:pt idx="28">
                  <c:v>1596.9862277580071</c:v>
                </c:pt>
                <c:pt idx="29">
                  <c:v>1609.1464693765447</c:v>
                </c:pt>
                <c:pt idx="30">
                  <c:v>1614.0734116671276</c:v>
                </c:pt>
                <c:pt idx="31">
                  <c:v>1604.6664520132374</c:v>
                </c:pt>
                <c:pt idx="32">
                  <c:v>1601.3498552123551</c:v>
                </c:pt>
                <c:pt idx="33">
                  <c:v>1589.1346865589926</c:v>
                </c:pt>
                <c:pt idx="34">
                  <c:v>1596.3980930232558</c:v>
                </c:pt>
                <c:pt idx="35">
                  <c:v>1569.1729956367603</c:v>
                </c:pt>
                <c:pt idx="36">
                  <c:v>1608.9369592735277</c:v>
                </c:pt>
                <c:pt idx="37">
                  <c:v>1555.7869717160729</c:v>
                </c:pt>
                <c:pt idx="38">
                  <c:v>1559.161126077586</c:v>
                </c:pt>
                <c:pt idx="39">
                  <c:v>1546.7834215450414</c:v>
                </c:pt>
                <c:pt idx="40">
                  <c:v>1543.2359917902543</c:v>
                </c:pt>
                <c:pt idx="41">
                  <c:v>1545.1584993412387</c:v>
                </c:pt>
                <c:pt idx="42">
                  <c:v>1554.4091023953674</c:v>
                </c:pt>
                <c:pt idx="43">
                  <c:v>1549.0779390916252</c:v>
                </c:pt>
                <c:pt idx="44">
                  <c:v>1535.3002400208713</c:v>
                </c:pt>
                <c:pt idx="45">
                  <c:v>1533.1247620904837</c:v>
                </c:pt>
                <c:pt idx="46">
                  <c:v>1527.9194123764948</c:v>
                </c:pt>
                <c:pt idx="47">
                  <c:v>1545.6644611398963</c:v>
                </c:pt>
                <c:pt idx="48">
                  <c:v>1540.9038956342029</c:v>
                </c:pt>
                <c:pt idx="49">
                  <c:v>1525.0311815856778</c:v>
                </c:pt>
                <c:pt idx="50">
                  <c:v>1515.4901303467475</c:v>
                </c:pt>
                <c:pt idx="51">
                  <c:v>1512.0887983425416</c:v>
                </c:pt>
                <c:pt idx="52">
                  <c:v>1515.752814619442</c:v>
                </c:pt>
                <c:pt idx="53">
                  <c:v>1511.3187453136716</c:v>
                </c:pt>
                <c:pt idx="54">
                  <c:v>1523.8110435548845</c:v>
                </c:pt>
                <c:pt idx="55">
                  <c:v>1513.3964069591527</c:v>
                </c:pt>
                <c:pt idx="56">
                  <c:v>1495.7274749749752</c:v>
                </c:pt>
                <c:pt idx="57">
                  <c:v>1497.17881956576</c:v>
                </c:pt>
                <c:pt idx="58">
                  <c:v>1492.9801044776118</c:v>
                </c:pt>
                <c:pt idx="59">
                  <c:v>1505.5248831427152</c:v>
                </c:pt>
                <c:pt idx="60">
                  <c:v>1484.7567679147037</c:v>
                </c:pt>
                <c:pt idx="61">
                  <c:v>1460.342299341303</c:v>
                </c:pt>
                <c:pt idx="62">
                  <c:v>1476.1154163623082</c:v>
                </c:pt>
                <c:pt idx="63">
                  <c:v>1468.2061603888212</c:v>
                </c:pt>
                <c:pt idx="64">
                  <c:v>1464.4354680282033</c:v>
                </c:pt>
                <c:pt idx="65">
                  <c:v>1456.5574486094315</c:v>
                </c:pt>
                <c:pt idx="66">
                  <c:v>1464.9650569835112</c:v>
                </c:pt>
                <c:pt idx="67">
                  <c:v>1451.4690478492023</c:v>
                </c:pt>
                <c:pt idx="68">
                  <c:v>1451.1308526011562</c:v>
                </c:pt>
                <c:pt idx="69">
                  <c:v>1452.6980527456649</c:v>
                </c:pt>
                <c:pt idx="70">
                  <c:v>1443.5424622030239</c:v>
                </c:pt>
                <c:pt idx="71">
                  <c:v>1406.7815218429218</c:v>
                </c:pt>
                <c:pt idx="72">
                  <c:v>1420.2934515508537</c:v>
                </c:pt>
                <c:pt idx="73">
                  <c:v>1398.9020169572484</c:v>
                </c:pt>
                <c:pt idx="74">
                  <c:v>1399.0620741005482</c:v>
                </c:pt>
                <c:pt idx="75">
                  <c:v>1395.7846294536819</c:v>
                </c:pt>
                <c:pt idx="76">
                  <c:v>1397.0086446712558</c:v>
                </c:pt>
                <c:pt idx="77">
                  <c:v>1392.5598155156101</c:v>
                </c:pt>
                <c:pt idx="78">
                  <c:v>1398.6222778962331</c:v>
                </c:pt>
                <c:pt idx="79">
                  <c:v>1390.1634755376979</c:v>
                </c:pt>
                <c:pt idx="80">
                  <c:v>1395.868622811169</c:v>
                </c:pt>
                <c:pt idx="81">
                  <c:v>1390.9089543950852</c:v>
                </c:pt>
                <c:pt idx="82">
                  <c:v>1397.8342660332542</c:v>
                </c:pt>
                <c:pt idx="83">
                  <c:v>1378.4702983660902</c:v>
                </c:pt>
                <c:pt idx="84">
                  <c:v>1358.5993274505126</c:v>
                </c:pt>
                <c:pt idx="85">
                  <c:v>1327.3004524994076</c:v>
                </c:pt>
                <c:pt idx="86">
                  <c:v>1317.4838602251409</c:v>
                </c:pt>
                <c:pt idx="87">
                  <c:v>1323.4779344262295</c:v>
                </c:pt>
                <c:pt idx="88">
                  <c:v>1315.571620737973</c:v>
                </c:pt>
                <c:pt idx="89">
                  <c:v>1309.4048975075705</c:v>
                </c:pt>
                <c:pt idx="90">
                  <c:v>1296.4627500000001</c:v>
                </c:pt>
                <c:pt idx="91">
                  <c:v>1289.9623294008791</c:v>
                </c:pt>
                <c:pt idx="92">
                  <c:v>1301.3881398049234</c:v>
                </c:pt>
                <c:pt idx="93">
                  <c:v>1294.304116964493</c:v>
                </c:pt>
                <c:pt idx="94">
                  <c:v>1290.5878551467163</c:v>
                </c:pt>
                <c:pt idx="95">
                  <c:v>1272.5627042711233</c:v>
                </c:pt>
                <c:pt idx="96">
                  <c:v>1270.7245984123276</c:v>
                </c:pt>
                <c:pt idx="97">
                  <c:v>1254.5011769480518</c:v>
                </c:pt>
                <c:pt idx="98">
                  <c:v>1254.2195032347506</c:v>
                </c:pt>
                <c:pt idx="99">
                  <c:v>1256.1297694258703</c:v>
                </c:pt>
                <c:pt idx="100">
                  <c:v>1259.4112801377726</c:v>
                </c:pt>
                <c:pt idx="101">
                  <c:v>1256.5725349530139</c:v>
                </c:pt>
                <c:pt idx="102">
                  <c:v>1263.4553196137044</c:v>
                </c:pt>
                <c:pt idx="103">
                  <c:v>1261.8240742438131</c:v>
                </c:pt>
                <c:pt idx="104">
                  <c:v>1258.5021984036487</c:v>
                </c:pt>
                <c:pt idx="105">
                  <c:v>1276.1762599771951</c:v>
                </c:pt>
                <c:pt idx="106">
                  <c:v>1280.8858086222629</c:v>
                </c:pt>
                <c:pt idx="107">
                  <c:v>1283.3278690205013</c:v>
                </c:pt>
                <c:pt idx="108">
                  <c:v>1297.1194558991981</c:v>
                </c:pt>
                <c:pt idx="109">
                  <c:v>1281.616955186533</c:v>
                </c:pt>
                <c:pt idx="110">
                  <c:v>1294.1423903159809</c:v>
                </c:pt>
                <c:pt idx="111">
                  <c:v>1291.4006446505314</c:v>
                </c:pt>
                <c:pt idx="112">
                  <c:v>1295.8695801354402</c:v>
                </c:pt>
                <c:pt idx="113">
                  <c:v>1302.9015902934539</c:v>
                </c:pt>
                <c:pt idx="114">
                  <c:v>1309.5303589975163</c:v>
                </c:pt>
                <c:pt idx="115">
                  <c:v>1308.2750551801801</c:v>
                </c:pt>
                <c:pt idx="116">
                  <c:v>1309.2842453891139</c:v>
                </c:pt>
                <c:pt idx="117">
                  <c:v>1306.7376505484667</c:v>
                </c:pt>
                <c:pt idx="118">
                  <c:v>1316.2722769058296</c:v>
                </c:pt>
                <c:pt idx="119">
                  <c:v>1305.185096153846</c:v>
                </c:pt>
                <c:pt idx="120">
                  <c:v>1313.7596273500449</c:v>
                </c:pt>
                <c:pt idx="121">
                  <c:v>1302.9033409352226</c:v>
                </c:pt>
                <c:pt idx="122">
                  <c:v>1305.3516254688927</c:v>
                </c:pt>
                <c:pt idx="123">
                  <c:v>1312.1926041432621</c:v>
                </c:pt>
                <c:pt idx="124">
                  <c:v>1318.0483393421491</c:v>
                </c:pt>
                <c:pt idx="125">
                  <c:v>1309.8821790770648</c:v>
                </c:pt>
                <c:pt idx="126">
                  <c:v>1321.1920993493504</c:v>
                </c:pt>
                <c:pt idx="127">
                  <c:v>1322.5667423440684</c:v>
                </c:pt>
                <c:pt idx="128">
                  <c:v>1325.2200882189645</c:v>
                </c:pt>
                <c:pt idx="129">
                  <c:v>1313.7499823027656</c:v>
                </c:pt>
                <c:pt idx="130">
                  <c:v>1309.860655077179</c:v>
                </c:pt>
                <c:pt idx="131">
                  <c:v>1296.1691819357623</c:v>
                </c:pt>
                <c:pt idx="132">
                  <c:v>1307.1141774891776</c:v>
                </c:pt>
                <c:pt idx="133">
                  <c:v>1299.9748797770619</c:v>
                </c:pt>
                <c:pt idx="134">
                  <c:v>1292.8922055527487</c:v>
                </c:pt>
                <c:pt idx="135">
                  <c:v>1294.0650924678694</c:v>
                </c:pt>
                <c:pt idx="136">
                  <c:v>1298.8808721309485</c:v>
                </c:pt>
                <c:pt idx="137">
                  <c:v>1289.3166325097627</c:v>
                </c:pt>
                <c:pt idx="138">
                  <c:v>1295.9714214256644</c:v>
                </c:pt>
                <c:pt idx="139">
                  <c:v>1289.4109973831917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C22-A1CE-1B18F52A73DB}"/>
            </c:ext>
          </c:extLst>
        </c:ser>
        <c:ser>
          <c:idx val="2"/>
          <c:order val="1"/>
          <c:tx>
            <c:strRef>
              <c:f>Raunverð!$AW$2</c:f>
              <c:strCache>
                <c:ptCount val="1"/>
                <c:pt idx="0">
                  <c:v>Óverðtryggð 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Raunverð!$AW$3:$AW$142</c:f>
              <c:numCache>
                <c:formatCode>#,##0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0.7474278622401489</c:v>
                </c:pt>
                <c:pt idx="10">
                  <c:v>0.69735590118938706</c:v>
                </c:pt>
                <c:pt idx="11">
                  <c:v>0.69253529588465013</c:v>
                </c:pt>
                <c:pt idx="12">
                  <c:v>0.65628285543608134</c:v>
                </c:pt>
                <c:pt idx="13">
                  <c:v>0.65156909361069837</c:v>
                </c:pt>
                <c:pt idx="14">
                  <c:v>0.68078325859491773</c:v>
                </c:pt>
                <c:pt idx="15">
                  <c:v>0.6917470238095238</c:v>
                </c:pt>
                <c:pt idx="16">
                  <c:v>0.70201147733961156</c:v>
                </c:pt>
                <c:pt idx="17">
                  <c:v>0.71428592162554427</c:v>
                </c:pt>
                <c:pt idx="18">
                  <c:v>1.3306519849319036</c:v>
                </c:pt>
                <c:pt idx="19">
                  <c:v>1.3345978668204095</c:v>
                </c:pt>
                <c:pt idx="20">
                  <c:v>1.7522625858123571</c:v>
                </c:pt>
                <c:pt idx="21">
                  <c:v>1.7590526018099548</c:v>
                </c:pt>
                <c:pt idx="22">
                  <c:v>1.8188615946097697</c:v>
                </c:pt>
                <c:pt idx="23">
                  <c:v>2.94078932662755</c:v>
                </c:pt>
                <c:pt idx="24">
                  <c:v>9.6987878363228699</c:v>
                </c:pt>
                <c:pt idx="25">
                  <c:v>18.800444721529509</c:v>
                </c:pt>
                <c:pt idx="26">
                  <c:v>26.680682006062277</c:v>
                </c:pt>
                <c:pt idx="27">
                  <c:v>31.063605002748758</c:v>
                </c:pt>
                <c:pt idx="28">
                  <c:v>35.311327675882836</c:v>
                </c:pt>
                <c:pt idx="29">
                  <c:v>37.058497665476516</c:v>
                </c:pt>
                <c:pt idx="30">
                  <c:v>37.541139065523915</c:v>
                </c:pt>
                <c:pt idx="31">
                  <c:v>37.74121070049641</c:v>
                </c:pt>
                <c:pt idx="32">
                  <c:v>45.376130722559289</c:v>
                </c:pt>
                <c:pt idx="33">
                  <c:v>46.783387626608267</c:v>
                </c:pt>
                <c:pt idx="34">
                  <c:v>47.116938440492476</c:v>
                </c:pt>
                <c:pt idx="35">
                  <c:v>46.35201254431415</c:v>
                </c:pt>
                <c:pt idx="36">
                  <c:v>44.746699229499178</c:v>
                </c:pt>
                <c:pt idx="37">
                  <c:v>46.311684797389177</c:v>
                </c:pt>
                <c:pt idx="38">
                  <c:v>58.295355603448272</c:v>
                </c:pt>
                <c:pt idx="39">
                  <c:v>70.429108527131774</c:v>
                </c:pt>
                <c:pt idx="40">
                  <c:v>79.486588983050851</c:v>
                </c:pt>
                <c:pt idx="41">
                  <c:v>82.742291172595529</c:v>
                </c:pt>
                <c:pt idx="42">
                  <c:v>86.53905633061332</c:v>
                </c:pt>
                <c:pt idx="43">
                  <c:v>94.904136256235248</c:v>
                </c:pt>
                <c:pt idx="44">
                  <c:v>97.972756326637096</c:v>
                </c:pt>
                <c:pt idx="45">
                  <c:v>103.1772490899636</c:v>
                </c:pt>
                <c:pt idx="46">
                  <c:v>108.14404576183047</c:v>
                </c:pt>
                <c:pt idx="47">
                  <c:v>120.79051424870464</c:v>
                </c:pt>
                <c:pt idx="48">
                  <c:v>125.40994575045207</c:v>
                </c:pt>
                <c:pt idx="49">
                  <c:v>127.81114450127878</c:v>
                </c:pt>
                <c:pt idx="50">
                  <c:v>131.18983295368258</c:v>
                </c:pt>
                <c:pt idx="51">
                  <c:v>133.24531642390758</c:v>
                </c:pt>
                <c:pt idx="52">
                  <c:v>138.417530771163</c:v>
                </c:pt>
                <c:pt idx="53">
                  <c:v>135.57479255186203</c:v>
                </c:pt>
                <c:pt idx="54">
                  <c:v>139.99151812688822</c:v>
                </c:pt>
                <c:pt idx="55">
                  <c:v>142.96509077155824</c:v>
                </c:pt>
                <c:pt idx="56">
                  <c:v>143.62142017017018</c:v>
                </c:pt>
                <c:pt idx="57">
                  <c:v>145.32778637384578</c:v>
                </c:pt>
                <c:pt idx="58">
                  <c:v>146.75503606965174</c:v>
                </c:pt>
                <c:pt idx="59">
                  <c:v>147.76647936350074</c:v>
                </c:pt>
                <c:pt idx="60">
                  <c:v>157.08376890652119</c:v>
                </c:pt>
                <c:pt idx="61">
                  <c:v>154.8747340814833</c:v>
                </c:pt>
                <c:pt idx="62">
                  <c:v>153.34267470172878</c:v>
                </c:pt>
                <c:pt idx="63">
                  <c:v>154.45777521263668</c:v>
                </c:pt>
                <c:pt idx="64">
                  <c:v>155.25356066131778</c:v>
                </c:pt>
                <c:pt idx="65">
                  <c:v>153.84155259975816</c:v>
                </c:pt>
                <c:pt idx="66">
                  <c:v>156.19025581959264</c:v>
                </c:pt>
                <c:pt idx="67">
                  <c:v>156.23715442242627</c:v>
                </c:pt>
                <c:pt idx="68">
                  <c:v>157.81014210019271</c:v>
                </c:pt>
                <c:pt idx="69">
                  <c:v>159.7297639691715</c:v>
                </c:pt>
                <c:pt idx="70">
                  <c:v>160.34825173986084</c:v>
                </c:pt>
                <c:pt idx="71">
                  <c:v>185.98508952017187</c:v>
                </c:pt>
                <c:pt idx="72">
                  <c:v>189.0541175763405</c:v>
                </c:pt>
                <c:pt idx="73">
                  <c:v>187.33923334129446</c:v>
                </c:pt>
                <c:pt idx="74">
                  <c:v>189.23920300214436</c:v>
                </c:pt>
                <c:pt idx="75">
                  <c:v>190.01047505938246</c:v>
                </c:pt>
                <c:pt idx="76">
                  <c:v>190.25376097792548</c:v>
                </c:pt>
                <c:pt idx="77">
                  <c:v>191.10779683065277</c:v>
                </c:pt>
                <c:pt idx="78">
                  <c:v>193.73988391376452</c:v>
                </c:pt>
                <c:pt idx="79">
                  <c:v>194.83103639801465</c:v>
                </c:pt>
                <c:pt idx="80">
                  <c:v>199.80997160435399</c:v>
                </c:pt>
                <c:pt idx="81">
                  <c:v>200.76630789224953</c:v>
                </c:pt>
                <c:pt idx="82">
                  <c:v>203.84272802850356</c:v>
                </c:pt>
                <c:pt idx="83">
                  <c:v>199.35696661141367</c:v>
                </c:pt>
                <c:pt idx="84">
                  <c:v>198.2978523730026</c:v>
                </c:pt>
                <c:pt idx="85">
                  <c:v>199.71002842928215</c:v>
                </c:pt>
                <c:pt idx="86">
                  <c:v>201.00192542213887</c:v>
                </c:pt>
                <c:pt idx="87">
                  <c:v>201.32661943793912</c:v>
                </c:pt>
                <c:pt idx="88">
                  <c:v>200.89646777206914</c:v>
                </c:pt>
                <c:pt idx="89">
                  <c:v>201.98840088516189</c:v>
                </c:pt>
                <c:pt idx="90">
                  <c:v>207.95771744186047</c:v>
                </c:pt>
                <c:pt idx="91">
                  <c:v>214.37190261392553</c:v>
                </c:pt>
                <c:pt idx="92">
                  <c:v>220.81812819321877</c:v>
                </c:pt>
                <c:pt idx="93">
                  <c:v>223.56993850081224</c:v>
                </c:pt>
                <c:pt idx="94">
                  <c:v>227.3093537494178</c:v>
                </c:pt>
                <c:pt idx="95">
                  <c:v>228.86526694521817</c:v>
                </c:pt>
                <c:pt idx="96">
                  <c:v>231.4073453187018</c:v>
                </c:pt>
                <c:pt idx="97">
                  <c:v>231.42227736549168</c:v>
                </c:pt>
                <c:pt idx="98">
                  <c:v>228.70126617375234</c:v>
                </c:pt>
                <c:pt idx="99">
                  <c:v>228.62915264007378</c:v>
                </c:pt>
                <c:pt idx="100">
                  <c:v>229.40737313432837</c:v>
                </c:pt>
                <c:pt idx="101">
                  <c:v>230.51157002062803</c:v>
                </c:pt>
                <c:pt idx="102">
                  <c:v>231.61603931938382</c:v>
                </c:pt>
                <c:pt idx="103">
                  <c:v>231.17032080659948</c:v>
                </c:pt>
                <c:pt idx="104">
                  <c:v>229.92481984036488</c:v>
                </c:pt>
                <c:pt idx="105">
                  <c:v>230.09864196123149</c:v>
                </c:pt>
                <c:pt idx="106">
                  <c:v>230.53426779197085</c:v>
                </c:pt>
                <c:pt idx="107">
                  <c:v>231.25557289293849</c:v>
                </c:pt>
                <c:pt idx="108">
                  <c:v>234.23246964490264</c:v>
                </c:pt>
                <c:pt idx="109">
                  <c:v>233.96886146496811</c:v>
                </c:pt>
                <c:pt idx="110">
                  <c:v>236.94097635826327</c:v>
                </c:pt>
                <c:pt idx="111">
                  <c:v>236.0481791449898</c:v>
                </c:pt>
                <c:pt idx="112">
                  <c:v>238.4829616252822</c:v>
                </c:pt>
                <c:pt idx="113">
                  <c:v>241.33463769751697</c:v>
                </c:pt>
                <c:pt idx="114">
                  <c:v>245.17309889365544</c:v>
                </c:pt>
                <c:pt idx="115">
                  <c:v>249.11703378378377</c:v>
                </c:pt>
                <c:pt idx="116">
                  <c:v>253.51229982006296</c:v>
                </c:pt>
                <c:pt idx="117">
                  <c:v>260.17796843519142</c:v>
                </c:pt>
                <c:pt idx="118">
                  <c:v>267.75669730941701</c:v>
                </c:pt>
                <c:pt idx="119">
                  <c:v>276.27776833631486</c:v>
                </c:pt>
                <c:pt idx="120">
                  <c:v>281.79137981199642</c:v>
                </c:pt>
                <c:pt idx="121">
                  <c:v>284.83589813666299</c:v>
                </c:pt>
                <c:pt idx="122">
                  <c:v>289.68914838313162</c:v>
                </c:pt>
                <c:pt idx="123">
                  <c:v>295.45959497139762</c:v>
                </c:pt>
                <c:pt idx="124">
                  <c:v>304.02195762294815</c:v>
                </c:pt>
                <c:pt idx="125">
                  <c:v>311.23967305094141</c:v>
                </c:pt>
                <c:pt idx="126">
                  <c:v>318.73405662499562</c:v>
                </c:pt>
                <c:pt idx="127">
                  <c:v>325.34028913923083</c:v>
                </c:pt>
                <c:pt idx="128">
                  <c:v>335.5808587133987</c:v>
                </c:pt>
                <c:pt idx="129">
                  <c:v>346.96065239380715</c:v>
                </c:pt>
                <c:pt idx="130">
                  <c:v>362.98554721713026</c:v>
                </c:pt>
                <c:pt idx="131">
                  <c:v>373.72548286268596</c:v>
                </c:pt>
                <c:pt idx="132">
                  <c:v>389.80212121212122</c:v>
                </c:pt>
                <c:pt idx="133">
                  <c:v>399.09965567137823</c:v>
                </c:pt>
                <c:pt idx="134">
                  <c:v>405.4826735132861</c:v>
                </c:pt>
                <c:pt idx="135">
                  <c:v>412.04899635434799</c:v>
                </c:pt>
                <c:pt idx="136">
                  <c:v>419.68566985276391</c:v>
                </c:pt>
                <c:pt idx="137">
                  <c:v>426.02495173000318</c:v>
                </c:pt>
                <c:pt idx="138">
                  <c:v>435.04864438257465</c:v>
                </c:pt>
                <c:pt idx="139">
                  <c:v>440.74205361601145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4C22-A1CE-1B18F52A73DB}"/>
            </c:ext>
          </c:extLst>
        </c:ser>
        <c:ser>
          <c:idx val="3"/>
          <c:order val="2"/>
          <c:tx>
            <c:strRef>
              <c:f>Raunverð!$AX$2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Raunverð!$AX$3:$AX$142</c:f>
              <c:numCache>
                <c:formatCode>#,##0</c:formatCode>
                <c:ptCount val="140"/>
                <c:pt idx="0">
                  <c:v>95.438333333333318</c:v>
                </c:pt>
                <c:pt idx="1">
                  <c:v>102.27374563242489</c:v>
                </c:pt>
                <c:pt idx="2">
                  <c:v>129.81522727272727</c:v>
                </c:pt>
                <c:pt idx="3">
                  <c:v>124.39813186813186</c:v>
                </c:pt>
                <c:pt idx="4">
                  <c:v>128.25916557161631</c:v>
                </c:pt>
                <c:pt idx="5">
                  <c:v>129.7927336372517</c:v>
                </c:pt>
                <c:pt idx="6">
                  <c:v>128.58613225806451</c:v>
                </c:pt>
                <c:pt idx="7">
                  <c:v>127.28318574168797</c:v>
                </c:pt>
                <c:pt idx="8">
                  <c:v>160.39203328050712</c:v>
                </c:pt>
                <c:pt idx="9">
                  <c:v>115.46884579584237</c:v>
                </c:pt>
                <c:pt idx="10">
                  <c:v>138.95175053369931</c:v>
                </c:pt>
                <c:pt idx="11">
                  <c:v>127.03358666266148</c:v>
                </c:pt>
                <c:pt idx="12">
                  <c:v>117.93979091995223</c:v>
                </c:pt>
                <c:pt idx="13">
                  <c:v>110.31232540861812</c:v>
                </c:pt>
                <c:pt idx="14">
                  <c:v>106.62838116591928</c:v>
                </c:pt>
                <c:pt idx="15">
                  <c:v>103.25794642857143</c:v>
                </c:pt>
                <c:pt idx="16">
                  <c:v>100.48871983519717</c:v>
                </c:pt>
                <c:pt idx="17">
                  <c:v>102.19205370101596</c:v>
                </c:pt>
                <c:pt idx="18">
                  <c:v>102.31295856273543</c:v>
                </c:pt>
                <c:pt idx="19">
                  <c:v>101.45520755260883</c:v>
                </c:pt>
                <c:pt idx="20">
                  <c:v>101.83444937070938</c:v>
                </c:pt>
                <c:pt idx="21">
                  <c:v>101.57530825791854</c:v>
                </c:pt>
                <c:pt idx="22">
                  <c:v>100.36760948905109</c:v>
                </c:pt>
                <c:pt idx="23">
                  <c:v>95.714344789047232</c:v>
                </c:pt>
                <c:pt idx="24">
                  <c:v>157.68870795964125</c:v>
                </c:pt>
                <c:pt idx="25">
                  <c:v>157.67942504848989</c:v>
                </c:pt>
                <c:pt idx="26">
                  <c:v>156.52908790300359</c:v>
                </c:pt>
                <c:pt idx="27">
                  <c:v>150.15131940626716</c:v>
                </c:pt>
                <c:pt idx="28">
                  <c:v>146.27874623597043</c:v>
                </c:pt>
                <c:pt idx="29">
                  <c:v>147.21183878055479</c:v>
                </c:pt>
                <c:pt idx="30">
                  <c:v>143.12721868952173</c:v>
                </c:pt>
                <c:pt idx="31">
                  <c:v>121.57091974627689</c:v>
                </c:pt>
                <c:pt idx="32">
                  <c:v>136.47224903474901</c:v>
                </c:pt>
                <c:pt idx="33">
                  <c:v>135.01276348206954</c:v>
                </c:pt>
                <c:pt idx="34">
                  <c:v>135.84255403556773</c:v>
                </c:pt>
                <c:pt idx="35">
                  <c:v>135.45575674938644</c:v>
                </c:pt>
                <c:pt idx="36">
                  <c:v>135.75362135388002</c:v>
                </c:pt>
                <c:pt idx="37">
                  <c:v>134.04835463693229</c:v>
                </c:pt>
                <c:pt idx="38">
                  <c:v>101.04088900862068</c:v>
                </c:pt>
                <c:pt idx="39">
                  <c:v>73.533075380914184</c:v>
                </c:pt>
                <c:pt idx="40">
                  <c:v>54.151110963983051</c:v>
                </c:pt>
                <c:pt idx="41">
                  <c:v>46.992969696969702</c:v>
                </c:pt>
                <c:pt idx="42">
                  <c:v>42.78961568833904</c:v>
                </c:pt>
                <c:pt idx="43">
                  <c:v>29.974148070359675</c:v>
                </c:pt>
                <c:pt idx="44">
                  <c:v>23.755769632141927</c:v>
                </c:pt>
                <c:pt idx="45">
                  <c:v>19.379070462818511</c:v>
                </c:pt>
                <c:pt idx="46">
                  <c:v>13.416467758710349</c:v>
                </c:pt>
                <c:pt idx="47">
                  <c:v>8.1837746113989631</c:v>
                </c:pt>
                <c:pt idx="48">
                  <c:v>4.5530689744252122</c:v>
                </c:pt>
                <c:pt idx="49">
                  <c:v>3.8915524296675192</c:v>
                </c:pt>
                <c:pt idx="50">
                  <c:v>3.1033232093140972</c:v>
                </c:pt>
                <c:pt idx="51">
                  <c:v>3.6994864389753892</c:v>
                </c:pt>
                <c:pt idx="52">
                  <c:v>3.2383069580507406</c:v>
                </c:pt>
                <c:pt idx="53">
                  <c:v>3.2679817545613594</c:v>
                </c:pt>
                <c:pt idx="54">
                  <c:v>3.0276888217522662</c:v>
                </c:pt>
                <c:pt idx="55">
                  <c:v>3.8603303076147246</c:v>
                </c:pt>
                <c:pt idx="56">
                  <c:v>3.9078816316316316</c:v>
                </c:pt>
                <c:pt idx="57">
                  <c:v>3.886585974544547</c:v>
                </c:pt>
                <c:pt idx="58">
                  <c:v>3.7651703980099502</c:v>
                </c:pt>
                <c:pt idx="59">
                  <c:v>3.6685430134261563</c:v>
                </c:pt>
                <c:pt idx="60">
                  <c:v>3.4975427721299286</c:v>
                </c:pt>
                <c:pt idx="61">
                  <c:v>3.2759380336667485</c:v>
                </c:pt>
                <c:pt idx="62">
                  <c:v>3.1217738008278553</c:v>
                </c:pt>
                <c:pt idx="63">
                  <c:v>2.6057582017010934</c:v>
                </c:pt>
                <c:pt idx="64">
                  <c:v>2.5452528567955266</c:v>
                </c:pt>
                <c:pt idx="65">
                  <c:v>2.5260217654171706</c:v>
                </c:pt>
                <c:pt idx="66">
                  <c:v>2.4996738603297768</c:v>
                </c:pt>
                <c:pt idx="67">
                  <c:v>2.2956488641855968</c:v>
                </c:pt>
                <c:pt idx="68">
                  <c:v>2.2244496628131025</c:v>
                </c:pt>
                <c:pt idx="69">
                  <c:v>2.1269954238921005</c:v>
                </c:pt>
                <c:pt idx="70">
                  <c:v>1.8743220542356613</c:v>
                </c:pt>
                <c:pt idx="71">
                  <c:v>1.4365469085700644</c:v>
                </c:pt>
                <c:pt idx="72">
                  <c:v>1.2489348401057949</c:v>
                </c:pt>
                <c:pt idx="73">
                  <c:v>1.2012526868879865</c:v>
                </c:pt>
                <c:pt idx="74">
                  <c:v>1.1961484393614485</c:v>
                </c:pt>
                <c:pt idx="75">
                  <c:v>1.1857494061757721</c:v>
                </c:pt>
                <c:pt idx="76">
                  <c:v>1.1860218371706623</c:v>
                </c:pt>
                <c:pt idx="77">
                  <c:v>1.1896038315988646</c:v>
                </c:pt>
                <c:pt idx="78">
                  <c:v>0.91513977730395635</c:v>
                </c:pt>
                <c:pt idx="79">
                  <c:v>0.91297683762703841</c:v>
                </c:pt>
                <c:pt idx="80">
                  <c:v>0.69806791292001891</c:v>
                </c:pt>
                <c:pt idx="81">
                  <c:v>0.69151937618147452</c:v>
                </c:pt>
                <c:pt idx="82">
                  <c:v>0.68954513064133016</c:v>
                </c:pt>
                <c:pt idx="83">
                  <c:v>0.5258726024153445</c:v>
                </c:pt>
                <c:pt idx="84">
                  <c:v>0.55544359647030761</c:v>
                </c:pt>
                <c:pt idx="85">
                  <c:v>0.53392442549158958</c:v>
                </c:pt>
                <c:pt idx="86">
                  <c:v>0.60246951219512213</c:v>
                </c:pt>
                <c:pt idx="87">
                  <c:v>0.57958548009367683</c:v>
                </c:pt>
                <c:pt idx="88">
                  <c:v>0.49115716954694072</c:v>
                </c:pt>
                <c:pt idx="89">
                  <c:v>0.48441882133706032</c:v>
                </c:pt>
                <c:pt idx="90">
                  <c:v>0.48253604651162796</c:v>
                </c:pt>
                <c:pt idx="91">
                  <c:v>0.43534582465880178</c:v>
                </c:pt>
                <c:pt idx="92">
                  <c:v>0.42941593125870881</c:v>
                </c:pt>
                <c:pt idx="93">
                  <c:v>0.42584126247389187</c:v>
                </c:pt>
                <c:pt idx="94">
                  <c:v>0.40541453190498367</c:v>
                </c:pt>
                <c:pt idx="95">
                  <c:v>0.41611072423398326</c:v>
                </c:pt>
                <c:pt idx="96">
                  <c:v>0.4141454587905673</c:v>
                </c:pt>
                <c:pt idx="97">
                  <c:v>0.41026901669758814</c:v>
                </c:pt>
                <c:pt idx="98">
                  <c:v>0.39244570240295751</c:v>
                </c:pt>
                <c:pt idx="99">
                  <c:v>0.39271616324648373</c:v>
                </c:pt>
                <c:pt idx="100">
                  <c:v>0.38461079219288175</c:v>
                </c:pt>
                <c:pt idx="101">
                  <c:v>0.38606234242493698</c:v>
                </c:pt>
                <c:pt idx="102">
                  <c:v>0.37215911703839966</c:v>
                </c:pt>
                <c:pt idx="103">
                  <c:v>0.35902039413382225</c:v>
                </c:pt>
                <c:pt idx="104">
                  <c:v>0.35300912200684154</c:v>
                </c:pt>
                <c:pt idx="105">
                  <c:v>0.32296579247434437</c:v>
                </c:pt>
                <c:pt idx="106">
                  <c:v>0.30694114963503649</c:v>
                </c:pt>
                <c:pt idx="107">
                  <c:v>0.30544988610478357</c:v>
                </c:pt>
                <c:pt idx="108">
                  <c:v>0.29857617411225662</c:v>
                </c:pt>
                <c:pt idx="109">
                  <c:v>0.24937784349408551</c:v>
                </c:pt>
                <c:pt idx="110">
                  <c:v>0.26418163218913393</c:v>
                </c:pt>
                <c:pt idx="111">
                  <c:v>0.24477493779687853</c:v>
                </c:pt>
                <c:pt idx="112">
                  <c:v>0.22728442437923252</c:v>
                </c:pt>
                <c:pt idx="113">
                  <c:v>0.23684311512415351</c:v>
                </c:pt>
                <c:pt idx="114">
                  <c:v>0.23902122375254009</c:v>
                </c:pt>
                <c:pt idx="115">
                  <c:v>0.24054842342342342</c:v>
                </c:pt>
                <c:pt idx="116">
                  <c:v>0.23916554206027893</c:v>
                </c:pt>
                <c:pt idx="117">
                  <c:v>0.23172151331990154</c:v>
                </c:pt>
                <c:pt idx="118">
                  <c:v>0.22681053811659194</c:v>
                </c:pt>
                <c:pt idx="119">
                  <c:v>0.22830612701252234</c:v>
                </c:pt>
                <c:pt idx="120">
                  <c:v>0.22324529991047451</c:v>
                </c:pt>
                <c:pt idx="121">
                  <c:v>0.20725027808676308</c:v>
                </c:pt>
                <c:pt idx="122">
                  <c:v>0.20023161454976984</c:v>
                </c:pt>
                <c:pt idx="123">
                  <c:v>0.19776656454555638</c:v>
                </c:pt>
                <c:pt idx="124">
                  <c:v>0.18176381514055256</c:v>
                </c:pt>
                <c:pt idx="125">
                  <c:v>0.17008954318632769</c:v>
                </c:pt>
                <c:pt idx="126">
                  <c:v>0.16742145891929899</c:v>
                </c:pt>
                <c:pt idx="127">
                  <c:v>0.16016575876781483</c:v>
                </c:pt>
                <c:pt idx="128">
                  <c:v>0.16358954063814959</c:v>
                </c:pt>
                <c:pt idx="129">
                  <c:v>0.16567123715061999</c:v>
                </c:pt>
                <c:pt idx="130">
                  <c:v>0.16601861824211739</c:v>
                </c:pt>
                <c:pt idx="131">
                  <c:v>0.15821944384565642</c:v>
                </c:pt>
                <c:pt idx="132">
                  <c:v>0.16192532467532467</c:v>
                </c:pt>
                <c:pt idx="133">
                  <c:v>0.1584065393757354</c:v>
                </c:pt>
                <c:pt idx="134">
                  <c:v>0.16042234130879318</c:v>
                </c:pt>
                <c:pt idx="135">
                  <c:v>0.15629410238433142</c:v>
                </c:pt>
                <c:pt idx="136">
                  <c:v>0.15923349558649724</c:v>
                </c:pt>
                <c:pt idx="137">
                  <c:v>0.16164674863130468</c:v>
                </c:pt>
                <c:pt idx="138">
                  <c:v>0.15405656270162008</c:v>
                </c:pt>
                <c:pt idx="139">
                  <c:v>0.15690381325251476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4C22-A1CE-1B18F52A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2976"/>
        <c:axId val="107305720"/>
      </c:areaChart>
      <c:dateAx>
        <c:axId val="1073029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305720"/>
        <c:crosses val="autoZero"/>
        <c:auto val="1"/>
        <c:lblOffset val="100"/>
        <c:baseTimeUnit val="months"/>
        <c:majorUnit val="12"/>
        <c:majorTimeUnit val="months"/>
      </c:dateAx>
      <c:valAx>
        <c:axId val="10730572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3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56042414356169E-3"/>
          <c:y val="0.7822489151881532"/>
          <c:w val="0.85897245576163705"/>
          <c:h val="0.1734683975313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6511627906976"/>
          <c:y val="4.8832271762208071E-2"/>
          <c:w val="0.82902099483204139"/>
          <c:h val="0.62590233545647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Raunverð!$BC$2</c:f>
              <c:strCache>
                <c:ptCount val="1"/>
                <c:pt idx="0">
                  <c:v>Verðtryggð lán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Raunverð!$BC$15:$BC$136</c:f>
              <c:numCache>
                <c:formatCode>#,##0</c:formatCode>
                <c:ptCount val="122"/>
                <c:pt idx="0">
                  <c:v>-142.02944892473079</c:v>
                </c:pt>
                <c:pt idx="1">
                  <c:v>55.284232010263167</c:v>
                </c:pt>
                <c:pt idx="2">
                  <c:v>7.4837689363052959</c:v>
                </c:pt>
                <c:pt idx="3">
                  <c:v>56.381913357476151</c:v>
                </c:pt>
                <c:pt idx="4">
                  <c:v>3.3297784611258976</c:v>
                </c:pt>
                <c:pt idx="5">
                  <c:v>4.2727683810201142</c:v>
                </c:pt>
                <c:pt idx="6">
                  <c:v>29.681628169020314</c:v>
                </c:pt>
                <c:pt idx="7">
                  <c:v>-28.009960716639171</c:v>
                </c:pt>
                <c:pt idx="8">
                  <c:v>-28.821475512426559</c:v>
                </c:pt>
                <c:pt idx="9">
                  <c:v>102.44092209399196</c:v>
                </c:pt>
                <c:pt idx="10">
                  <c:v>99.051460863449847</c:v>
                </c:pt>
                <c:pt idx="11">
                  <c:v>82.674911484258928</c:v>
                </c:pt>
                <c:pt idx="12">
                  <c:v>93.819294309633733</c:v>
                </c:pt>
                <c:pt idx="13">
                  <c:v>-79.591068164984563</c:v>
                </c:pt>
                <c:pt idx="14">
                  <c:v>-23.25951741267113</c:v>
                </c:pt>
                <c:pt idx="15">
                  <c:v>-27.889354317194375</c:v>
                </c:pt>
                <c:pt idx="16">
                  <c:v>-10.493516209032123</c:v>
                </c:pt>
                <c:pt idx="17">
                  <c:v>-2.4529645857192008</c:v>
                </c:pt>
                <c:pt idx="18">
                  <c:v>-13.497550372860587</c:v>
                </c:pt>
                <c:pt idx="19">
                  <c:v>-9.3009002496628455</c:v>
                </c:pt>
                <c:pt idx="20">
                  <c:v>-9.9051748219696947</c:v>
                </c:pt>
                <c:pt idx="21">
                  <c:v>-15.656345680826234</c:v>
                </c:pt>
                <c:pt idx="22">
                  <c:v>-11.86607598292062</c:v>
                </c:pt>
                <c:pt idx="23">
                  <c:v>-19.202063038847427</c:v>
                </c:pt>
                <c:pt idx="24">
                  <c:v>-2.3495527780416978</c:v>
                </c:pt>
                <c:pt idx="25">
                  <c:v>-29.428824903489385</c:v>
                </c:pt>
                <c:pt idx="26">
                  <c:v>-28.82815471602089</c:v>
                </c:pt>
                <c:pt idx="27">
                  <c:v>-44.297137828240466</c:v>
                </c:pt>
                <c:pt idx="28">
                  <c:v>-53.750235967752815</c:v>
                </c:pt>
                <c:pt idx="29">
                  <c:v>-63.987970035306034</c:v>
                </c:pt>
                <c:pt idx="30">
                  <c:v>-59.664309271760203</c:v>
                </c:pt>
                <c:pt idx="31">
                  <c:v>-55.588512921612164</c:v>
                </c:pt>
                <c:pt idx="32">
                  <c:v>-66.049615191483781</c:v>
                </c:pt>
                <c:pt idx="33">
                  <c:v>-56.009924468508871</c:v>
                </c:pt>
                <c:pt idx="34">
                  <c:v>-68.478680646760949</c:v>
                </c:pt>
                <c:pt idx="35">
                  <c:v>-23.508534496864058</c:v>
                </c:pt>
                <c:pt idx="36">
                  <c:v>-68.033063639324837</c:v>
                </c:pt>
                <c:pt idx="37">
                  <c:v>-30.755790130395098</c:v>
                </c:pt>
                <c:pt idx="38">
                  <c:v>-43.670995730838513</c:v>
                </c:pt>
                <c:pt idx="39">
                  <c:v>-34.69462320249977</c:v>
                </c:pt>
                <c:pt idx="40">
                  <c:v>-27.483177170812269</c:v>
                </c:pt>
                <c:pt idx="41">
                  <c:v>-33.839754027567096</c:v>
                </c:pt>
                <c:pt idx="42">
                  <c:v>-30.598058840482963</c:v>
                </c:pt>
                <c:pt idx="43">
                  <c:v>-35.681532132472512</c:v>
                </c:pt>
                <c:pt idx="44">
                  <c:v>-39.572765045896176</c:v>
                </c:pt>
                <c:pt idx="45">
                  <c:v>-35.945942524723705</c:v>
                </c:pt>
                <c:pt idx="46">
                  <c:v>-34.939307898883044</c:v>
                </c:pt>
                <c:pt idx="47">
                  <c:v>-40.13957799718105</c:v>
                </c:pt>
                <c:pt idx="48">
                  <c:v>-56.147127719499167</c:v>
                </c:pt>
                <c:pt idx="49">
                  <c:v>-64.688882244374781</c:v>
                </c:pt>
                <c:pt idx="50">
                  <c:v>-39.374713984439268</c:v>
                </c:pt>
                <c:pt idx="51">
                  <c:v>-43.882637953720405</c:v>
                </c:pt>
                <c:pt idx="52">
                  <c:v>-51.317346591238675</c:v>
                </c:pt>
                <c:pt idx="53">
                  <c:v>-54.761296704240067</c:v>
                </c:pt>
                <c:pt idx="54">
                  <c:v>-58.84598657137326</c:v>
                </c:pt>
                <c:pt idx="55">
                  <c:v>-61.92735910995043</c:v>
                </c:pt>
                <c:pt idx="56">
                  <c:v>-44.596622373818946</c:v>
                </c:pt>
                <c:pt idx="57">
                  <c:v>-44.480766820095141</c:v>
                </c:pt>
                <c:pt idx="58">
                  <c:v>-49.437642274587915</c:v>
                </c:pt>
                <c:pt idx="59">
                  <c:v>-98.743361299793378</c:v>
                </c:pt>
                <c:pt idx="60">
                  <c:v>-64.463316363850026</c:v>
                </c:pt>
                <c:pt idx="61">
                  <c:v>-61.440282384054626</c:v>
                </c:pt>
                <c:pt idx="62">
                  <c:v>-77.053342261760008</c:v>
                </c:pt>
                <c:pt idx="63">
                  <c:v>-72.421530935139344</c:v>
                </c:pt>
                <c:pt idx="64">
                  <c:v>-67.42682335694758</c:v>
                </c:pt>
                <c:pt idx="65">
                  <c:v>-63.997633093821378</c:v>
                </c:pt>
                <c:pt idx="66">
                  <c:v>-66.342779087278132</c:v>
                </c:pt>
                <c:pt idx="67">
                  <c:v>-61.30557231150442</c:v>
                </c:pt>
                <c:pt idx="68">
                  <c:v>-55.262229789987259</c:v>
                </c:pt>
                <c:pt idx="69">
                  <c:v>-61.789098350579707</c:v>
                </c:pt>
                <c:pt idx="70">
                  <c:v>-45.708196169769735</c:v>
                </c:pt>
                <c:pt idx="71">
                  <c:v>-28.311223476831628</c:v>
                </c:pt>
                <c:pt idx="72">
                  <c:v>-61.694124100341014</c:v>
                </c:pt>
                <c:pt idx="73">
                  <c:v>-71.601564457840823</c:v>
                </c:pt>
                <c:pt idx="74">
                  <c:v>-81.5782138754073</c:v>
                </c:pt>
                <c:pt idx="75">
                  <c:v>-72.306695027452406</c:v>
                </c:pt>
                <c:pt idx="76">
                  <c:v>-81.437023933282717</c:v>
                </c:pt>
                <c:pt idx="77">
                  <c:v>-83.154918008039658</c:v>
                </c:pt>
                <c:pt idx="78">
                  <c:v>-102.15952789623293</c:v>
                </c:pt>
                <c:pt idx="79">
                  <c:v>-100.20114613681881</c:v>
                </c:pt>
                <c:pt idx="80">
                  <c:v>-94.480483006245549</c:v>
                </c:pt>
                <c:pt idx="81">
                  <c:v>-96.60483743059217</c:v>
                </c:pt>
                <c:pt idx="82">
                  <c:v>-107.24641088653789</c:v>
                </c:pt>
                <c:pt idx="83">
                  <c:v>-105.90759409496695</c:v>
                </c:pt>
                <c:pt idx="84">
                  <c:v>-87.874729038185023</c:v>
                </c:pt>
                <c:pt idx="85">
                  <c:v>-72.799275551355777</c:v>
                </c:pt>
                <c:pt idx="86">
                  <c:v>-63.264356990390297</c:v>
                </c:pt>
                <c:pt idx="87">
                  <c:v>-67.348165000359131</c:v>
                </c:pt>
                <c:pt idx="88">
                  <c:v>-56.16034060020047</c:v>
                </c:pt>
                <c:pt idx="89">
                  <c:v>-52.832362554556539</c:v>
                </c:pt>
                <c:pt idx="90">
                  <c:v>-33.007430386295709</c:v>
                </c:pt>
                <c:pt idx="91">
                  <c:v>-28.138255157065942</c:v>
                </c:pt>
                <c:pt idx="92">
                  <c:v>-42.885941401274749</c:v>
                </c:pt>
                <c:pt idx="93">
                  <c:v>-18.127856987297946</c:v>
                </c:pt>
                <c:pt idx="94">
                  <c:v>-9.702046524453408</c:v>
                </c:pt>
                <c:pt idx="95">
                  <c:v>10.765164749378073</c:v>
                </c:pt>
                <c:pt idx="96">
                  <c:v>26.394857486870478</c:v>
                </c:pt>
                <c:pt idx="97">
                  <c:v>27.115778238481198</c:v>
                </c:pt>
                <c:pt idx="98">
                  <c:v>39.922887081230328</c:v>
                </c:pt>
                <c:pt idx="99">
                  <c:v>35.27087522466104</c:v>
                </c:pt>
                <c:pt idx="100">
                  <c:v>36.458299997667609</c:v>
                </c:pt>
                <c:pt idx="101">
                  <c:v>46.329055340439936</c:v>
                </c:pt>
                <c:pt idx="102">
                  <c:v>46.075039383811827</c:v>
                </c:pt>
                <c:pt idx="103">
                  <c:v>46.450980936366932</c:v>
                </c:pt>
                <c:pt idx="104">
                  <c:v>50.782046985465286</c:v>
                </c:pt>
                <c:pt idx="105">
                  <c:v>30.561390571271659</c:v>
                </c:pt>
                <c:pt idx="106">
                  <c:v>35.386468283566728</c:v>
                </c:pt>
                <c:pt idx="107">
                  <c:v>21.857227133344622</c:v>
                </c:pt>
                <c:pt idx="108">
                  <c:v>16.640171450846765</c:v>
                </c:pt>
                <c:pt idx="109">
                  <c:v>21.286385748689554</c:v>
                </c:pt>
                <c:pt idx="110">
                  <c:v>11.209235152911788</c:v>
                </c:pt>
                <c:pt idx="111">
                  <c:v>20.791959492730712</c:v>
                </c:pt>
                <c:pt idx="112">
                  <c:v>22.178759206708946</c:v>
                </c:pt>
                <c:pt idx="113">
                  <c:v>6.9805887836109832</c:v>
                </c:pt>
                <c:pt idx="114">
                  <c:v>11.661740351834169</c:v>
                </c:pt>
                <c:pt idx="115">
                  <c:v>14.291687163888355</c:v>
                </c:pt>
                <c:pt idx="116">
                  <c:v>15.935842829850571</c:v>
                </c:pt>
                <c:pt idx="117">
                  <c:v>7.0123317542988843</c:v>
                </c:pt>
                <c:pt idx="118">
                  <c:v>-6.4116218286505955</c:v>
                </c:pt>
                <c:pt idx="119">
                  <c:v>-9.015914218083708</c:v>
                </c:pt>
                <c:pt idx="120">
                  <c:v>-6.645449860867302</c:v>
                </c:pt>
                <c:pt idx="121">
                  <c:v>-2.9284611581606441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A-49BD-91F6-3592CB4038BB}"/>
            </c:ext>
          </c:extLst>
        </c:ser>
        <c:ser>
          <c:idx val="1"/>
          <c:order val="1"/>
          <c:tx>
            <c:strRef>
              <c:f>Raunverð!$BD$2</c:f>
              <c:strCache>
                <c:ptCount val="1"/>
                <c:pt idx="0">
                  <c:v>Óverðtryggð lán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Raunverð!$BD$15:$BD$136</c:f>
              <c:numCache>
                <c:formatCode>#,##0</c:formatCode>
                <c:ptCount val="122"/>
                <c:pt idx="0">
                  <c:v>0.65628285543608134</c:v>
                </c:pt>
                <c:pt idx="1">
                  <c:v>0.65156909361069837</c:v>
                </c:pt>
                <c:pt idx="2">
                  <c:v>0.68078325859491773</c:v>
                </c:pt>
                <c:pt idx="3">
                  <c:v>0.6917470238095238</c:v>
                </c:pt>
                <c:pt idx="4">
                  <c:v>0.70201147733961156</c:v>
                </c:pt>
                <c:pt idx="5">
                  <c:v>0.71428592162554427</c:v>
                </c:pt>
                <c:pt idx="6">
                  <c:v>1.3306519849319036</c:v>
                </c:pt>
                <c:pt idx="7">
                  <c:v>1.3345978668204095</c:v>
                </c:pt>
                <c:pt idx="8">
                  <c:v>1.7522625858123571</c:v>
                </c:pt>
                <c:pt idx="9">
                  <c:v>1.0116247395698059</c:v>
                </c:pt>
                <c:pt idx="10">
                  <c:v>1.1215056934203826</c:v>
                </c:pt>
                <c:pt idx="11">
                  <c:v>2.2482540307429</c:v>
                </c:pt>
                <c:pt idx="12">
                  <c:v>9.0425049808867879</c:v>
                </c:pt>
                <c:pt idx="13">
                  <c:v>18.148875627918809</c:v>
                </c:pt>
                <c:pt idx="14">
                  <c:v>25.999898747467359</c:v>
                </c:pt>
                <c:pt idx="15">
                  <c:v>30.371857978939236</c:v>
                </c:pt>
                <c:pt idx="16">
                  <c:v>34.609316198543226</c:v>
                </c:pt>
                <c:pt idx="17">
                  <c:v>36.34421174385097</c:v>
                </c:pt>
                <c:pt idx="18">
                  <c:v>36.21048708059201</c:v>
                </c:pt>
                <c:pt idx="19">
                  <c:v>36.406612833676</c:v>
                </c:pt>
                <c:pt idx="20">
                  <c:v>43.623868136746928</c:v>
                </c:pt>
                <c:pt idx="21">
                  <c:v>45.024335024798312</c:v>
                </c:pt>
                <c:pt idx="22">
                  <c:v>45.298076845882704</c:v>
                </c:pt>
                <c:pt idx="23">
                  <c:v>43.411223217686597</c:v>
                </c:pt>
                <c:pt idx="24">
                  <c:v>35.047911393176307</c:v>
                </c:pt>
                <c:pt idx="25">
                  <c:v>27.511240075859668</c:v>
                </c:pt>
                <c:pt idx="26">
                  <c:v>31.614673597385995</c:v>
                </c:pt>
                <c:pt idx="27">
                  <c:v>39.365503524383016</c:v>
                </c:pt>
                <c:pt idx="28">
                  <c:v>44.175261307168014</c:v>
                </c:pt>
                <c:pt idx="29">
                  <c:v>45.683793507119013</c:v>
                </c:pt>
                <c:pt idx="30">
                  <c:v>48.997917265089406</c:v>
                </c:pt>
                <c:pt idx="31">
                  <c:v>57.162925555738838</c:v>
                </c:pt>
                <c:pt idx="32">
                  <c:v>52.596625604077808</c:v>
                </c:pt>
                <c:pt idx="33">
                  <c:v>56.393861463355329</c:v>
                </c:pt>
                <c:pt idx="34">
                  <c:v>61.027107321337994</c:v>
                </c:pt>
                <c:pt idx="35">
                  <c:v>74.43850170439049</c:v>
                </c:pt>
                <c:pt idx="36">
                  <c:v>80.663246520952896</c:v>
                </c:pt>
                <c:pt idx="37">
                  <c:v>81.499459703889599</c:v>
                </c:pt>
                <c:pt idx="38">
                  <c:v>72.894477350234311</c:v>
                </c:pt>
                <c:pt idx="39">
                  <c:v>62.816207896775808</c:v>
                </c:pt>
                <c:pt idx="40">
                  <c:v>58.93094178811215</c:v>
                </c:pt>
                <c:pt idx="41">
                  <c:v>52.832501379266503</c:v>
                </c:pt>
                <c:pt idx="42">
                  <c:v>53.452461796274903</c:v>
                </c:pt>
                <c:pt idx="43">
                  <c:v>48.06095451532299</c:v>
                </c:pt>
                <c:pt idx="44">
                  <c:v>45.648663843533086</c:v>
                </c:pt>
                <c:pt idx="45">
                  <c:v>42.150537283882187</c:v>
                </c:pt>
                <c:pt idx="46">
                  <c:v>38.610990307821268</c:v>
                </c:pt>
                <c:pt idx="47">
                  <c:v>26.975965114796097</c:v>
                </c:pt>
                <c:pt idx="48">
                  <c:v>31.673823156069119</c:v>
                </c:pt>
                <c:pt idx="49">
                  <c:v>27.063589580204521</c:v>
                </c:pt>
                <c:pt idx="50">
                  <c:v>22.1528417480462</c:v>
                </c:pt>
                <c:pt idx="51">
                  <c:v>21.212458788729094</c:v>
                </c:pt>
                <c:pt idx="52">
                  <c:v>16.836029890154776</c:v>
                </c:pt>
                <c:pt idx="53">
                  <c:v>18.266760047896128</c:v>
                </c:pt>
                <c:pt idx="54">
                  <c:v>16.198737692704412</c:v>
                </c:pt>
                <c:pt idx="55">
                  <c:v>13.272063650868034</c:v>
                </c:pt>
                <c:pt idx="56">
                  <c:v>14.188721930022524</c:v>
                </c:pt>
                <c:pt idx="57">
                  <c:v>14.401977595325718</c:v>
                </c:pt>
                <c:pt idx="58">
                  <c:v>13.593215670209105</c:v>
                </c:pt>
                <c:pt idx="59">
                  <c:v>38.218610156671133</c:v>
                </c:pt>
                <c:pt idx="60">
                  <c:v>31.970348669819316</c:v>
                </c:pt>
                <c:pt idx="61">
                  <c:v>32.464499259811163</c:v>
                </c:pt>
                <c:pt idx="62">
                  <c:v>35.896528300415582</c:v>
                </c:pt>
                <c:pt idx="63">
                  <c:v>35.552699846745782</c:v>
                </c:pt>
                <c:pt idx="64">
                  <c:v>35.000200316607703</c:v>
                </c:pt>
                <c:pt idx="65">
                  <c:v>37.266244230894614</c:v>
                </c:pt>
                <c:pt idx="66">
                  <c:v>37.549628094171879</c:v>
                </c:pt>
                <c:pt idx="67">
                  <c:v>38.593881975588374</c:v>
                </c:pt>
                <c:pt idx="68">
                  <c:v>41.999829504161283</c:v>
                </c:pt>
                <c:pt idx="69">
                  <c:v>41.036543923078028</c:v>
                </c:pt>
                <c:pt idx="70">
                  <c:v>43.494476288642716</c:v>
                </c:pt>
                <c:pt idx="71">
                  <c:v>13.371877091241799</c:v>
                </c:pt>
                <c:pt idx="72">
                  <c:v>9.2437347966620962</c:v>
                </c:pt>
                <c:pt idx="73">
                  <c:v>12.370795087987688</c:v>
                </c:pt>
                <c:pt idx="74">
                  <c:v>11.762722419994503</c:v>
                </c:pt>
                <c:pt idx="75">
                  <c:v>11.316144378556658</c:v>
                </c:pt>
                <c:pt idx="76">
                  <c:v>10.642706794143663</c:v>
                </c:pt>
                <c:pt idx="77">
                  <c:v>10.880604054509121</c:v>
                </c:pt>
                <c:pt idx="78">
                  <c:v>14.217833528095952</c:v>
                </c:pt>
                <c:pt idx="79">
                  <c:v>19.540866215910881</c:v>
                </c:pt>
                <c:pt idx="80">
                  <c:v>21.008156588864779</c:v>
                </c:pt>
                <c:pt idx="81">
                  <c:v>22.803630608562713</c:v>
                </c:pt>
                <c:pt idx="82">
                  <c:v>23.466625720914237</c:v>
                </c:pt>
                <c:pt idx="83">
                  <c:v>29.508300333804499</c:v>
                </c:pt>
                <c:pt idx="84">
                  <c:v>33.109492945699202</c:v>
                </c:pt>
                <c:pt idx="85">
                  <c:v>31.712248936209534</c:v>
                </c:pt>
                <c:pt idx="86">
                  <c:v>27.699340751613477</c:v>
                </c:pt>
                <c:pt idx="87">
                  <c:v>27.302533202134668</c:v>
                </c:pt>
                <c:pt idx="88">
                  <c:v>28.510905362259223</c:v>
                </c:pt>
                <c:pt idx="89">
                  <c:v>28.523169135466134</c:v>
                </c:pt>
                <c:pt idx="90">
                  <c:v>23.658321877523349</c:v>
                </c:pt>
                <c:pt idx="91">
                  <c:v>16.79841819267395</c:v>
                </c:pt>
                <c:pt idx="92">
                  <c:v>9.106691647146107</c:v>
                </c:pt>
                <c:pt idx="93">
                  <c:v>6.5287034604192513</c:v>
                </c:pt>
                <c:pt idx="94">
                  <c:v>3.2249140425530527</c:v>
                </c:pt>
                <c:pt idx="95">
                  <c:v>2.3903059477203215</c:v>
                </c:pt>
                <c:pt idx="96">
                  <c:v>2.8251243262008359</c:v>
                </c:pt>
                <c:pt idx="97">
                  <c:v>2.5465840994764335</c:v>
                </c:pt>
                <c:pt idx="98">
                  <c:v>8.2397101845109262</c:v>
                </c:pt>
                <c:pt idx="99">
                  <c:v>7.4190265049160189</c:v>
                </c:pt>
                <c:pt idx="100">
                  <c:v>9.0755884909538338</c:v>
                </c:pt>
                <c:pt idx="101">
                  <c:v>10.82306767688894</c:v>
                </c:pt>
                <c:pt idx="102">
                  <c:v>13.557059574271619</c:v>
                </c:pt>
                <c:pt idx="103">
                  <c:v>17.946712977184291</c:v>
                </c:pt>
                <c:pt idx="104">
                  <c:v>23.587479979698088</c:v>
                </c:pt>
                <c:pt idx="105">
                  <c:v>30.079326473959924</c:v>
                </c:pt>
                <c:pt idx="106">
                  <c:v>37.222429517446159</c:v>
                </c:pt>
                <c:pt idx="107">
                  <c:v>45.022195443376376</c:v>
                </c:pt>
                <c:pt idx="108">
                  <c:v>47.558910167093785</c:v>
                </c:pt>
                <c:pt idx="109">
                  <c:v>50.867036671694876</c:v>
                </c:pt>
                <c:pt idx="110">
                  <c:v>52.748172024868353</c:v>
                </c:pt>
                <c:pt idx="111">
                  <c:v>59.411415826407818</c:v>
                </c:pt>
                <c:pt idx="112">
                  <c:v>65.53899599766595</c:v>
                </c:pt>
                <c:pt idx="113">
                  <c:v>69.905035353424438</c:v>
                </c:pt>
                <c:pt idx="114">
                  <c:v>73.560957731340181</c:v>
                </c:pt>
                <c:pt idx="115">
                  <c:v>76.223255355447066</c:v>
                </c:pt>
                <c:pt idx="116">
                  <c:v>82.068558893335734</c:v>
                </c:pt>
                <c:pt idx="117">
                  <c:v>86.782683958615735</c:v>
                </c:pt>
                <c:pt idx="118">
                  <c:v>95.228849907713254</c:v>
                </c:pt>
                <c:pt idx="119">
                  <c:v>97.447714526371101</c:v>
                </c:pt>
                <c:pt idx="120">
                  <c:v>108.0107414001248</c:v>
                </c:pt>
                <c:pt idx="121">
                  <c:v>114.26375753471524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A-49BD-91F6-3592CB4038BB}"/>
            </c:ext>
          </c:extLst>
        </c:ser>
        <c:ser>
          <c:idx val="2"/>
          <c:order val="2"/>
          <c:tx>
            <c:strRef>
              <c:f>Raunverð!$BE$2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Raunverð!$BE$15:$BE$136</c:f>
              <c:numCache>
                <c:formatCode>#,##0</c:formatCode>
                <c:ptCount val="122"/>
                <c:pt idx="0">
                  <c:v>22.501457586618912</c:v>
                </c:pt>
                <c:pt idx="1">
                  <c:v>8.0385797761932309</c:v>
                </c:pt>
                <c:pt idx="2">
                  <c:v>-23.186846106807991</c:v>
                </c:pt>
                <c:pt idx="3">
                  <c:v>-21.140185439560426</c:v>
                </c:pt>
                <c:pt idx="4">
                  <c:v>-27.770445736419134</c:v>
                </c:pt>
                <c:pt idx="5">
                  <c:v>-27.600679936235736</c:v>
                </c:pt>
                <c:pt idx="6">
                  <c:v>-26.273173695329078</c:v>
                </c:pt>
                <c:pt idx="7">
                  <c:v>-25.827978189079147</c:v>
                </c:pt>
                <c:pt idx="8">
                  <c:v>-58.557583909797742</c:v>
                </c:pt>
                <c:pt idx="9">
                  <c:v>-13.893537537923834</c:v>
                </c:pt>
                <c:pt idx="10">
                  <c:v>-38.58414104464822</c:v>
                </c:pt>
                <c:pt idx="11">
                  <c:v>-31.319241873614246</c:v>
                </c:pt>
                <c:pt idx="12">
                  <c:v>39.748917039689019</c:v>
                </c:pt>
                <c:pt idx="13">
                  <c:v>47.367099639871768</c:v>
                </c:pt>
                <c:pt idx="14">
                  <c:v>49.900706737084306</c:v>
                </c:pt>
                <c:pt idx="15">
                  <c:v>46.893372977695734</c:v>
                </c:pt>
                <c:pt idx="16">
                  <c:v>45.790026400773257</c:v>
                </c:pt>
                <c:pt idx="17">
                  <c:v>45.019785079538821</c:v>
                </c:pt>
                <c:pt idx="18">
                  <c:v>40.814260126786294</c:v>
                </c:pt>
                <c:pt idx="19">
                  <c:v>20.11571219366806</c:v>
                </c:pt>
                <c:pt idx="20">
                  <c:v>34.637799664039633</c:v>
                </c:pt>
                <c:pt idx="21">
                  <c:v>33.437455224151009</c:v>
                </c:pt>
                <c:pt idx="22">
                  <c:v>35.474944546516639</c:v>
                </c:pt>
                <c:pt idx="23">
                  <c:v>39.741411960339207</c:v>
                </c:pt>
                <c:pt idx="24">
                  <c:v>-21.935086605761228</c:v>
                </c:pt>
                <c:pt idx="25">
                  <c:v>-23.631070411557602</c:v>
                </c:pt>
                <c:pt idx="26">
                  <c:v>-55.488198894382904</c:v>
                </c:pt>
                <c:pt idx="27">
                  <c:v>-76.618244025352979</c:v>
                </c:pt>
                <c:pt idx="28">
                  <c:v>-92.127635271987373</c:v>
                </c:pt>
                <c:pt idx="29">
                  <c:v>-100.21886908358508</c:v>
                </c:pt>
                <c:pt idx="30">
                  <c:v>-100.33760300118269</c:v>
                </c:pt>
                <c:pt idx="31">
                  <c:v>-91.596771675917211</c:v>
                </c:pt>
                <c:pt idx="32">
                  <c:v>-112.71647940260709</c:v>
                </c:pt>
                <c:pt idx="33">
                  <c:v>-115.63369301925104</c:v>
                </c:pt>
                <c:pt idx="34">
                  <c:v>-122.42608627685738</c:v>
                </c:pt>
                <c:pt idx="35">
                  <c:v>-127.27198213798748</c:v>
                </c:pt>
                <c:pt idx="36">
                  <c:v>-131.20055237945482</c:v>
                </c:pt>
                <c:pt idx="37">
                  <c:v>-130.15680220726478</c:v>
                </c:pt>
                <c:pt idx="38">
                  <c:v>-97.937565799306583</c:v>
                </c:pt>
                <c:pt idx="39">
                  <c:v>-69.8335889419388</c:v>
                </c:pt>
                <c:pt idx="40">
                  <c:v>-50.912804005932308</c:v>
                </c:pt>
                <c:pt idx="41">
                  <c:v>-43.72498794240834</c:v>
                </c:pt>
                <c:pt idx="42">
                  <c:v>-39.761926866586776</c:v>
                </c:pt>
                <c:pt idx="43">
                  <c:v>-26.113817762744951</c:v>
                </c:pt>
                <c:pt idx="44">
                  <c:v>-19.847888000510295</c:v>
                </c:pt>
                <c:pt idx="45">
                  <c:v>-15.492484488273965</c:v>
                </c:pt>
                <c:pt idx="46">
                  <c:v>-9.6512973607003989</c:v>
                </c:pt>
                <c:pt idx="47">
                  <c:v>-4.5152315979728073</c:v>
                </c:pt>
                <c:pt idx="48">
                  <c:v>-1.0555262022952836</c:v>
                </c:pt>
                <c:pt idx="49">
                  <c:v>-0.61561439600077072</c:v>
                </c:pt>
                <c:pt idx="50">
                  <c:v>1.8450591513758052E-2</c:v>
                </c:pt>
                <c:pt idx="51">
                  <c:v>-1.0937282372742958</c:v>
                </c:pt>
                <c:pt idx="52">
                  <c:v>-0.69305410125521405</c:v>
                </c:pt>
                <c:pt idx="53">
                  <c:v>-0.74195998914418881</c:v>
                </c:pt>
                <c:pt idx="54">
                  <c:v>-0.52801496142248938</c:v>
                </c:pt>
                <c:pt idx="55">
                  <c:v>-1.5646814434291278</c:v>
                </c:pt>
                <c:pt idx="56">
                  <c:v>-1.6834319688185291</c:v>
                </c:pt>
                <c:pt idx="57">
                  <c:v>-1.7595905506524465</c:v>
                </c:pt>
                <c:pt idx="58">
                  <c:v>-1.8908483437742889</c:v>
                </c:pt>
                <c:pt idx="59">
                  <c:v>-2.2319961048560919</c:v>
                </c:pt>
                <c:pt idx="60">
                  <c:v>-2.2486079320241337</c:v>
                </c:pt>
                <c:pt idx="61">
                  <c:v>-2.0746853467787618</c:v>
                </c:pt>
                <c:pt idx="62">
                  <c:v>-1.9256253614664067</c:v>
                </c:pt>
                <c:pt idx="63">
                  <c:v>-1.4200087955253213</c:v>
                </c:pt>
                <c:pt idx="64">
                  <c:v>-1.3592310196248643</c:v>
                </c:pt>
                <c:pt idx="65">
                  <c:v>-1.336417933818306</c:v>
                </c:pt>
                <c:pt idx="66">
                  <c:v>-1.5845340830258206</c:v>
                </c:pt>
                <c:pt idx="67">
                  <c:v>-1.3826720265585584</c:v>
                </c:pt>
                <c:pt idx="68">
                  <c:v>-1.5263817498930836</c:v>
                </c:pt>
                <c:pt idx="69">
                  <c:v>-1.4354760477106261</c:v>
                </c:pt>
                <c:pt idx="70">
                  <c:v>-1.1847769235943311</c:v>
                </c:pt>
                <c:pt idx="71">
                  <c:v>-0.91067430615471989</c:v>
                </c:pt>
                <c:pt idx="72">
                  <c:v>-0.69349124363548731</c:v>
                </c:pt>
                <c:pt idx="73">
                  <c:v>-0.66732826139639689</c:v>
                </c:pt>
                <c:pt idx="74">
                  <c:v>-0.59367892716632642</c:v>
                </c:pt>
                <c:pt idx="75">
                  <c:v>-0.60616392608209524</c:v>
                </c:pt>
                <c:pt idx="76">
                  <c:v>-0.69486466762372157</c:v>
                </c:pt>
                <c:pt idx="77">
                  <c:v>-0.70518501026180425</c:v>
                </c:pt>
                <c:pt idx="78">
                  <c:v>-0.43260373079232839</c:v>
                </c:pt>
                <c:pt idx="79">
                  <c:v>-0.47763101296823662</c:v>
                </c:pt>
                <c:pt idx="80">
                  <c:v>-0.2686519816613101</c:v>
                </c:pt>
                <c:pt idx="81">
                  <c:v>-0.26567811370758265</c:v>
                </c:pt>
                <c:pt idx="82">
                  <c:v>-0.2841305987363465</c:v>
                </c:pt>
                <c:pt idx="83">
                  <c:v>-0.10976187818136124</c:v>
                </c:pt>
                <c:pt idx="84">
                  <c:v>-0.14129813767974031</c:v>
                </c:pt>
                <c:pt idx="85">
                  <c:v>-0.12365540879400144</c:v>
                </c:pt>
                <c:pt idx="86">
                  <c:v>-0.21002380979216462</c:v>
                </c:pt>
                <c:pt idx="87">
                  <c:v>-0.1868693168471931</c:v>
                </c:pt>
                <c:pt idx="88">
                  <c:v>-0.10654637735405897</c:v>
                </c:pt>
                <c:pt idx="89">
                  <c:v>-9.8356478912123346E-2</c:v>
                </c:pt>
                <c:pt idx="90">
                  <c:v>-0.1103769294732283</c:v>
                </c:pt>
                <c:pt idx="91">
                  <c:v>-7.6325430524979532E-2</c:v>
                </c:pt>
                <c:pt idx="92">
                  <c:v>-7.6406809251867269E-2</c:v>
                </c:pt>
                <c:pt idx="93">
                  <c:v>-0.1028754699995475</c:v>
                </c:pt>
                <c:pt idx="94">
                  <c:v>-9.8473382269947174E-2</c:v>
                </c:pt>
                <c:pt idx="95">
                  <c:v>-0.11066083812919969</c:v>
                </c:pt>
                <c:pt idx="96">
                  <c:v>-0.11556928467831068</c:v>
                </c:pt>
                <c:pt idx="97">
                  <c:v>-0.16089117320350263</c:v>
                </c:pt>
                <c:pt idx="98">
                  <c:v>-0.12826407021382358</c:v>
                </c:pt>
                <c:pt idx="99">
                  <c:v>-0.1479412254496052</c:v>
                </c:pt>
                <c:pt idx="100">
                  <c:v>-0.15732636781364923</c:v>
                </c:pt>
                <c:pt idx="101">
                  <c:v>-0.14921922730078346</c:v>
                </c:pt>
                <c:pt idx="102">
                  <c:v>-0.13313789328585957</c:v>
                </c:pt>
                <c:pt idx="103">
                  <c:v>-0.11847197071039883</c:v>
                </c:pt>
                <c:pt idx="104">
                  <c:v>-0.11384357994656261</c:v>
                </c:pt>
                <c:pt idx="105">
                  <c:v>-9.1244279154442831E-2</c:v>
                </c:pt>
                <c:pt idx="106">
                  <c:v>-8.0130611518444556E-2</c:v>
                </c:pt>
                <c:pt idx="107">
                  <c:v>-7.7143759092261233E-2</c:v>
                </c:pt>
                <c:pt idx="108">
                  <c:v>-7.5330874201782111E-2</c:v>
                </c:pt>
                <c:pt idx="109">
                  <c:v>-4.2127565407322431E-2</c:v>
                </c:pt>
                <c:pt idx="110">
                  <c:v>-6.3950017639364087E-2</c:v>
                </c:pt>
                <c:pt idx="111">
                  <c:v>-4.700837325132215E-2</c:v>
                </c:pt>
                <c:pt idx="112">
                  <c:v>-4.5520609238679954E-2</c:v>
                </c:pt>
                <c:pt idx="113">
                  <c:v>-6.6753571937825829E-2</c:v>
                </c:pt>
                <c:pt idx="114">
                  <c:v>-7.1599764833241097E-2</c:v>
                </c:pt>
                <c:pt idx="115">
                  <c:v>-8.0382664655608588E-2</c:v>
                </c:pt>
                <c:pt idx="116">
                  <c:v>-7.5576001422129335E-2</c:v>
                </c:pt>
                <c:pt idx="117">
                  <c:v>-6.6050276169281552E-2</c:v>
                </c:pt>
                <c:pt idx="118">
                  <c:v>-6.0791919874474548E-2</c:v>
                </c:pt>
                <c:pt idx="119">
                  <c:v>-7.0086683166865921E-2</c:v>
                </c:pt>
                <c:pt idx="120">
                  <c:v>-6.1319975235149843E-2</c:v>
                </c:pt>
                <c:pt idx="121">
                  <c:v>-4.8843738711027679E-2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A-49BD-91F6-3592CB4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304544"/>
        <c:axId val="107305328"/>
      </c:barChart>
      <c:dateAx>
        <c:axId val="107304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5328"/>
        <c:crosses val="autoZero"/>
        <c:auto val="1"/>
        <c:lblOffset val="100"/>
        <c:baseTimeUnit val="months"/>
        <c:majorUnit val="12"/>
        <c:majorTimeUnit val="months"/>
      </c:dateAx>
      <c:valAx>
        <c:axId val="10730532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3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58811040339707"/>
          <c:w val="0.46556621447028423"/>
          <c:h val="0.18641188959660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2493540051676"/>
          <c:y val="6.2690740204869158E-2"/>
          <c:w val="0.84256266149870807"/>
          <c:h val="0.62611146872336354"/>
        </c:manualLayout>
      </c:layout>
      <c:areaChart>
        <c:grouping val="stacked"/>
        <c:varyColors val="0"/>
        <c:ser>
          <c:idx val="1"/>
          <c:order val="0"/>
          <c:tx>
            <c:strRef>
              <c:f>Raunverð!$AV$2</c:f>
              <c:strCache>
                <c:ptCount val="1"/>
                <c:pt idx="0">
                  <c:v>Verðtryggð 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Raunverð!$AV$3:$AV$142</c:f>
              <c:numCache>
                <c:formatCode>#,##0</c:formatCode>
                <c:ptCount val="140"/>
                <c:pt idx="0">
                  <c:v>1659.4966666666664</c:v>
                </c:pt>
                <c:pt idx="1">
                  <c:v>1609.5226327742837</c:v>
                </c:pt>
                <c:pt idx="2">
                  <c:v>1603.7650292699727</c:v>
                </c:pt>
                <c:pt idx="3">
                  <c:v>1562.5880003330001</c:v>
                </c:pt>
                <c:pt idx="4">
                  <c:v>1604.1499655059133</c:v>
                </c:pt>
                <c:pt idx="5">
                  <c:v>1607.3266655812438</c:v>
                </c:pt>
                <c:pt idx="6">
                  <c:v>1597.8893338709679</c:v>
                </c:pt>
                <c:pt idx="7">
                  <c:v>1641.9773129795394</c:v>
                </c:pt>
                <c:pt idx="8">
                  <c:v>1640.0765055467514</c:v>
                </c:pt>
                <c:pt idx="9">
                  <c:v>1502.3501101458269</c:v>
                </c:pt>
                <c:pt idx="10">
                  <c:v>1509.2127081427266</c:v>
                </c:pt>
                <c:pt idx="11">
                  <c:v>1505.7001471913488</c:v>
                </c:pt>
                <c:pt idx="12">
                  <c:v>1517.4672177419357</c:v>
                </c:pt>
                <c:pt idx="13">
                  <c:v>1664.8068647845469</c:v>
                </c:pt>
                <c:pt idx="14">
                  <c:v>1611.248798206278</c:v>
                </c:pt>
                <c:pt idx="15">
                  <c:v>1618.9699136904762</c:v>
                </c:pt>
                <c:pt idx="16">
                  <c:v>1607.4797439670392</c:v>
                </c:pt>
                <c:pt idx="17">
                  <c:v>1611.5994339622639</c:v>
                </c:pt>
                <c:pt idx="18">
                  <c:v>1627.5709620399882</c:v>
                </c:pt>
                <c:pt idx="19">
                  <c:v>1613.9673522629002</c:v>
                </c:pt>
                <c:pt idx="20">
                  <c:v>1611.2550300343248</c:v>
                </c:pt>
                <c:pt idx="21">
                  <c:v>1604.7910322398188</c:v>
                </c:pt>
                <c:pt idx="22">
                  <c:v>1608.2641690061764</c:v>
                </c:pt>
                <c:pt idx="23">
                  <c:v>1588.3750586756078</c:v>
                </c:pt>
                <c:pt idx="24">
                  <c:v>1611.2865120515694</c:v>
                </c:pt>
                <c:pt idx="25">
                  <c:v>1585.2157966195623</c:v>
                </c:pt>
                <c:pt idx="26">
                  <c:v>1587.9892807936069</c:v>
                </c:pt>
                <c:pt idx="27">
                  <c:v>1591.0805593732819</c:v>
                </c:pt>
                <c:pt idx="28">
                  <c:v>1596.9862277580071</c:v>
                </c:pt>
                <c:pt idx="29">
                  <c:v>1609.1464693765447</c:v>
                </c:pt>
                <c:pt idx="30">
                  <c:v>1614.0734116671276</c:v>
                </c:pt>
                <c:pt idx="31">
                  <c:v>1604.6664520132374</c:v>
                </c:pt>
                <c:pt idx="32">
                  <c:v>1601.3498552123551</c:v>
                </c:pt>
                <c:pt idx="33">
                  <c:v>1589.1346865589926</c:v>
                </c:pt>
                <c:pt idx="34">
                  <c:v>1596.3980930232558</c:v>
                </c:pt>
                <c:pt idx="35">
                  <c:v>1569.1729956367603</c:v>
                </c:pt>
                <c:pt idx="36">
                  <c:v>1608.9369592735277</c:v>
                </c:pt>
                <c:pt idx="37">
                  <c:v>1555.7869717160729</c:v>
                </c:pt>
                <c:pt idx="38">
                  <c:v>1559.161126077586</c:v>
                </c:pt>
                <c:pt idx="39">
                  <c:v>1546.7834215450414</c:v>
                </c:pt>
                <c:pt idx="40">
                  <c:v>1543.2359917902543</c:v>
                </c:pt>
                <c:pt idx="41">
                  <c:v>1545.1584993412387</c:v>
                </c:pt>
                <c:pt idx="42">
                  <c:v>1554.4091023953674</c:v>
                </c:pt>
                <c:pt idx="43">
                  <c:v>1549.0779390916252</c:v>
                </c:pt>
                <c:pt idx="44">
                  <c:v>1535.3002400208713</c:v>
                </c:pt>
                <c:pt idx="45">
                  <c:v>1533.1247620904837</c:v>
                </c:pt>
                <c:pt idx="46">
                  <c:v>1527.9194123764948</c:v>
                </c:pt>
                <c:pt idx="47">
                  <c:v>1545.6644611398963</c:v>
                </c:pt>
                <c:pt idx="48">
                  <c:v>1540.9038956342029</c:v>
                </c:pt>
                <c:pt idx="49">
                  <c:v>1525.0311815856778</c:v>
                </c:pt>
                <c:pt idx="50">
                  <c:v>1515.4901303467475</c:v>
                </c:pt>
                <c:pt idx="51">
                  <c:v>1512.0887983425416</c:v>
                </c:pt>
                <c:pt idx="52">
                  <c:v>1515.752814619442</c:v>
                </c:pt>
                <c:pt idx="53">
                  <c:v>1511.3187453136716</c:v>
                </c:pt>
                <c:pt idx="54">
                  <c:v>1523.8110435548845</c:v>
                </c:pt>
                <c:pt idx="55">
                  <c:v>1513.3964069591527</c:v>
                </c:pt>
                <c:pt idx="56">
                  <c:v>1495.7274749749752</c:v>
                </c:pt>
                <c:pt idx="57">
                  <c:v>1497.17881956576</c:v>
                </c:pt>
                <c:pt idx="58">
                  <c:v>1492.9801044776118</c:v>
                </c:pt>
                <c:pt idx="59">
                  <c:v>1505.5248831427152</c:v>
                </c:pt>
                <c:pt idx="60">
                  <c:v>1484.7567679147037</c:v>
                </c:pt>
                <c:pt idx="61">
                  <c:v>1460.342299341303</c:v>
                </c:pt>
                <c:pt idx="62">
                  <c:v>1476.1154163623082</c:v>
                </c:pt>
                <c:pt idx="63">
                  <c:v>1468.2061603888212</c:v>
                </c:pt>
                <c:pt idx="64">
                  <c:v>1464.4354680282033</c:v>
                </c:pt>
                <c:pt idx="65">
                  <c:v>1456.5574486094315</c:v>
                </c:pt>
                <c:pt idx="66">
                  <c:v>1464.9650569835112</c:v>
                </c:pt>
                <c:pt idx="67">
                  <c:v>1451.4690478492023</c:v>
                </c:pt>
                <c:pt idx="68">
                  <c:v>1451.1308526011562</c:v>
                </c:pt>
                <c:pt idx="69">
                  <c:v>1452.6980527456649</c:v>
                </c:pt>
                <c:pt idx="70">
                  <c:v>1443.5424622030239</c:v>
                </c:pt>
                <c:pt idx="71">
                  <c:v>1406.7815218429218</c:v>
                </c:pt>
                <c:pt idx="72">
                  <c:v>1420.2934515508537</c:v>
                </c:pt>
                <c:pt idx="73">
                  <c:v>1398.9020169572484</c:v>
                </c:pt>
                <c:pt idx="74">
                  <c:v>1399.0620741005482</c:v>
                </c:pt>
                <c:pt idx="75">
                  <c:v>1395.7846294536819</c:v>
                </c:pt>
                <c:pt idx="76">
                  <c:v>1397.0086446712558</c:v>
                </c:pt>
                <c:pt idx="77">
                  <c:v>1392.5598155156101</c:v>
                </c:pt>
                <c:pt idx="78">
                  <c:v>1398.6222778962331</c:v>
                </c:pt>
                <c:pt idx="79">
                  <c:v>1390.1634755376979</c:v>
                </c:pt>
                <c:pt idx="80">
                  <c:v>1395.868622811169</c:v>
                </c:pt>
                <c:pt idx="81">
                  <c:v>1390.9089543950852</c:v>
                </c:pt>
                <c:pt idx="82">
                  <c:v>1397.8342660332542</c:v>
                </c:pt>
                <c:pt idx="83">
                  <c:v>1378.4702983660902</c:v>
                </c:pt>
                <c:pt idx="84">
                  <c:v>1358.5993274505126</c:v>
                </c:pt>
                <c:pt idx="85">
                  <c:v>1327.3004524994076</c:v>
                </c:pt>
                <c:pt idx="86">
                  <c:v>1317.4838602251409</c:v>
                </c:pt>
                <c:pt idx="87">
                  <c:v>1323.4779344262295</c:v>
                </c:pt>
                <c:pt idx="88">
                  <c:v>1315.571620737973</c:v>
                </c:pt>
                <c:pt idx="89">
                  <c:v>1309.4048975075705</c:v>
                </c:pt>
                <c:pt idx="90">
                  <c:v>1296.4627500000001</c:v>
                </c:pt>
                <c:pt idx="91">
                  <c:v>1289.9623294008791</c:v>
                </c:pt>
                <c:pt idx="92">
                  <c:v>1301.3881398049234</c:v>
                </c:pt>
                <c:pt idx="93">
                  <c:v>1294.304116964493</c:v>
                </c:pt>
                <c:pt idx="94">
                  <c:v>1290.5878551467163</c:v>
                </c:pt>
                <c:pt idx="95">
                  <c:v>1272.5627042711233</c:v>
                </c:pt>
                <c:pt idx="96">
                  <c:v>1270.7245984123276</c:v>
                </c:pt>
                <c:pt idx="97">
                  <c:v>1254.5011769480518</c:v>
                </c:pt>
                <c:pt idx="98">
                  <c:v>1254.2195032347506</c:v>
                </c:pt>
                <c:pt idx="99">
                  <c:v>1256.1297694258703</c:v>
                </c:pt>
                <c:pt idx="100">
                  <c:v>1259.4112801377726</c:v>
                </c:pt>
                <c:pt idx="101">
                  <c:v>1256.5725349530139</c:v>
                </c:pt>
                <c:pt idx="102">
                  <c:v>1263.4553196137044</c:v>
                </c:pt>
                <c:pt idx="103">
                  <c:v>1261.8240742438131</c:v>
                </c:pt>
                <c:pt idx="104">
                  <c:v>1258.5021984036487</c:v>
                </c:pt>
                <c:pt idx="105">
                  <c:v>1276.1762599771951</c:v>
                </c:pt>
                <c:pt idx="106">
                  <c:v>1280.8858086222629</c:v>
                </c:pt>
                <c:pt idx="107">
                  <c:v>1283.3278690205013</c:v>
                </c:pt>
                <c:pt idx="108">
                  <c:v>1297.1194558991981</c:v>
                </c:pt>
                <c:pt idx="109">
                  <c:v>1281.616955186533</c:v>
                </c:pt>
                <c:pt idx="110">
                  <c:v>1294.1423903159809</c:v>
                </c:pt>
                <c:pt idx="111">
                  <c:v>1291.4006446505314</c:v>
                </c:pt>
                <c:pt idx="112">
                  <c:v>1295.8695801354402</c:v>
                </c:pt>
                <c:pt idx="113">
                  <c:v>1302.9015902934539</c:v>
                </c:pt>
                <c:pt idx="114">
                  <c:v>1309.5303589975163</c:v>
                </c:pt>
                <c:pt idx="115">
                  <c:v>1308.2750551801801</c:v>
                </c:pt>
                <c:pt idx="116">
                  <c:v>1309.2842453891139</c:v>
                </c:pt>
                <c:pt idx="117">
                  <c:v>1306.7376505484667</c:v>
                </c:pt>
                <c:pt idx="118">
                  <c:v>1316.2722769058296</c:v>
                </c:pt>
                <c:pt idx="119">
                  <c:v>1305.185096153846</c:v>
                </c:pt>
                <c:pt idx="120">
                  <c:v>1313.7596273500449</c:v>
                </c:pt>
                <c:pt idx="121">
                  <c:v>1302.9033409352226</c:v>
                </c:pt>
                <c:pt idx="122">
                  <c:v>1305.3516254688927</c:v>
                </c:pt>
                <c:pt idx="123">
                  <c:v>1312.1926041432621</c:v>
                </c:pt>
                <c:pt idx="124">
                  <c:v>1318.0483393421491</c:v>
                </c:pt>
                <c:pt idx="125">
                  <c:v>1309.8821790770648</c:v>
                </c:pt>
                <c:pt idx="126">
                  <c:v>1321.1920993493504</c:v>
                </c:pt>
                <c:pt idx="127">
                  <c:v>1322.5667423440684</c:v>
                </c:pt>
                <c:pt idx="128">
                  <c:v>1325.2200882189645</c:v>
                </c:pt>
                <c:pt idx="129">
                  <c:v>1313.7499823027656</c:v>
                </c:pt>
                <c:pt idx="130">
                  <c:v>1309.860655077179</c:v>
                </c:pt>
                <c:pt idx="131">
                  <c:v>1296.1691819357623</c:v>
                </c:pt>
                <c:pt idx="132">
                  <c:v>1307.1141774891776</c:v>
                </c:pt>
                <c:pt idx="133">
                  <c:v>1299.9748797770619</c:v>
                </c:pt>
                <c:pt idx="134">
                  <c:v>1292.8922055527487</c:v>
                </c:pt>
                <c:pt idx="135">
                  <c:v>1294.0650924678694</c:v>
                </c:pt>
                <c:pt idx="136">
                  <c:v>1298.8808721309485</c:v>
                </c:pt>
                <c:pt idx="137">
                  <c:v>1289.3166325097627</c:v>
                </c:pt>
                <c:pt idx="138">
                  <c:v>1295.9714214256644</c:v>
                </c:pt>
                <c:pt idx="139">
                  <c:v>1289.4109973831917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B45-A8B7-622E394D1AB3}"/>
            </c:ext>
          </c:extLst>
        </c:ser>
        <c:ser>
          <c:idx val="2"/>
          <c:order val="1"/>
          <c:tx>
            <c:strRef>
              <c:f>Raunverð!$AW$2</c:f>
              <c:strCache>
                <c:ptCount val="1"/>
                <c:pt idx="0">
                  <c:v>Óverðtryggð 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Raunverð!$AW$3:$AW$142</c:f>
              <c:numCache>
                <c:formatCode>#,##0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0.7474278622401489</c:v>
                </c:pt>
                <c:pt idx="10">
                  <c:v>0.69735590118938706</c:v>
                </c:pt>
                <c:pt idx="11">
                  <c:v>0.69253529588465013</c:v>
                </c:pt>
                <c:pt idx="12">
                  <c:v>0.65628285543608134</c:v>
                </c:pt>
                <c:pt idx="13">
                  <c:v>0.65156909361069837</c:v>
                </c:pt>
                <c:pt idx="14">
                  <c:v>0.68078325859491773</c:v>
                </c:pt>
                <c:pt idx="15">
                  <c:v>0.6917470238095238</c:v>
                </c:pt>
                <c:pt idx="16">
                  <c:v>0.70201147733961156</c:v>
                </c:pt>
                <c:pt idx="17">
                  <c:v>0.71428592162554427</c:v>
                </c:pt>
                <c:pt idx="18">
                  <c:v>1.3306519849319036</c:v>
                </c:pt>
                <c:pt idx="19">
                  <c:v>1.3345978668204095</c:v>
                </c:pt>
                <c:pt idx="20">
                  <c:v>1.7522625858123571</c:v>
                </c:pt>
                <c:pt idx="21">
                  <c:v>1.7590526018099548</c:v>
                </c:pt>
                <c:pt idx="22">
                  <c:v>1.8188615946097697</c:v>
                </c:pt>
                <c:pt idx="23">
                  <c:v>2.94078932662755</c:v>
                </c:pt>
                <c:pt idx="24">
                  <c:v>9.6987878363228699</c:v>
                </c:pt>
                <c:pt idx="25">
                  <c:v>18.800444721529509</c:v>
                </c:pt>
                <c:pt idx="26">
                  <c:v>26.680682006062277</c:v>
                </c:pt>
                <c:pt idx="27">
                  <c:v>31.063605002748758</c:v>
                </c:pt>
                <c:pt idx="28">
                  <c:v>35.311327675882836</c:v>
                </c:pt>
                <c:pt idx="29">
                  <c:v>37.058497665476516</c:v>
                </c:pt>
                <c:pt idx="30">
                  <c:v>37.541139065523915</c:v>
                </c:pt>
                <c:pt idx="31">
                  <c:v>37.74121070049641</c:v>
                </c:pt>
                <c:pt idx="32">
                  <c:v>45.376130722559289</c:v>
                </c:pt>
                <c:pt idx="33">
                  <c:v>46.783387626608267</c:v>
                </c:pt>
                <c:pt idx="34">
                  <c:v>47.116938440492476</c:v>
                </c:pt>
                <c:pt idx="35">
                  <c:v>46.35201254431415</c:v>
                </c:pt>
                <c:pt idx="36">
                  <c:v>44.746699229499178</c:v>
                </c:pt>
                <c:pt idx="37">
                  <c:v>46.311684797389177</c:v>
                </c:pt>
                <c:pt idx="38">
                  <c:v>58.295355603448272</c:v>
                </c:pt>
                <c:pt idx="39">
                  <c:v>70.429108527131774</c:v>
                </c:pt>
                <c:pt idx="40">
                  <c:v>79.486588983050851</c:v>
                </c:pt>
                <c:pt idx="41">
                  <c:v>82.742291172595529</c:v>
                </c:pt>
                <c:pt idx="42">
                  <c:v>86.53905633061332</c:v>
                </c:pt>
                <c:pt idx="43">
                  <c:v>94.904136256235248</c:v>
                </c:pt>
                <c:pt idx="44">
                  <c:v>97.972756326637096</c:v>
                </c:pt>
                <c:pt idx="45">
                  <c:v>103.1772490899636</c:v>
                </c:pt>
                <c:pt idx="46">
                  <c:v>108.14404576183047</c:v>
                </c:pt>
                <c:pt idx="47">
                  <c:v>120.79051424870464</c:v>
                </c:pt>
                <c:pt idx="48">
                  <c:v>125.40994575045207</c:v>
                </c:pt>
                <c:pt idx="49">
                  <c:v>127.81114450127878</c:v>
                </c:pt>
                <c:pt idx="50">
                  <c:v>131.18983295368258</c:v>
                </c:pt>
                <c:pt idx="51">
                  <c:v>133.24531642390758</c:v>
                </c:pt>
                <c:pt idx="52">
                  <c:v>138.417530771163</c:v>
                </c:pt>
                <c:pt idx="53">
                  <c:v>135.57479255186203</c:v>
                </c:pt>
                <c:pt idx="54">
                  <c:v>139.99151812688822</c:v>
                </c:pt>
                <c:pt idx="55">
                  <c:v>142.96509077155824</c:v>
                </c:pt>
                <c:pt idx="56">
                  <c:v>143.62142017017018</c:v>
                </c:pt>
                <c:pt idx="57">
                  <c:v>145.32778637384578</c:v>
                </c:pt>
                <c:pt idx="58">
                  <c:v>146.75503606965174</c:v>
                </c:pt>
                <c:pt idx="59">
                  <c:v>147.76647936350074</c:v>
                </c:pt>
                <c:pt idx="60">
                  <c:v>157.08376890652119</c:v>
                </c:pt>
                <c:pt idx="61">
                  <c:v>154.8747340814833</c:v>
                </c:pt>
                <c:pt idx="62">
                  <c:v>153.34267470172878</c:v>
                </c:pt>
                <c:pt idx="63">
                  <c:v>154.45777521263668</c:v>
                </c:pt>
                <c:pt idx="64">
                  <c:v>155.25356066131778</c:v>
                </c:pt>
                <c:pt idx="65">
                  <c:v>153.84155259975816</c:v>
                </c:pt>
                <c:pt idx="66">
                  <c:v>156.19025581959264</c:v>
                </c:pt>
                <c:pt idx="67">
                  <c:v>156.23715442242627</c:v>
                </c:pt>
                <c:pt idx="68">
                  <c:v>157.81014210019271</c:v>
                </c:pt>
                <c:pt idx="69">
                  <c:v>159.7297639691715</c:v>
                </c:pt>
                <c:pt idx="70">
                  <c:v>160.34825173986084</c:v>
                </c:pt>
                <c:pt idx="71">
                  <c:v>185.98508952017187</c:v>
                </c:pt>
                <c:pt idx="72">
                  <c:v>189.0541175763405</c:v>
                </c:pt>
                <c:pt idx="73">
                  <c:v>187.33923334129446</c:v>
                </c:pt>
                <c:pt idx="74">
                  <c:v>189.23920300214436</c:v>
                </c:pt>
                <c:pt idx="75">
                  <c:v>190.01047505938246</c:v>
                </c:pt>
                <c:pt idx="76">
                  <c:v>190.25376097792548</c:v>
                </c:pt>
                <c:pt idx="77">
                  <c:v>191.10779683065277</c:v>
                </c:pt>
                <c:pt idx="78">
                  <c:v>193.73988391376452</c:v>
                </c:pt>
                <c:pt idx="79">
                  <c:v>194.83103639801465</c:v>
                </c:pt>
                <c:pt idx="80">
                  <c:v>199.80997160435399</c:v>
                </c:pt>
                <c:pt idx="81">
                  <c:v>200.76630789224953</c:v>
                </c:pt>
                <c:pt idx="82">
                  <c:v>203.84272802850356</c:v>
                </c:pt>
                <c:pt idx="83">
                  <c:v>199.35696661141367</c:v>
                </c:pt>
                <c:pt idx="84">
                  <c:v>198.2978523730026</c:v>
                </c:pt>
                <c:pt idx="85">
                  <c:v>199.71002842928215</c:v>
                </c:pt>
                <c:pt idx="86">
                  <c:v>201.00192542213887</c:v>
                </c:pt>
                <c:pt idx="87">
                  <c:v>201.32661943793912</c:v>
                </c:pt>
                <c:pt idx="88">
                  <c:v>200.89646777206914</c:v>
                </c:pt>
                <c:pt idx="89">
                  <c:v>201.98840088516189</c:v>
                </c:pt>
                <c:pt idx="90">
                  <c:v>207.95771744186047</c:v>
                </c:pt>
                <c:pt idx="91">
                  <c:v>214.37190261392553</c:v>
                </c:pt>
                <c:pt idx="92">
                  <c:v>220.81812819321877</c:v>
                </c:pt>
                <c:pt idx="93">
                  <c:v>223.56993850081224</c:v>
                </c:pt>
                <c:pt idx="94">
                  <c:v>227.3093537494178</c:v>
                </c:pt>
                <c:pt idx="95">
                  <c:v>228.86526694521817</c:v>
                </c:pt>
                <c:pt idx="96">
                  <c:v>231.4073453187018</c:v>
                </c:pt>
                <c:pt idx="97">
                  <c:v>231.42227736549168</c:v>
                </c:pt>
                <c:pt idx="98">
                  <c:v>228.70126617375234</c:v>
                </c:pt>
                <c:pt idx="99">
                  <c:v>228.62915264007378</c:v>
                </c:pt>
                <c:pt idx="100">
                  <c:v>229.40737313432837</c:v>
                </c:pt>
                <c:pt idx="101">
                  <c:v>230.51157002062803</c:v>
                </c:pt>
                <c:pt idx="102">
                  <c:v>231.61603931938382</c:v>
                </c:pt>
                <c:pt idx="103">
                  <c:v>231.17032080659948</c:v>
                </c:pt>
                <c:pt idx="104">
                  <c:v>229.92481984036488</c:v>
                </c:pt>
                <c:pt idx="105">
                  <c:v>230.09864196123149</c:v>
                </c:pt>
                <c:pt idx="106">
                  <c:v>230.53426779197085</c:v>
                </c:pt>
                <c:pt idx="107">
                  <c:v>231.25557289293849</c:v>
                </c:pt>
                <c:pt idx="108">
                  <c:v>234.23246964490264</c:v>
                </c:pt>
                <c:pt idx="109">
                  <c:v>233.96886146496811</c:v>
                </c:pt>
                <c:pt idx="110">
                  <c:v>236.94097635826327</c:v>
                </c:pt>
                <c:pt idx="111">
                  <c:v>236.0481791449898</c:v>
                </c:pt>
                <c:pt idx="112">
                  <c:v>238.4829616252822</c:v>
                </c:pt>
                <c:pt idx="113">
                  <c:v>241.33463769751697</c:v>
                </c:pt>
                <c:pt idx="114">
                  <c:v>245.17309889365544</c:v>
                </c:pt>
                <c:pt idx="115">
                  <c:v>249.11703378378377</c:v>
                </c:pt>
                <c:pt idx="116">
                  <c:v>253.51229982006296</c:v>
                </c:pt>
                <c:pt idx="117">
                  <c:v>260.17796843519142</c:v>
                </c:pt>
                <c:pt idx="118">
                  <c:v>267.75669730941701</c:v>
                </c:pt>
                <c:pt idx="119">
                  <c:v>276.27776833631486</c:v>
                </c:pt>
                <c:pt idx="120">
                  <c:v>281.79137981199642</c:v>
                </c:pt>
                <c:pt idx="121">
                  <c:v>284.83589813666299</c:v>
                </c:pt>
                <c:pt idx="122">
                  <c:v>289.68914838313162</c:v>
                </c:pt>
                <c:pt idx="123">
                  <c:v>295.45959497139762</c:v>
                </c:pt>
                <c:pt idx="124">
                  <c:v>304.02195762294815</c:v>
                </c:pt>
                <c:pt idx="125">
                  <c:v>311.23967305094141</c:v>
                </c:pt>
                <c:pt idx="126">
                  <c:v>318.73405662499562</c:v>
                </c:pt>
                <c:pt idx="127">
                  <c:v>325.34028913923083</c:v>
                </c:pt>
                <c:pt idx="128">
                  <c:v>335.5808587133987</c:v>
                </c:pt>
                <c:pt idx="129">
                  <c:v>346.96065239380715</c:v>
                </c:pt>
                <c:pt idx="130">
                  <c:v>362.98554721713026</c:v>
                </c:pt>
                <c:pt idx="131">
                  <c:v>373.72548286268596</c:v>
                </c:pt>
                <c:pt idx="132">
                  <c:v>389.80212121212122</c:v>
                </c:pt>
                <c:pt idx="133">
                  <c:v>399.09965567137823</c:v>
                </c:pt>
                <c:pt idx="134">
                  <c:v>405.4826735132861</c:v>
                </c:pt>
                <c:pt idx="135">
                  <c:v>412.04899635434799</c:v>
                </c:pt>
                <c:pt idx="136">
                  <c:v>419.68566985276391</c:v>
                </c:pt>
                <c:pt idx="137">
                  <c:v>426.02495173000318</c:v>
                </c:pt>
                <c:pt idx="138">
                  <c:v>435.04864438257465</c:v>
                </c:pt>
                <c:pt idx="139">
                  <c:v>440.74205361601145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C-4B45-A8B7-622E394D1AB3}"/>
            </c:ext>
          </c:extLst>
        </c:ser>
        <c:ser>
          <c:idx val="3"/>
          <c:order val="2"/>
          <c:tx>
            <c:strRef>
              <c:f>Raunverð!$AX$2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Raunverð!$AU$3:$AU$142</c:f>
              <c:numCache>
                <c:formatCode>yyyy\-mm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Raunverð!$AX$3:$AX$142</c:f>
              <c:numCache>
                <c:formatCode>#,##0</c:formatCode>
                <c:ptCount val="140"/>
                <c:pt idx="0">
                  <c:v>95.438333333333318</c:v>
                </c:pt>
                <c:pt idx="1">
                  <c:v>102.27374563242489</c:v>
                </c:pt>
                <c:pt idx="2">
                  <c:v>129.81522727272727</c:v>
                </c:pt>
                <c:pt idx="3">
                  <c:v>124.39813186813186</c:v>
                </c:pt>
                <c:pt idx="4">
                  <c:v>128.25916557161631</c:v>
                </c:pt>
                <c:pt idx="5">
                  <c:v>129.7927336372517</c:v>
                </c:pt>
                <c:pt idx="6">
                  <c:v>128.58613225806451</c:v>
                </c:pt>
                <c:pt idx="7">
                  <c:v>127.28318574168797</c:v>
                </c:pt>
                <c:pt idx="8">
                  <c:v>160.39203328050712</c:v>
                </c:pt>
                <c:pt idx="9">
                  <c:v>115.46884579584237</c:v>
                </c:pt>
                <c:pt idx="10">
                  <c:v>138.95175053369931</c:v>
                </c:pt>
                <c:pt idx="11">
                  <c:v>127.03358666266148</c:v>
                </c:pt>
                <c:pt idx="12">
                  <c:v>117.93979091995223</c:v>
                </c:pt>
                <c:pt idx="13">
                  <c:v>110.31232540861812</c:v>
                </c:pt>
                <c:pt idx="14">
                  <c:v>106.62838116591928</c:v>
                </c:pt>
                <c:pt idx="15">
                  <c:v>103.25794642857143</c:v>
                </c:pt>
                <c:pt idx="16">
                  <c:v>100.48871983519717</c:v>
                </c:pt>
                <c:pt idx="17">
                  <c:v>102.19205370101596</c:v>
                </c:pt>
                <c:pt idx="18">
                  <c:v>102.31295856273543</c:v>
                </c:pt>
                <c:pt idx="19">
                  <c:v>101.45520755260883</c:v>
                </c:pt>
                <c:pt idx="20">
                  <c:v>101.83444937070938</c:v>
                </c:pt>
                <c:pt idx="21">
                  <c:v>101.57530825791854</c:v>
                </c:pt>
                <c:pt idx="22">
                  <c:v>100.36760948905109</c:v>
                </c:pt>
                <c:pt idx="23">
                  <c:v>95.714344789047232</c:v>
                </c:pt>
                <c:pt idx="24">
                  <c:v>157.68870795964125</c:v>
                </c:pt>
                <c:pt idx="25">
                  <c:v>157.67942504848989</c:v>
                </c:pt>
                <c:pt idx="26">
                  <c:v>156.52908790300359</c:v>
                </c:pt>
                <c:pt idx="27">
                  <c:v>150.15131940626716</c:v>
                </c:pt>
                <c:pt idx="28">
                  <c:v>146.27874623597043</c:v>
                </c:pt>
                <c:pt idx="29">
                  <c:v>147.21183878055479</c:v>
                </c:pt>
                <c:pt idx="30">
                  <c:v>143.12721868952173</c:v>
                </c:pt>
                <c:pt idx="31">
                  <c:v>121.57091974627689</c:v>
                </c:pt>
                <c:pt idx="32">
                  <c:v>136.47224903474901</c:v>
                </c:pt>
                <c:pt idx="33">
                  <c:v>135.01276348206954</c:v>
                </c:pt>
                <c:pt idx="34">
                  <c:v>135.84255403556773</c:v>
                </c:pt>
                <c:pt idx="35">
                  <c:v>135.45575674938644</c:v>
                </c:pt>
                <c:pt idx="36">
                  <c:v>135.75362135388002</c:v>
                </c:pt>
                <c:pt idx="37">
                  <c:v>134.04835463693229</c:v>
                </c:pt>
                <c:pt idx="38">
                  <c:v>101.04088900862068</c:v>
                </c:pt>
                <c:pt idx="39">
                  <c:v>73.533075380914184</c:v>
                </c:pt>
                <c:pt idx="40">
                  <c:v>54.151110963983051</c:v>
                </c:pt>
                <c:pt idx="41">
                  <c:v>46.992969696969702</c:v>
                </c:pt>
                <c:pt idx="42">
                  <c:v>42.78961568833904</c:v>
                </c:pt>
                <c:pt idx="43">
                  <c:v>29.974148070359675</c:v>
                </c:pt>
                <c:pt idx="44">
                  <c:v>23.755769632141927</c:v>
                </c:pt>
                <c:pt idx="45">
                  <c:v>19.379070462818511</c:v>
                </c:pt>
                <c:pt idx="46">
                  <c:v>13.416467758710349</c:v>
                </c:pt>
                <c:pt idx="47">
                  <c:v>8.1837746113989631</c:v>
                </c:pt>
                <c:pt idx="48">
                  <c:v>4.5530689744252122</c:v>
                </c:pt>
                <c:pt idx="49">
                  <c:v>3.8915524296675192</c:v>
                </c:pt>
                <c:pt idx="50">
                  <c:v>3.1033232093140972</c:v>
                </c:pt>
                <c:pt idx="51">
                  <c:v>3.6994864389753892</c:v>
                </c:pt>
                <c:pt idx="52">
                  <c:v>3.2383069580507406</c:v>
                </c:pt>
                <c:pt idx="53">
                  <c:v>3.2679817545613594</c:v>
                </c:pt>
                <c:pt idx="54">
                  <c:v>3.0276888217522662</c:v>
                </c:pt>
                <c:pt idx="55">
                  <c:v>3.8603303076147246</c:v>
                </c:pt>
                <c:pt idx="56">
                  <c:v>3.9078816316316316</c:v>
                </c:pt>
                <c:pt idx="57">
                  <c:v>3.886585974544547</c:v>
                </c:pt>
                <c:pt idx="58">
                  <c:v>3.7651703980099502</c:v>
                </c:pt>
                <c:pt idx="59">
                  <c:v>3.6685430134261563</c:v>
                </c:pt>
                <c:pt idx="60">
                  <c:v>3.4975427721299286</c:v>
                </c:pt>
                <c:pt idx="61">
                  <c:v>3.2759380336667485</c:v>
                </c:pt>
                <c:pt idx="62">
                  <c:v>3.1217738008278553</c:v>
                </c:pt>
                <c:pt idx="63">
                  <c:v>2.6057582017010934</c:v>
                </c:pt>
                <c:pt idx="64">
                  <c:v>2.5452528567955266</c:v>
                </c:pt>
                <c:pt idx="65">
                  <c:v>2.5260217654171706</c:v>
                </c:pt>
                <c:pt idx="66">
                  <c:v>2.4996738603297768</c:v>
                </c:pt>
                <c:pt idx="67">
                  <c:v>2.2956488641855968</c:v>
                </c:pt>
                <c:pt idx="68">
                  <c:v>2.2244496628131025</c:v>
                </c:pt>
                <c:pt idx="69">
                  <c:v>2.1269954238921005</c:v>
                </c:pt>
                <c:pt idx="70">
                  <c:v>1.8743220542356613</c:v>
                </c:pt>
                <c:pt idx="71">
                  <c:v>1.4365469085700644</c:v>
                </c:pt>
                <c:pt idx="72">
                  <c:v>1.2489348401057949</c:v>
                </c:pt>
                <c:pt idx="73">
                  <c:v>1.2012526868879865</c:v>
                </c:pt>
                <c:pt idx="74">
                  <c:v>1.1961484393614485</c:v>
                </c:pt>
                <c:pt idx="75">
                  <c:v>1.1857494061757721</c:v>
                </c:pt>
                <c:pt idx="76">
                  <c:v>1.1860218371706623</c:v>
                </c:pt>
                <c:pt idx="77">
                  <c:v>1.1896038315988646</c:v>
                </c:pt>
                <c:pt idx="78">
                  <c:v>0.91513977730395635</c:v>
                </c:pt>
                <c:pt idx="79">
                  <c:v>0.91297683762703841</c:v>
                </c:pt>
                <c:pt idx="80">
                  <c:v>0.69806791292001891</c:v>
                </c:pt>
                <c:pt idx="81">
                  <c:v>0.69151937618147452</c:v>
                </c:pt>
                <c:pt idx="82">
                  <c:v>0.68954513064133016</c:v>
                </c:pt>
                <c:pt idx="83">
                  <c:v>0.5258726024153445</c:v>
                </c:pt>
                <c:pt idx="84">
                  <c:v>0.55544359647030761</c:v>
                </c:pt>
                <c:pt idx="85">
                  <c:v>0.53392442549158958</c:v>
                </c:pt>
                <c:pt idx="86">
                  <c:v>0.60246951219512213</c:v>
                </c:pt>
                <c:pt idx="87">
                  <c:v>0.57958548009367683</c:v>
                </c:pt>
                <c:pt idx="88">
                  <c:v>0.49115716954694072</c:v>
                </c:pt>
                <c:pt idx="89">
                  <c:v>0.48441882133706032</c:v>
                </c:pt>
                <c:pt idx="90">
                  <c:v>0.48253604651162796</c:v>
                </c:pt>
                <c:pt idx="91">
                  <c:v>0.43534582465880178</c:v>
                </c:pt>
                <c:pt idx="92">
                  <c:v>0.42941593125870881</c:v>
                </c:pt>
                <c:pt idx="93">
                  <c:v>0.42584126247389187</c:v>
                </c:pt>
                <c:pt idx="94">
                  <c:v>0.40541453190498367</c:v>
                </c:pt>
                <c:pt idx="95">
                  <c:v>0.41611072423398326</c:v>
                </c:pt>
                <c:pt idx="96">
                  <c:v>0.4141454587905673</c:v>
                </c:pt>
                <c:pt idx="97">
                  <c:v>0.41026901669758814</c:v>
                </c:pt>
                <c:pt idx="98">
                  <c:v>0.39244570240295751</c:v>
                </c:pt>
                <c:pt idx="99">
                  <c:v>0.39271616324648373</c:v>
                </c:pt>
                <c:pt idx="100">
                  <c:v>0.38461079219288175</c:v>
                </c:pt>
                <c:pt idx="101">
                  <c:v>0.38606234242493698</c:v>
                </c:pt>
                <c:pt idx="102">
                  <c:v>0.37215911703839966</c:v>
                </c:pt>
                <c:pt idx="103">
                  <c:v>0.35902039413382225</c:v>
                </c:pt>
                <c:pt idx="104">
                  <c:v>0.35300912200684154</c:v>
                </c:pt>
                <c:pt idx="105">
                  <c:v>0.32296579247434437</c:v>
                </c:pt>
                <c:pt idx="106">
                  <c:v>0.30694114963503649</c:v>
                </c:pt>
                <c:pt idx="107">
                  <c:v>0.30544988610478357</c:v>
                </c:pt>
                <c:pt idx="108">
                  <c:v>0.29857617411225662</c:v>
                </c:pt>
                <c:pt idx="109">
                  <c:v>0.24937784349408551</c:v>
                </c:pt>
                <c:pt idx="110">
                  <c:v>0.26418163218913393</c:v>
                </c:pt>
                <c:pt idx="111">
                  <c:v>0.24477493779687853</c:v>
                </c:pt>
                <c:pt idx="112">
                  <c:v>0.22728442437923252</c:v>
                </c:pt>
                <c:pt idx="113">
                  <c:v>0.23684311512415351</c:v>
                </c:pt>
                <c:pt idx="114">
                  <c:v>0.23902122375254009</c:v>
                </c:pt>
                <c:pt idx="115">
                  <c:v>0.24054842342342342</c:v>
                </c:pt>
                <c:pt idx="116">
                  <c:v>0.23916554206027893</c:v>
                </c:pt>
                <c:pt idx="117">
                  <c:v>0.23172151331990154</c:v>
                </c:pt>
                <c:pt idx="118">
                  <c:v>0.22681053811659194</c:v>
                </c:pt>
                <c:pt idx="119">
                  <c:v>0.22830612701252234</c:v>
                </c:pt>
                <c:pt idx="120">
                  <c:v>0.22324529991047451</c:v>
                </c:pt>
                <c:pt idx="121">
                  <c:v>0.20725027808676308</c:v>
                </c:pt>
                <c:pt idx="122">
                  <c:v>0.20023161454976984</c:v>
                </c:pt>
                <c:pt idx="123">
                  <c:v>0.19776656454555638</c:v>
                </c:pt>
                <c:pt idx="124">
                  <c:v>0.18176381514055256</c:v>
                </c:pt>
                <c:pt idx="125">
                  <c:v>0.17008954318632769</c:v>
                </c:pt>
                <c:pt idx="126">
                  <c:v>0.16742145891929899</c:v>
                </c:pt>
                <c:pt idx="127">
                  <c:v>0.16016575876781483</c:v>
                </c:pt>
                <c:pt idx="128">
                  <c:v>0.16358954063814959</c:v>
                </c:pt>
                <c:pt idx="129">
                  <c:v>0.16567123715061999</c:v>
                </c:pt>
                <c:pt idx="130">
                  <c:v>0.16601861824211739</c:v>
                </c:pt>
                <c:pt idx="131">
                  <c:v>0.15821944384565642</c:v>
                </c:pt>
                <c:pt idx="132">
                  <c:v>0.16192532467532467</c:v>
                </c:pt>
                <c:pt idx="133">
                  <c:v>0.1584065393757354</c:v>
                </c:pt>
                <c:pt idx="134">
                  <c:v>0.16042234130879318</c:v>
                </c:pt>
                <c:pt idx="135">
                  <c:v>0.15629410238433142</c:v>
                </c:pt>
                <c:pt idx="136">
                  <c:v>0.15923349558649724</c:v>
                </c:pt>
                <c:pt idx="137">
                  <c:v>0.16164674863130468</c:v>
                </c:pt>
                <c:pt idx="138">
                  <c:v>0.15405656270162008</c:v>
                </c:pt>
                <c:pt idx="139">
                  <c:v>0.15690381325251476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C-4B45-A8B7-622E394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5632"/>
        <c:axId val="107559944"/>
      </c:areaChart>
      <c:dateAx>
        <c:axId val="1075556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559944"/>
        <c:crosses val="autoZero"/>
        <c:auto val="1"/>
        <c:lblOffset val="100"/>
        <c:baseTimeUnit val="months"/>
        <c:majorUnit val="12"/>
        <c:majorTimeUnit val="months"/>
      </c:dateAx>
      <c:valAx>
        <c:axId val="107559944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5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945551271065408"/>
          <c:w val="0.46940923772609822"/>
          <c:h val="0.1879288060554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Ársbreyting í heildaríbúðalánum heimila að raunvirði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5505952380952377E-2"/>
          <c:y val="0.17040896594157184"/>
          <c:w val="0.88175595238095239"/>
          <c:h val="0.65983192753724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Raunverð!$AJ$2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Raunverð!$AC$18:$AC$136</c:f>
              <c:numCache>
                <c:formatCode>yyyy\-mm</c:formatCode>
                <c:ptCount val="119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</c:numCache>
            </c:numRef>
          </c:cat>
          <c:val>
            <c:numRef>
              <c:f>Raunverð!$AJ$18:$AJ$136</c:f>
              <c:numCache>
                <c:formatCode>0.0%</c:formatCode>
                <c:ptCount val="119"/>
                <c:pt idx="0">
                  <c:v>2.1300397351126987E-2</c:v>
                </c:pt>
                <c:pt idx="1">
                  <c:v>-1.3702684528791642E-2</c:v>
                </c:pt>
                <c:pt idx="2">
                  <c:v>-1.301788791476477E-2</c:v>
                </c:pt>
                <c:pt idx="3">
                  <c:v>2.7449602103231108E-3</c:v>
                </c:pt>
                <c:pt idx="4">
                  <c:v>-2.967530280410724E-2</c:v>
                </c:pt>
                <c:pt idx="5">
                  <c:v>-4.7558063353989599E-2</c:v>
                </c:pt>
                <c:pt idx="6">
                  <c:v>5.5332305299186535E-2</c:v>
                </c:pt>
                <c:pt idx="7">
                  <c:v>3.7352326900722543E-2</c:v>
                </c:pt>
                <c:pt idx="8">
                  <c:v>3.281686149769425E-2</c:v>
                </c:pt>
                <c:pt idx="9">
                  <c:v>8.7166992297681212E-2</c:v>
                </c:pt>
                <c:pt idx="10">
                  <c:v>-7.9261880079876113E-3</c:v>
                </c:pt>
                <c:pt idx="11">
                  <c:v>3.0630964574099862E-2</c:v>
                </c:pt>
                <c:pt idx="12">
                  <c:v>2.8658259175146084E-2</c:v>
                </c:pt>
                <c:pt idx="13">
                  <c:v>4.0912409620026846E-2</c:v>
                </c:pt>
                <c:pt idx="14">
                  <c:v>4.6025527270563193E-2</c:v>
                </c:pt>
                <c:pt idx="15">
                  <c:v>3.6695160634861557E-2</c:v>
                </c:pt>
                <c:pt idx="16">
                  <c:v>2.7506176145164041E-2</c:v>
                </c:pt>
                <c:pt idx="17">
                  <c:v>3.9861691784723208E-2</c:v>
                </c:pt>
                <c:pt idx="18">
                  <c:v>3.6768638193567682E-2</c:v>
                </c:pt>
                <c:pt idx="19">
                  <c:v>4.0285842686381024E-2</c:v>
                </c:pt>
                <c:pt idx="20">
                  <c:v>3.7907188865048402E-2</c:v>
                </c:pt>
                <c:pt idx="21">
                  <c:v>6.0512898720539443E-3</c:v>
                </c:pt>
                <c:pt idx="22">
                  <c:v>-1.4502309182349626E-2</c:v>
                </c:pt>
                <c:pt idx="23">
                  <c:v>-2.9754803669361674E-2</c:v>
                </c:pt>
                <c:pt idx="24">
                  <c:v>-4.6013703175033283E-2</c:v>
                </c:pt>
                <c:pt idx="25">
                  <c:v>-5.718203365078367E-2</c:v>
                </c:pt>
                <c:pt idx="26">
                  <c:v>-6.6087841502862399E-2</c:v>
                </c:pt>
                <c:pt idx="27">
                  <c:v>-6.1849563485443237E-2</c:v>
                </c:pt>
                <c:pt idx="28">
                  <c:v>-5.1033702980819329E-2</c:v>
                </c:pt>
                <c:pt idx="29">
                  <c:v>-7.0754595039266288E-2</c:v>
                </c:pt>
                <c:pt idx="30">
                  <c:v>-6.5078631854527669E-2</c:v>
                </c:pt>
                <c:pt idx="31">
                  <c:v>-7.2991320384786174E-2</c:v>
                </c:pt>
                <c:pt idx="32">
                  <c:v>-4.3599573712902906E-2</c:v>
                </c:pt>
                <c:pt idx="33">
                  <c:v>-6.6261260359630203E-2</c:v>
                </c:pt>
                <c:pt idx="34">
                  <c:v>-4.5741018544938949E-2</c:v>
                </c:pt>
                <c:pt idx="35">
                  <c:v>-3.9984980688294813E-2</c:v>
                </c:pt>
                <c:pt idx="36">
                  <c:v>-2.4670774901399017E-2</c:v>
                </c:pt>
                <c:pt idx="37">
                  <c:v>-1.160793414825767E-2</c:v>
                </c:pt>
                <c:pt idx="38">
                  <c:v>-1.4766453358567744E-2</c:v>
                </c:pt>
                <c:pt idx="39">
                  <c:v>-1.0041660980538269E-2</c:v>
                </c:pt>
                <c:pt idx="40">
                  <c:v>-8.2047518254979579E-3</c:v>
                </c:pt>
                <c:pt idx="41">
                  <c:v>-8.3112553539355094E-3</c:v>
                </c:pt>
                <c:pt idx="42">
                  <c:v>-5.6097094012195203E-3</c:v>
                </c:pt>
                <c:pt idx="43">
                  <c:v>-3.625151696532769E-3</c:v>
                </c:pt>
                <c:pt idx="44">
                  <c:v>-1.055681082284643E-2</c:v>
                </c:pt>
                <c:pt idx="45">
                  <c:v>-1.5278793665402635E-2</c:v>
                </c:pt>
                <c:pt idx="46">
                  <c:v>-2.3082106037700112E-2</c:v>
                </c:pt>
                <c:pt idx="47">
                  <c:v>-1.0427685736394188E-2</c:v>
                </c:pt>
                <c:pt idx="48">
                  <c:v>-1.4410808478914183E-2</c:v>
                </c:pt>
                <c:pt idx="49">
                  <c:v>-2.1222509459266292E-2</c:v>
                </c:pt>
                <c:pt idx="50">
                  <c:v>-2.2565364785660735E-2</c:v>
                </c:pt>
                <c:pt idx="51">
                  <c:v>-2.5902615954473296E-2</c:v>
                </c:pt>
                <c:pt idx="52">
                  <c:v>-3.0248955925275545E-2</c:v>
                </c:pt>
                <c:pt idx="53">
                  <c:v>-1.9529103951460125E-2</c:v>
                </c:pt>
                <c:pt idx="54">
                  <c:v>-1.9338260102014448E-2</c:v>
                </c:pt>
                <c:pt idx="55">
                  <c:v>-2.2960308980075173E-2</c:v>
                </c:pt>
                <c:pt idx="56">
                  <c:v>-3.7874632354665594E-2</c:v>
                </c:pt>
                <c:pt idx="57">
                  <c:v>-2.1115159283641716E-2</c:v>
                </c:pt>
                <c:pt idx="58">
                  <c:v>-1.9184802787917121E-2</c:v>
                </c:pt>
                <c:pt idx="59">
                  <c:v>-2.6389177185140111E-2</c:v>
                </c:pt>
                <c:pt idx="60">
                  <c:v>-2.3558453116985456E-2</c:v>
                </c:pt>
                <c:pt idx="61">
                  <c:v>-2.0826741515880043E-2</c:v>
                </c:pt>
                <c:pt idx="62">
                  <c:v>-1.7401805041738272E-2</c:v>
                </c:pt>
                <c:pt idx="63">
                  <c:v>-1.8709445864824481E-2</c:v>
                </c:pt>
                <c:pt idx="64">
                  <c:v>-1.4965425254310438E-2</c:v>
                </c:pt>
                <c:pt idx="65">
                  <c:v>-9.1789344709756193E-3</c:v>
                </c:pt>
                <c:pt idx="66">
                  <c:v>-1.3742506794068632E-2</c:v>
                </c:pt>
                <c:pt idx="67">
                  <c:v>-2.1164346766404663E-3</c:v>
                </c:pt>
                <c:pt idx="68">
                  <c:v>-9.9422840868840234E-3</c:v>
                </c:pt>
                <c:pt idx="69">
                  <c:v>-3.2996396314289633E-2</c:v>
                </c:pt>
                <c:pt idx="70">
                  <c:v>-3.7732451738316186E-2</c:v>
                </c:pt>
                <c:pt idx="71">
                  <c:v>-4.4296498535420836E-2</c:v>
                </c:pt>
                <c:pt idx="72">
                  <c:v>-3.8813772972028815E-2</c:v>
                </c:pt>
                <c:pt idx="73">
                  <c:v>-4.5005667524183668E-2</c:v>
                </c:pt>
                <c:pt idx="74">
                  <c:v>-4.604799613418431E-2</c:v>
                </c:pt>
                <c:pt idx="75">
                  <c:v>-5.5466991220477935E-2</c:v>
                </c:pt>
                <c:pt idx="76">
                  <c:v>-5.1161818396251002E-2</c:v>
                </c:pt>
                <c:pt idx="77">
                  <c:v>-4.6192718885958328E-2</c:v>
                </c:pt>
                <c:pt idx="78">
                  <c:v>-4.6513708894605821E-2</c:v>
                </c:pt>
                <c:pt idx="79">
                  <c:v>-5.246235097166263E-2</c:v>
                </c:pt>
                <c:pt idx="80">
                  <c:v>-4.8473286277696537E-2</c:v>
                </c:pt>
                <c:pt idx="81">
                  <c:v>-3.5280161322043369E-2</c:v>
                </c:pt>
                <c:pt idx="82">
                  <c:v>-2.6978385623025347E-2</c:v>
                </c:pt>
                <c:pt idx="83">
                  <c:v>-2.3550336807003691E-2</c:v>
                </c:pt>
                <c:pt idx="84">
                  <c:v>-2.6375324141213907E-2</c:v>
                </c:pt>
                <c:pt idx="85">
                  <c:v>-1.8297117535850949E-2</c:v>
                </c:pt>
                <c:pt idx="86">
                  <c:v>-1.6143865089154219E-2</c:v>
                </c:pt>
                <c:pt idx="87">
                  <c:v>-6.1118064124532356E-3</c:v>
                </c:pt>
                <c:pt idx="88">
                  <c:v>-7.5952492893878176E-3</c:v>
                </c:pt>
                <c:pt idx="89">
                  <c:v>-2.225956680446961E-2</c:v>
                </c:pt>
                <c:pt idx="90">
                  <c:v>-7.6953100169001587E-3</c:v>
                </c:pt>
                <c:pt idx="91">
                  <c:v>-4.3308927763847649E-3</c:v>
                </c:pt>
                <c:pt idx="92">
                  <c:v>8.6851280876538706E-3</c:v>
                </c:pt>
                <c:pt idx="93">
                  <c:v>1.9397638942202811E-2</c:v>
                </c:pt>
                <c:pt idx="94">
                  <c:v>1.9847763937887564E-2</c:v>
                </c:pt>
                <c:pt idx="95">
                  <c:v>3.2383856806129874E-2</c:v>
                </c:pt>
                <c:pt idx="96">
                  <c:v>2.8644143244517917E-2</c:v>
                </c:pt>
                <c:pt idx="97">
                  <c:v>3.0470361713395455E-2</c:v>
                </c:pt>
                <c:pt idx="98">
                  <c:v>3.8322048429973776E-2</c:v>
                </c:pt>
                <c:pt idx="99">
                  <c:v>3.9604827473608939E-2</c:v>
                </c:pt>
                <c:pt idx="100">
                  <c:v>4.3052579483141784E-2</c:v>
                </c:pt>
                <c:pt idx="101">
                  <c:v>4.9903350568911042E-2</c:v>
                </c:pt>
                <c:pt idx="102">
                  <c:v>4.0176944769620304E-2</c:v>
                </c:pt>
                <c:pt idx="103">
                  <c:v>4.7977423401728725E-2</c:v>
                </c:pt>
                <c:pt idx="104">
                  <c:v>4.4477043140752626E-2</c:v>
                </c:pt>
                <c:pt idx="105">
                  <c:v>4.1883660673455614E-2</c:v>
                </c:pt>
                <c:pt idx="106">
                  <c:v>4.7591372562350465E-2</c:v>
                </c:pt>
                <c:pt idx="107">
                  <c:v>4.1741306937918221E-2</c:v>
                </c:pt>
                <c:pt idx="108">
                  <c:v>5.2487998751265419E-2</c:v>
                </c:pt>
                <c:pt idx="109">
                  <c:v>5.7148744717332445E-2</c:v>
                </c:pt>
                <c:pt idx="110">
                  <c:v>4.9737915151918388E-2</c:v>
                </c:pt>
                <c:pt idx="111">
                  <c:v>5.4761574438952021E-2</c:v>
                </c:pt>
                <c:pt idx="112">
                  <c:v>5.8058978531911887E-2</c:v>
                </c:pt>
                <c:pt idx="113">
                  <c:v>6.2652967586196207E-2</c:v>
                </c:pt>
                <c:pt idx="114">
                  <c:v>5.9808649138900716E-2</c:v>
                </c:pt>
                <c:pt idx="115">
                  <c:v>5.602405685582279E-2</c:v>
                </c:pt>
                <c:pt idx="116">
                  <c:v>5.5481301282102269E-2</c:v>
                </c:pt>
                <c:pt idx="117">
                  <c:v>6.3464399595684728E-2</c:v>
                </c:pt>
                <c:pt idx="118">
                  <c:v>7.0062947275220777E-2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D-4781-A0AC-1ECA09B3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7559160"/>
        <c:axId val="107552496"/>
      </c:barChart>
      <c:dateAx>
        <c:axId val="1075591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2496"/>
        <c:crosses val="autoZero"/>
        <c:auto val="1"/>
        <c:lblOffset val="100"/>
        <c:baseTimeUnit val="months"/>
        <c:majorUnit val="12"/>
        <c:majorTimeUnit val="months"/>
      </c:dateAx>
      <c:valAx>
        <c:axId val="107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Þróun</a:t>
            </a:r>
            <a:r>
              <a:rPr lang="en-US" sz="1200" baseline="0">
                <a:solidFill>
                  <a:schemeClr val="tx1"/>
                </a:solidFill>
              </a:rPr>
              <a:t> í heildarstöðu </a:t>
            </a:r>
            <a:r>
              <a:rPr lang="en-US" sz="1200">
                <a:solidFill>
                  <a:schemeClr val="tx1"/>
                </a:solidFill>
              </a:rPr>
              <a:t>útlána til heimila með veð í íbúð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8817249612690968E-2"/>
          <c:y val="0.13352410207669779"/>
          <c:w val="0.88071335215239377"/>
          <c:h val="0.55167454068241462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íbúð'!$P$15:$P$122</c:f>
              <c:numCache>
                <c:formatCode>#,##0</c:formatCode>
                <c:ptCount val="108"/>
                <c:pt idx="0">
                  <c:v>955.98900000000003</c:v>
                </c:pt>
                <c:pt idx="1">
                  <c:v>1066.22</c:v>
                </c:pt>
                <c:pt idx="2">
                  <c:v>1021.806</c:v>
                </c:pt>
                <c:pt idx="3">
                  <c:v>1031.902</c:v>
                </c:pt>
                <c:pt idx="4">
                  <c:v>1035.2739999999999</c:v>
                </c:pt>
                <c:pt idx="5">
                  <c:v>1052.6099999999999</c:v>
                </c:pt>
                <c:pt idx="6">
                  <c:v>1066.1579999999999</c:v>
                </c:pt>
                <c:pt idx="7">
                  <c:v>1061.6890000000001</c:v>
                </c:pt>
                <c:pt idx="8">
                  <c:v>1067.9369999999999</c:v>
                </c:pt>
                <c:pt idx="9">
                  <c:v>1075.298</c:v>
                </c:pt>
                <c:pt idx="10">
                  <c:v>1085.8340000000001</c:v>
                </c:pt>
                <c:pt idx="11">
                  <c:v>1075.8869999999999</c:v>
                </c:pt>
                <c:pt idx="12">
                  <c:v>1089.9549999999999</c:v>
                </c:pt>
                <c:pt idx="13">
                  <c:v>1082.482</c:v>
                </c:pt>
                <c:pt idx="14">
                  <c:v>1090.6199999999999</c:v>
                </c:pt>
                <c:pt idx="15">
                  <c:v>1095.7149999999999</c:v>
                </c:pt>
                <c:pt idx="16">
                  <c:v>1104.818</c:v>
                </c:pt>
                <c:pt idx="17">
                  <c:v>1110.5989999999999</c:v>
                </c:pt>
                <c:pt idx="18">
                  <c:v>1107.066</c:v>
                </c:pt>
                <c:pt idx="19">
                  <c:v>1102.5709999999999</c:v>
                </c:pt>
                <c:pt idx="20">
                  <c:v>1100.0150000000001</c:v>
                </c:pt>
                <c:pt idx="21">
                  <c:v>1098.722</c:v>
                </c:pt>
                <c:pt idx="22">
                  <c:v>1104.9659999999999</c:v>
                </c:pt>
                <c:pt idx="23">
                  <c:v>1087.375</c:v>
                </c:pt>
                <c:pt idx="24">
                  <c:v>1108.3019999999999</c:v>
                </c:pt>
                <c:pt idx="25">
                  <c:v>1079.8789999999999</c:v>
                </c:pt>
                <c:pt idx="26">
                  <c:v>1092.82</c:v>
                </c:pt>
                <c:pt idx="27">
                  <c:v>1091.5160000000001</c:v>
                </c:pt>
                <c:pt idx="28">
                  <c:v>1098.8810000000001</c:v>
                </c:pt>
                <c:pt idx="29">
                  <c:v>1105.961</c:v>
                </c:pt>
                <c:pt idx="30">
                  <c:v>1114.596</c:v>
                </c:pt>
                <c:pt idx="31">
                  <c:v>1113.2139999999999</c:v>
                </c:pt>
                <c:pt idx="32">
                  <c:v>1109.0039999999999</c:v>
                </c:pt>
                <c:pt idx="33">
                  <c:v>1110.9870000000001</c:v>
                </c:pt>
                <c:pt idx="34">
                  <c:v>1106.732</c:v>
                </c:pt>
                <c:pt idx="35">
                  <c:v>1217.204</c:v>
                </c:pt>
                <c:pt idx="36">
                  <c:v>1216.7560000000001</c:v>
                </c:pt>
                <c:pt idx="37">
                  <c:v>1215.8240000000001</c:v>
                </c:pt>
                <c:pt idx="38">
                  <c:v>1220.5609999999999</c:v>
                </c:pt>
                <c:pt idx="39">
                  <c:v>1227.259</c:v>
                </c:pt>
                <c:pt idx="40">
                  <c:v>1230.0509999999999</c:v>
                </c:pt>
                <c:pt idx="41">
                  <c:v>1232.46</c:v>
                </c:pt>
                <c:pt idx="42">
                  <c:v>1234.0730000000001</c:v>
                </c:pt>
                <c:pt idx="43">
                  <c:v>1223.43</c:v>
                </c:pt>
                <c:pt idx="44">
                  <c:v>1217.6780000000001</c:v>
                </c:pt>
                <c:pt idx="45">
                  <c:v>1222.2660000000001</c:v>
                </c:pt>
                <c:pt idx="46">
                  <c:v>1222.644</c:v>
                </c:pt>
                <c:pt idx="47">
                  <c:v>1233.9760000000001</c:v>
                </c:pt>
                <c:pt idx="48">
                  <c:v>1219.549</c:v>
                </c:pt>
                <c:pt idx="49">
                  <c:v>1218.2370000000001</c:v>
                </c:pt>
                <c:pt idx="50">
                  <c:v>1234.383</c:v>
                </c:pt>
                <c:pt idx="51">
                  <c:v>1229.8699999999999</c:v>
                </c:pt>
                <c:pt idx="52">
                  <c:v>1225.9760000000001</c:v>
                </c:pt>
                <c:pt idx="53">
                  <c:v>1225.6099999999999</c:v>
                </c:pt>
                <c:pt idx="54">
                  <c:v>1229.7190000000001</c:v>
                </c:pt>
                <c:pt idx="55">
                  <c:v>1222.0239999999999</c:v>
                </c:pt>
                <c:pt idx="56">
                  <c:v>1225.8599999999999</c:v>
                </c:pt>
                <c:pt idx="57">
                  <c:v>1227.2429999999999</c:v>
                </c:pt>
                <c:pt idx="58">
                  <c:v>1223.568</c:v>
                </c:pt>
                <c:pt idx="59">
                  <c:v>1252.499</c:v>
                </c:pt>
                <c:pt idx="60">
                  <c:v>1255.473</c:v>
                </c:pt>
                <c:pt idx="61">
                  <c:v>1244.8889999999999</c:v>
                </c:pt>
                <c:pt idx="62">
                  <c:v>1248.0050000000001</c:v>
                </c:pt>
                <c:pt idx="63">
                  <c:v>1248.9380000000001</c:v>
                </c:pt>
                <c:pt idx="64">
                  <c:v>1250.924</c:v>
                </c:pt>
                <c:pt idx="65">
                  <c:v>1251.3800000000001</c:v>
                </c:pt>
                <c:pt idx="66">
                  <c:v>1254.7470000000001</c:v>
                </c:pt>
                <c:pt idx="67">
                  <c:v>1250.1130000000001</c:v>
                </c:pt>
                <c:pt idx="68">
                  <c:v>1253.76</c:v>
                </c:pt>
                <c:pt idx="69">
                  <c:v>1251.079</c:v>
                </c:pt>
                <c:pt idx="70">
                  <c:v>1250.7719999999999</c:v>
                </c:pt>
                <c:pt idx="71">
                  <c:v>1237.2539999999999</c:v>
                </c:pt>
                <c:pt idx="72">
                  <c:v>1210.7560000000001</c:v>
                </c:pt>
                <c:pt idx="73">
                  <c:v>1190.7619999999999</c:v>
                </c:pt>
                <c:pt idx="74">
                  <c:v>1193.9960000000001</c:v>
                </c:pt>
                <c:pt idx="75">
                  <c:v>1201.116</c:v>
                </c:pt>
                <c:pt idx="76">
                  <c:v>1197.296</c:v>
                </c:pt>
                <c:pt idx="77">
                  <c:v>1194.7449999999999</c:v>
                </c:pt>
                <c:pt idx="78">
                  <c:v>1184.865</c:v>
                </c:pt>
                <c:pt idx="79">
                  <c:v>1185.23</c:v>
                </c:pt>
                <c:pt idx="80">
                  <c:v>1191.0260000000001</c:v>
                </c:pt>
                <c:pt idx="81">
                  <c:v>1185.3679999999999</c:v>
                </c:pt>
                <c:pt idx="82">
                  <c:v>1177.8499999999999</c:v>
                </c:pt>
                <c:pt idx="83">
                  <c:v>1165.1859999999999</c:v>
                </c:pt>
                <c:pt idx="84">
                  <c:v>1156.751</c:v>
                </c:pt>
                <c:pt idx="85">
                  <c:v>1149.7149999999999</c:v>
                </c:pt>
                <c:pt idx="86">
                  <c:v>1153.722</c:v>
                </c:pt>
                <c:pt idx="87">
                  <c:v>1157.8820000000001</c:v>
                </c:pt>
                <c:pt idx="88">
                  <c:v>1165.7249999999999</c:v>
                </c:pt>
                <c:pt idx="89">
                  <c:v>1165.2339999999999</c:v>
                </c:pt>
                <c:pt idx="90">
                  <c:v>1167.857</c:v>
                </c:pt>
                <c:pt idx="91">
                  <c:v>1170.3720000000001</c:v>
                </c:pt>
                <c:pt idx="92">
                  <c:v>1172.9079999999999</c:v>
                </c:pt>
                <c:pt idx="93">
                  <c:v>1189.3800000000001</c:v>
                </c:pt>
                <c:pt idx="94">
                  <c:v>1193.4970000000001</c:v>
                </c:pt>
                <c:pt idx="95">
                  <c:v>1197.4090000000001</c:v>
                </c:pt>
                <c:pt idx="96">
                  <c:v>1203.385</c:v>
                </c:pt>
                <c:pt idx="97">
                  <c:v>1197.4469999999999</c:v>
                </c:pt>
                <c:pt idx="98">
                  <c:v>1209.9749999999999</c:v>
                </c:pt>
                <c:pt idx="99">
                  <c:v>1213.45</c:v>
                </c:pt>
                <c:pt idx="100">
                  <c:v>1220.1279999999999</c:v>
                </c:pt>
                <c:pt idx="101">
                  <c:v>1226.749</c:v>
                </c:pt>
                <c:pt idx="102">
                  <c:v>1232.712</c:v>
                </c:pt>
                <c:pt idx="103">
                  <c:v>1234.5889999999999</c:v>
                </c:pt>
                <c:pt idx="104">
                  <c:v>1237.211</c:v>
                </c:pt>
                <c:pt idx="105">
                  <c:v>1240.6369999999999</c:v>
                </c:pt>
                <c:pt idx="106">
                  <c:v>1247.731</c:v>
                </c:pt>
                <c:pt idx="107">
                  <c:v>1240.55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2-441A-A11D-F9E5E15B24C8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íbúð'!$Q$15:$Q$122</c:f>
              <c:numCache>
                <c:formatCode>#,##0</c:formatCode>
                <c:ptCount val="108"/>
                <c:pt idx="0">
                  <c:v>0.46700000000000003</c:v>
                </c:pt>
                <c:pt idx="1">
                  <c:v>0.46600000000000003</c:v>
                </c:pt>
                <c:pt idx="2">
                  <c:v>0.48399999999999999</c:v>
                </c:pt>
                <c:pt idx="3">
                  <c:v>0.49399999999999999</c:v>
                </c:pt>
                <c:pt idx="4">
                  <c:v>0.50700000000000001</c:v>
                </c:pt>
                <c:pt idx="5">
                  <c:v>0.52300000000000002</c:v>
                </c:pt>
                <c:pt idx="6">
                  <c:v>0.97599999999999998</c:v>
                </c:pt>
                <c:pt idx="7">
                  <c:v>0.98399999999999999</c:v>
                </c:pt>
                <c:pt idx="8">
                  <c:v>1.302</c:v>
                </c:pt>
                <c:pt idx="9">
                  <c:v>1.3220000000000001</c:v>
                </c:pt>
                <c:pt idx="10">
                  <c:v>1.377</c:v>
                </c:pt>
                <c:pt idx="11">
                  <c:v>2.2370000000000001</c:v>
                </c:pt>
                <c:pt idx="12">
                  <c:v>7.3550000000000004</c:v>
                </c:pt>
                <c:pt idx="13">
                  <c:v>14.420999999999999</c:v>
                </c:pt>
                <c:pt idx="14">
                  <c:v>20.579000000000001</c:v>
                </c:pt>
                <c:pt idx="15">
                  <c:v>24.018999999999998</c:v>
                </c:pt>
                <c:pt idx="16">
                  <c:v>27.416</c:v>
                </c:pt>
                <c:pt idx="17">
                  <c:v>28.678000000000001</c:v>
                </c:pt>
                <c:pt idx="18">
                  <c:v>28.86</c:v>
                </c:pt>
                <c:pt idx="19">
                  <c:v>29.085999999999999</c:v>
                </c:pt>
                <c:pt idx="20">
                  <c:v>34.97</c:v>
                </c:pt>
                <c:pt idx="21">
                  <c:v>36.323</c:v>
                </c:pt>
                <c:pt idx="22">
                  <c:v>36.601999999999997</c:v>
                </c:pt>
                <c:pt idx="23">
                  <c:v>36.125999999999998</c:v>
                </c:pt>
                <c:pt idx="24">
                  <c:v>34.561</c:v>
                </c:pt>
                <c:pt idx="25">
                  <c:v>36.192999999999998</c:v>
                </c:pt>
                <c:pt idx="26">
                  <c:v>45.991999999999997</c:v>
                </c:pt>
                <c:pt idx="27">
                  <c:v>55.999000000000002</c:v>
                </c:pt>
                <c:pt idx="28">
                  <c:v>63.792000000000002</c:v>
                </c:pt>
                <c:pt idx="29">
                  <c:v>66.739000000000004</c:v>
                </c:pt>
                <c:pt idx="30">
                  <c:v>69.875</c:v>
                </c:pt>
                <c:pt idx="31">
                  <c:v>76.831000000000003</c:v>
                </c:pt>
                <c:pt idx="32">
                  <c:v>79.814999999999998</c:v>
                </c:pt>
                <c:pt idx="33">
                  <c:v>84.34</c:v>
                </c:pt>
                <c:pt idx="34">
                  <c:v>88.4</c:v>
                </c:pt>
                <c:pt idx="35">
                  <c:v>99.096999999999994</c:v>
                </c:pt>
                <c:pt idx="36">
                  <c:v>103.18</c:v>
                </c:pt>
                <c:pt idx="37">
                  <c:v>106.215</c:v>
                </c:pt>
                <c:pt idx="38">
                  <c:v>110.166</c:v>
                </c:pt>
                <c:pt idx="39">
                  <c:v>112.77</c:v>
                </c:pt>
                <c:pt idx="40">
                  <c:v>117.11799999999999</c:v>
                </c:pt>
                <c:pt idx="41">
                  <c:v>115.289</c:v>
                </c:pt>
                <c:pt idx="42">
                  <c:v>118.182</c:v>
                </c:pt>
                <c:pt idx="43">
                  <c:v>120.51</c:v>
                </c:pt>
                <c:pt idx="44">
                  <c:v>121.979</c:v>
                </c:pt>
                <c:pt idx="45">
                  <c:v>123.768</c:v>
                </c:pt>
                <c:pt idx="46">
                  <c:v>125.389</c:v>
                </c:pt>
                <c:pt idx="47">
                  <c:v>126.316</c:v>
                </c:pt>
                <c:pt idx="48">
                  <c:v>134.648</c:v>
                </c:pt>
                <c:pt idx="49">
                  <c:v>134.92699999999999</c:v>
                </c:pt>
                <c:pt idx="50">
                  <c:v>133.85300000000001</c:v>
                </c:pt>
                <c:pt idx="51">
                  <c:v>135.089</c:v>
                </c:pt>
                <c:pt idx="52">
                  <c:v>135.71899999999999</c:v>
                </c:pt>
                <c:pt idx="53">
                  <c:v>135.20400000000001</c:v>
                </c:pt>
                <c:pt idx="54">
                  <c:v>136.90299999999999</c:v>
                </c:pt>
                <c:pt idx="55">
                  <c:v>137.40899999999999</c:v>
                </c:pt>
                <c:pt idx="56">
                  <c:v>139.262</c:v>
                </c:pt>
                <c:pt idx="57">
                  <c:v>140.95599999999999</c:v>
                </c:pt>
                <c:pt idx="58">
                  <c:v>142.01300000000001</c:v>
                </c:pt>
                <c:pt idx="59">
                  <c:v>165.58799999999999</c:v>
                </c:pt>
                <c:pt idx="60">
                  <c:v>167.11500000000001</c:v>
                </c:pt>
                <c:pt idx="61">
                  <c:v>166.714</c:v>
                </c:pt>
                <c:pt idx="62">
                  <c:v>168.80699999999999</c:v>
                </c:pt>
                <c:pt idx="63">
                  <c:v>170.02</c:v>
                </c:pt>
                <c:pt idx="64">
                  <c:v>170.35900000000001</c:v>
                </c:pt>
                <c:pt idx="65">
                  <c:v>171.733</c:v>
                </c:pt>
                <c:pt idx="66">
                  <c:v>173.81</c:v>
                </c:pt>
                <c:pt idx="67">
                  <c:v>175.203</c:v>
                </c:pt>
                <c:pt idx="68">
                  <c:v>179.46799999999999</c:v>
                </c:pt>
                <c:pt idx="69">
                  <c:v>180.583</c:v>
                </c:pt>
                <c:pt idx="70">
                  <c:v>182.39699999999999</c:v>
                </c:pt>
                <c:pt idx="71">
                  <c:v>178.934</c:v>
                </c:pt>
                <c:pt idx="72">
                  <c:v>176.71899999999999</c:v>
                </c:pt>
                <c:pt idx="73">
                  <c:v>179.166</c:v>
                </c:pt>
                <c:pt idx="74">
                  <c:v>182.16200000000001</c:v>
                </c:pt>
                <c:pt idx="75">
                  <c:v>182.71299999999999</c:v>
                </c:pt>
                <c:pt idx="76">
                  <c:v>182.83500000000001</c:v>
                </c:pt>
                <c:pt idx="77">
                  <c:v>184.30099999999999</c:v>
                </c:pt>
                <c:pt idx="78">
                  <c:v>190.05699999999999</c:v>
                </c:pt>
                <c:pt idx="79">
                  <c:v>196.96700000000001</c:v>
                </c:pt>
                <c:pt idx="80">
                  <c:v>202.09200000000001</c:v>
                </c:pt>
                <c:pt idx="81">
                  <c:v>204.75299999999999</c:v>
                </c:pt>
                <c:pt idx="82">
                  <c:v>207.453</c:v>
                </c:pt>
                <c:pt idx="83">
                  <c:v>209.554</c:v>
                </c:pt>
                <c:pt idx="84">
                  <c:v>210.65199999999999</c:v>
                </c:pt>
                <c:pt idx="85">
                  <c:v>212.09200000000001</c:v>
                </c:pt>
                <c:pt idx="86">
                  <c:v>210.376</c:v>
                </c:pt>
                <c:pt idx="87">
                  <c:v>210.74700000000001</c:v>
                </c:pt>
                <c:pt idx="88">
                  <c:v>212.34200000000001</c:v>
                </c:pt>
                <c:pt idx="89">
                  <c:v>213.756</c:v>
                </c:pt>
                <c:pt idx="90">
                  <c:v>214.09100000000001</c:v>
                </c:pt>
                <c:pt idx="91">
                  <c:v>214.416</c:v>
                </c:pt>
                <c:pt idx="92">
                  <c:v>214.28700000000001</c:v>
                </c:pt>
                <c:pt idx="93">
                  <c:v>214.44900000000001</c:v>
                </c:pt>
                <c:pt idx="94">
                  <c:v>214.80600000000001</c:v>
                </c:pt>
                <c:pt idx="95">
                  <c:v>215.773</c:v>
                </c:pt>
                <c:pt idx="96">
                  <c:v>217.30600000000001</c:v>
                </c:pt>
                <c:pt idx="97">
                  <c:v>218.60300000000001</c:v>
                </c:pt>
                <c:pt idx="98">
                  <c:v>221.53100000000001</c:v>
                </c:pt>
                <c:pt idx="99">
                  <c:v>221.8</c:v>
                </c:pt>
                <c:pt idx="100">
                  <c:v>224.54400000000001</c:v>
                </c:pt>
                <c:pt idx="101">
                  <c:v>227.22900000000001</c:v>
                </c:pt>
                <c:pt idx="102">
                  <c:v>230.791</c:v>
                </c:pt>
                <c:pt idx="103">
                  <c:v>235.08600000000001</c:v>
                </c:pt>
                <c:pt idx="104">
                  <c:v>239.55699999999999</c:v>
                </c:pt>
                <c:pt idx="105">
                  <c:v>247.017</c:v>
                </c:pt>
                <c:pt idx="106">
                  <c:v>253.81399999999999</c:v>
                </c:pt>
                <c:pt idx="107">
                  <c:v>262.596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2-441A-A11D-F9E5E15B24C8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'Lán með veð í íbúð'!$A$15:$A$122</c:f>
              <c:numCache>
                <c:formatCode>yyyy\-mm</c:formatCode>
                <c:ptCount val="10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</c:numCache>
            </c:numRef>
          </c:cat>
          <c:val>
            <c:numRef>
              <c:f>'Lán með veð í íbúð'!$R$15:$R$122</c:f>
              <c:numCache>
                <c:formatCode>#,##0</c:formatCode>
                <c:ptCount val="108"/>
                <c:pt idx="0">
                  <c:v>83.924000000000007</c:v>
                </c:pt>
                <c:pt idx="1">
                  <c:v>78.894999999999996</c:v>
                </c:pt>
                <c:pt idx="2">
                  <c:v>75.807000000000002</c:v>
                </c:pt>
                <c:pt idx="3">
                  <c:v>73.739999999999995</c:v>
                </c:pt>
                <c:pt idx="4">
                  <c:v>72.573999999999998</c:v>
                </c:pt>
                <c:pt idx="5">
                  <c:v>74.825000000000003</c:v>
                </c:pt>
                <c:pt idx="6">
                  <c:v>75.043999999999997</c:v>
                </c:pt>
                <c:pt idx="7">
                  <c:v>74.802999999999997</c:v>
                </c:pt>
                <c:pt idx="8">
                  <c:v>75.667000000000002</c:v>
                </c:pt>
                <c:pt idx="9">
                  <c:v>76.337999999999994</c:v>
                </c:pt>
                <c:pt idx="10">
                  <c:v>75.984999999999999</c:v>
                </c:pt>
                <c:pt idx="11">
                  <c:v>72.808000000000007</c:v>
                </c:pt>
                <c:pt idx="12">
                  <c:v>119.58199999999999</c:v>
                </c:pt>
                <c:pt idx="13">
                  <c:v>120.949</c:v>
                </c:pt>
                <c:pt idx="14">
                  <c:v>120.732</c:v>
                </c:pt>
                <c:pt idx="15">
                  <c:v>116.1</c:v>
                </c:pt>
                <c:pt idx="16">
                  <c:v>113.572</c:v>
                </c:pt>
                <c:pt idx="17">
                  <c:v>113.92100000000001</c:v>
                </c:pt>
                <c:pt idx="18">
                  <c:v>110.03</c:v>
                </c:pt>
                <c:pt idx="19">
                  <c:v>93.691000000000003</c:v>
                </c:pt>
                <c:pt idx="20">
                  <c:v>105.175</c:v>
                </c:pt>
                <c:pt idx="21">
                  <c:v>104.825</c:v>
                </c:pt>
                <c:pt idx="22">
                  <c:v>105.527</c:v>
                </c:pt>
                <c:pt idx="23">
                  <c:v>105.572</c:v>
                </c:pt>
                <c:pt idx="24">
                  <c:v>104.852</c:v>
                </c:pt>
                <c:pt idx="25">
                  <c:v>104.76</c:v>
                </c:pt>
                <c:pt idx="26">
                  <c:v>79.715999999999994</c:v>
                </c:pt>
                <c:pt idx="27">
                  <c:v>58.466999999999999</c:v>
                </c:pt>
                <c:pt idx="28">
                  <c:v>43.459000000000003</c:v>
                </c:pt>
                <c:pt idx="29">
                  <c:v>37.904000000000003</c:v>
                </c:pt>
                <c:pt idx="30">
                  <c:v>34.549999999999997</c:v>
                </c:pt>
                <c:pt idx="31">
                  <c:v>24.265999999999998</c:v>
                </c:pt>
                <c:pt idx="32">
                  <c:v>19.353000000000002</c:v>
                </c:pt>
                <c:pt idx="33">
                  <c:v>15.840999999999999</c:v>
                </c:pt>
                <c:pt idx="34">
                  <c:v>10.967000000000001</c:v>
                </c:pt>
                <c:pt idx="35">
                  <c:v>6.7140000000000004</c:v>
                </c:pt>
                <c:pt idx="36">
                  <c:v>3.746</c:v>
                </c:pt>
                <c:pt idx="37">
                  <c:v>3.234</c:v>
                </c:pt>
                <c:pt idx="38">
                  <c:v>2.6059999999999999</c:v>
                </c:pt>
                <c:pt idx="39">
                  <c:v>3.1309999999999998</c:v>
                </c:pt>
                <c:pt idx="40">
                  <c:v>2.74</c:v>
                </c:pt>
                <c:pt idx="41">
                  <c:v>2.7789999999999999</c:v>
                </c:pt>
                <c:pt idx="42">
                  <c:v>2.556</c:v>
                </c:pt>
                <c:pt idx="43">
                  <c:v>3.254</c:v>
                </c:pt>
                <c:pt idx="44">
                  <c:v>3.319</c:v>
                </c:pt>
                <c:pt idx="45">
                  <c:v>3.31</c:v>
                </c:pt>
                <c:pt idx="46">
                  <c:v>3.2170000000000001</c:v>
                </c:pt>
                <c:pt idx="47">
                  <c:v>3.1360000000000001</c:v>
                </c:pt>
                <c:pt idx="48">
                  <c:v>2.9980000000000002</c:v>
                </c:pt>
                <c:pt idx="49">
                  <c:v>2.8540000000000001</c:v>
                </c:pt>
                <c:pt idx="50">
                  <c:v>2.7250000000000001</c:v>
                </c:pt>
                <c:pt idx="51">
                  <c:v>2.2789999999999999</c:v>
                </c:pt>
                <c:pt idx="52">
                  <c:v>2.2250000000000001</c:v>
                </c:pt>
                <c:pt idx="53">
                  <c:v>2.2200000000000002</c:v>
                </c:pt>
                <c:pt idx="54">
                  <c:v>2.1909999999999998</c:v>
                </c:pt>
                <c:pt idx="55">
                  <c:v>2.0190000000000001</c:v>
                </c:pt>
                <c:pt idx="56">
                  <c:v>1.9630000000000001</c:v>
                </c:pt>
                <c:pt idx="57">
                  <c:v>1.877</c:v>
                </c:pt>
                <c:pt idx="58">
                  <c:v>1.66</c:v>
                </c:pt>
                <c:pt idx="59">
                  <c:v>1.2789999999999999</c:v>
                </c:pt>
                <c:pt idx="60">
                  <c:v>1.1040000000000001</c:v>
                </c:pt>
                <c:pt idx="61">
                  <c:v>1.069</c:v>
                </c:pt>
                <c:pt idx="62">
                  <c:v>1.0669999999999999</c:v>
                </c:pt>
                <c:pt idx="63">
                  <c:v>1.0609999999999999</c:v>
                </c:pt>
                <c:pt idx="64">
                  <c:v>1.0620000000000001</c:v>
                </c:pt>
                <c:pt idx="65">
                  <c:v>1.069</c:v>
                </c:pt>
                <c:pt idx="66">
                  <c:v>0.82099999999999995</c:v>
                </c:pt>
                <c:pt idx="67">
                  <c:v>0.82099999999999995</c:v>
                </c:pt>
                <c:pt idx="68">
                  <c:v>0.627</c:v>
                </c:pt>
                <c:pt idx="69">
                  <c:v>0.622</c:v>
                </c:pt>
                <c:pt idx="70">
                  <c:v>0.61699999999999999</c:v>
                </c:pt>
                <c:pt idx="71">
                  <c:v>0.47199999999999998</c:v>
                </c:pt>
                <c:pt idx="72">
                  <c:v>0.495</c:v>
                </c:pt>
                <c:pt idx="73">
                  <c:v>0.47899999999999998</c:v>
                </c:pt>
                <c:pt idx="74">
                  <c:v>0.54600000000000004</c:v>
                </c:pt>
                <c:pt idx="75">
                  <c:v>0.52600000000000002</c:v>
                </c:pt>
                <c:pt idx="76">
                  <c:v>0.44700000000000001</c:v>
                </c:pt>
                <c:pt idx="77">
                  <c:v>0.442</c:v>
                </c:pt>
                <c:pt idx="78">
                  <c:v>0.441</c:v>
                </c:pt>
                <c:pt idx="79">
                  <c:v>0.4</c:v>
                </c:pt>
                <c:pt idx="80">
                  <c:v>0.39300000000000002</c:v>
                </c:pt>
                <c:pt idx="81">
                  <c:v>0.39</c:v>
                </c:pt>
                <c:pt idx="82">
                  <c:v>0.37</c:v>
                </c:pt>
                <c:pt idx="83">
                  <c:v>0.38100000000000001</c:v>
                </c:pt>
                <c:pt idx="84">
                  <c:v>0.377</c:v>
                </c:pt>
                <c:pt idx="85">
                  <c:v>0.376</c:v>
                </c:pt>
                <c:pt idx="86">
                  <c:v>0.36099999999999999</c:v>
                </c:pt>
                <c:pt idx="87">
                  <c:v>0.36199999999999999</c:v>
                </c:pt>
                <c:pt idx="88">
                  <c:v>0.35599999999999998</c:v>
                </c:pt>
                <c:pt idx="89">
                  <c:v>0.35799999999999998</c:v>
                </c:pt>
                <c:pt idx="90">
                  <c:v>0.34399999999999997</c:v>
                </c:pt>
                <c:pt idx="91">
                  <c:v>0.33300000000000002</c:v>
                </c:pt>
                <c:pt idx="92">
                  <c:v>0.32900000000000001</c:v>
                </c:pt>
                <c:pt idx="93">
                  <c:v>0.30099999999999999</c:v>
                </c:pt>
                <c:pt idx="94">
                  <c:v>0.28599999999999998</c:v>
                </c:pt>
                <c:pt idx="95">
                  <c:v>0.28499999999999998</c:v>
                </c:pt>
                <c:pt idx="96">
                  <c:v>0.27700000000000002</c:v>
                </c:pt>
                <c:pt idx="97">
                  <c:v>0.23300000000000001</c:v>
                </c:pt>
                <c:pt idx="98">
                  <c:v>0.247</c:v>
                </c:pt>
                <c:pt idx="99">
                  <c:v>0.23</c:v>
                </c:pt>
                <c:pt idx="100">
                  <c:v>0.214</c:v>
                </c:pt>
                <c:pt idx="101">
                  <c:v>0.223</c:v>
                </c:pt>
                <c:pt idx="102">
                  <c:v>0.22500000000000001</c:v>
                </c:pt>
                <c:pt idx="103">
                  <c:v>0.22700000000000001</c:v>
                </c:pt>
                <c:pt idx="104">
                  <c:v>0.22600000000000001</c:v>
                </c:pt>
                <c:pt idx="105">
                  <c:v>0.22</c:v>
                </c:pt>
                <c:pt idx="106">
                  <c:v>0.215</c:v>
                </c:pt>
                <c:pt idx="107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2-441A-A11D-F9E5E15B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0832"/>
        <c:axId val="189810048"/>
      </c:areaChart>
      <c:dateAx>
        <c:axId val="189810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9810048"/>
        <c:crosses val="autoZero"/>
        <c:auto val="1"/>
        <c:lblOffset val="100"/>
        <c:baseTimeUnit val="months"/>
        <c:majorUnit val="12"/>
        <c:majorTimeUnit val="months"/>
      </c:dateAx>
      <c:valAx>
        <c:axId val="189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9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65409096975216"/>
          <c:y val="0.81614527913740509"/>
          <c:w val="0.42001488311100538"/>
          <c:h val="0.1734683975313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34429866260998E-2"/>
          <c:y val="4.703752571469106E-2"/>
          <c:w val="0.91317059643785259"/>
          <c:h val="0.54405736782902137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'Lán með veð í íbúð'!$A$15:$A$133</c:f>
              <c:numCache>
                <c:formatCode>yyyy\-mm</c:formatCode>
                <c:ptCount val="119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</c:numCache>
            </c:numRef>
          </c:cat>
          <c:val>
            <c:numRef>
              <c:f>'Lán með veð í íbúð'!$P$15:$P$133</c:f>
              <c:numCache>
                <c:formatCode>#,##0</c:formatCode>
                <c:ptCount val="119"/>
                <c:pt idx="0">
                  <c:v>955.98900000000003</c:v>
                </c:pt>
                <c:pt idx="1">
                  <c:v>1066.22</c:v>
                </c:pt>
                <c:pt idx="2">
                  <c:v>1021.806</c:v>
                </c:pt>
                <c:pt idx="3">
                  <c:v>1031.902</c:v>
                </c:pt>
                <c:pt idx="4">
                  <c:v>1035.2739999999999</c:v>
                </c:pt>
                <c:pt idx="5">
                  <c:v>1052.6099999999999</c:v>
                </c:pt>
                <c:pt idx="6">
                  <c:v>1066.1579999999999</c:v>
                </c:pt>
                <c:pt idx="7">
                  <c:v>1061.6890000000001</c:v>
                </c:pt>
                <c:pt idx="8">
                  <c:v>1067.9369999999999</c:v>
                </c:pt>
                <c:pt idx="9">
                  <c:v>1075.298</c:v>
                </c:pt>
                <c:pt idx="10">
                  <c:v>1085.8340000000001</c:v>
                </c:pt>
                <c:pt idx="11">
                  <c:v>1075.8869999999999</c:v>
                </c:pt>
                <c:pt idx="12">
                  <c:v>1089.9549999999999</c:v>
                </c:pt>
                <c:pt idx="13">
                  <c:v>1082.482</c:v>
                </c:pt>
                <c:pt idx="14">
                  <c:v>1090.6199999999999</c:v>
                </c:pt>
                <c:pt idx="15">
                  <c:v>1095.7149999999999</c:v>
                </c:pt>
                <c:pt idx="16">
                  <c:v>1104.818</c:v>
                </c:pt>
                <c:pt idx="17">
                  <c:v>1110.5989999999999</c:v>
                </c:pt>
                <c:pt idx="18">
                  <c:v>1107.066</c:v>
                </c:pt>
                <c:pt idx="19">
                  <c:v>1102.5709999999999</c:v>
                </c:pt>
                <c:pt idx="20">
                  <c:v>1100.0150000000001</c:v>
                </c:pt>
                <c:pt idx="21">
                  <c:v>1098.722</c:v>
                </c:pt>
                <c:pt idx="22">
                  <c:v>1104.9659999999999</c:v>
                </c:pt>
                <c:pt idx="23">
                  <c:v>1087.375</c:v>
                </c:pt>
                <c:pt idx="24">
                  <c:v>1108.3019999999999</c:v>
                </c:pt>
                <c:pt idx="25">
                  <c:v>1079.8789999999999</c:v>
                </c:pt>
                <c:pt idx="26">
                  <c:v>1092.82</c:v>
                </c:pt>
                <c:pt idx="27">
                  <c:v>1091.5160000000001</c:v>
                </c:pt>
                <c:pt idx="28">
                  <c:v>1098.8810000000001</c:v>
                </c:pt>
                <c:pt idx="29">
                  <c:v>1105.961</c:v>
                </c:pt>
                <c:pt idx="30">
                  <c:v>1114.596</c:v>
                </c:pt>
                <c:pt idx="31">
                  <c:v>1113.2139999999999</c:v>
                </c:pt>
                <c:pt idx="32">
                  <c:v>1109.0039999999999</c:v>
                </c:pt>
                <c:pt idx="33">
                  <c:v>1110.9870000000001</c:v>
                </c:pt>
                <c:pt idx="34">
                  <c:v>1106.732</c:v>
                </c:pt>
                <c:pt idx="35">
                  <c:v>1217.204</c:v>
                </c:pt>
                <c:pt idx="36">
                  <c:v>1216.7560000000001</c:v>
                </c:pt>
                <c:pt idx="37">
                  <c:v>1215.8240000000001</c:v>
                </c:pt>
                <c:pt idx="38">
                  <c:v>1220.5609999999999</c:v>
                </c:pt>
                <c:pt idx="39">
                  <c:v>1227.259</c:v>
                </c:pt>
                <c:pt idx="40">
                  <c:v>1230.0509999999999</c:v>
                </c:pt>
                <c:pt idx="41">
                  <c:v>1232.46</c:v>
                </c:pt>
                <c:pt idx="42">
                  <c:v>1234.0730000000001</c:v>
                </c:pt>
                <c:pt idx="43">
                  <c:v>1223.43</c:v>
                </c:pt>
                <c:pt idx="44">
                  <c:v>1217.6780000000001</c:v>
                </c:pt>
                <c:pt idx="45">
                  <c:v>1222.2660000000001</c:v>
                </c:pt>
                <c:pt idx="46">
                  <c:v>1222.644</c:v>
                </c:pt>
                <c:pt idx="47">
                  <c:v>1233.9760000000001</c:v>
                </c:pt>
                <c:pt idx="48">
                  <c:v>1219.549</c:v>
                </c:pt>
                <c:pt idx="49">
                  <c:v>1218.2370000000001</c:v>
                </c:pt>
                <c:pt idx="50">
                  <c:v>1234.383</c:v>
                </c:pt>
                <c:pt idx="51">
                  <c:v>1229.8699999999999</c:v>
                </c:pt>
                <c:pt idx="52">
                  <c:v>1225.9760000000001</c:v>
                </c:pt>
                <c:pt idx="53">
                  <c:v>1225.6099999999999</c:v>
                </c:pt>
                <c:pt idx="54">
                  <c:v>1229.7190000000001</c:v>
                </c:pt>
                <c:pt idx="55">
                  <c:v>1222.0239999999999</c:v>
                </c:pt>
                <c:pt idx="56">
                  <c:v>1225.8599999999999</c:v>
                </c:pt>
                <c:pt idx="57">
                  <c:v>1227.2429999999999</c:v>
                </c:pt>
                <c:pt idx="58">
                  <c:v>1223.568</c:v>
                </c:pt>
                <c:pt idx="59">
                  <c:v>1252.499</c:v>
                </c:pt>
                <c:pt idx="60">
                  <c:v>1255.473</c:v>
                </c:pt>
                <c:pt idx="61">
                  <c:v>1244.8889999999999</c:v>
                </c:pt>
                <c:pt idx="62">
                  <c:v>1248.0050000000001</c:v>
                </c:pt>
                <c:pt idx="63">
                  <c:v>1248.9380000000001</c:v>
                </c:pt>
                <c:pt idx="64">
                  <c:v>1250.924</c:v>
                </c:pt>
                <c:pt idx="65">
                  <c:v>1251.3800000000001</c:v>
                </c:pt>
                <c:pt idx="66">
                  <c:v>1254.7470000000001</c:v>
                </c:pt>
                <c:pt idx="67">
                  <c:v>1250.1130000000001</c:v>
                </c:pt>
                <c:pt idx="68">
                  <c:v>1253.76</c:v>
                </c:pt>
                <c:pt idx="69">
                  <c:v>1251.079</c:v>
                </c:pt>
                <c:pt idx="70">
                  <c:v>1250.7719999999999</c:v>
                </c:pt>
                <c:pt idx="71">
                  <c:v>1237.2539999999999</c:v>
                </c:pt>
                <c:pt idx="72">
                  <c:v>1210.7560000000001</c:v>
                </c:pt>
                <c:pt idx="73">
                  <c:v>1190.7619999999999</c:v>
                </c:pt>
                <c:pt idx="74">
                  <c:v>1193.9960000000001</c:v>
                </c:pt>
                <c:pt idx="75">
                  <c:v>1201.116</c:v>
                </c:pt>
                <c:pt idx="76">
                  <c:v>1197.296</c:v>
                </c:pt>
                <c:pt idx="77">
                  <c:v>1194.7449999999999</c:v>
                </c:pt>
                <c:pt idx="78">
                  <c:v>1184.865</c:v>
                </c:pt>
                <c:pt idx="79">
                  <c:v>1185.23</c:v>
                </c:pt>
                <c:pt idx="80">
                  <c:v>1191.0260000000001</c:v>
                </c:pt>
                <c:pt idx="81">
                  <c:v>1185.3679999999999</c:v>
                </c:pt>
                <c:pt idx="82">
                  <c:v>1177.8499999999999</c:v>
                </c:pt>
                <c:pt idx="83">
                  <c:v>1165.1859999999999</c:v>
                </c:pt>
                <c:pt idx="84">
                  <c:v>1156.751</c:v>
                </c:pt>
                <c:pt idx="85">
                  <c:v>1149.7149999999999</c:v>
                </c:pt>
                <c:pt idx="86">
                  <c:v>1153.722</c:v>
                </c:pt>
                <c:pt idx="87">
                  <c:v>1157.8820000000001</c:v>
                </c:pt>
                <c:pt idx="88">
                  <c:v>1165.7249999999999</c:v>
                </c:pt>
                <c:pt idx="89">
                  <c:v>1165.2339999999999</c:v>
                </c:pt>
                <c:pt idx="90">
                  <c:v>1167.857</c:v>
                </c:pt>
                <c:pt idx="91">
                  <c:v>1170.3720000000001</c:v>
                </c:pt>
                <c:pt idx="92">
                  <c:v>1172.9079999999999</c:v>
                </c:pt>
                <c:pt idx="93">
                  <c:v>1189.3800000000001</c:v>
                </c:pt>
                <c:pt idx="94">
                  <c:v>1193.4970000000001</c:v>
                </c:pt>
                <c:pt idx="95">
                  <c:v>1197.4090000000001</c:v>
                </c:pt>
                <c:pt idx="96">
                  <c:v>1203.385</c:v>
                </c:pt>
                <c:pt idx="97">
                  <c:v>1197.4469999999999</c:v>
                </c:pt>
                <c:pt idx="98">
                  <c:v>1209.9749999999999</c:v>
                </c:pt>
                <c:pt idx="99">
                  <c:v>1213.45</c:v>
                </c:pt>
                <c:pt idx="100">
                  <c:v>1220.1279999999999</c:v>
                </c:pt>
                <c:pt idx="101">
                  <c:v>1226.749</c:v>
                </c:pt>
                <c:pt idx="102">
                  <c:v>1232.712</c:v>
                </c:pt>
                <c:pt idx="103">
                  <c:v>1234.5889999999999</c:v>
                </c:pt>
                <c:pt idx="104">
                  <c:v>1237.211</c:v>
                </c:pt>
                <c:pt idx="105">
                  <c:v>1240.6369999999999</c:v>
                </c:pt>
                <c:pt idx="106">
                  <c:v>1247.731</c:v>
                </c:pt>
                <c:pt idx="107">
                  <c:v>1240.55</c:v>
                </c:pt>
                <c:pt idx="108">
                  <c:v>1247.5830000000001</c:v>
                </c:pt>
                <c:pt idx="109">
                  <c:v>1244.7503756650001</c:v>
                </c:pt>
                <c:pt idx="110">
                  <c:v>1254.0253660190001</c:v>
                </c:pt>
                <c:pt idx="111">
                  <c:v>1261.1551447260001</c:v>
                </c:pt>
                <c:pt idx="112">
                  <c:v>1265.6625711260001</c:v>
                </c:pt>
                <c:pt idx="113">
                  <c:v>1265.6162350870004</c:v>
                </c:pt>
                <c:pt idx="114">
                  <c:v>1277.1055617090003</c:v>
                </c:pt>
                <c:pt idx="115">
                  <c:v>1280.9642178239999</c:v>
                </c:pt>
                <c:pt idx="116">
                  <c:v>1286.632383206</c:v>
                </c:pt>
                <c:pt idx="117">
                  <c:v>1282.7560932410001</c:v>
                </c:pt>
                <c:pt idx="118">
                  <c:v>1282.0208962019999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5-4E91-A683-A57B1CE04E7D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'Lán með veð í íbúð'!$A$15:$A$133</c:f>
              <c:numCache>
                <c:formatCode>yyyy\-mm</c:formatCode>
                <c:ptCount val="119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</c:numCache>
            </c:numRef>
          </c:cat>
          <c:val>
            <c:numRef>
              <c:f>'Lán með veð í íbúð'!$Q$15:$Q$133</c:f>
              <c:numCache>
                <c:formatCode>#,##0</c:formatCode>
                <c:ptCount val="119"/>
                <c:pt idx="0">
                  <c:v>0.46700000000000003</c:v>
                </c:pt>
                <c:pt idx="1">
                  <c:v>0.46600000000000003</c:v>
                </c:pt>
                <c:pt idx="2">
                  <c:v>0.48399999999999999</c:v>
                </c:pt>
                <c:pt idx="3">
                  <c:v>0.49399999999999999</c:v>
                </c:pt>
                <c:pt idx="4">
                  <c:v>0.50700000000000001</c:v>
                </c:pt>
                <c:pt idx="5">
                  <c:v>0.52300000000000002</c:v>
                </c:pt>
                <c:pt idx="6">
                  <c:v>0.97599999999999998</c:v>
                </c:pt>
                <c:pt idx="7">
                  <c:v>0.98399999999999999</c:v>
                </c:pt>
                <c:pt idx="8">
                  <c:v>1.302</c:v>
                </c:pt>
                <c:pt idx="9">
                  <c:v>1.3220000000000001</c:v>
                </c:pt>
                <c:pt idx="10">
                  <c:v>1.377</c:v>
                </c:pt>
                <c:pt idx="11">
                  <c:v>2.2370000000000001</c:v>
                </c:pt>
                <c:pt idx="12">
                  <c:v>7.3550000000000004</c:v>
                </c:pt>
                <c:pt idx="13">
                  <c:v>14.420999999999999</c:v>
                </c:pt>
                <c:pt idx="14">
                  <c:v>20.579000000000001</c:v>
                </c:pt>
                <c:pt idx="15">
                  <c:v>24.018999999999998</c:v>
                </c:pt>
                <c:pt idx="16">
                  <c:v>27.416</c:v>
                </c:pt>
                <c:pt idx="17">
                  <c:v>28.678000000000001</c:v>
                </c:pt>
                <c:pt idx="18">
                  <c:v>28.86</c:v>
                </c:pt>
                <c:pt idx="19">
                  <c:v>29.085999999999999</c:v>
                </c:pt>
                <c:pt idx="20">
                  <c:v>34.97</c:v>
                </c:pt>
                <c:pt idx="21">
                  <c:v>36.323</c:v>
                </c:pt>
                <c:pt idx="22">
                  <c:v>36.601999999999997</c:v>
                </c:pt>
                <c:pt idx="23">
                  <c:v>36.125999999999998</c:v>
                </c:pt>
                <c:pt idx="24">
                  <c:v>34.561</c:v>
                </c:pt>
                <c:pt idx="25">
                  <c:v>36.192999999999998</c:v>
                </c:pt>
                <c:pt idx="26">
                  <c:v>45.991999999999997</c:v>
                </c:pt>
                <c:pt idx="27">
                  <c:v>55.999000000000002</c:v>
                </c:pt>
                <c:pt idx="28">
                  <c:v>63.792000000000002</c:v>
                </c:pt>
                <c:pt idx="29">
                  <c:v>66.739000000000004</c:v>
                </c:pt>
                <c:pt idx="30">
                  <c:v>69.875</c:v>
                </c:pt>
                <c:pt idx="31">
                  <c:v>76.831000000000003</c:v>
                </c:pt>
                <c:pt idx="32">
                  <c:v>79.814999999999998</c:v>
                </c:pt>
                <c:pt idx="33">
                  <c:v>84.34</c:v>
                </c:pt>
                <c:pt idx="34">
                  <c:v>88.4</c:v>
                </c:pt>
                <c:pt idx="35">
                  <c:v>99.096999999999994</c:v>
                </c:pt>
                <c:pt idx="36">
                  <c:v>103.18</c:v>
                </c:pt>
                <c:pt idx="37">
                  <c:v>106.215</c:v>
                </c:pt>
                <c:pt idx="38">
                  <c:v>110.166</c:v>
                </c:pt>
                <c:pt idx="39">
                  <c:v>112.77</c:v>
                </c:pt>
                <c:pt idx="40">
                  <c:v>117.11799999999999</c:v>
                </c:pt>
                <c:pt idx="41">
                  <c:v>115.289</c:v>
                </c:pt>
                <c:pt idx="42">
                  <c:v>118.182</c:v>
                </c:pt>
                <c:pt idx="43">
                  <c:v>120.51</c:v>
                </c:pt>
                <c:pt idx="44">
                  <c:v>121.979</c:v>
                </c:pt>
                <c:pt idx="45">
                  <c:v>123.768</c:v>
                </c:pt>
                <c:pt idx="46">
                  <c:v>125.389</c:v>
                </c:pt>
                <c:pt idx="47">
                  <c:v>126.316</c:v>
                </c:pt>
                <c:pt idx="48">
                  <c:v>134.648</c:v>
                </c:pt>
                <c:pt idx="49">
                  <c:v>134.92699999999999</c:v>
                </c:pt>
                <c:pt idx="50">
                  <c:v>133.85300000000001</c:v>
                </c:pt>
                <c:pt idx="51">
                  <c:v>135.089</c:v>
                </c:pt>
                <c:pt idx="52">
                  <c:v>135.71899999999999</c:v>
                </c:pt>
                <c:pt idx="53">
                  <c:v>135.20400000000001</c:v>
                </c:pt>
                <c:pt idx="54">
                  <c:v>136.90299999999999</c:v>
                </c:pt>
                <c:pt idx="55">
                  <c:v>137.40899999999999</c:v>
                </c:pt>
                <c:pt idx="56">
                  <c:v>139.262</c:v>
                </c:pt>
                <c:pt idx="57">
                  <c:v>140.95599999999999</c:v>
                </c:pt>
                <c:pt idx="58">
                  <c:v>142.01300000000001</c:v>
                </c:pt>
                <c:pt idx="59">
                  <c:v>165.58799999999999</c:v>
                </c:pt>
                <c:pt idx="60">
                  <c:v>167.11500000000001</c:v>
                </c:pt>
                <c:pt idx="61">
                  <c:v>166.714</c:v>
                </c:pt>
                <c:pt idx="62">
                  <c:v>168.80699999999999</c:v>
                </c:pt>
                <c:pt idx="63">
                  <c:v>170.02</c:v>
                </c:pt>
                <c:pt idx="64">
                  <c:v>170.35900000000001</c:v>
                </c:pt>
                <c:pt idx="65">
                  <c:v>171.733</c:v>
                </c:pt>
                <c:pt idx="66">
                  <c:v>173.81</c:v>
                </c:pt>
                <c:pt idx="67">
                  <c:v>175.203</c:v>
                </c:pt>
                <c:pt idx="68">
                  <c:v>179.46799999999999</c:v>
                </c:pt>
                <c:pt idx="69">
                  <c:v>180.583</c:v>
                </c:pt>
                <c:pt idx="70">
                  <c:v>182.39699999999999</c:v>
                </c:pt>
                <c:pt idx="71">
                  <c:v>178.934</c:v>
                </c:pt>
                <c:pt idx="72">
                  <c:v>176.71899999999999</c:v>
                </c:pt>
                <c:pt idx="73">
                  <c:v>179.166</c:v>
                </c:pt>
                <c:pt idx="74">
                  <c:v>182.16200000000001</c:v>
                </c:pt>
                <c:pt idx="75">
                  <c:v>182.71299999999999</c:v>
                </c:pt>
                <c:pt idx="76">
                  <c:v>182.83500000000001</c:v>
                </c:pt>
                <c:pt idx="77">
                  <c:v>184.30099999999999</c:v>
                </c:pt>
                <c:pt idx="78">
                  <c:v>190.05699999999999</c:v>
                </c:pt>
                <c:pt idx="79">
                  <c:v>196.96700000000001</c:v>
                </c:pt>
                <c:pt idx="80">
                  <c:v>202.09200000000001</c:v>
                </c:pt>
                <c:pt idx="81">
                  <c:v>204.75299999999999</c:v>
                </c:pt>
                <c:pt idx="82">
                  <c:v>207.453</c:v>
                </c:pt>
                <c:pt idx="83">
                  <c:v>209.554</c:v>
                </c:pt>
                <c:pt idx="84">
                  <c:v>210.65199999999999</c:v>
                </c:pt>
                <c:pt idx="85">
                  <c:v>212.09200000000001</c:v>
                </c:pt>
                <c:pt idx="86">
                  <c:v>210.376</c:v>
                </c:pt>
                <c:pt idx="87">
                  <c:v>210.74700000000001</c:v>
                </c:pt>
                <c:pt idx="88">
                  <c:v>212.34200000000001</c:v>
                </c:pt>
                <c:pt idx="89">
                  <c:v>213.756</c:v>
                </c:pt>
                <c:pt idx="90">
                  <c:v>214.09100000000001</c:v>
                </c:pt>
                <c:pt idx="91">
                  <c:v>214.416</c:v>
                </c:pt>
                <c:pt idx="92">
                  <c:v>214.28700000000001</c:v>
                </c:pt>
                <c:pt idx="93">
                  <c:v>214.44900000000001</c:v>
                </c:pt>
                <c:pt idx="94">
                  <c:v>214.80600000000001</c:v>
                </c:pt>
                <c:pt idx="95">
                  <c:v>215.773</c:v>
                </c:pt>
                <c:pt idx="96">
                  <c:v>217.30600000000001</c:v>
                </c:pt>
                <c:pt idx="97">
                  <c:v>218.60300000000001</c:v>
                </c:pt>
                <c:pt idx="98">
                  <c:v>221.53100000000001</c:v>
                </c:pt>
                <c:pt idx="99">
                  <c:v>221.8</c:v>
                </c:pt>
                <c:pt idx="100">
                  <c:v>224.54400000000001</c:v>
                </c:pt>
                <c:pt idx="101">
                  <c:v>227.22900000000001</c:v>
                </c:pt>
                <c:pt idx="102">
                  <c:v>230.791</c:v>
                </c:pt>
                <c:pt idx="103">
                  <c:v>235.08600000000001</c:v>
                </c:pt>
                <c:pt idx="104">
                  <c:v>239.55699999999999</c:v>
                </c:pt>
                <c:pt idx="105">
                  <c:v>247.017</c:v>
                </c:pt>
                <c:pt idx="106">
                  <c:v>253.81399999999999</c:v>
                </c:pt>
                <c:pt idx="107">
                  <c:v>262.596</c:v>
                </c:pt>
                <c:pt idx="108">
                  <c:v>267.59699999999998</c:v>
                </c:pt>
                <c:pt idx="109">
                  <c:v>272.12271246</c:v>
                </c:pt>
                <c:pt idx="110">
                  <c:v>278.298608011</c:v>
                </c:pt>
                <c:pt idx="111">
                  <c:v>283.96775525200002</c:v>
                </c:pt>
                <c:pt idx="112">
                  <c:v>291.93861945599997</c:v>
                </c:pt>
                <c:pt idx="113">
                  <c:v>300.72169047599994</c:v>
                </c:pt>
                <c:pt idx="114">
                  <c:v>308.09829745600001</c:v>
                </c:pt>
                <c:pt idx="115">
                  <c:v>315.106418195</c:v>
                </c:pt>
                <c:pt idx="116">
                  <c:v>325.80942882100004</c:v>
                </c:pt>
                <c:pt idx="117">
                  <c:v>338.77518323000004</c:v>
                </c:pt>
                <c:pt idx="118">
                  <c:v>355.27065779699996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5-4E91-A683-A57B1CE04E7D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'Lán með veð í íbúð'!$A$15:$A$133</c:f>
              <c:numCache>
                <c:formatCode>yyyy\-mm</c:formatCode>
                <c:ptCount val="119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</c:numCache>
            </c:numRef>
          </c:cat>
          <c:val>
            <c:numRef>
              <c:f>'Lán með veð í íbúð'!$R$15:$R$133</c:f>
              <c:numCache>
                <c:formatCode>#,##0</c:formatCode>
                <c:ptCount val="119"/>
                <c:pt idx="0">
                  <c:v>83.924000000000007</c:v>
                </c:pt>
                <c:pt idx="1">
                  <c:v>78.894999999999996</c:v>
                </c:pt>
                <c:pt idx="2">
                  <c:v>75.807000000000002</c:v>
                </c:pt>
                <c:pt idx="3">
                  <c:v>73.739999999999995</c:v>
                </c:pt>
                <c:pt idx="4">
                  <c:v>72.573999999999998</c:v>
                </c:pt>
                <c:pt idx="5">
                  <c:v>74.825000000000003</c:v>
                </c:pt>
                <c:pt idx="6">
                  <c:v>75.043999999999997</c:v>
                </c:pt>
                <c:pt idx="7">
                  <c:v>74.802999999999997</c:v>
                </c:pt>
                <c:pt idx="8">
                  <c:v>75.667000000000002</c:v>
                </c:pt>
                <c:pt idx="9">
                  <c:v>76.337999999999994</c:v>
                </c:pt>
                <c:pt idx="10">
                  <c:v>75.984999999999999</c:v>
                </c:pt>
                <c:pt idx="11">
                  <c:v>72.808000000000007</c:v>
                </c:pt>
                <c:pt idx="12">
                  <c:v>119.58199999999999</c:v>
                </c:pt>
                <c:pt idx="13">
                  <c:v>120.949</c:v>
                </c:pt>
                <c:pt idx="14">
                  <c:v>120.732</c:v>
                </c:pt>
                <c:pt idx="15">
                  <c:v>116.1</c:v>
                </c:pt>
                <c:pt idx="16">
                  <c:v>113.572</c:v>
                </c:pt>
                <c:pt idx="17">
                  <c:v>113.92100000000001</c:v>
                </c:pt>
                <c:pt idx="18">
                  <c:v>110.03</c:v>
                </c:pt>
                <c:pt idx="19">
                  <c:v>93.691000000000003</c:v>
                </c:pt>
                <c:pt idx="20">
                  <c:v>105.175</c:v>
                </c:pt>
                <c:pt idx="21">
                  <c:v>104.825</c:v>
                </c:pt>
                <c:pt idx="22">
                  <c:v>105.527</c:v>
                </c:pt>
                <c:pt idx="23">
                  <c:v>105.572</c:v>
                </c:pt>
                <c:pt idx="24">
                  <c:v>104.852</c:v>
                </c:pt>
                <c:pt idx="25">
                  <c:v>104.76</c:v>
                </c:pt>
                <c:pt idx="26">
                  <c:v>79.715999999999994</c:v>
                </c:pt>
                <c:pt idx="27">
                  <c:v>58.466999999999999</c:v>
                </c:pt>
                <c:pt idx="28">
                  <c:v>43.459000000000003</c:v>
                </c:pt>
                <c:pt idx="29">
                  <c:v>37.904000000000003</c:v>
                </c:pt>
                <c:pt idx="30">
                  <c:v>34.549999999999997</c:v>
                </c:pt>
                <c:pt idx="31">
                  <c:v>24.265999999999998</c:v>
                </c:pt>
                <c:pt idx="32">
                  <c:v>19.353000000000002</c:v>
                </c:pt>
                <c:pt idx="33">
                  <c:v>15.840999999999999</c:v>
                </c:pt>
                <c:pt idx="34">
                  <c:v>10.967000000000001</c:v>
                </c:pt>
                <c:pt idx="35">
                  <c:v>6.7140000000000004</c:v>
                </c:pt>
                <c:pt idx="36">
                  <c:v>3.746</c:v>
                </c:pt>
                <c:pt idx="37">
                  <c:v>3.234</c:v>
                </c:pt>
                <c:pt idx="38">
                  <c:v>2.6059999999999999</c:v>
                </c:pt>
                <c:pt idx="39">
                  <c:v>3.1309999999999998</c:v>
                </c:pt>
                <c:pt idx="40">
                  <c:v>2.74</c:v>
                </c:pt>
                <c:pt idx="41">
                  <c:v>2.7789999999999999</c:v>
                </c:pt>
                <c:pt idx="42">
                  <c:v>2.556</c:v>
                </c:pt>
                <c:pt idx="43">
                  <c:v>3.254</c:v>
                </c:pt>
                <c:pt idx="44">
                  <c:v>3.319</c:v>
                </c:pt>
                <c:pt idx="45">
                  <c:v>3.31</c:v>
                </c:pt>
                <c:pt idx="46">
                  <c:v>3.2170000000000001</c:v>
                </c:pt>
                <c:pt idx="47">
                  <c:v>3.1360000000000001</c:v>
                </c:pt>
                <c:pt idx="48">
                  <c:v>2.9980000000000002</c:v>
                </c:pt>
                <c:pt idx="49">
                  <c:v>2.8540000000000001</c:v>
                </c:pt>
                <c:pt idx="50">
                  <c:v>2.7250000000000001</c:v>
                </c:pt>
                <c:pt idx="51">
                  <c:v>2.2789999999999999</c:v>
                </c:pt>
                <c:pt idx="52">
                  <c:v>2.2250000000000001</c:v>
                </c:pt>
                <c:pt idx="53">
                  <c:v>2.2200000000000002</c:v>
                </c:pt>
                <c:pt idx="54">
                  <c:v>2.1909999999999998</c:v>
                </c:pt>
                <c:pt idx="55">
                  <c:v>2.0190000000000001</c:v>
                </c:pt>
                <c:pt idx="56">
                  <c:v>1.9630000000000001</c:v>
                </c:pt>
                <c:pt idx="57">
                  <c:v>1.877</c:v>
                </c:pt>
                <c:pt idx="58">
                  <c:v>1.66</c:v>
                </c:pt>
                <c:pt idx="59">
                  <c:v>1.2789999999999999</c:v>
                </c:pt>
                <c:pt idx="60">
                  <c:v>1.1040000000000001</c:v>
                </c:pt>
                <c:pt idx="61">
                  <c:v>1.069</c:v>
                </c:pt>
                <c:pt idx="62">
                  <c:v>1.0669999999999999</c:v>
                </c:pt>
                <c:pt idx="63">
                  <c:v>1.0609999999999999</c:v>
                </c:pt>
                <c:pt idx="64">
                  <c:v>1.0620000000000001</c:v>
                </c:pt>
                <c:pt idx="65">
                  <c:v>1.069</c:v>
                </c:pt>
                <c:pt idx="66">
                  <c:v>0.82099999999999995</c:v>
                </c:pt>
                <c:pt idx="67">
                  <c:v>0.82099999999999995</c:v>
                </c:pt>
                <c:pt idx="68">
                  <c:v>0.627</c:v>
                </c:pt>
                <c:pt idx="69">
                  <c:v>0.622</c:v>
                </c:pt>
                <c:pt idx="70">
                  <c:v>0.61699999999999999</c:v>
                </c:pt>
                <c:pt idx="71">
                  <c:v>0.47199999999999998</c:v>
                </c:pt>
                <c:pt idx="72">
                  <c:v>0.495</c:v>
                </c:pt>
                <c:pt idx="73">
                  <c:v>0.47899999999999998</c:v>
                </c:pt>
                <c:pt idx="74">
                  <c:v>0.54600000000000004</c:v>
                </c:pt>
                <c:pt idx="75">
                  <c:v>0.52600000000000002</c:v>
                </c:pt>
                <c:pt idx="76">
                  <c:v>0.44700000000000001</c:v>
                </c:pt>
                <c:pt idx="77">
                  <c:v>0.442</c:v>
                </c:pt>
                <c:pt idx="78">
                  <c:v>0.441</c:v>
                </c:pt>
                <c:pt idx="79">
                  <c:v>0.4</c:v>
                </c:pt>
                <c:pt idx="80">
                  <c:v>0.39300000000000002</c:v>
                </c:pt>
                <c:pt idx="81">
                  <c:v>0.39</c:v>
                </c:pt>
                <c:pt idx="82">
                  <c:v>0.37</c:v>
                </c:pt>
                <c:pt idx="83">
                  <c:v>0.38100000000000001</c:v>
                </c:pt>
                <c:pt idx="84">
                  <c:v>0.377</c:v>
                </c:pt>
                <c:pt idx="85">
                  <c:v>0.376</c:v>
                </c:pt>
                <c:pt idx="86">
                  <c:v>0.36099999999999999</c:v>
                </c:pt>
                <c:pt idx="87">
                  <c:v>0.36199999999999999</c:v>
                </c:pt>
                <c:pt idx="88">
                  <c:v>0.35599999999999998</c:v>
                </c:pt>
                <c:pt idx="89">
                  <c:v>0.35799999999999998</c:v>
                </c:pt>
                <c:pt idx="90">
                  <c:v>0.34399999999999997</c:v>
                </c:pt>
                <c:pt idx="91">
                  <c:v>0.33300000000000002</c:v>
                </c:pt>
                <c:pt idx="92">
                  <c:v>0.32900000000000001</c:v>
                </c:pt>
                <c:pt idx="93">
                  <c:v>0.30099999999999999</c:v>
                </c:pt>
                <c:pt idx="94">
                  <c:v>0.28599999999999998</c:v>
                </c:pt>
                <c:pt idx="95">
                  <c:v>0.28499999999999998</c:v>
                </c:pt>
                <c:pt idx="96">
                  <c:v>0.27700000000000002</c:v>
                </c:pt>
                <c:pt idx="97">
                  <c:v>0.23300000000000001</c:v>
                </c:pt>
                <c:pt idx="98">
                  <c:v>0.247</c:v>
                </c:pt>
                <c:pt idx="99">
                  <c:v>0.23</c:v>
                </c:pt>
                <c:pt idx="100">
                  <c:v>0.214</c:v>
                </c:pt>
                <c:pt idx="101">
                  <c:v>0.223</c:v>
                </c:pt>
                <c:pt idx="102">
                  <c:v>0.22500000000000001</c:v>
                </c:pt>
                <c:pt idx="103">
                  <c:v>0.22700000000000001</c:v>
                </c:pt>
                <c:pt idx="104">
                  <c:v>0.22600000000000001</c:v>
                </c:pt>
                <c:pt idx="105">
                  <c:v>0.22</c:v>
                </c:pt>
                <c:pt idx="106">
                  <c:v>0.215</c:v>
                </c:pt>
                <c:pt idx="107">
                  <c:v>0.217</c:v>
                </c:pt>
                <c:pt idx="108">
                  <c:v>0.21199999999999999</c:v>
                </c:pt>
                <c:pt idx="109">
                  <c:v>0.19800000000000001</c:v>
                </c:pt>
                <c:pt idx="110">
                  <c:v>0.19235853299999145</c:v>
                </c:pt>
                <c:pt idx="111">
                  <c:v>0.19007447500000127</c:v>
                </c:pt>
                <c:pt idx="112">
                  <c:v>0.17453962100000353</c:v>
                </c:pt>
                <c:pt idx="113">
                  <c:v>0.16434156500000971</c:v>
                </c:pt>
                <c:pt idx="114">
                  <c:v>0.16183481299999403</c:v>
                </c:pt>
                <c:pt idx="115">
                  <c:v>0.1551276009999856</c:v>
                </c:pt>
                <c:pt idx="116">
                  <c:v>0.15882614700001432</c:v>
                </c:pt>
                <c:pt idx="117">
                  <c:v>0.161762733999989</c:v>
                </c:pt>
                <c:pt idx="118">
                  <c:v>0.1624900609999895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5-4E91-A683-A57B1CE0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6024"/>
        <c:axId val="107554064"/>
      </c:areaChart>
      <c:dateAx>
        <c:axId val="1075560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554064"/>
        <c:crosses val="autoZero"/>
        <c:auto val="1"/>
        <c:lblOffset val="100"/>
        <c:baseTimeUnit val="months"/>
        <c:majorUnit val="12"/>
        <c:majorTimeUnit val="months"/>
      </c:dateAx>
      <c:valAx>
        <c:axId val="107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755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001912260967377"/>
          <c:w val="0.23054351270837292"/>
          <c:h val="0.20680164979377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is-IS">
                <a:solidFill>
                  <a:schemeClr val="tx1"/>
                </a:solidFill>
              </a:rPr>
              <a:t>Ársbreyting í heildaríbúðalánum</a:t>
            </a:r>
            <a:r>
              <a:rPr lang="is-IS" baseline="0">
                <a:solidFill>
                  <a:schemeClr val="tx1"/>
                </a:solidFill>
              </a:rPr>
              <a:t> heimila að raunvirði eftir lánveitendum</a:t>
            </a:r>
            <a:endParaRPr lang="is-I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7.2068965517241373E-2"/>
          <c:y val="0.18471337579617833"/>
          <c:w val="0.88402878088514802"/>
          <c:h val="0.60042462845010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Raunverð!$BR$2</c:f>
              <c:strCache>
                <c:ptCount val="1"/>
                <c:pt idx="0">
                  <c:v>Viðskiptabankar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Raunverð!$BR$15:$BR$136</c:f>
              <c:numCache>
                <c:formatCode>0</c:formatCode>
                <c:ptCount val="122"/>
                <c:pt idx="0">
                  <c:v>-132.49186230585394</c:v>
                </c:pt>
                <c:pt idx="1">
                  <c:v>-120.8218212017282</c:v>
                </c:pt>
                <c:pt idx="2">
                  <c:v>-211.32690910171846</c:v>
                </c:pt>
                <c:pt idx="3">
                  <c:v>-178.97496949925073</c:v>
                </c:pt>
                <c:pt idx="4">
                  <c:v>-202.65815857225289</c:v>
                </c:pt>
                <c:pt idx="5">
                  <c:v>-204.5696657286976</c:v>
                </c:pt>
                <c:pt idx="6">
                  <c:v>-194.54519554920978</c:v>
                </c:pt>
                <c:pt idx="7">
                  <c:v>-221.90932491121578</c:v>
                </c:pt>
                <c:pt idx="8">
                  <c:v>-249.2140781545221</c:v>
                </c:pt>
                <c:pt idx="9">
                  <c:v>-85.178530263778498</c:v>
                </c:pt>
                <c:pt idx="10">
                  <c:v>-116.35664057974293</c:v>
                </c:pt>
                <c:pt idx="11">
                  <c:v>-107.31336027993132</c:v>
                </c:pt>
                <c:pt idx="12">
                  <c:v>-19.405627884728801</c:v>
                </c:pt>
                <c:pt idx="13">
                  <c:v>-16.350206877967594</c:v>
                </c:pt>
                <c:pt idx="14">
                  <c:v>56.52438006327543</c:v>
                </c:pt>
                <c:pt idx="15">
                  <c:v>58.162002095113735</c:v>
                </c:pt>
                <c:pt idx="16">
                  <c:v>60.003012757137867</c:v>
                </c:pt>
                <c:pt idx="17">
                  <c:v>64.279697175252409</c:v>
                </c:pt>
                <c:pt idx="18">
                  <c:v>58.077135952948311</c:v>
                </c:pt>
                <c:pt idx="19">
                  <c:v>44.63116779466759</c:v>
                </c:pt>
                <c:pt idx="20">
                  <c:v>60.618832337421964</c:v>
                </c:pt>
                <c:pt idx="21">
                  <c:v>56.827917877731352</c:v>
                </c:pt>
                <c:pt idx="22">
                  <c:v>59.237975637351497</c:v>
                </c:pt>
                <c:pt idx="23">
                  <c:v>59.416272865310589</c:v>
                </c:pt>
                <c:pt idx="24">
                  <c:v>-21.792950095603032</c:v>
                </c:pt>
                <c:pt idx="25">
                  <c:v>-23.615313086907804</c:v>
                </c:pt>
                <c:pt idx="26">
                  <c:v>-48.740444438984127</c:v>
                </c:pt>
                <c:pt idx="27">
                  <c:v>-75.005009812444882</c:v>
                </c:pt>
                <c:pt idx="28">
                  <c:v>-89.368425469532326</c:v>
                </c:pt>
                <c:pt idx="29">
                  <c:v>-95.925643902574848</c:v>
                </c:pt>
                <c:pt idx="30">
                  <c:v>-93.070152602619487</c:v>
                </c:pt>
                <c:pt idx="31">
                  <c:v>-77.401951684017718</c:v>
                </c:pt>
                <c:pt idx="32">
                  <c:v>-101.38179767748329</c:v>
                </c:pt>
                <c:pt idx="33">
                  <c:v>-97.260166151485919</c:v>
                </c:pt>
                <c:pt idx="34">
                  <c:v>-102.05162749437466</c:v>
                </c:pt>
                <c:pt idx="35">
                  <c:v>-55.677416280338207</c:v>
                </c:pt>
                <c:pt idx="36">
                  <c:v>-57.479168342075468</c:v>
                </c:pt>
                <c:pt idx="37">
                  <c:v>-56.591495783215919</c:v>
                </c:pt>
                <c:pt idx="38">
                  <c:v>-36.686421069878747</c:v>
                </c:pt>
                <c:pt idx="39">
                  <c:v>-6.3261110754207266</c:v>
                </c:pt>
                <c:pt idx="40">
                  <c:v>15.539326283094169</c:v>
                </c:pt>
                <c:pt idx="41">
                  <c:v>22.626602332289053</c:v>
                </c:pt>
                <c:pt idx="42">
                  <c:v>32.403496661084091</c:v>
                </c:pt>
                <c:pt idx="43">
                  <c:v>39.904590896140348</c:v>
                </c:pt>
                <c:pt idx="44">
                  <c:v>42.458279746286848</c:v>
                </c:pt>
                <c:pt idx="45">
                  <c:v>46.640153152744574</c:v>
                </c:pt>
                <c:pt idx="46">
                  <c:v>50.206353061137293</c:v>
                </c:pt>
                <c:pt idx="47">
                  <c:v>11.455800911051483</c:v>
                </c:pt>
                <c:pt idx="48">
                  <c:v>17.513442002920442</c:v>
                </c:pt>
                <c:pt idx="49">
                  <c:v>10.758514063376538</c:v>
                </c:pt>
                <c:pt idx="50">
                  <c:v>16.813972463814025</c:v>
                </c:pt>
                <c:pt idx="51">
                  <c:v>12.496289605472384</c:v>
                </c:pt>
                <c:pt idx="52">
                  <c:v>7.182278875350903</c:v>
                </c:pt>
                <c:pt idx="53">
                  <c:v>4.3134606825924493</c:v>
                </c:pt>
                <c:pt idx="54">
                  <c:v>4.1071970293020286</c:v>
                </c:pt>
                <c:pt idx="55">
                  <c:v>-0.89441945334283446</c:v>
                </c:pt>
                <c:pt idx="56">
                  <c:v>7.6159306886365812</c:v>
                </c:pt>
                <c:pt idx="57">
                  <c:v>8.8002677729076595</c:v>
                </c:pt>
                <c:pt idx="58">
                  <c:v>8.0438522909213361</c:v>
                </c:pt>
                <c:pt idx="59">
                  <c:v>2.6772867036859225</c:v>
                </c:pt>
                <c:pt idx="60">
                  <c:v>5.5047371951897048</c:v>
                </c:pt>
                <c:pt idx="61">
                  <c:v>9.1858723384505083</c:v>
                </c:pt>
                <c:pt idx="62">
                  <c:v>8.4561150186757459</c:v>
                </c:pt>
                <c:pt idx="63">
                  <c:v>13.500985614012961</c:v>
                </c:pt>
                <c:pt idx="64">
                  <c:v>17.118274461222541</c:v>
                </c:pt>
                <c:pt idx="65">
                  <c:v>23.240814604427896</c:v>
                </c:pt>
                <c:pt idx="66">
                  <c:v>24.683929857662861</c:v>
                </c:pt>
                <c:pt idx="67">
                  <c:v>31.237122570764996</c:v>
                </c:pt>
                <c:pt idx="68">
                  <c:v>39.075003531788298</c:v>
                </c:pt>
                <c:pt idx="69">
                  <c:v>37.985067282581213</c:v>
                </c:pt>
                <c:pt idx="70">
                  <c:v>46.606100525164607</c:v>
                </c:pt>
                <c:pt idx="71">
                  <c:v>41.918555801712614</c:v>
                </c:pt>
                <c:pt idx="72">
                  <c:v>32.214825566569061</c:v>
                </c:pt>
                <c:pt idx="73">
                  <c:v>30.749478619673596</c:v>
                </c:pt>
                <c:pt idx="74">
                  <c:v>30.58066201160625</c:v>
                </c:pt>
                <c:pt idx="75">
                  <c:v>32.86542493060449</c:v>
                </c:pt>
                <c:pt idx="76">
                  <c:v>26.519242438747142</c:v>
                </c:pt>
                <c:pt idx="77">
                  <c:v>24.012995499813655</c:v>
                </c:pt>
                <c:pt idx="78">
                  <c:v>16.824587525550669</c:v>
                </c:pt>
                <c:pt idx="79">
                  <c:v>26.632584361716226</c:v>
                </c:pt>
                <c:pt idx="80">
                  <c:v>32.589895849659115</c:v>
                </c:pt>
                <c:pt idx="81">
                  <c:v>35.320030228911605</c:v>
                </c:pt>
                <c:pt idx="82">
                  <c:v>32.027923438991706</c:v>
                </c:pt>
                <c:pt idx="83">
                  <c:v>36.556922152608081</c:v>
                </c:pt>
                <c:pt idx="84">
                  <c:v>45.131449765986986</c:v>
                </c:pt>
                <c:pt idx="85">
                  <c:v>49.186891985650163</c:v>
                </c:pt>
                <c:pt idx="86">
                  <c:v>44.582105507398865</c:v>
                </c:pt>
                <c:pt idx="87">
                  <c:v>42.217781243469517</c:v>
                </c:pt>
                <c:pt idx="88">
                  <c:v>47.72385027303028</c:v>
                </c:pt>
                <c:pt idx="89">
                  <c:v>50.988043682451689</c:v>
                </c:pt>
                <c:pt idx="90">
                  <c:v>57.226172518408475</c:v>
                </c:pt>
                <c:pt idx="91">
                  <c:v>44.448357041334361</c:v>
                </c:pt>
                <c:pt idx="92">
                  <c:v>28.031101736009418</c:v>
                </c:pt>
                <c:pt idx="93">
                  <c:v>35.74198553979852</c:v>
                </c:pt>
                <c:pt idx="94">
                  <c:v>35.137580001504489</c:v>
                </c:pt>
                <c:pt idx="95">
                  <c:v>45.40178019439395</c:v>
                </c:pt>
                <c:pt idx="96">
                  <c:v>48.950882619931917</c:v>
                </c:pt>
                <c:pt idx="97">
                  <c:v>45.597767775899911</c:v>
                </c:pt>
                <c:pt idx="98">
                  <c:v>57.292952960658681</c:v>
                </c:pt>
                <c:pt idx="99">
                  <c:v>55.928001790665576</c:v>
                </c:pt>
                <c:pt idx="100">
                  <c:v>57.201622221416073</c:v>
                </c:pt>
                <c:pt idx="101">
                  <c:v>58.440934287091864</c:v>
                </c:pt>
                <c:pt idx="102">
                  <c:v>60.012792270482805</c:v>
                </c:pt>
                <c:pt idx="103">
                  <c:v>64.557941354736727</c:v>
                </c:pt>
                <c:pt idx="104">
                  <c:v>70.107252909999147</c:v>
                </c:pt>
                <c:pt idx="105">
                  <c:v>64.343023684391369</c:v>
                </c:pt>
                <c:pt idx="106">
                  <c:v>69.312074185378378</c:v>
                </c:pt>
                <c:pt idx="107">
                  <c:v>65.675207754349003</c:v>
                </c:pt>
                <c:pt idx="108">
                  <c:v>63.31151521087736</c:v>
                </c:pt>
                <c:pt idx="109">
                  <c:v>69.923558978444476</c:v>
                </c:pt>
                <c:pt idx="110">
                  <c:v>63.547057738359399</c:v>
                </c:pt>
                <c:pt idx="111">
                  <c:v>71.900639660317779</c:v>
                </c:pt>
                <c:pt idx="112">
                  <c:v>78.496002436237177</c:v>
                </c:pt>
                <c:pt idx="113">
                  <c:v>75.969730625140983</c:v>
                </c:pt>
                <c:pt idx="114">
                  <c:v>79.980361738276656</c:v>
                </c:pt>
                <c:pt idx="115">
                  <c:v>83.154516304216941</c:v>
                </c:pt>
                <c:pt idx="116">
                  <c:v>86.673525750736189</c:v>
                </c:pt>
                <c:pt idx="117">
                  <c:v>81.565290172760001</c:v>
                </c:pt>
                <c:pt idx="118">
                  <c:v>82.993922790263127</c:v>
                </c:pt>
                <c:pt idx="119">
                  <c:v>82.713699141283428</c:v>
                </c:pt>
                <c:pt idx="120">
                  <c:v>88.627857998387753</c:v>
                </c:pt>
                <c:pt idx="121">
                  <c:v>87.672823003034182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48A-BCD1-B0582395776F}"/>
            </c:ext>
          </c:extLst>
        </c:ser>
        <c:ser>
          <c:idx val="1"/>
          <c:order val="1"/>
          <c:tx>
            <c:strRef>
              <c:f>Raunverð!$BS$2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Raunverð!$BS$15:$BS$136</c:f>
              <c:numCache>
                <c:formatCode>0</c:formatCode>
                <c:ptCount val="122"/>
                <c:pt idx="0">
                  <c:v>12.41636499402631</c:v>
                </c:pt>
                <c:pt idx="1">
                  <c:v>16.675121047636537</c:v>
                </c:pt>
                <c:pt idx="2">
                  <c:v>19.964091988474223</c:v>
                </c:pt>
                <c:pt idx="3">
                  <c:v>21.397732486263777</c:v>
                </c:pt>
                <c:pt idx="4">
                  <c:v>9.7244065352270468</c:v>
                </c:pt>
                <c:pt idx="5">
                  <c:v>6.9177919509206163</c:v>
                </c:pt>
                <c:pt idx="6">
                  <c:v>4.5084887026667673</c:v>
                </c:pt>
                <c:pt idx="7">
                  <c:v>0.98405970694773259</c:v>
                </c:pt>
                <c:pt idx="8">
                  <c:v>0.55270786581539255</c:v>
                </c:pt>
                <c:pt idx="9">
                  <c:v>-1.0888213941123013</c:v>
                </c:pt>
                <c:pt idx="10">
                  <c:v>-0.83991382428018824</c:v>
                </c:pt>
                <c:pt idx="11">
                  <c:v>-1.4567104855759112</c:v>
                </c:pt>
                <c:pt idx="12">
                  <c:v>-1.7756774006032572</c:v>
                </c:pt>
                <c:pt idx="13">
                  <c:v>-5.7641816813423077</c:v>
                </c:pt>
                <c:pt idx="14">
                  <c:v>-8.1758990469152764</c:v>
                </c:pt>
                <c:pt idx="15">
                  <c:v>-6.2690323642307817</c:v>
                </c:pt>
                <c:pt idx="16">
                  <c:v>-5.4095480220003367</c:v>
                </c:pt>
                <c:pt idx="17">
                  <c:v>-3.7917373143871771</c:v>
                </c:pt>
                <c:pt idx="18">
                  <c:v>-6.0018401853605212</c:v>
                </c:pt>
                <c:pt idx="19">
                  <c:v>-7.2107595026121771</c:v>
                </c:pt>
                <c:pt idx="20">
                  <c:v>-5.8915437333787111</c:v>
                </c:pt>
                <c:pt idx="21">
                  <c:v>-6.5034828595755414</c:v>
                </c:pt>
                <c:pt idx="22">
                  <c:v>-5.9730852658130686</c:v>
                </c:pt>
                <c:pt idx="23">
                  <c:v>-8.7710468068398768</c:v>
                </c:pt>
                <c:pt idx="24">
                  <c:v>-8.4701170559069681</c:v>
                </c:pt>
                <c:pt idx="25">
                  <c:v>-9.7147046018501158</c:v>
                </c:pt>
                <c:pt idx="26">
                  <c:v>-10.0228751649488</c:v>
                </c:pt>
                <c:pt idx="27">
                  <c:v>-9.8766900230702106</c:v>
                </c:pt>
                <c:pt idx="28">
                  <c:v>-9.8184933989564058</c:v>
                </c:pt>
                <c:pt idx="29">
                  <c:v>-10.173125833402935</c:v>
                </c:pt>
                <c:pt idx="30">
                  <c:v>-2.7274724599397473</c:v>
                </c:pt>
                <c:pt idx="31">
                  <c:v>-1.1047477274987898</c:v>
                </c:pt>
                <c:pt idx="32">
                  <c:v>-2.2064774962805132</c:v>
                </c:pt>
                <c:pt idx="33">
                  <c:v>-0.31929675087360465</c:v>
                </c:pt>
                <c:pt idx="34">
                  <c:v>-1.3053772413003628</c:v>
                </c:pt>
                <c:pt idx="35">
                  <c:v>0.50732397054810008</c:v>
                </c:pt>
                <c:pt idx="36">
                  <c:v>-2.8520227893028789</c:v>
                </c:pt>
                <c:pt idx="37">
                  <c:v>-0.71082985024071377</c:v>
                </c:pt>
                <c:pt idx="38">
                  <c:v>-2.5980762829303501</c:v>
                </c:pt>
                <c:pt idx="39">
                  <c:v>-4.2772822025497987</c:v>
                </c:pt>
                <c:pt idx="40">
                  <c:v>-3.3138626753695632</c:v>
                </c:pt>
                <c:pt idx="41">
                  <c:v>-5.3044431892686248</c:v>
                </c:pt>
                <c:pt idx="42">
                  <c:v>-11.928563155764976</c:v>
                </c:pt>
                <c:pt idx="43">
                  <c:v>-11.310072950414593</c:v>
                </c:pt>
                <c:pt idx="44">
                  <c:v>-14.11266664786362</c:v>
                </c:pt>
                <c:pt idx="45">
                  <c:v>-13.793919295354272</c:v>
                </c:pt>
                <c:pt idx="46">
                  <c:v>-14.153356553814405</c:v>
                </c:pt>
                <c:pt idx="47">
                  <c:v>-9.3867746062459503</c:v>
                </c:pt>
                <c:pt idx="48">
                  <c:v>-9.3585072489983645</c:v>
                </c:pt>
                <c:pt idx="49">
                  <c:v>-10.946004633093082</c:v>
                </c:pt>
                <c:pt idx="50">
                  <c:v>-6.6214415680841228</c:v>
                </c:pt>
                <c:pt idx="51">
                  <c:v>-5.9314218063911994</c:v>
                </c:pt>
                <c:pt idx="52">
                  <c:v>-6.2110617803274408</c:v>
                </c:pt>
                <c:pt idx="53">
                  <c:v>-6.4334101912853043</c:v>
                </c:pt>
                <c:pt idx="54">
                  <c:v>-6.5180474890675271</c:v>
                </c:pt>
                <c:pt idx="55">
                  <c:v>-7.8047395174108374</c:v>
                </c:pt>
                <c:pt idx="56">
                  <c:v>-4.4639676743216796</c:v>
                </c:pt>
                <c:pt idx="57">
                  <c:v>-4.0644895499590348</c:v>
                </c:pt>
                <c:pt idx="58">
                  <c:v>-4.5379566503336264</c:v>
                </c:pt>
                <c:pt idx="59">
                  <c:v>-7.7599168481800689</c:v>
                </c:pt>
                <c:pt idx="60">
                  <c:v>-4.5425282767254203</c:v>
                </c:pt>
                <c:pt idx="61">
                  <c:v>-3.7846473200049786</c:v>
                </c:pt>
                <c:pt idx="62">
                  <c:v>-6.7200169492174666</c:v>
                </c:pt>
                <c:pt idx="63">
                  <c:v>-6.5987841250508552</c:v>
                </c:pt>
                <c:pt idx="64">
                  <c:v>-6.5745857244681929</c:v>
                </c:pt>
                <c:pt idx="65">
                  <c:v>-5.9910089688253265</c:v>
                </c:pt>
                <c:pt idx="66">
                  <c:v>-6.8224465529150677</c:v>
                </c:pt>
                <c:pt idx="67">
                  <c:v>-7.0863816131800661</c:v>
                </c:pt>
                <c:pt idx="68">
                  <c:v>-6.3139232667850536</c:v>
                </c:pt>
                <c:pt idx="69">
                  <c:v>-7.585289657021832</c:v>
                </c:pt>
                <c:pt idx="70">
                  <c:v>-5.7982785424671874</c:v>
                </c:pt>
                <c:pt idx="71">
                  <c:v>-7.8986654904563807</c:v>
                </c:pt>
                <c:pt idx="72">
                  <c:v>-12.209561669981269</c:v>
                </c:pt>
                <c:pt idx="73">
                  <c:v>-13.027953464279818</c:v>
                </c:pt>
                <c:pt idx="74">
                  <c:v>-13.878487359024376</c:v>
                </c:pt>
                <c:pt idx="75">
                  <c:v>-13.048425676013977</c:v>
                </c:pt>
                <c:pt idx="76">
                  <c:v>-14.837770118745681</c:v>
                </c:pt>
                <c:pt idx="77">
                  <c:v>-15.521209584985854</c:v>
                </c:pt>
                <c:pt idx="78">
                  <c:v>-15.339944778598692</c:v>
                </c:pt>
                <c:pt idx="79">
                  <c:v>-15.20216970147473</c:v>
                </c:pt>
                <c:pt idx="80">
                  <c:v>-14.098662307450695</c:v>
                </c:pt>
                <c:pt idx="81">
                  <c:v>-13.334949203726268</c:v>
                </c:pt>
                <c:pt idx="82">
                  <c:v>-12.090662723880314</c:v>
                </c:pt>
                <c:pt idx="83">
                  <c:v>-7.6298280753955794</c:v>
                </c:pt>
                <c:pt idx="84">
                  <c:v>-3.0228077398379014</c:v>
                </c:pt>
                <c:pt idx="85">
                  <c:v>2.3159929192165407</c:v>
                </c:pt>
                <c:pt idx="86">
                  <c:v>8.1503588830357216</c:v>
                </c:pt>
                <c:pt idx="87">
                  <c:v>14.38092093062312</c:v>
                </c:pt>
                <c:pt idx="88">
                  <c:v>21.269852153113618</c:v>
                </c:pt>
                <c:pt idx="89">
                  <c:v>29.414147679710794</c:v>
                </c:pt>
                <c:pt idx="90">
                  <c:v>35.558904684584007</c:v>
                </c:pt>
                <c:pt idx="91">
                  <c:v>42.189766642379084</c:v>
                </c:pt>
                <c:pt idx="92">
                  <c:v>46.200434703558642</c:v>
                </c:pt>
                <c:pt idx="93">
                  <c:v>53.654362341237459</c:v>
                </c:pt>
                <c:pt idx="94">
                  <c:v>59.033233576429865</c:v>
                </c:pt>
                <c:pt idx="95">
                  <c:v>64.25906419692771</c:v>
                </c:pt>
                <c:pt idx="96">
                  <c:v>70.024809077364125</c:v>
                </c:pt>
                <c:pt idx="97">
                  <c:v>72.413099992023433</c:v>
                </c:pt>
                <c:pt idx="98">
                  <c:v>78.062533564751135</c:v>
                </c:pt>
                <c:pt idx="99">
                  <c:v>74.965369081067934</c:v>
                </c:pt>
                <c:pt idx="100">
                  <c:v>79.496400797713136</c:v>
                </c:pt>
                <c:pt idx="101">
                  <c:v>84.212680848961298</c:v>
                </c:pt>
                <c:pt idx="102">
                  <c:v>87.309572951451173</c:v>
                </c:pt>
                <c:pt idx="103">
                  <c:v>90.904149312350825</c:v>
                </c:pt>
                <c:pt idx="104">
                  <c:v>90.584455738467597</c:v>
                </c:pt>
                <c:pt idx="105">
                  <c:v>88.88813807373424</c:v>
                </c:pt>
                <c:pt idx="106">
                  <c:v>93.289159063942293</c:v>
                </c:pt>
                <c:pt idx="107">
                  <c:v>93.464522263051066</c:v>
                </c:pt>
                <c:pt idx="108">
                  <c:v>93.282814075349108</c:v>
                </c:pt>
                <c:pt idx="109">
                  <c:v>92.372529568289906</c:v>
                </c:pt>
                <c:pt idx="110">
                  <c:v>89.380583875911043</c:v>
                </c:pt>
                <c:pt idx="111">
                  <c:v>94.286389598375649</c:v>
                </c:pt>
                <c:pt idx="112">
                  <c:v>94.196776395796235</c:v>
                </c:pt>
                <c:pt idx="113">
                  <c:v>88.076095990918986</c:v>
                </c:pt>
                <c:pt idx="114">
                  <c:v>88.945713443099976</c:v>
                </c:pt>
                <c:pt idx="115">
                  <c:v>88.739367713912031</c:v>
                </c:pt>
                <c:pt idx="116">
                  <c:v>93.818931004019419</c:v>
                </c:pt>
                <c:pt idx="117">
                  <c:v>93.477854286535432</c:v>
                </c:pt>
                <c:pt idx="118">
                  <c:v>88.505306842581888</c:v>
                </c:pt>
                <c:pt idx="119">
                  <c:v>84.321282371912275</c:v>
                </c:pt>
                <c:pt idx="120">
                  <c:v>88.699392043274599</c:v>
                </c:pt>
                <c:pt idx="121">
                  <c:v>90.384975304165266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9-448A-BCD1-B0582395776F}"/>
            </c:ext>
          </c:extLst>
        </c:ser>
        <c:ser>
          <c:idx val="2"/>
          <c:order val="2"/>
          <c:tx>
            <c:strRef>
              <c:f>Raunverð!$BT$2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rgbClr val="DD9222"/>
            </a:solidFill>
            <a:ln>
              <a:noFill/>
            </a:ln>
            <a:effectLst/>
          </c:spPr>
          <c:invertIfNegative val="0"/>
          <c:cat>
            <c:numRef>
              <c:f>Raunverð!$AU$15:$AU$136</c:f>
              <c:numCache>
                <c:formatCode>yyyy\-mm</c:formatCode>
                <c:ptCount val="1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</c:numCache>
            </c:numRef>
          </c:cat>
          <c:val>
            <c:numRef>
              <c:f>Raunverð!$BT$15:$BT$136</c:f>
              <c:numCache>
                <c:formatCode>0</c:formatCode>
                <c:ptCount val="122"/>
                <c:pt idx="0">
                  <c:v>1.2037888291519039</c:v>
                </c:pt>
                <c:pt idx="1">
                  <c:v>168.12108103415869</c:v>
                </c:pt>
                <c:pt idx="2">
                  <c:v>176.34052320133662</c:v>
                </c:pt>
                <c:pt idx="3">
                  <c:v>193.51071195471206</c:v>
                </c:pt>
                <c:pt idx="4">
                  <c:v>169.19509623907231</c:v>
                </c:pt>
                <c:pt idx="5">
                  <c:v>175.03824814418704</c:v>
                </c:pt>
                <c:pt idx="6">
                  <c:v>194.77581330516614</c:v>
                </c:pt>
                <c:pt idx="7">
                  <c:v>168.42192416536989</c:v>
                </c:pt>
                <c:pt idx="8">
                  <c:v>163.03457345229504</c:v>
                </c:pt>
                <c:pt idx="9">
                  <c:v>175.82636095352893</c:v>
                </c:pt>
                <c:pt idx="10">
                  <c:v>178.78537991624501</c:v>
                </c:pt>
                <c:pt idx="11">
                  <c:v>162.37399440689489</c:v>
                </c:pt>
                <c:pt idx="12">
                  <c:v>163.79202161554178</c:v>
                </c:pt>
                <c:pt idx="13">
                  <c:v>8.0392956621159328</c:v>
                </c:pt>
                <c:pt idx="14">
                  <c:v>4.2926070555205342</c:v>
                </c:pt>
                <c:pt idx="15">
                  <c:v>-2.5170930914422343</c:v>
                </c:pt>
                <c:pt idx="16">
                  <c:v>15.312361655146674</c:v>
                </c:pt>
                <c:pt idx="17">
                  <c:v>18.423072376805067</c:v>
                </c:pt>
                <c:pt idx="18">
                  <c:v>11.451901066929736</c:v>
                </c:pt>
                <c:pt idx="19">
                  <c:v>9.8010164856260644</c:v>
                </c:pt>
                <c:pt idx="20">
                  <c:v>13.629204374773508</c:v>
                </c:pt>
                <c:pt idx="21">
                  <c:v>12.481009549967098</c:v>
                </c:pt>
                <c:pt idx="22">
                  <c:v>15.642055037940395</c:v>
                </c:pt>
                <c:pt idx="23">
                  <c:v>13.305346080707523</c:v>
                </c:pt>
                <c:pt idx="24">
                  <c:v>41.026339160883367</c:v>
                </c:pt>
                <c:pt idx="25">
                  <c:v>7.781362449570679</c:v>
                </c:pt>
                <c:pt idx="26">
                  <c:v>6.0616395909152061</c:v>
                </c:pt>
                <c:pt idx="27">
                  <c:v>3.3318215063044363</c:v>
                </c:pt>
                <c:pt idx="28">
                  <c:v>-2.5156910640837395</c:v>
                </c:pt>
                <c:pt idx="29">
                  <c:v>-12.424275875794365</c:v>
                </c:pt>
                <c:pt idx="30">
                  <c:v>-15.206369945294227</c:v>
                </c:pt>
                <c:pt idx="31">
                  <c:v>-11.515659630274399</c:v>
                </c:pt>
                <c:pt idx="32">
                  <c:v>-22.581193816249197</c:v>
                </c:pt>
                <c:pt idx="33">
                  <c:v>-17.670293122045223</c:v>
                </c:pt>
                <c:pt idx="34">
                  <c:v>-26.520654866605128</c:v>
                </c:pt>
                <c:pt idx="35">
                  <c:v>-21.171922620670784</c:v>
                </c:pt>
                <c:pt idx="36">
                  <c:v>-58.239178366448527</c:v>
                </c:pt>
                <c:pt idx="37">
                  <c:v>-22.110807000313685</c:v>
                </c:pt>
                <c:pt idx="38">
                  <c:v>-29.429586827101957</c:v>
                </c:pt>
                <c:pt idx="39">
                  <c:v>-31.108610969692222</c:v>
                </c:pt>
                <c:pt idx="40">
                  <c:v>-31.690502996356713</c:v>
                </c:pt>
                <c:pt idx="41">
                  <c:v>-42.054399733729383</c:v>
                </c:pt>
                <c:pt idx="42">
                  <c:v>-37.38245741611388</c:v>
                </c:pt>
                <c:pt idx="43">
                  <c:v>-42.328913325620192</c:v>
                </c:pt>
                <c:pt idx="44">
                  <c:v>-42.11760230129687</c:v>
                </c:pt>
                <c:pt idx="45">
                  <c:v>-42.134123586505666</c:v>
                </c:pt>
                <c:pt idx="46">
                  <c:v>-42.032611459085274</c:v>
                </c:pt>
                <c:pt idx="47">
                  <c:v>-19.747870785163514</c:v>
                </c:pt>
                <c:pt idx="48">
                  <c:v>-33.683765519647523</c:v>
                </c:pt>
                <c:pt idx="49">
                  <c:v>-38.053416490454538</c:v>
                </c:pt>
                <c:pt idx="50">
                  <c:v>-27.395952540609187</c:v>
                </c:pt>
                <c:pt idx="51">
                  <c:v>-30.32877520134673</c:v>
                </c:pt>
                <c:pt idx="52">
                  <c:v>-36.145587897362816</c:v>
                </c:pt>
                <c:pt idx="53">
                  <c:v>-35.116547136794907</c:v>
                </c:pt>
                <c:pt idx="54">
                  <c:v>-40.764413380325891</c:v>
                </c:pt>
                <c:pt idx="55">
                  <c:v>-41.520817931757847</c:v>
                </c:pt>
                <c:pt idx="56">
                  <c:v>-35.243295426929649</c:v>
                </c:pt>
                <c:pt idx="57">
                  <c:v>-36.57415799837031</c:v>
                </c:pt>
                <c:pt idx="58">
                  <c:v>-41.241170588740715</c:v>
                </c:pt>
                <c:pt idx="59">
                  <c:v>-57.674117103483923</c:v>
                </c:pt>
                <c:pt idx="60">
                  <c:v>-35.703784544518953</c:v>
                </c:pt>
                <c:pt idx="61">
                  <c:v>-36.451693489467516</c:v>
                </c:pt>
                <c:pt idx="62">
                  <c:v>-44.818537392269377</c:v>
                </c:pt>
                <c:pt idx="63">
                  <c:v>-45.191041372881045</c:v>
                </c:pt>
                <c:pt idx="64">
                  <c:v>-44.329542796718897</c:v>
                </c:pt>
                <c:pt idx="65">
                  <c:v>-45.317612432347801</c:v>
                </c:pt>
                <c:pt idx="66">
                  <c:v>-48.239168380879732</c:v>
                </c:pt>
                <c:pt idx="67">
                  <c:v>-48.24510332005957</c:v>
                </c:pt>
                <c:pt idx="68">
                  <c:v>-47.549862300722225</c:v>
                </c:pt>
                <c:pt idx="69">
                  <c:v>-52.587808100771895</c:v>
                </c:pt>
                <c:pt idx="70">
                  <c:v>-44.206318787418695</c:v>
                </c:pt>
                <c:pt idx="71">
                  <c:v>-49.869911003000766</c:v>
                </c:pt>
                <c:pt idx="72">
                  <c:v>-73.149144443902287</c:v>
                </c:pt>
                <c:pt idx="73">
                  <c:v>-77.61962278664339</c:v>
                </c:pt>
                <c:pt idx="74">
                  <c:v>-87.111345035160753</c:v>
                </c:pt>
                <c:pt idx="75">
                  <c:v>-81.413713829568223</c:v>
                </c:pt>
                <c:pt idx="76">
                  <c:v>-83.170654126764362</c:v>
                </c:pt>
                <c:pt idx="77">
                  <c:v>-81.471284878620168</c:v>
                </c:pt>
                <c:pt idx="78">
                  <c:v>-89.858940845881307</c:v>
                </c:pt>
                <c:pt idx="79">
                  <c:v>-92.568325594117482</c:v>
                </c:pt>
                <c:pt idx="80">
                  <c:v>-92.232211941250625</c:v>
                </c:pt>
                <c:pt idx="81">
                  <c:v>-96.051965960922303</c:v>
                </c:pt>
                <c:pt idx="82">
                  <c:v>-104.0011764794715</c:v>
                </c:pt>
                <c:pt idx="83">
                  <c:v>-105.43505756242462</c:v>
                </c:pt>
                <c:pt idx="84">
                  <c:v>-97.055821831845833</c:v>
                </c:pt>
                <c:pt idx="85">
                  <c:v>-92.713566928806813</c:v>
                </c:pt>
                <c:pt idx="86">
                  <c:v>-88.507504439003696</c:v>
                </c:pt>
                <c:pt idx="87">
                  <c:v>-96.83120328916425</c:v>
                </c:pt>
                <c:pt idx="88">
                  <c:v>-96.749684041439082</c:v>
                </c:pt>
                <c:pt idx="89">
                  <c:v>-104.80974126016486</c:v>
                </c:pt>
                <c:pt idx="90">
                  <c:v>-101.98275302983308</c:v>
                </c:pt>
                <c:pt idx="91">
                  <c:v>-98.067223750491166</c:v>
                </c:pt>
                <c:pt idx="92">
                  <c:v>-108.124747164864</c:v>
                </c:pt>
                <c:pt idx="93">
                  <c:v>-101.08013628498389</c:v>
                </c:pt>
                <c:pt idx="94">
                  <c:v>-100.74641944210475</c:v>
                </c:pt>
                <c:pt idx="95">
                  <c:v>-96.617126686484539</c:v>
                </c:pt>
                <c:pt idx="96">
                  <c:v>-89.830633593371942</c:v>
                </c:pt>
                <c:pt idx="97">
                  <c:v>-88.51046689434321</c:v>
                </c:pt>
                <c:pt idx="98">
                  <c:v>-87.32008376861819</c:v>
                </c:pt>
                <c:pt idx="99">
                  <c:v>-88.352474606465933</c:v>
                </c:pt>
                <c:pt idx="100">
                  <c:v>-91.321460898321334</c:v>
                </c:pt>
                <c:pt idx="101">
                  <c:v>-85.650711346025446</c:v>
                </c:pt>
                <c:pt idx="102">
                  <c:v>-88.085213768541337</c:v>
                </c:pt>
                <c:pt idx="103">
                  <c:v>-91.169931052386062</c:v>
                </c:pt>
                <c:pt idx="104">
                  <c:v>-86.398471101334565</c:v>
                </c:pt>
                <c:pt idx="105">
                  <c:v>-92.699929584978804</c:v>
                </c:pt>
                <c:pt idx="106">
                  <c:v>-90.072466059826183</c:v>
                </c:pt>
                <c:pt idx="107">
                  <c:v>-91.761951423384573</c:v>
                </c:pt>
                <c:pt idx="108">
                  <c:v>-92.443199401932588</c:v>
                </c:pt>
                <c:pt idx="109">
                  <c:v>-90.155461999026272</c:v>
                </c:pt>
                <c:pt idx="110">
                  <c:v>-89.00714892689814</c:v>
                </c:pt>
                <c:pt idx="111">
                  <c:v>-86.001505415830763</c:v>
                </c:pt>
                <c:pt idx="112">
                  <c:v>-84.993468097012567</c:v>
                </c:pt>
                <c:pt idx="113">
                  <c:v>-87.226956050962372</c:v>
                </c:pt>
                <c:pt idx="114">
                  <c:v>-83.774976863035761</c:v>
                </c:pt>
                <c:pt idx="115">
                  <c:v>-81.459324163449139</c:v>
                </c:pt>
                <c:pt idx="116">
                  <c:v>-82.563631032991339</c:v>
                </c:pt>
                <c:pt idx="117">
                  <c:v>-81.314179022550093</c:v>
                </c:pt>
                <c:pt idx="118">
                  <c:v>-82.742793473656548</c:v>
                </c:pt>
                <c:pt idx="119">
                  <c:v>-79.248767664461752</c:v>
                </c:pt>
                <c:pt idx="120">
                  <c:v>-76.050657618195032</c:v>
                </c:pt>
                <c:pt idx="121">
                  <c:v>-66.799607070913169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9-448A-BCD1-B0582395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556808"/>
        <c:axId val="107558376"/>
      </c:barChart>
      <c:dateAx>
        <c:axId val="1075568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8376"/>
        <c:crosses val="autoZero"/>
        <c:auto val="1"/>
        <c:lblOffset val="100"/>
        <c:baseTimeUnit val="months"/>
        <c:majorUnit val="12"/>
        <c:majorTimeUnit val="months"/>
      </c:dateAx>
      <c:valAx>
        <c:axId val="1075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87347271246266E-2"/>
          <c:y val="0.84755838641188963"/>
          <c:w val="0.66656765318128341"/>
          <c:h val="6.75159235668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is-IS" sz="1400" b="0" i="0" u="none" strike="noStrike" baseline="0"/>
              <a:t>Annual growth in the outstanding stock of mortgaged lending*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5505952380952377E-2"/>
          <c:y val="0.17040896594157184"/>
          <c:w val="0.88175595238095239"/>
          <c:h val="0.65983192753724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Raunverð!$AJ$2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Raunverð!$AC$18:$AC$142</c:f>
              <c:numCache>
                <c:formatCode>yyyy\-mm</c:formatCode>
                <c:ptCount val="12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</c:numCache>
            </c:numRef>
          </c:cat>
          <c:val>
            <c:numRef>
              <c:f>Raunverð!$AJ$18:$AJ$142</c:f>
              <c:numCache>
                <c:formatCode>0.0%</c:formatCode>
                <c:ptCount val="125"/>
                <c:pt idx="0">
                  <c:v>2.1300397351126987E-2</c:v>
                </c:pt>
                <c:pt idx="1">
                  <c:v>-1.3702684528791642E-2</c:v>
                </c:pt>
                <c:pt idx="2">
                  <c:v>-1.301788791476477E-2</c:v>
                </c:pt>
                <c:pt idx="3">
                  <c:v>2.7449602103231108E-3</c:v>
                </c:pt>
                <c:pt idx="4">
                  <c:v>-2.967530280410724E-2</c:v>
                </c:pt>
                <c:pt idx="5">
                  <c:v>-4.7558063353989599E-2</c:v>
                </c:pt>
                <c:pt idx="6">
                  <c:v>5.5332305299186535E-2</c:v>
                </c:pt>
                <c:pt idx="7">
                  <c:v>3.7352326900722543E-2</c:v>
                </c:pt>
                <c:pt idx="8">
                  <c:v>3.281686149769425E-2</c:v>
                </c:pt>
                <c:pt idx="9">
                  <c:v>8.7166992297681212E-2</c:v>
                </c:pt>
                <c:pt idx="10">
                  <c:v>-7.9261880079876113E-3</c:v>
                </c:pt>
                <c:pt idx="11">
                  <c:v>3.0630964574099862E-2</c:v>
                </c:pt>
                <c:pt idx="12">
                  <c:v>2.8658259175146084E-2</c:v>
                </c:pt>
                <c:pt idx="13">
                  <c:v>4.0912409620026846E-2</c:v>
                </c:pt>
                <c:pt idx="14">
                  <c:v>4.6025527270563193E-2</c:v>
                </c:pt>
                <c:pt idx="15">
                  <c:v>3.6695160634861557E-2</c:v>
                </c:pt>
                <c:pt idx="16">
                  <c:v>2.7506176145164041E-2</c:v>
                </c:pt>
                <c:pt idx="17">
                  <c:v>3.9861691784723208E-2</c:v>
                </c:pt>
                <c:pt idx="18">
                  <c:v>3.6768638193567682E-2</c:v>
                </c:pt>
                <c:pt idx="19">
                  <c:v>4.0285842686381024E-2</c:v>
                </c:pt>
                <c:pt idx="20">
                  <c:v>3.7907188865048402E-2</c:v>
                </c:pt>
                <c:pt idx="21">
                  <c:v>6.0512898720539443E-3</c:v>
                </c:pt>
                <c:pt idx="22">
                  <c:v>-1.4502309182349626E-2</c:v>
                </c:pt>
                <c:pt idx="23">
                  <c:v>-2.9754803669361674E-2</c:v>
                </c:pt>
                <c:pt idx="24">
                  <c:v>-4.6013703175033283E-2</c:v>
                </c:pt>
                <c:pt idx="25">
                  <c:v>-5.718203365078367E-2</c:v>
                </c:pt>
                <c:pt idx="26">
                  <c:v>-6.6087841502862399E-2</c:v>
                </c:pt>
                <c:pt idx="27">
                  <c:v>-6.1849563485443237E-2</c:v>
                </c:pt>
                <c:pt idx="28">
                  <c:v>-5.1033702980819329E-2</c:v>
                </c:pt>
                <c:pt idx="29">
                  <c:v>-7.0754595039266288E-2</c:v>
                </c:pt>
                <c:pt idx="30">
                  <c:v>-6.5078631854527669E-2</c:v>
                </c:pt>
                <c:pt idx="31">
                  <c:v>-7.2991320384786174E-2</c:v>
                </c:pt>
                <c:pt idx="32">
                  <c:v>-4.3599573712902906E-2</c:v>
                </c:pt>
                <c:pt idx="33">
                  <c:v>-6.6261260359630203E-2</c:v>
                </c:pt>
                <c:pt idx="34">
                  <c:v>-4.5741018544938949E-2</c:v>
                </c:pt>
                <c:pt idx="35">
                  <c:v>-3.9984980688294813E-2</c:v>
                </c:pt>
                <c:pt idx="36">
                  <c:v>-2.4670774901399017E-2</c:v>
                </c:pt>
                <c:pt idx="37">
                  <c:v>-1.160793414825767E-2</c:v>
                </c:pt>
                <c:pt idx="38">
                  <c:v>-1.4766453358567744E-2</c:v>
                </c:pt>
                <c:pt idx="39">
                  <c:v>-1.0041660980538269E-2</c:v>
                </c:pt>
                <c:pt idx="40">
                  <c:v>-8.2047518254979579E-3</c:v>
                </c:pt>
                <c:pt idx="41">
                  <c:v>-8.3112553539355094E-3</c:v>
                </c:pt>
                <c:pt idx="42">
                  <c:v>-5.6097094012195203E-3</c:v>
                </c:pt>
                <c:pt idx="43">
                  <c:v>-3.625151696532769E-3</c:v>
                </c:pt>
                <c:pt idx="44">
                  <c:v>-1.055681082284643E-2</c:v>
                </c:pt>
                <c:pt idx="45">
                  <c:v>-1.5278793665402635E-2</c:v>
                </c:pt>
                <c:pt idx="46">
                  <c:v>-2.3082106037700112E-2</c:v>
                </c:pt>
                <c:pt idx="47">
                  <c:v>-1.0427685736394188E-2</c:v>
                </c:pt>
                <c:pt idx="48">
                  <c:v>-1.4410808478914183E-2</c:v>
                </c:pt>
                <c:pt idx="49">
                  <c:v>-2.1222509459266292E-2</c:v>
                </c:pt>
                <c:pt idx="50">
                  <c:v>-2.2565364785660735E-2</c:v>
                </c:pt>
                <c:pt idx="51">
                  <c:v>-2.5902615954473296E-2</c:v>
                </c:pt>
                <c:pt idx="52">
                  <c:v>-3.0248955925275545E-2</c:v>
                </c:pt>
                <c:pt idx="53">
                  <c:v>-1.9529103951460125E-2</c:v>
                </c:pt>
                <c:pt idx="54">
                  <c:v>-1.9338260102014448E-2</c:v>
                </c:pt>
                <c:pt idx="55">
                  <c:v>-2.2960308980075173E-2</c:v>
                </c:pt>
                <c:pt idx="56">
                  <c:v>-3.7874632354665594E-2</c:v>
                </c:pt>
                <c:pt idx="57">
                  <c:v>-2.1115159283641716E-2</c:v>
                </c:pt>
                <c:pt idx="58">
                  <c:v>-1.9184802787917121E-2</c:v>
                </c:pt>
                <c:pt idx="59">
                  <c:v>-2.6389177185140111E-2</c:v>
                </c:pt>
                <c:pt idx="60">
                  <c:v>-2.3558453116985456E-2</c:v>
                </c:pt>
                <c:pt idx="61">
                  <c:v>-2.0826741515880043E-2</c:v>
                </c:pt>
                <c:pt idx="62">
                  <c:v>-1.7401805041738272E-2</c:v>
                </c:pt>
                <c:pt idx="63">
                  <c:v>-1.8709445864824481E-2</c:v>
                </c:pt>
                <c:pt idx="64">
                  <c:v>-1.4965425254310438E-2</c:v>
                </c:pt>
                <c:pt idx="65">
                  <c:v>-9.1789344709756193E-3</c:v>
                </c:pt>
                <c:pt idx="66">
                  <c:v>-1.3742506794068632E-2</c:v>
                </c:pt>
                <c:pt idx="67">
                  <c:v>-2.1164346766404663E-3</c:v>
                </c:pt>
                <c:pt idx="68">
                  <c:v>-9.9422840868840234E-3</c:v>
                </c:pt>
                <c:pt idx="69">
                  <c:v>-3.2996396314289633E-2</c:v>
                </c:pt>
                <c:pt idx="70">
                  <c:v>-3.7732451738316186E-2</c:v>
                </c:pt>
                <c:pt idx="71">
                  <c:v>-4.4296498535420836E-2</c:v>
                </c:pt>
                <c:pt idx="72">
                  <c:v>-3.8813772972028815E-2</c:v>
                </c:pt>
                <c:pt idx="73">
                  <c:v>-4.5005667524183668E-2</c:v>
                </c:pt>
                <c:pt idx="74">
                  <c:v>-4.604799613418431E-2</c:v>
                </c:pt>
                <c:pt idx="75">
                  <c:v>-5.5466991220477935E-2</c:v>
                </c:pt>
                <c:pt idx="76">
                  <c:v>-5.1161818396251002E-2</c:v>
                </c:pt>
                <c:pt idx="77">
                  <c:v>-4.6192718885958328E-2</c:v>
                </c:pt>
                <c:pt idx="78">
                  <c:v>-4.6513708894605821E-2</c:v>
                </c:pt>
                <c:pt idx="79">
                  <c:v>-5.246235097166263E-2</c:v>
                </c:pt>
                <c:pt idx="80">
                  <c:v>-4.8473286277696537E-2</c:v>
                </c:pt>
                <c:pt idx="81">
                  <c:v>-3.5280161322043369E-2</c:v>
                </c:pt>
                <c:pt idx="82">
                  <c:v>-2.6978385623025347E-2</c:v>
                </c:pt>
                <c:pt idx="83">
                  <c:v>-2.3550336807003691E-2</c:v>
                </c:pt>
                <c:pt idx="84">
                  <c:v>-2.6375324141213907E-2</c:v>
                </c:pt>
                <c:pt idx="85">
                  <c:v>-1.8297117535850949E-2</c:v>
                </c:pt>
                <c:pt idx="86">
                  <c:v>-1.6143865089154219E-2</c:v>
                </c:pt>
                <c:pt idx="87">
                  <c:v>-6.1118064124532356E-3</c:v>
                </c:pt>
                <c:pt idx="88">
                  <c:v>-7.5952492893878176E-3</c:v>
                </c:pt>
                <c:pt idx="89">
                  <c:v>-2.225956680446961E-2</c:v>
                </c:pt>
                <c:pt idx="90">
                  <c:v>-7.6953100169001587E-3</c:v>
                </c:pt>
                <c:pt idx="91">
                  <c:v>-4.3308927763847649E-3</c:v>
                </c:pt>
                <c:pt idx="92">
                  <c:v>8.6851280876538706E-3</c:v>
                </c:pt>
                <c:pt idx="93">
                  <c:v>1.9397638942202811E-2</c:v>
                </c:pt>
                <c:pt idx="94">
                  <c:v>1.9847763937887564E-2</c:v>
                </c:pt>
                <c:pt idx="95">
                  <c:v>3.2383856806129874E-2</c:v>
                </c:pt>
                <c:pt idx="96">
                  <c:v>2.8644143244517917E-2</c:v>
                </c:pt>
                <c:pt idx="97">
                  <c:v>3.0470361713395455E-2</c:v>
                </c:pt>
                <c:pt idx="98">
                  <c:v>3.8322048429973776E-2</c:v>
                </c:pt>
                <c:pt idx="99">
                  <c:v>3.9604827473608939E-2</c:v>
                </c:pt>
                <c:pt idx="100">
                  <c:v>4.3052579483141784E-2</c:v>
                </c:pt>
                <c:pt idx="101">
                  <c:v>4.9903350568911042E-2</c:v>
                </c:pt>
                <c:pt idx="102">
                  <c:v>4.0176944769620304E-2</c:v>
                </c:pt>
                <c:pt idx="103">
                  <c:v>4.7977423401728725E-2</c:v>
                </c:pt>
                <c:pt idx="104">
                  <c:v>4.4477043140752626E-2</c:v>
                </c:pt>
                <c:pt idx="105">
                  <c:v>4.1883660673455614E-2</c:v>
                </c:pt>
                <c:pt idx="106">
                  <c:v>4.7591372562350465E-2</c:v>
                </c:pt>
                <c:pt idx="107">
                  <c:v>4.1741306937918221E-2</c:v>
                </c:pt>
                <c:pt idx="108">
                  <c:v>5.2487998751265419E-2</c:v>
                </c:pt>
                <c:pt idx="109">
                  <c:v>5.7148744717332445E-2</c:v>
                </c:pt>
                <c:pt idx="110">
                  <c:v>4.9737915151918388E-2</c:v>
                </c:pt>
                <c:pt idx="111">
                  <c:v>5.4761574438952021E-2</c:v>
                </c:pt>
                <c:pt idx="112">
                  <c:v>5.8058978531911887E-2</c:v>
                </c:pt>
                <c:pt idx="113">
                  <c:v>6.2652967586196207E-2</c:v>
                </c:pt>
                <c:pt idx="114">
                  <c:v>5.9808649138900716E-2</c:v>
                </c:pt>
                <c:pt idx="115">
                  <c:v>5.602405685582279E-2</c:v>
                </c:pt>
                <c:pt idx="116">
                  <c:v>5.5481301282102269E-2</c:v>
                </c:pt>
                <c:pt idx="117">
                  <c:v>6.3464399595684728E-2</c:v>
                </c:pt>
                <c:pt idx="118">
                  <c:v>7.0062947275220777E-2</c:v>
                </c:pt>
                <c:pt idx="119">
                  <c:v>6.4732771523634991E-2</c:v>
                </c:pt>
                <c:pt idx="120">
                  <c:v>6.1193897184607771E-2</c:v>
                </c:pt>
                <c:pt idx="121">
                  <c:v>5.9451321516887257E-2</c:v>
                </c:pt>
                <c:pt idx="122">
                  <c:v>5.8108775412831548E-2</c:v>
                </c:pt>
                <c:pt idx="123">
                  <c:v>5.5533748921946291E-2</c:v>
                </c:pt>
                <c:pt idx="124">
                  <c:v>4.9902551126566275E-2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B-40A1-9674-CAF1B4BC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7559160"/>
        <c:axId val="107552496"/>
      </c:barChart>
      <c:dateAx>
        <c:axId val="1075591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2496"/>
        <c:crosses val="autoZero"/>
        <c:auto val="1"/>
        <c:lblOffset val="100"/>
        <c:baseTimeUnit val="months"/>
        <c:majorUnit val="12"/>
        <c:majorTimeUnit val="months"/>
      </c:dateAx>
      <c:valAx>
        <c:axId val="107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75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8692810457517"/>
          <c:y val="3.6226714903880269E-2"/>
          <c:w val="0.84901111111111116"/>
          <c:h val="0.49635524399575442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íbúð'!$P$15:$P$137</c:f>
              <c:numCache>
                <c:formatCode>#,##0</c:formatCode>
                <c:ptCount val="123"/>
                <c:pt idx="0">
                  <c:v>955.98900000000003</c:v>
                </c:pt>
                <c:pt idx="1">
                  <c:v>1066.22</c:v>
                </c:pt>
                <c:pt idx="2">
                  <c:v>1021.806</c:v>
                </c:pt>
                <c:pt idx="3">
                  <c:v>1031.902</c:v>
                </c:pt>
                <c:pt idx="4">
                  <c:v>1035.2739999999999</c:v>
                </c:pt>
                <c:pt idx="5">
                  <c:v>1052.6099999999999</c:v>
                </c:pt>
                <c:pt idx="6">
                  <c:v>1066.1579999999999</c:v>
                </c:pt>
                <c:pt idx="7">
                  <c:v>1061.6890000000001</c:v>
                </c:pt>
                <c:pt idx="8">
                  <c:v>1067.9369999999999</c:v>
                </c:pt>
                <c:pt idx="9">
                  <c:v>1075.298</c:v>
                </c:pt>
                <c:pt idx="10">
                  <c:v>1085.8340000000001</c:v>
                </c:pt>
                <c:pt idx="11">
                  <c:v>1075.8869999999999</c:v>
                </c:pt>
                <c:pt idx="12">
                  <c:v>1089.9549999999999</c:v>
                </c:pt>
                <c:pt idx="13">
                  <c:v>1082.482</c:v>
                </c:pt>
                <c:pt idx="14">
                  <c:v>1090.6199999999999</c:v>
                </c:pt>
                <c:pt idx="15">
                  <c:v>1095.7149999999999</c:v>
                </c:pt>
                <c:pt idx="16">
                  <c:v>1104.818</c:v>
                </c:pt>
                <c:pt idx="17">
                  <c:v>1110.5989999999999</c:v>
                </c:pt>
                <c:pt idx="18">
                  <c:v>1107.066</c:v>
                </c:pt>
                <c:pt idx="19">
                  <c:v>1102.5709999999999</c:v>
                </c:pt>
                <c:pt idx="20">
                  <c:v>1100.0150000000001</c:v>
                </c:pt>
                <c:pt idx="21">
                  <c:v>1098.722</c:v>
                </c:pt>
                <c:pt idx="22">
                  <c:v>1104.9659999999999</c:v>
                </c:pt>
                <c:pt idx="23">
                  <c:v>1087.375</c:v>
                </c:pt>
                <c:pt idx="24">
                  <c:v>1108.3019999999999</c:v>
                </c:pt>
                <c:pt idx="25">
                  <c:v>1079.8789999999999</c:v>
                </c:pt>
                <c:pt idx="26">
                  <c:v>1092.82</c:v>
                </c:pt>
                <c:pt idx="27">
                  <c:v>1091.5160000000001</c:v>
                </c:pt>
                <c:pt idx="28">
                  <c:v>1098.8810000000001</c:v>
                </c:pt>
                <c:pt idx="29">
                  <c:v>1105.961</c:v>
                </c:pt>
                <c:pt idx="30">
                  <c:v>1114.596</c:v>
                </c:pt>
                <c:pt idx="31">
                  <c:v>1113.2139999999999</c:v>
                </c:pt>
                <c:pt idx="32">
                  <c:v>1109.0039999999999</c:v>
                </c:pt>
                <c:pt idx="33">
                  <c:v>1110.9870000000001</c:v>
                </c:pt>
                <c:pt idx="34">
                  <c:v>1106.732</c:v>
                </c:pt>
                <c:pt idx="35">
                  <c:v>1217.204</c:v>
                </c:pt>
                <c:pt idx="36">
                  <c:v>1216.7560000000001</c:v>
                </c:pt>
                <c:pt idx="37">
                  <c:v>1215.8240000000001</c:v>
                </c:pt>
                <c:pt idx="38">
                  <c:v>1220.5609999999999</c:v>
                </c:pt>
                <c:pt idx="39">
                  <c:v>1227.259</c:v>
                </c:pt>
                <c:pt idx="40">
                  <c:v>1230.0509999999999</c:v>
                </c:pt>
                <c:pt idx="41">
                  <c:v>1232.46</c:v>
                </c:pt>
                <c:pt idx="42">
                  <c:v>1234.0730000000001</c:v>
                </c:pt>
                <c:pt idx="43">
                  <c:v>1223.43</c:v>
                </c:pt>
                <c:pt idx="44">
                  <c:v>1217.6780000000001</c:v>
                </c:pt>
                <c:pt idx="45">
                  <c:v>1222.2660000000001</c:v>
                </c:pt>
                <c:pt idx="46">
                  <c:v>1222.644</c:v>
                </c:pt>
                <c:pt idx="47">
                  <c:v>1233.9760000000001</c:v>
                </c:pt>
                <c:pt idx="48">
                  <c:v>1219.549</c:v>
                </c:pt>
                <c:pt idx="49">
                  <c:v>1218.2370000000001</c:v>
                </c:pt>
                <c:pt idx="50">
                  <c:v>1234.383</c:v>
                </c:pt>
                <c:pt idx="51">
                  <c:v>1229.8699999999999</c:v>
                </c:pt>
                <c:pt idx="52">
                  <c:v>1225.9760000000001</c:v>
                </c:pt>
                <c:pt idx="53">
                  <c:v>1225.6099999999999</c:v>
                </c:pt>
                <c:pt idx="54">
                  <c:v>1229.7190000000001</c:v>
                </c:pt>
                <c:pt idx="55">
                  <c:v>1222.0239999999999</c:v>
                </c:pt>
                <c:pt idx="56">
                  <c:v>1225.8599999999999</c:v>
                </c:pt>
                <c:pt idx="57">
                  <c:v>1227.2429999999999</c:v>
                </c:pt>
                <c:pt idx="58">
                  <c:v>1223.568</c:v>
                </c:pt>
                <c:pt idx="59">
                  <c:v>1252.499</c:v>
                </c:pt>
                <c:pt idx="60">
                  <c:v>1255.473</c:v>
                </c:pt>
                <c:pt idx="61">
                  <c:v>1244.8889999999999</c:v>
                </c:pt>
                <c:pt idx="62">
                  <c:v>1248.0050000000001</c:v>
                </c:pt>
                <c:pt idx="63">
                  <c:v>1248.9380000000001</c:v>
                </c:pt>
                <c:pt idx="64">
                  <c:v>1250.924</c:v>
                </c:pt>
                <c:pt idx="65">
                  <c:v>1251.3800000000001</c:v>
                </c:pt>
                <c:pt idx="66">
                  <c:v>1254.7470000000001</c:v>
                </c:pt>
                <c:pt idx="67">
                  <c:v>1250.1130000000001</c:v>
                </c:pt>
                <c:pt idx="68">
                  <c:v>1253.76</c:v>
                </c:pt>
                <c:pt idx="69">
                  <c:v>1251.079</c:v>
                </c:pt>
                <c:pt idx="70">
                  <c:v>1250.7719999999999</c:v>
                </c:pt>
                <c:pt idx="71">
                  <c:v>1237.2539999999999</c:v>
                </c:pt>
                <c:pt idx="72">
                  <c:v>1210.7560000000001</c:v>
                </c:pt>
                <c:pt idx="73">
                  <c:v>1190.7619999999999</c:v>
                </c:pt>
                <c:pt idx="74">
                  <c:v>1193.9960000000001</c:v>
                </c:pt>
                <c:pt idx="75">
                  <c:v>1201.116</c:v>
                </c:pt>
                <c:pt idx="76">
                  <c:v>1197.296</c:v>
                </c:pt>
                <c:pt idx="77">
                  <c:v>1194.7449999999999</c:v>
                </c:pt>
                <c:pt idx="78">
                  <c:v>1184.865</c:v>
                </c:pt>
                <c:pt idx="79">
                  <c:v>1185.23</c:v>
                </c:pt>
                <c:pt idx="80">
                  <c:v>1191.0260000000001</c:v>
                </c:pt>
                <c:pt idx="81">
                  <c:v>1185.3679999999999</c:v>
                </c:pt>
                <c:pt idx="82">
                  <c:v>1177.8499999999999</c:v>
                </c:pt>
                <c:pt idx="83">
                  <c:v>1165.1859999999999</c:v>
                </c:pt>
                <c:pt idx="84">
                  <c:v>1156.751</c:v>
                </c:pt>
                <c:pt idx="85">
                  <c:v>1149.7149999999999</c:v>
                </c:pt>
                <c:pt idx="86">
                  <c:v>1153.722</c:v>
                </c:pt>
                <c:pt idx="87">
                  <c:v>1157.8820000000001</c:v>
                </c:pt>
                <c:pt idx="88">
                  <c:v>1165.7249999999999</c:v>
                </c:pt>
                <c:pt idx="89">
                  <c:v>1165.2339999999999</c:v>
                </c:pt>
                <c:pt idx="90">
                  <c:v>1167.857</c:v>
                </c:pt>
                <c:pt idx="91">
                  <c:v>1170.3720000000001</c:v>
                </c:pt>
                <c:pt idx="92">
                  <c:v>1172.9079999999999</c:v>
                </c:pt>
                <c:pt idx="93">
                  <c:v>1189.3800000000001</c:v>
                </c:pt>
                <c:pt idx="94">
                  <c:v>1193.4970000000001</c:v>
                </c:pt>
                <c:pt idx="95">
                  <c:v>1197.4090000000001</c:v>
                </c:pt>
                <c:pt idx="96">
                  <c:v>1203.385</c:v>
                </c:pt>
                <c:pt idx="97">
                  <c:v>1197.4469999999999</c:v>
                </c:pt>
                <c:pt idx="98">
                  <c:v>1209.9749999999999</c:v>
                </c:pt>
                <c:pt idx="99">
                  <c:v>1213.45</c:v>
                </c:pt>
                <c:pt idx="100">
                  <c:v>1220.1279999999999</c:v>
                </c:pt>
                <c:pt idx="101">
                  <c:v>1226.749</c:v>
                </c:pt>
                <c:pt idx="102">
                  <c:v>1232.712</c:v>
                </c:pt>
                <c:pt idx="103">
                  <c:v>1234.5889999999999</c:v>
                </c:pt>
                <c:pt idx="104">
                  <c:v>1237.211</c:v>
                </c:pt>
                <c:pt idx="105">
                  <c:v>1240.6369999999999</c:v>
                </c:pt>
                <c:pt idx="106">
                  <c:v>1247.731</c:v>
                </c:pt>
                <c:pt idx="107">
                  <c:v>1240.55</c:v>
                </c:pt>
                <c:pt idx="108">
                  <c:v>1247.5830000000001</c:v>
                </c:pt>
                <c:pt idx="109">
                  <c:v>1244.7503756650001</c:v>
                </c:pt>
                <c:pt idx="110">
                  <c:v>1254.0253660190001</c:v>
                </c:pt>
                <c:pt idx="111">
                  <c:v>1261.1551447260001</c:v>
                </c:pt>
                <c:pt idx="112">
                  <c:v>1265.6625711260001</c:v>
                </c:pt>
                <c:pt idx="113">
                  <c:v>1265.6162350870004</c:v>
                </c:pt>
                <c:pt idx="114">
                  <c:v>1277.1055617090003</c:v>
                </c:pt>
                <c:pt idx="115">
                  <c:v>1280.9642178239999</c:v>
                </c:pt>
                <c:pt idx="116">
                  <c:v>1286.632383206</c:v>
                </c:pt>
                <c:pt idx="117">
                  <c:v>1282.7560932410001</c:v>
                </c:pt>
                <c:pt idx="118">
                  <c:v>1282.0208962019999</c:v>
                </c:pt>
                <c:pt idx="119">
                  <c:v>1277.9870000000001</c:v>
                </c:pt>
                <c:pt idx="120">
                  <c:v>1283.5</c:v>
                </c:pt>
                <c:pt idx="121">
                  <c:v>1278.9763482440001</c:v>
                </c:pt>
                <c:pt idx="122">
                  <c:v>1278.6030674679998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71E-8967-5C584B6B16E9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íbúð'!$Q$15:$Q$137</c:f>
              <c:numCache>
                <c:formatCode>#,##0</c:formatCode>
                <c:ptCount val="123"/>
                <c:pt idx="0">
                  <c:v>0.46700000000000003</c:v>
                </c:pt>
                <c:pt idx="1">
                  <c:v>0.46600000000000003</c:v>
                </c:pt>
                <c:pt idx="2">
                  <c:v>0.48399999999999999</c:v>
                </c:pt>
                <c:pt idx="3">
                  <c:v>0.49399999999999999</c:v>
                </c:pt>
                <c:pt idx="4">
                  <c:v>0.50700000000000001</c:v>
                </c:pt>
                <c:pt idx="5">
                  <c:v>0.52300000000000002</c:v>
                </c:pt>
                <c:pt idx="6">
                  <c:v>0.97599999999999998</c:v>
                </c:pt>
                <c:pt idx="7">
                  <c:v>0.98399999999999999</c:v>
                </c:pt>
                <c:pt idx="8">
                  <c:v>1.302</c:v>
                </c:pt>
                <c:pt idx="9">
                  <c:v>1.3220000000000001</c:v>
                </c:pt>
                <c:pt idx="10">
                  <c:v>1.377</c:v>
                </c:pt>
                <c:pt idx="11">
                  <c:v>2.2370000000000001</c:v>
                </c:pt>
                <c:pt idx="12">
                  <c:v>7.3550000000000004</c:v>
                </c:pt>
                <c:pt idx="13">
                  <c:v>14.420999999999999</c:v>
                </c:pt>
                <c:pt idx="14">
                  <c:v>20.579000000000001</c:v>
                </c:pt>
                <c:pt idx="15">
                  <c:v>24.018999999999998</c:v>
                </c:pt>
                <c:pt idx="16">
                  <c:v>27.416</c:v>
                </c:pt>
                <c:pt idx="17">
                  <c:v>28.678000000000001</c:v>
                </c:pt>
                <c:pt idx="18">
                  <c:v>28.86</c:v>
                </c:pt>
                <c:pt idx="19">
                  <c:v>29.085999999999999</c:v>
                </c:pt>
                <c:pt idx="20">
                  <c:v>34.97</c:v>
                </c:pt>
                <c:pt idx="21">
                  <c:v>36.323</c:v>
                </c:pt>
                <c:pt idx="22">
                  <c:v>36.601999999999997</c:v>
                </c:pt>
                <c:pt idx="23">
                  <c:v>36.125999999999998</c:v>
                </c:pt>
                <c:pt idx="24">
                  <c:v>34.561</c:v>
                </c:pt>
                <c:pt idx="25">
                  <c:v>36.192999999999998</c:v>
                </c:pt>
                <c:pt idx="26">
                  <c:v>45.991999999999997</c:v>
                </c:pt>
                <c:pt idx="27">
                  <c:v>55.999000000000002</c:v>
                </c:pt>
                <c:pt idx="28">
                  <c:v>63.792000000000002</c:v>
                </c:pt>
                <c:pt idx="29">
                  <c:v>66.739000000000004</c:v>
                </c:pt>
                <c:pt idx="30">
                  <c:v>69.875</c:v>
                </c:pt>
                <c:pt idx="31">
                  <c:v>76.831000000000003</c:v>
                </c:pt>
                <c:pt idx="32">
                  <c:v>79.814999999999998</c:v>
                </c:pt>
                <c:pt idx="33">
                  <c:v>84.34</c:v>
                </c:pt>
                <c:pt idx="34">
                  <c:v>88.4</c:v>
                </c:pt>
                <c:pt idx="35">
                  <c:v>99.096999999999994</c:v>
                </c:pt>
                <c:pt idx="36">
                  <c:v>103.18</c:v>
                </c:pt>
                <c:pt idx="37">
                  <c:v>106.215</c:v>
                </c:pt>
                <c:pt idx="38">
                  <c:v>110.166</c:v>
                </c:pt>
                <c:pt idx="39">
                  <c:v>112.77</c:v>
                </c:pt>
                <c:pt idx="40">
                  <c:v>117.11799999999999</c:v>
                </c:pt>
                <c:pt idx="41">
                  <c:v>115.289</c:v>
                </c:pt>
                <c:pt idx="42">
                  <c:v>118.182</c:v>
                </c:pt>
                <c:pt idx="43">
                  <c:v>120.51</c:v>
                </c:pt>
                <c:pt idx="44">
                  <c:v>121.979</c:v>
                </c:pt>
                <c:pt idx="45">
                  <c:v>123.768</c:v>
                </c:pt>
                <c:pt idx="46">
                  <c:v>125.389</c:v>
                </c:pt>
                <c:pt idx="47">
                  <c:v>126.316</c:v>
                </c:pt>
                <c:pt idx="48">
                  <c:v>134.648</c:v>
                </c:pt>
                <c:pt idx="49">
                  <c:v>134.92699999999999</c:v>
                </c:pt>
                <c:pt idx="50">
                  <c:v>133.85300000000001</c:v>
                </c:pt>
                <c:pt idx="51">
                  <c:v>135.089</c:v>
                </c:pt>
                <c:pt idx="52">
                  <c:v>135.71899999999999</c:v>
                </c:pt>
                <c:pt idx="53">
                  <c:v>135.20400000000001</c:v>
                </c:pt>
                <c:pt idx="54">
                  <c:v>136.90299999999999</c:v>
                </c:pt>
                <c:pt idx="55">
                  <c:v>137.40899999999999</c:v>
                </c:pt>
                <c:pt idx="56">
                  <c:v>139.262</c:v>
                </c:pt>
                <c:pt idx="57">
                  <c:v>140.95599999999999</c:v>
                </c:pt>
                <c:pt idx="58">
                  <c:v>142.01300000000001</c:v>
                </c:pt>
                <c:pt idx="59">
                  <c:v>165.58799999999999</c:v>
                </c:pt>
                <c:pt idx="60">
                  <c:v>167.11500000000001</c:v>
                </c:pt>
                <c:pt idx="61">
                  <c:v>166.714</c:v>
                </c:pt>
                <c:pt idx="62">
                  <c:v>168.80699999999999</c:v>
                </c:pt>
                <c:pt idx="63">
                  <c:v>170.02</c:v>
                </c:pt>
                <c:pt idx="64">
                  <c:v>170.35900000000001</c:v>
                </c:pt>
                <c:pt idx="65">
                  <c:v>171.733</c:v>
                </c:pt>
                <c:pt idx="66">
                  <c:v>173.81</c:v>
                </c:pt>
                <c:pt idx="67">
                  <c:v>175.203</c:v>
                </c:pt>
                <c:pt idx="68">
                  <c:v>179.46799999999999</c:v>
                </c:pt>
                <c:pt idx="69">
                  <c:v>180.583</c:v>
                </c:pt>
                <c:pt idx="70">
                  <c:v>182.39699999999999</c:v>
                </c:pt>
                <c:pt idx="71">
                  <c:v>178.934</c:v>
                </c:pt>
                <c:pt idx="72">
                  <c:v>176.71899999999999</c:v>
                </c:pt>
                <c:pt idx="73">
                  <c:v>179.166</c:v>
                </c:pt>
                <c:pt idx="74">
                  <c:v>182.16200000000001</c:v>
                </c:pt>
                <c:pt idx="75">
                  <c:v>182.71299999999999</c:v>
                </c:pt>
                <c:pt idx="76">
                  <c:v>182.83500000000001</c:v>
                </c:pt>
                <c:pt idx="77">
                  <c:v>184.30099999999999</c:v>
                </c:pt>
                <c:pt idx="78">
                  <c:v>190.05699999999999</c:v>
                </c:pt>
                <c:pt idx="79">
                  <c:v>196.96700000000001</c:v>
                </c:pt>
                <c:pt idx="80">
                  <c:v>202.09200000000001</c:v>
                </c:pt>
                <c:pt idx="81">
                  <c:v>204.75299999999999</c:v>
                </c:pt>
                <c:pt idx="82">
                  <c:v>207.453</c:v>
                </c:pt>
                <c:pt idx="83">
                  <c:v>209.554</c:v>
                </c:pt>
                <c:pt idx="84">
                  <c:v>210.65199999999999</c:v>
                </c:pt>
                <c:pt idx="85">
                  <c:v>212.09200000000001</c:v>
                </c:pt>
                <c:pt idx="86">
                  <c:v>210.376</c:v>
                </c:pt>
                <c:pt idx="87">
                  <c:v>210.74700000000001</c:v>
                </c:pt>
                <c:pt idx="88">
                  <c:v>212.34200000000001</c:v>
                </c:pt>
                <c:pt idx="89">
                  <c:v>213.756</c:v>
                </c:pt>
                <c:pt idx="90">
                  <c:v>214.09100000000001</c:v>
                </c:pt>
                <c:pt idx="91">
                  <c:v>214.416</c:v>
                </c:pt>
                <c:pt idx="92">
                  <c:v>214.28700000000001</c:v>
                </c:pt>
                <c:pt idx="93">
                  <c:v>214.44900000000001</c:v>
                </c:pt>
                <c:pt idx="94">
                  <c:v>214.80600000000001</c:v>
                </c:pt>
                <c:pt idx="95">
                  <c:v>215.773</c:v>
                </c:pt>
                <c:pt idx="96">
                  <c:v>217.30600000000001</c:v>
                </c:pt>
                <c:pt idx="97">
                  <c:v>218.60300000000001</c:v>
                </c:pt>
                <c:pt idx="98">
                  <c:v>221.53100000000001</c:v>
                </c:pt>
                <c:pt idx="99">
                  <c:v>221.8</c:v>
                </c:pt>
                <c:pt idx="100">
                  <c:v>224.54400000000001</c:v>
                </c:pt>
                <c:pt idx="101">
                  <c:v>227.22900000000001</c:v>
                </c:pt>
                <c:pt idx="102">
                  <c:v>230.791</c:v>
                </c:pt>
                <c:pt idx="103">
                  <c:v>235.08600000000001</c:v>
                </c:pt>
                <c:pt idx="104">
                  <c:v>239.55699999999999</c:v>
                </c:pt>
                <c:pt idx="105">
                  <c:v>247.017</c:v>
                </c:pt>
                <c:pt idx="106">
                  <c:v>253.81399999999999</c:v>
                </c:pt>
                <c:pt idx="107">
                  <c:v>262.596</c:v>
                </c:pt>
                <c:pt idx="108">
                  <c:v>267.59699999999998</c:v>
                </c:pt>
                <c:pt idx="109">
                  <c:v>272.12271246</c:v>
                </c:pt>
                <c:pt idx="110">
                  <c:v>278.298608011</c:v>
                </c:pt>
                <c:pt idx="111">
                  <c:v>283.96775525200002</c:v>
                </c:pt>
                <c:pt idx="112">
                  <c:v>291.93861945599997</c:v>
                </c:pt>
                <c:pt idx="113">
                  <c:v>300.72169047599994</c:v>
                </c:pt>
                <c:pt idx="114">
                  <c:v>308.09829745600001</c:v>
                </c:pt>
                <c:pt idx="115">
                  <c:v>315.106418195</c:v>
                </c:pt>
                <c:pt idx="116">
                  <c:v>325.80942882100004</c:v>
                </c:pt>
                <c:pt idx="117">
                  <c:v>338.77518323000004</c:v>
                </c:pt>
                <c:pt idx="118">
                  <c:v>355.27065779699996</c:v>
                </c:pt>
                <c:pt idx="119">
                  <c:v>368.483</c:v>
                </c:pt>
                <c:pt idx="120">
                  <c:v>382.76</c:v>
                </c:pt>
                <c:pt idx="121">
                  <c:v>392.65298748199996</c:v>
                </c:pt>
                <c:pt idx="122">
                  <c:v>401.00124970400003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9-471E-8967-5C584B6B16E9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íbúð'!$R$15:$R$137</c:f>
              <c:numCache>
                <c:formatCode>#,##0</c:formatCode>
                <c:ptCount val="123"/>
                <c:pt idx="0">
                  <c:v>83.924000000000007</c:v>
                </c:pt>
                <c:pt idx="1">
                  <c:v>78.894999999999996</c:v>
                </c:pt>
                <c:pt idx="2">
                  <c:v>75.807000000000002</c:v>
                </c:pt>
                <c:pt idx="3">
                  <c:v>73.739999999999995</c:v>
                </c:pt>
                <c:pt idx="4">
                  <c:v>72.573999999999998</c:v>
                </c:pt>
                <c:pt idx="5">
                  <c:v>74.825000000000003</c:v>
                </c:pt>
                <c:pt idx="6">
                  <c:v>75.043999999999997</c:v>
                </c:pt>
                <c:pt idx="7">
                  <c:v>74.802999999999997</c:v>
                </c:pt>
                <c:pt idx="8">
                  <c:v>75.667000000000002</c:v>
                </c:pt>
                <c:pt idx="9">
                  <c:v>76.337999999999994</c:v>
                </c:pt>
                <c:pt idx="10">
                  <c:v>75.984999999999999</c:v>
                </c:pt>
                <c:pt idx="11">
                  <c:v>72.808000000000007</c:v>
                </c:pt>
                <c:pt idx="12">
                  <c:v>119.58199999999999</c:v>
                </c:pt>
                <c:pt idx="13">
                  <c:v>120.949</c:v>
                </c:pt>
                <c:pt idx="14">
                  <c:v>120.732</c:v>
                </c:pt>
                <c:pt idx="15">
                  <c:v>116.1</c:v>
                </c:pt>
                <c:pt idx="16">
                  <c:v>113.572</c:v>
                </c:pt>
                <c:pt idx="17">
                  <c:v>113.92100000000001</c:v>
                </c:pt>
                <c:pt idx="18">
                  <c:v>110.03</c:v>
                </c:pt>
                <c:pt idx="19">
                  <c:v>93.691000000000003</c:v>
                </c:pt>
                <c:pt idx="20">
                  <c:v>105.175</c:v>
                </c:pt>
                <c:pt idx="21">
                  <c:v>104.825</c:v>
                </c:pt>
                <c:pt idx="22">
                  <c:v>105.527</c:v>
                </c:pt>
                <c:pt idx="23">
                  <c:v>105.572</c:v>
                </c:pt>
                <c:pt idx="24">
                  <c:v>104.852</c:v>
                </c:pt>
                <c:pt idx="25">
                  <c:v>104.76</c:v>
                </c:pt>
                <c:pt idx="26">
                  <c:v>79.715999999999994</c:v>
                </c:pt>
                <c:pt idx="27">
                  <c:v>58.466999999999999</c:v>
                </c:pt>
                <c:pt idx="28">
                  <c:v>43.459000000000003</c:v>
                </c:pt>
                <c:pt idx="29">
                  <c:v>37.904000000000003</c:v>
                </c:pt>
                <c:pt idx="30">
                  <c:v>34.549999999999997</c:v>
                </c:pt>
                <c:pt idx="31">
                  <c:v>24.265999999999998</c:v>
                </c:pt>
                <c:pt idx="32">
                  <c:v>19.353000000000002</c:v>
                </c:pt>
                <c:pt idx="33">
                  <c:v>15.840999999999999</c:v>
                </c:pt>
                <c:pt idx="34">
                  <c:v>10.967000000000001</c:v>
                </c:pt>
                <c:pt idx="35">
                  <c:v>6.7140000000000004</c:v>
                </c:pt>
                <c:pt idx="36">
                  <c:v>3.746</c:v>
                </c:pt>
                <c:pt idx="37">
                  <c:v>3.234</c:v>
                </c:pt>
                <c:pt idx="38">
                  <c:v>2.6059999999999999</c:v>
                </c:pt>
                <c:pt idx="39">
                  <c:v>3.1309999999999998</c:v>
                </c:pt>
                <c:pt idx="40">
                  <c:v>2.74</c:v>
                </c:pt>
                <c:pt idx="41">
                  <c:v>2.7789999999999999</c:v>
                </c:pt>
                <c:pt idx="42">
                  <c:v>2.556</c:v>
                </c:pt>
                <c:pt idx="43">
                  <c:v>3.254</c:v>
                </c:pt>
                <c:pt idx="44">
                  <c:v>3.319</c:v>
                </c:pt>
                <c:pt idx="45">
                  <c:v>3.31</c:v>
                </c:pt>
                <c:pt idx="46">
                  <c:v>3.2170000000000001</c:v>
                </c:pt>
                <c:pt idx="47">
                  <c:v>3.1360000000000001</c:v>
                </c:pt>
                <c:pt idx="48">
                  <c:v>2.9980000000000002</c:v>
                </c:pt>
                <c:pt idx="49">
                  <c:v>2.8540000000000001</c:v>
                </c:pt>
                <c:pt idx="50">
                  <c:v>2.7250000000000001</c:v>
                </c:pt>
                <c:pt idx="51">
                  <c:v>2.2789999999999999</c:v>
                </c:pt>
                <c:pt idx="52">
                  <c:v>2.2250000000000001</c:v>
                </c:pt>
                <c:pt idx="53">
                  <c:v>2.2200000000000002</c:v>
                </c:pt>
                <c:pt idx="54">
                  <c:v>2.1909999999999998</c:v>
                </c:pt>
                <c:pt idx="55">
                  <c:v>2.0190000000000001</c:v>
                </c:pt>
                <c:pt idx="56">
                  <c:v>1.9630000000000001</c:v>
                </c:pt>
                <c:pt idx="57">
                  <c:v>1.877</c:v>
                </c:pt>
                <c:pt idx="58">
                  <c:v>1.66</c:v>
                </c:pt>
                <c:pt idx="59">
                  <c:v>1.2789999999999999</c:v>
                </c:pt>
                <c:pt idx="60">
                  <c:v>1.1040000000000001</c:v>
                </c:pt>
                <c:pt idx="61">
                  <c:v>1.069</c:v>
                </c:pt>
                <c:pt idx="62">
                  <c:v>1.0669999999999999</c:v>
                </c:pt>
                <c:pt idx="63">
                  <c:v>1.0609999999999999</c:v>
                </c:pt>
                <c:pt idx="64">
                  <c:v>1.0620000000000001</c:v>
                </c:pt>
                <c:pt idx="65">
                  <c:v>1.069</c:v>
                </c:pt>
                <c:pt idx="66">
                  <c:v>0.82099999999999995</c:v>
                </c:pt>
                <c:pt idx="67">
                  <c:v>0.82099999999999995</c:v>
                </c:pt>
                <c:pt idx="68">
                  <c:v>0.627</c:v>
                </c:pt>
                <c:pt idx="69">
                  <c:v>0.622</c:v>
                </c:pt>
                <c:pt idx="70">
                  <c:v>0.61699999999999999</c:v>
                </c:pt>
                <c:pt idx="71">
                  <c:v>0.47199999999999998</c:v>
                </c:pt>
                <c:pt idx="72">
                  <c:v>0.495</c:v>
                </c:pt>
                <c:pt idx="73">
                  <c:v>0.47899999999999998</c:v>
                </c:pt>
                <c:pt idx="74">
                  <c:v>0.54600000000000004</c:v>
                </c:pt>
                <c:pt idx="75">
                  <c:v>0.52600000000000002</c:v>
                </c:pt>
                <c:pt idx="76">
                  <c:v>0.44700000000000001</c:v>
                </c:pt>
                <c:pt idx="77">
                  <c:v>0.442</c:v>
                </c:pt>
                <c:pt idx="78">
                  <c:v>0.441</c:v>
                </c:pt>
                <c:pt idx="79">
                  <c:v>0.4</c:v>
                </c:pt>
                <c:pt idx="80">
                  <c:v>0.39300000000000002</c:v>
                </c:pt>
                <c:pt idx="81">
                  <c:v>0.39</c:v>
                </c:pt>
                <c:pt idx="82">
                  <c:v>0.37</c:v>
                </c:pt>
                <c:pt idx="83">
                  <c:v>0.38100000000000001</c:v>
                </c:pt>
                <c:pt idx="84">
                  <c:v>0.377</c:v>
                </c:pt>
                <c:pt idx="85">
                  <c:v>0.376</c:v>
                </c:pt>
                <c:pt idx="86">
                  <c:v>0.36099999999999999</c:v>
                </c:pt>
                <c:pt idx="87">
                  <c:v>0.36199999999999999</c:v>
                </c:pt>
                <c:pt idx="88">
                  <c:v>0.35599999999999998</c:v>
                </c:pt>
                <c:pt idx="89">
                  <c:v>0.35799999999999998</c:v>
                </c:pt>
                <c:pt idx="90">
                  <c:v>0.34399999999999997</c:v>
                </c:pt>
                <c:pt idx="91">
                  <c:v>0.33300000000000002</c:v>
                </c:pt>
                <c:pt idx="92">
                  <c:v>0.32900000000000001</c:v>
                </c:pt>
                <c:pt idx="93">
                  <c:v>0.30099999999999999</c:v>
                </c:pt>
                <c:pt idx="94">
                  <c:v>0.28599999999999998</c:v>
                </c:pt>
                <c:pt idx="95">
                  <c:v>0.28499999999999998</c:v>
                </c:pt>
                <c:pt idx="96">
                  <c:v>0.27700000000000002</c:v>
                </c:pt>
                <c:pt idx="97">
                  <c:v>0.23300000000000001</c:v>
                </c:pt>
                <c:pt idx="98">
                  <c:v>0.247</c:v>
                </c:pt>
                <c:pt idx="99">
                  <c:v>0.23</c:v>
                </c:pt>
                <c:pt idx="100">
                  <c:v>0.214</c:v>
                </c:pt>
                <c:pt idx="101">
                  <c:v>0.223</c:v>
                </c:pt>
                <c:pt idx="102">
                  <c:v>0.22500000000000001</c:v>
                </c:pt>
                <c:pt idx="103">
                  <c:v>0.22700000000000001</c:v>
                </c:pt>
                <c:pt idx="104">
                  <c:v>0.22600000000000001</c:v>
                </c:pt>
                <c:pt idx="105">
                  <c:v>0.22</c:v>
                </c:pt>
                <c:pt idx="106">
                  <c:v>0.215</c:v>
                </c:pt>
                <c:pt idx="107">
                  <c:v>0.217</c:v>
                </c:pt>
                <c:pt idx="108">
                  <c:v>0.21199999999999999</c:v>
                </c:pt>
                <c:pt idx="109">
                  <c:v>0.19800000000000001</c:v>
                </c:pt>
                <c:pt idx="110">
                  <c:v>0.19235853299999145</c:v>
                </c:pt>
                <c:pt idx="111">
                  <c:v>0.19007447500000127</c:v>
                </c:pt>
                <c:pt idx="112">
                  <c:v>0.17453962100000353</c:v>
                </c:pt>
                <c:pt idx="113">
                  <c:v>0.16434156500000971</c:v>
                </c:pt>
                <c:pt idx="114">
                  <c:v>0.16183481299999403</c:v>
                </c:pt>
                <c:pt idx="115">
                  <c:v>0.1551276009999856</c:v>
                </c:pt>
                <c:pt idx="116">
                  <c:v>0.15882614700001432</c:v>
                </c:pt>
                <c:pt idx="117">
                  <c:v>0.161762733999989</c:v>
                </c:pt>
                <c:pt idx="118">
                  <c:v>0.1624900609999895</c:v>
                </c:pt>
                <c:pt idx="119">
                  <c:v>0.156</c:v>
                </c:pt>
                <c:pt idx="120">
                  <c:v>0.159</c:v>
                </c:pt>
                <c:pt idx="121">
                  <c:v>0.15584779400005935</c:v>
                </c:pt>
                <c:pt idx="122">
                  <c:v>0.15864934199996059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9-471E-8967-5C584B6B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0456"/>
        <c:axId val="106088104"/>
      </c:areaChart>
      <c:dateAx>
        <c:axId val="106090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88104"/>
        <c:crosses val="autoZero"/>
        <c:auto val="1"/>
        <c:lblOffset val="100"/>
        <c:baseTimeUnit val="months"/>
        <c:majorUnit val="12"/>
        <c:majorTimeUnit val="months"/>
      </c:dateAx>
      <c:valAx>
        <c:axId val="1060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9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893807193019795"/>
          <c:w val="0.4768248366013072"/>
          <c:h val="0.1734683975313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Fedra Sans Std Light" panose="020B0303040000020004" pitchFamily="34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'Lán með veð í íbúð'!$G$2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'Lán með veð í íbúð'!$A$3:$A$122</c:f>
              <c:numCache>
                <c:formatCode>yyyy\-mm</c:formatCode>
                <c:ptCount val="12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</c:numCache>
            </c:numRef>
          </c:cat>
          <c:val>
            <c:numRef>
              <c:f>'Lán með veð í íbúð'!$G$3:$G$122</c:f>
              <c:numCache>
                <c:formatCode>0.0%</c:formatCode>
                <c:ptCount val="120"/>
                <c:pt idx="0">
                  <c:v>0.1257150074884065</c:v>
                </c:pt>
                <c:pt idx="1">
                  <c:v>0.12673502569465853</c:v>
                </c:pt>
                <c:pt idx="2">
                  <c:v>0.12502792074340674</c:v>
                </c:pt>
                <c:pt idx="3">
                  <c:v>0.12663887266178833</c:v>
                </c:pt>
                <c:pt idx="4">
                  <c:v>0.12912611224470677</c:v>
                </c:pt>
                <c:pt idx="5">
                  <c:v>0.13006478014878708</c:v>
                </c:pt>
                <c:pt idx="6">
                  <c:v>0.1337302169878746</c:v>
                </c:pt>
                <c:pt idx="7">
                  <c:v>0.13197046881269936</c:v>
                </c:pt>
                <c:pt idx="8">
                  <c:v>0.12917616422380662</c:v>
                </c:pt>
                <c:pt idx="9">
                  <c:v>0.16113772812113777</c:v>
                </c:pt>
                <c:pt idx="10">
                  <c:v>0.15774649805712462</c:v>
                </c:pt>
                <c:pt idx="11">
                  <c:v>0.15812552657828222</c:v>
                </c:pt>
                <c:pt idx="12">
                  <c:v>0.15938983832830311</c:v>
                </c:pt>
                <c:pt idx="13">
                  <c:v>0.14585088265255797</c:v>
                </c:pt>
                <c:pt idx="14">
                  <c:v>0.15325422071092079</c:v>
                </c:pt>
                <c:pt idx="15">
                  <c:v>0.1517417388096943</c:v>
                </c:pt>
                <c:pt idx="16">
                  <c:v>0.15210018450767127</c:v>
                </c:pt>
                <c:pt idx="17">
                  <c:v>0.15115545082352358</c:v>
                </c:pt>
                <c:pt idx="18">
                  <c:v>0.15116120254461213</c:v>
                </c:pt>
                <c:pt idx="19">
                  <c:v>0.1519838660332174</c:v>
                </c:pt>
                <c:pt idx="20">
                  <c:v>0.1513006307941438</c:v>
                </c:pt>
                <c:pt idx="21">
                  <c:v>0.15102111265111132</c:v>
                </c:pt>
                <c:pt idx="22">
                  <c:v>0.15087655046956833</c:v>
                </c:pt>
                <c:pt idx="23">
                  <c:v>0.15156064823986126</c:v>
                </c:pt>
                <c:pt idx="24">
                  <c:v>0.14411796609723787</c:v>
                </c:pt>
                <c:pt idx="25">
                  <c:v>0.14351333331143687</c:v>
                </c:pt>
                <c:pt idx="26">
                  <c:v>0.14308431235190933</c:v>
                </c:pt>
                <c:pt idx="27">
                  <c:v>0.14313168273408888</c:v>
                </c:pt>
                <c:pt idx="28">
                  <c:v>0.14210238191179045</c:v>
                </c:pt>
                <c:pt idx="29">
                  <c:v>0.14144851811126413</c:v>
                </c:pt>
                <c:pt idx="30">
                  <c:v>0.14153308784579874</c:v>
                </c:pt>
                <c:pt idx="31">
                  <c:v>0.14293490502289963</c:v>
                </c:pt>
                <c:pt idx="32">
                  <c:v>0.14121242420332861</c:v>
                </c:pt>
                <c:pt idx="33">
                  <c:v>0.14100913805479606</c:v>
                </c:pt>
                <c:pt idx="34">
                  <c:v>0.1406797397150979</c:v>
                </c:pt>
                <c:pt idx="35">
                  <c:v>0.13985255554389364</c:v>
                </c:pt>
                <c:pt idx="36">
                  <c:v>0.13791450772011238</c:v>
                </c:pt>
                <c:pt idx="37">
                  <c:v>0.13964165421614114</c:v>
                </c:pt>
                <c:pt idx="38">
                  <c:v>0.14147725780613987</c:v>
                </c:pt>
                <c:pt idx="39">
                  <c:v>0.14431558679980297</c:v>
                </c:pt>
                <c:pt idx="40">
                  <c:v>0.1451856015759469</c:v>
                </c:pt>
                <c:pt idx="41">
                  <c:v>0.14584042345804243</c:v>
                </c:pt>
                <c:pt idx="42">
                  <c:v>0.15013277047729284</c:v>
                </c:pt>
                <c:pt idx="43">
                  <c:v>0.15077686029361506</c:v>
                </c:pt>
                <c:pt idx="44">
                  <c:v>0.1517383286485699</c:v>
                </c:pt>
                <c:pt idx="45">
                  <c:v>0.15176177045628683</c:v>
                </c:pt>
                <c:pt idx="46">
                  <c:v>0.15217822085915003</c:v>
                </c:pt>
                <c:pt idx="47">
                  <c:v>0.13707478751185739</c:v>
                </c:pt>
                <c:pt idx="48">
                  <c:v>0.13670503942789886</c:v>
                </c:pt>
                <c:pt idx="49">
                  <c:v>0.13634247434302216</c:v>
                </c:pt>
                <c:pt idx="50">
                  <c:v>0.1359840339960085</c:v>
                </c:pt>
                <c:pt idx="51">
                  <c:v>0.13522886327764377</c:v>
                </c:pt>
                <c:pt idx="52">
                  <c:v>0.13468759746027326</c:v>
                </c:pt>
                <c:pt idx="53">
                  <c:v>0.13448666003222443</c:v>
                </c:pt>
                <c:pt idx="54">
                  <c:v>0.13380390327506936</c:v>
                </c:pt>
                <c:pt idx="55">
                  <c:v>0.13442978516828311</c:v>
                </c:pt>
                <c:pt idx="56">
                  <c:v>0.13338734273732367</c:v>
                </c:pt>
                <c:pt idx="57">
                  <c:v>0.13321732634524627</c:v>
                </c:pt>
                <c:pt idx="58">
                  <c:v>0.13302719703977797</c:v>
                </c:pt>
                <c:pt idx="59">
                  <c:v>0.13270887791654565</c:v>
                </c:pt>
                <c:pt idx="60">
                  <c:v>0.13299857426530454</c:v>
                </c:pt>
                <c:pt idx="61">
                  <c:v>0.13265974345473291</c:v>
                </c:pt>
                <c:pt idx="62">
                  <c:v>0.1332576200198255</c:v>
                </c:pt>
                <c:pt idx="63">
                  <c:v>0.13349029210715324</c:v>
                </c:pt>
                <c:pt idx="64">
                  <c:v>0.13374318141826499</c:v>
                </c:pt>
                <c:pt idx="65">
                  <c:v>0.13356746786947354</c:v>
                </c:pt>
                <c:pt idx="66">
                  <c:v>0.13332938830943306</c:v>
                </c:pt>
                <c:pt idx="67">
                  <c:v>0.13374911491554606</c:v>
                </c:pt>
                <c:pt idx="68">
                  <c:v>0.13326896279309625</c:v>
                </c:pt>
                <c:pt idx="69">
                  <c:v>0.13333128965108504</c:v>
                </c:pt>
                <c:pt idx="70">
                  <c:v>0.13333933081292909</c:v>
                </c:pt>
                <c:pt idx="71">
                  <c:v>0.12790428966172221</c:v>
                </c:pt>
                <c:pt idx="72">
                  <c:v>0.12792724830932534</c:v>
                </c:pt>
                <c:pt idx="73">
                  <c:v>0.12768923005481811</c:v>
                </c:pt>
                <c:pt idx="74">
                  <c:v>0.1274438792026682</c:v>
                </c:pt>
                <c:pt idx="75">
                  <c:v>0.12733773280498359</c:v>
                </c:pt>
                <c:pt idx="76">
                  <c:v>0.12722862596627402</c:v>
                </c:pt>
                <c:pt idx="77">
                  <c:v>0.12692759773680612</c:v>
                </c:pt>
                <c:pt idx="78">
                  <c:v>0.12640113391978888</c:v>
                </c:pt>
                <c:pt idx="79">
                  <c:v>0.12608395967568334</c:v>
                </c:pt>
                <c:pt idx="80">
                  <c:v>0.12537250977260603</c:v>
                </c:pt>
                <c:pt idx="81">
                  <c:v>0.12523424125382954</c:v>
                </c:pt>
                <c:pt idx="82">
                  <c:v>0.12484429336037596</c:v>
                </c:pt>
                <c:pt idx="83">
                  <c:v>0.12418434910281931</c:v>
                </c:pt>
                <c:pt idx="84">
                  <c:v>0.12445297809030455</c:v>
                </c:pt>
                <c:pt idx="85">
                  <c:v>0.12416749184731252</c:v>
                </c:pt>
                <c:pt idx="86">
                  <c:v>0.124214791269583</c:v>
                </c:pt>
                <c:pt idx="87">
                  <c:v>0.12392558267207472</c:v>
                </c:pt>
                <c:pt idx="88">
                  <c:v>0.12344322450451913</c:v>
                </c:pt>
                <c:pt idx="89">
                  <c:v>0.1227883098656893</c:v>
                </c:pt>
                <c:pt idx="90">
                  <c:v>0.12363063423983341</c:v>
                </c:pt>
                <c:pt idx="91">
                  <c:v>0.12277981219400881</c:v>
                </c:pt>
                <c:pt idx="92">
                  <c:v>0.12218489843280748</c:v>
                </c:pt>
                <c:pt idx="93">
                  <c:v>0.12256069890853075</c:v>
                </c:pt>
                <c:pt idx="94">
                  <c:v>0.12379327590275628</c:v>
                </c:pt>
                <c:pt idx="95">
                  <c:v>0.12543032545475966</c:v>
                </c:pt>
                <c:pt idx="96">
                  <c:v>0.12699242474646188</c:v>
                </c:pt>
                <c:pt idx="97">
                  <c:v>0.12916840101513527</c:v>
                </c:pt>
                <c:pt idx="98">
                  <c:v>0.13270534328990463</c:v>
                </c:pt>
                <c:pt idx="99">
                  <c:v>0.13696583834371445</c:v>
                </c:pt>
                <c:pt idx="100">
                  <c:v>0.14002668266562587</c:v>
                </c:pt>
                <c:pt idx="101">
                  <c:v>0.14457772802802482</c:v>
                </c:pt>
                <c:pt idx="102">
                  <c:v>0.14816489142400838</c:v>
                </c:pt>
                <c:pt idx="103">
                  <c:v>0.1519714332951414</c:v>
                </c:pt>
                <c:pt idx="104">
                  <c:v>0.15599979531369257</c:v>
                </c:pt>
                <c:pt idx="105">
                  <c:v>0.15912365300784034</c:v>
                </c:pt>
                <c:pt idx="106">
                  <c:v>0.16338193752755417</c:v>
                </c:pt>
                <c:pt idx="107">
                  <c:v>0.16676866173741586</c:v>
                </c:pt>
                <c:pt idx="108">
                  <c:v>0.17029447531541878</c:v>
                </c:pt>
                <c:pt idx="109">
                  <c:v>0.17442571465287279</c:v>
                </c:pt>
                <c:pt idx="110">
                  <c:v>0.17951896764388295</c:v>
                </c:pt>
                <c:pt idx="111">
                  <c:v>0.18222279810432615</c:v>
                </c:pt>
                <c:pt idx="112">
                  <c:v>0.18768954782591846</c:v>
                </c:pt>
                <c:pt idx="113">
                  <c:v>0.19376688642079051</c:v>
                </c:pt>
                <c:pt idx="114">
                  <c:v>0.19867010810751726</c:v>
                </c:pt>
                <c:pt idx="115">
                  <c:v>0.20405918217677096</c:v>
                </c:pt>
                <c:pt idx="116">
                  <c:v>0.20653909223734152</c:v>
                </c:pt>
                <c:pt idx="117">
                  <c:v>0.20969719210094404</c:v>
                </c:pt>
                <c:pt idx="118">
                  <c:v>0.21478731621564032</c:v>
                </c:pt>
                <c:pt idx="119">
                  <c:v>0.21845322938790829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7B7-9734-87875B275595}"/>
            </c:ext>
          </c:extLst>
        </c:ser>
        <c:ser>
          <c:idx val="1"/>
          <c:order val="1"/>
          <c:tx>
            <c:strRef>
              <c:f>'Lán með veð í íbúð'!$H$2</c:f>
              <c:strCache>
                <c:ptCount val="1"/>
                <c:pt idx="0">
                  <c:v>Bankakerfið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'Lán með veð í íbúð'!$A$3:$A$122</c:f>
              <c:numCache>
                <c:formatCode>yyyy\-mm</c:formatCode>
                <c:ptCount val="12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</c:numCache>
            </c:numRef>
          </c:cat>
          <c:val>
            <c:numRef>
              <c:f>'Lán með veð í íbúð'!$H$3:$H$122</c:f>
              <c:numCache>
                <c:formatCode>0.0%</c:formatCode>
                <c:ptCount val="120"/>
                <c:pt idx="0">
                  <c:v>0.50292460974338082</c:v>
                </c:pt>
                <c:pt idx="1">
                  <c:v>0.50569162376220511</c:v>
                </c:pt>
                <c:pt idx="2">
                  <c:v>0.51164540328768504</c:v>
                </c:pt>
                <c:pt idx="3">
                  <c:v>0.50408505002642257</c:v>
                </c:pt>
                <c:pt idx="4">
                  <c:v>0.50260836049353197</c:v>
                </c:pt>
                <c:pt idx="5">
                  <c:v>0.49994134949088714</c:v>
                </c:pt>
                <c:pt idx="6">
                  <c:v>0.49775522206466827</c:v>
                </c:pt>
                <c:pt idx="7">
                  <c:v>0.49561487033346707</c:v>
                </c:pt>
                <c:pt idx="8">
                  <c:v>0.5026687031196162</c:v>
                </c:pt>
                <c:pt idx="9">
                  <c:v>0.39138659856844166</c:v>
                </c:pt>
                <c:pt idx="10">
                  <c:v>0.40438854394284035</c:v>
                </c:pt>
                <c:pt idx="11">
                  <c:v>0.39793048682464821</c:v>
                </c:pt>
                <c:pt idx="12">
                  <c:v>0.39403775543551395</c:v>
                </c:pt>
                <c:pt idx="13">
                  <c:v>0.3563676422706033</c:v>
                </c:pt>
                <c:pt idx="14">
                  <c:v>0.32478642597147611</c:v>
                </c:pt>
                <c:pt idx="15">
                  <c:v>0.32113320604337986</c:v>
                </c:pt>
                <c:pt idx="16">
                  <c:v>0.32193566140812285</c:v>
                </c:pt>
                <c:pt idx="17">
                  <c:v>0.31800474840375265</c:v>
                </c:pt>
                <c:pt idx="18">
                  <c:v>0.31518905109361239</c:v>
                </c:pt>
                <c:pt idx="19">
                  <c:v>0.31175514911962976</c:v>
                </c:pt>
                <c:pt idx="20">
                  <c:v>0.31270252754374595</c:v>
                </c:pt>
                <c:pt idx="21">
                  <c:v>0.31301573864789523</c:v>
                </c:pt>
                <c:pt idx="22">
                  <c:v>0.31244777320417194</c:v>
                </c:pt>
                <c:pt idx="23">
                  <c:v>0.31290640976182782</c:v>
                </c:pt>
                <c:pt idx="24">
                  <c:v>0.34692561048967369</c:v>
                </c:pt>
                <c:pt idx="25">
                  <c:v>0.34922880612750973</c:v>
                </c:pt>
                <c:pt idx="26">
                  <c:v>0.34947168307315912</c:v>
                </c:pt>
                <c:pt idx="27">
                  <c:v>0.34760250972217954</c:v>
                </c:pt>
                <c:pt idx="28">
                  <c:v>0.34530496722603682</c:v>
                </c:pt>
                <c:pt idx="29">
                  <c:v>0.34220211012146523</c:v>
                </c:pt>
                <c:pt idx="30">
                  <c:v>0.33866846020244695</c:v>
                </c:pt>
                <c:pt idx="31">
                  <c:v>0.33056650029216189</c:v>
                </c:pt>
                <c:pt idx="32">
                  <c:v>0.33708956908785964</c:v>
                </c:pt>
                <c:pt idx="33">
                  <c:v>0.33629090146547624</c:v>
                </c:pt>
                <c:pt idx="34">
                  <c:v>0.33593671693014565</c:v>
                </c:pt>
                <c:pt idx="35">
                  <c:v>0.33789449446859543</c:v>
                </c:pt>
                <c:pt idx="36">
                  <c:v>0.33112369411283826</c:v>
                </c:pt>
                <c:pt idx="37">
                  <c:v>0.33982316977274513</c:v>
                </c:pt>
                <c:pt idx="38">
                  <c:v>0.32983895322881379</c:v>
                </c:pt>
                <c:pt idx="39">
                  <c:v>0.3168405498589531</c:v>
                </c:pt>
                <c:pt idx="40">
                  <c:v>0.30920744993085336</c:v>
                </c:pt>
                <c:pt idx="41">
                  <c:v>0.30531288513832766</c:v>
                </c:pt>
                <c:pt idx="42">
                  <c:v>0.30192260838820661</c:v>
                </c:pt>
                <c:pt idx="43">
                  <c:v>0.29880318962769836</c:v>
                </c:pt>
                <c:pt idx="44">
                  <c:v>0.29740632956234708</c:v>
                </c:pt>
                <c:pt idx="45">
                  <c:v>0.29680688393352533</c:v>
                </c:pt>
                <c:pt idx="46">
                  <c:v>0.29634217423279513</c:v>
                </c:pt>
                <c:pt idx="47">
                  <c:v>0.36534884336156431</c:v>
                </c:pt>
                <c:pt idx="48">
                  <c:v>0.36636367345026977</c:v>
                </c:pt>
                <c:pt idx="49">
                  <c:v>0.36762387824999077</c:v>
                </c:pt>
                <c:pt idx="50">
                  <c:v>0.36828009207002299</c:v>
                </c:pt>
                <c:pt idx="51">
                  <c:v>0.36939381756454925</c:v>
                </c:pt>
                <c:pt idx="52">
                  <c:v>0.37121465224692923</c:v>
                </c:pt>
                <c:pt idx="53">
                  <c:v>0.37330510733579758</c:v>
                </c:pt>
                <c:pt idx="54">
                  <c:v>0.37401305421937081</c:v>
                </c:pt>
                <c:pt idx="55">
                  <c:v>0.37547747391986602</c:v>
                </c:pt>
                <c:pt idx="56">
                  <c:v>0.37661209135531831</c:v>
                </c:pt>
                <c:pt idx="57">
                  <c:v>0.37769241942751441</c:v>
                </c:pt>
                <c:pt idx="58">
                  <c:v>0.37904088806660502</c:v>
                </c:pt>
                <c:pt idx="59">
                  <c:v>0.37658094156787159</c:v>
                </c:pt>
                <c:pt idx="60">
                  <c:v>0.38333179830459146</c:v>
                </c:pt>
                <c:pt idx="61">
                  <c:v>0.38356791724003664</c:v>
                </c:pt>
                <c:pt idx="62">
                  <c:v>0.38301964826132912</c:v>
                </c:pt>
                <c:pt idx="63">
                  <c:v>0.38300281297038263</c:v>
                </c:pt>
                <c:pt idx="64">
                  <c:v>0.38418675582145578</c:v>
                </c:pt>
                <c:pt idx="65">
                  <c:v>0.38504908901758872</c:v>
                </c:pt>
                <c:pt idx="66">
                  <c:v>0.38698346669705797</c:v>
                </c:pt>
                <c:pt idx="67">
                  <c:v>0.38708085191398595</c:v>
                </c:pt>
                <c:pt idx="68">
                  <c:v>0.38932985147229326</c:v>
                </c:pt>
                <c:pt idx="69">
                  <c:v>0.39110604083277134</c:v>
                </c:pt>
                <c:pt idx="70">
                  <c:v>0.39351657827698261</c:v>
                </c:pt>
                <c:pt idx="71">
                  <c:v>0.41732999099597989</c:v>
                </c:pt>
                <c:pt idx="72">
                  <c:v>0.41875700643116631</c:v>
                </c:pt>
                <c:pt idx="73">
                  <c:v>0.42093281384496894</c:v>
                </c:pt>
                <c:pt idx="74">
                  <c:v>0.42278713486834912</c:v>
                </c:pt>
                <c:pt idx="75">
                  <c:v>0.4248555829182567</c:v>
                </c:pt>
                <c:pt idx="76">
                  <c:v>0.4271713262253532</c:v>
                </c:pt>
                <c:pt idx="77">
                  <c:v>0.43058962969620457</c:v>
                </c:pt>
                <c:pt idx="78">
                  <c:v>0.4337089279392855</c:v>
                </c:pt>
                <c:pt idx="79">
                  <c:v>0.43662004421735079</c:v>
                </c:pt>
                <c:pt idx="80">
                  <c:v>0.44113107671277779</c:v>
                </c:pt>
                <c:pt idx="81">
                  <c:v>0.4441179263330457</c:v>
                </c:pt>
                <c:pt idx="82">
                  <c:v>0.44690351279758628</c:v>
                </c:pt>
                <c:pt idx="83">
                  <c:v>0.44807928507898859</c:v>
                </c:pt>
                <c:pt idx="84">
                  <c:v>0.4537302679452726</c:v>
                </c:pt>
                <c:pt idx="85">
                  <c:v>0.45756844499480809</c:v>
                </c:pt>
                <c:pt idx="86">
                  <c:v>0.46251409162753943</c:v>
                </c:pt>
                <c:pt idx="87">
                  <c:v>0.46355739676600294</c:v>
                </c:pt>
                <c:pt idx="88">
                  <c:v>0.46478431497532191</c:v>
                </c:pt>
                <c:pt idx="89">
                  <c:v>0.46725741724465891</c:v>
                </c:pt>
                <c:pt idx="90">
                  <c:v>0.47035800730425348</c:v>
                </c:pt>
                <c:pt idx="91">
                  <c:v>0.47786158945809948</c:v>
                </c:pt>
                <c:pt idx="92">
                  <c:v>0.48389858422359061</c:v>
                </c:pt>
                <c:pt idx="93">
                  <c:v>0.48904611326339742</c:v>
                </c:pt>
                <c:pt idx="94">
                  <c:v>0.49274179405963747</c:v>
                </c:pt>
                <c:pt idx="95">
                  <c:v>0.49524696717818489</c:v>
                </c:pt>
                <c:pt idx="96">
                  <c:v>0.50036081339842353</c:v>
                </c:pt>
                <c:pt idx="97">
                  <c:v>0.50334793489567853</c:v>
                </c:pt>
                <c:pt idx="98">
                  <c:v>0.50372491954686804</c:v>
                </c:pt>
                <c:pt idx="99">
                  <c:v>0.50454166608838191</c:v>
                </c:pt>
                <c:pt idx="100">
                  <c:v>0.50549359666807647</c:v>
                </c:pt>
                <c:pt idx="101">
                  <c:v>0.50920289876086378</c:v>
                </c:pt>
                <c:pt idx="102">
                  <c:v>0.51151074765611548</c:v>
                </c:pt>
                <c:pt idx="103">
                  <c:v>0.51128322752938582</c:v>
                </c:pt>
                <c:pt idx="104">
                  <c:v>0.51374389274437493</c:v>
                </c:pt>
                <c:pt idx="105">
                  <c:v>0.51656201238189448</c:v>
                </c:pt>
                <c:pt idx="106">
                  <c:v>0.51812842496995215</c:v>
                </c:pt>
                <c:pt idx="107">
                  <c:v>0.52095308910643123</c:v>
                </c:pt>
                <c:pt idx="108">
                  <c:v>0.522799246710693</c:v>
                </c:pt>
                <c:pt idx="109">
                  <c:v>0.52363300529131906</c:v>
                </c:pt>
                <c:pt idx="110">
                  <c:v>0.52533745322171266</c:v>
                </c:pt>
                <c:pt idx="111">
                  <c:v>0.52710140656881777</c:v>
                </c:pt>
                <c:pt idx="112">
                  <c:v>0.52782157208250335</c:v>
                </c:pt>
                <c:pt idx="113">
                  <c:v>0.52824815826697957</c:v>
                </c:pt>
                <c:pt idx="114">
                  <c:v>0.53061907676836129</c:v>
                </c:pt>
                <c:pt idx="115">
                  <c:v>0.53162591791833747</c:v>
                </c:pt>
                <c:pt idx="116">
                  <c:v>0.53417820248423487</c:v>
                </c:pt>
                <c:pt idx="117">
                  <c:v>0.5376671680532088</c:v>
                </c:pt>
                <c:pt idx="118">
                  <c:v>0.53815856062220324</c:v>
                </c:pt>
                <c:pt idx="119">
                  <c:v>0.54047269531284425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7B7-9734-87875B275595}"/>
            </c:ext>
          </c:extLst>
        </c:ser>
        <c:ser>
          <c:idx val="2"/>
          <c:order val="2"/>
          <c:tx>
            <c:strRef>
              <c:f>'Lán með veð í íbúð'!$I$2</c:f>
              <c:strCache>
                <c:ptCount val="1"/>
                <c:pt idx="0">
                  <c:v>Aðrar fjármálastofnanir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'Lán með veð í íbúð'!$A$3:$A$122</c:f>
              <c:numCache>
                <c:formatCode>yyyy\-mm</c:formatCode>
                <c:ptCount val="12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</c:numCache>
            </c:numRef>
          </c:cat>
          <c:val>
            <c:numRef>
              <c:f>'Lán með veð í íbúð'!$I$3:$I$122</c:f>
              <c:numCache>
                <c:formatCode>0.0%</c:formatCode>
                <c:ptCount val="120"/>
                <c:pt idx="0">
                  <c:v>0.3713603827682127</c:v>
                </c:pt>
                <c:pt idx="1">
                  <c:v>0.36757335054313639</c:v>
                </c:pt>
                <c:pt idx="2">
                  <c:v>0.36332667596890822</c:v>
                </c:pt>
                <c:pt idx="3">
                  <c:v>0.36927607731178913</c:v>
                </c:pt>
                <c:pt idx="4">
                  <c:v>0.36826552726176126</c:v>
                </c:pt>
                <c:pt idx="5">
                  <c:v>0.36999387036032577</c:v>
                </c:pt>
                <c:pt idx="6">
                  <c:v>0.36851456094745716</c:v>
                </c:pt>
                <c:pt idx="7">
                  <c:v>0.37241466085383357</c:v>
                </c:pt>
                <c:pt idx="8">
                  <c:v>0.36815513265657718</c:v>
                </c:pt>
                <c:pt idx="9">
                  <c:v>0.4474756733104206</c:v>
                </c:pt>
                <c:pt idx="10">
                  <c:v>0.437864958000035</c:v>
                </c:pt>
                <c:pt idx="11">
                  <c:v>0.44394398659706957</c:v>
                </c:pt>
                <c:pt idx="12">
                  <c:v>0.44657240623618294</c:v>
                </c:pt>
                <c:pt idx="13">
                  <c:v>0.49778147507683873</c:v>
                </c:pt>
                <c:pt idx="14">
                  <c:v>0.52195935331760313</c:v>
                </c:pt>
                <c:pt idx="15">
                  <c:v>0.52712505514692587</c:v>
                </c:pt>
                <c:pt idx="16">
                  <c:v>0.52596415408420583</c:v>
                </c:pt>
                <c:pt idx="17">
                  <c:v>0.53083980077272386</c:v>
                </c:pt>
                <c:pt idx="18">
                  <c:v>0.53364974636177553</c:v>
                </c:pt>
                <c:pt idx="19">
                  <c:v>0.53626098484715279</c:v>
                </c:pt>
                <c:pt idx="20">
                  <c:v>0.53599684166211026</c:v>
                </c:pt>
                <c:pt idx="21">
                  <c:v>0.53596314870099349</c:v>
                </c:pt>
                <c:pt idx="22">
                  <c:v>0.53667567632625968</c:v>
                </c:pt>
                <c:pt idx="23">
                  <c:v>0.53553294199831092</c:v>
                </c:pt>
                <c:pt idx="24">
                  <c:v>0.50895642341308844</c:v>
                </c:pt>
                <c:pt idx="25">
                  <c:v>0.50725786056105338</c:v>
                </c:pt>
                <c:pt idx="26">
                  <c:v>0.50744400457493155</c:v>
                </c:pt>
                <c:pt idx="27">
                  <c:v>0.50926580754373163</c:v>
                </c:pt>
                <c:pt idx="28">
                  <c:v>0.51259265086217276</c:v>
                </c:pt>
                <c:pt idx="29">
                  <c:v>0.51634937176727058</c:v>
                </c:pt>
                <c:pt idx="30">
                  <c:v>0.51979845195175434</c:v>
                </c:pt>
                <c:pt idx="31">
                  <c:v>0.52649859468493854</c:v>
                </c:pt>
                <c:pt idx="32">
                  <c:v>0.52169800670881172</c:v>
                </c:pt>
                <c:pt idx="33">
                  <c:v>0.52269996047972767</c:v>
                </c:pt>
                <c:pt idx="34">
                  <c:v>0.52338354335475645</c:v>
                </c:pt>
                <c:pt idx="35">
                  <c:v>0.52225294998751093</c:v>
                </c:pt>
                <c:pt idx="36">
                  <c:v>0.53096179816704936</c:v>
                </c:pt>
                <c:pt idx="37">
                  <c:v>0.52053517601111376</c:v>
                </c:pt>
                <c:pt idx="38">
                  <c:v>0.52868378896504631</c:v>
                </c:pt>
                <c:pt idx="39">
                  <c:v>0.5388438633412439</c:v>
                </c:pt>
                <c:pt idx="40">
                  <c:v>0.54560694849319979</c:v>
                </c:pt>
                <c:pt idx="41">
                  <c:v>0.54884669140362996</c:v>
                </c:pt>
                <c:pt idx="42">
                  <c:v>0.5479446211345006</c:v>
                </c:pt>
                <c:pt idx="43">
                  <c:v>0.5504199500786866</c:v>
                </c:pt>
                <c:pt idx="44">
                  <c:v>0.55085534178908302</c:v>
                </c:pt>
                <c:pt idx="45">
                  <c:v>0.55143134561018781</c:v>
                </c:pt>
                <c:pt idx="46">
                  <c:v>0.55147960490805481</c:v>
                </c:pt>
                <c:pt idx="47">
                  <c:v>0.49757636912657832</c:v>
                </c:pt>
                <c:pt idx="48">
                  <c:v>0.49693128712183138</c:v>
                </c:pt>
                <c:pt idx="49">
                  <c:v>0.49603364740698708</c:v>
                </c:pt>
                <c:pt idx="50">
                  <c:v>0.49573587393396851</c:v>
                </c:pt>
                <c:pt idx="51">
                  <c:v>0.49537731915780697</c:v>
                </c:pt>
                <c:pt idx="52">
                  <c:v>0.49409775029279751</c:v>
                </c:pt>
                <c:pt idx="53">
                  <c:v>0.49220823263197799</c:v>
                </c:pt>
                <c:pt idx="54">
                  <c:v>0.49218304250555983</c:v>
                </c:pt>
                <c:pt idx="55">
                  <c:v>0.49009274091185084</c:v>
                </c:pt>
                <c:pt idx="56">
                  <c:v>0.49000056590735797</c:v>
                </c:pt>
                <c:pt idx="57">
                  <c:v>0.48909025422723929</c:v>
                </c:pt>
                <c:pt idx="58">
                  <c:v>0.48793191489361704</c:v>
                </c:pt>
                <c:pt idx="59">
                  <c:v>0.49071018051558279</c:v>
                </c:pt>
                <c:pt idx="60">
                  <c:v>0.483669627430104</c:v>
                </c:pt>
                <c:pt idx="61">
                  <c:v>0.48377233930523045</c:v>
                </c:pt>
                <c:pt idx="62">
                  <c:v>0.48372273171884539</c:v>
                </c:pt>
                <c:pt idx="63">
                  <c:v>0.48350689492246413</c:v>
                </c:pt>
                <c:pt idx="64">
                  <c:v>0.48207006276027919</c:v>
                </c:pt>
                <c:pt idx="65">
                  <c:v>0.48138344311293774</c:v>
                </c:pt>
                <c:pt idx="66">
                  <c:v>0.47968714499350895</c:v>
                </c:pt>
                <c:pt idx="67">
                  <c:v>0.47917003317046802</c:v>
                </c:pt>
                <c:pt idx="68">
                  <c:v>0.47740118573461049</c:v>
                </c:pt>
                <c:pt idx="69">
                  <c:v>0.47556266951614362</c:v>
                </c:pt>
                <c:pt idx="70">
                  <c:v>0.4731440909100883</c:v>
                </c:pt>
                <c:pt idx="71">
                  <c:v>0.45476571934229792</c:v>
                </c:pt>
                <c:pt idx="72">
                  <c:v>0.45331574525950835</c:v>
                </c:pt>
                <c:pt idx="73">
                  <c:v>0.45137795610021292</c:v>
                </c:pt>
                <c:pt idx="74">
                  <c:v>0.44976898592898268</c:v>
                </c:pt>
                <c:pt idx="75">
                  <c:v>0.44780668427675968</c:v>
                </c:pt>
                <c:pt idx="76">
                  <c:v>0.44560004780837281</c:v>
                </c:pt>
                <c:pt idx="77">
                  <c:v>0.44248277256698931</c:v>
                </c:pt>
                <c:pt idx="78">
                  <c:v>0.43988993814092564</c:v>
                </c:pt>
                <c:pt idx="79">
                  <c:v>0.4372959961069659</c:v>
                </c:pt>
                <c:pt idx="80">
                  <c:v>0.43349641351461621</c:v>
                </c:pt>
                <c:pt idx="81">
                  <c:v>0.43064783241312476</c:v>
                </c:pt>
                <c:pt idx="82">
                  <c:v>0.42825219384203778</c:v>
                </c:pt>
                <c:pt idx="83">
                  <c:v>0.42773636581819208</c:v>
                </c:pt>
                <c:pt idx="84">
                  <c:v>0.42181675396442286</c:v>
                </c:pt>
                <c:pt idx="85">
                  <c:v>0.4182640631578794</c:v>
                </c:pt>
                <c:pt idx="86">
                  <c:v>0.41327111710287762</c:v>
                </c:pt>
                <c:pt idx="87">
                  <c:v>0.41251702056192235</c:v>
                </c:pt>
                <c:pt idx="88">
                  <c:v>0.41177246052015892</c:v>
                </c:pt>
                <c:pt idx="89">
                  <c:v>0.40995427288965181</c:v>
                </c:pt>
                <c:pt idx="90">
                  <c:v>0.40601135845591307</c:v>
                </c:pt>
                <c:pt idx="91">
                  <c:v>0.39935859834789167</c:v>
                </c:pt>
                <c:pt idx="92">
                  <c:v>0.39391651734360189</c:v>
                </c:pt>
                <c:pt idx="93">
                  <c:v>0.38839318782807186</c:v>
                </c:pt>
                <c:pt idx="94">
                  <c:v>0.38346493003760629</c:v>
                </c:pt>
                <c:pt idx="95">
                  <c:v>0.37932270736705542</c:v>
                </c:pt>
                <c:pt idx="96">
                  <c:v>0.37264676185511458</c:v>
                </c:pt>
                <c:pt idx="97">
                  <c:v>0.36748366408918626</c:v>
                </c:pt>
                <c:pt idx="98">
                  <c:v>0.36356973716322732</c:v>
                </c:pt>
                <c:pt idx="99">
                  <c:v>0.35849249556790364</c:v>
                </c:pt>
                <c:pt idx="100">
                  <c:v>0.35447972066629763</c:v>
                </c:pt>
                <c:pt idx="101">
                  <c:v>0.34621937321111135</c:v>
                </c:pt>
                <c:pt idx="102">
                  <c:v>0.34032436091987611</c:v>
                </c:pt>
                <c:pt idx="103">
                  <c:v>0.33674533917547284</c:v>
                </c:pt>
                <c:pt idx="104">
                  <c:v>0.3302563119419325</c:v>
                </c:pt>
                <c:pt idx="105">
                  <c:v>0.32431433461026515</c:v>
                </c:pt>
                <c:pt idx="106">
                  <c:v>0.31848963750249365</c:v>
                </c:pt>
                <c:pt idx="107">
                  <c:v>0.31227824915615293</c:v>
                </c:pt>
                <c:pt idx="108">
                  <c:v>0.3069062779738882</c:v>
                </c:pt>
                <c:pt idx="109">
                  <c:v>0.30194128005580811</c:v>
                </c:pt>
                <c:pt idx="110">
                  <c:v>0.29514357913440437</c:v>
                </c:pt>
                <c:pt idx="111">
                  <c:v>0.29067579532685606</c:v>
                </c:pt>
                <c:pt idx="112">
                  <c:v>0.28448888009157813</c:v>
                </c:pt>
                <c:pt idx="113">
                  <c:v>0.27798495531222989</c:v>
                </c:pt>
                <c:pt idx="114">
                  <c:v>0.27071081512412143</c:v>
                </c:pt>
                <c:pt idx="115">
                  <c:v>0.2643148999048916</c:v>
                </c:pt>
                <c:pt idx="116">
                  <c:v>0.25928270527842362</c:v>
                </c:pt>
                <c:pt idx="117">
                  <c:v>0.25263563984584714</c:v>
                </c:pt>
                <c:pt idx="118">
                  <c:v>0.24705412316215641</c:v>
                </c:pt>
                <c:pt idx="119">
                  <c:v>0.24107407529924746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9-47B7-9734-87875B27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11224"/>
        <c:axId val="189811616"/>
      </c:barChart>
      <c:dateAx>
        <c:axId val="1898112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89811616"/>
        <c:crosses val="autoZero"/>
        <c:auto val="1"/>
        <c:lblOffset val="100"/>
        <c:baseTimeUnit val="months"/>
        <c:majorUnit val="12"/>
        <c:majorTimeUnit val="months"/>
      </c:dateAx>
      <c:valAx>
        <c:axId val="1898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898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r>
              <a:rPr lang="en-US" sz="1200"/>
              <a:t>Þróun í heildarstöðu útlána til heimila með veð í íbúð</a:t>
            </a:r>
            <a:r>
              <a:rPr lang="en-US" sz="1200" baseline="0"/>
              <a:t> 2009-2018*</a:t>
            </a:r>
            <a:endParaRPr lang="en-US" sz="1200"/>
          </a:p>
        </c:rich>
      </c:tx>
      <c:layout>
        <c:manualLayout>
          <c:xMode val="edge"/>
          <c:yMode val="edge"/>
          <c:x val="6.4224563870934294E-3"/>
          <c:y val="2.4615384615384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6.3401749770745336E-2"/>
          <c:y val="0.13729408439329699"/>
          <c:w val="0.92794962265455117"/>
          <c:h val="0.55722834645669295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íbúð'!$P$12:$P$128</c:f>
              <c:numCache>
                <c:formatCode>#,##0</c:formatCode>
                <c:ptCount val="117"/>
                <c:pt idx="0">
                  <c:v>909.94100000000003</c:v>
                </c:pt>
                <c:pt idx="1">
                  <c:v>930.53399999999999</c:v>
                </c:pt>
                <c:pt idx="2">
                  <c:v>942.23800000000006</c:v>
                </c:pt>
                <c:pt idx="3">
                  <c:v>955.98900000000003</c:v>
                </c:pt>
                <c:pt idx="4">
                  <c:v>1066.22</c:v>
                </c:pt>
                <c:pt idx="5">
                  <c:v>1021.806</c:v>
                </c:pt>
                <c:pt idx="6">
                  <c:v>1031.902</c:v>
                </c:pt>
                <c:pt idx="7">
                  <c:v>1035.2739999999999</c:v>
                </c:pt>
                <c:pt idx="8">
                  <c:v>1052.6099999999999</c:v>
                </c:pt>
                <c:pt idx="9">
                  <c:v>1066.1579999999999</c:v>
                </c:pt>
                <c:pt idx="10">
                  <c:v>1061.6890000000001</c:v>
                </c:pt>
                <c:pt idx="11">
                  <c:v>1067.9369999999999</c:v>
                </c:pt>
                <c:pt idx="12">
                  <c:v>1075.298</c:v>
                </c:pt>
                <c:pt idx="13">
                  <c:v>1085.8340000000001</c:v>
                </c:pt>
                <c:pt idx="14">
                  <c:v>1075.8869999999999</c:v>
                </c:pt>
                <c:pt idx="15">
                  <c:v>1089.9549999999999</c:v>
                </c:pt>
                <c:pt idx="16">
                  <c:v>1082.482</c:v>
                </c:pt>
                <c:pt idx="17">
                  <c:v>1090.6199999999999</c:v>
                </c:pt>
                <c:pt idx="18">
                  <c:v>1095.7149999999999</c:v>
                </c:pt>
                <c:pt idx="19">
                  <c:v>1104.818</c:v>
                </c:pt>
                <c:pt idx="20">
                  <c:v>1110.5989999999999</c:v>
                </c:pt>
                <c:pt idx="21">
                  <c:v>1107.066</c:v>
                </c:pt>
                <c:pt idx="22">
                  <c:v>1102.5709999999999</c:v>
                </c:pt>
                <c:pt idx="23">
                  <c:v>1100.0150000000001</c:v>
                </c:pt>
                <c:pt idx="24">
                  <c:v>1098.722</c:v>
                </c:pt>
                <c:pt idx="25">
                  <c:v>1104.9659999999999</c:v>
                </c:pt>
                <c:pt idx="26">
                  <c:v>1087.375</c:v>
                </c:pt>
                <c:pt idx="27">
                  <c:v>1108.3019999999999</c:v>
                </c:pt>
                <c:pt idx="28">
                  <c:v>1079.8789999999999</c:v>
                </c:pt>
                <c:pt idx="29">
                  <c:v>1092.82</c:v>
                </c:pt>
                <c:pt idx="30">
                  <c:v>1091.5160000000001</c:v>
                </c:pt>
                <c:pt idx="31">
                  <c:v>1098.8810000000001</c:v>
                </c:pt>
                <c:pt idx="32">
                  <c:v>1105.961</c:v>
                </c:pt>
                <c:pt idx="33">
                  <c:v>1114.596</c:v>
                </c:pt>
                <c:pt idx="34">
                  <c:v>1113.2139999999999</c:v>
                </c:pt>
                <c:pt idx="35">
                  <c:v>1109.0039999999999</c:v>
                </c:pt>
                <c:pt idx="36">
                  <c:v>1110.9870000000001</c:v>
                </c:pt>
                <c:pt idx="37">
                  <c:v>1106.732</c:v>
                </c:pt>
                <c:pt idx="38">
                  <c:v>1217.204</c:v>
                </c:pt>
                <c:pt idx="39">
                  <c:v>1216.7560000000001</c:v>
                </c:pt>
                <c:pt idx="40">
                  <c:v>1215.8240000000001</c:v>
                </c:pt>
                <c:pt idx="41">
                  <c:v>1220.5609999999999</c:v>
                </c:pt>
                <c:pt idx="42">
                  <c:v>1227.259</c:v>
                </c:pt>
                <c:pt idx="43">
                  <c:v>1230.0509999999999</c:v>
                </c:pt>
                <c:pt idx="44">
                  <c:v>1232.46</c:v>
                </c:pt>
                <c:pt idx="45">
                  <c:v>1234.0730000000001</c:v>
                </c:pt>
                <c:pt idx="46">
                  <c:v>1223.43</c:v>
                </c:pt>
                <c:pt idx="47">
                  <c:v>1217.6780000000001</c:v>
                </c:pt>
                <c:pt idx="48">
                  <c:v>1222.2660000000001</c:v>
                </c:pt>
                <c:pt idx="49">
                  <c:v>1222.644</c:v>
                </c:pt>
                <c:pt idx="50">
                  <c:v>1233.9760000000001</c:v>
                </c:pt>
                <c:pt idx="51">
                  <c:v>1219.549</c:v>
                </c:pt>
                <c:pt idx="52">
                  <c:v>1218.2370000000001</c:v>
                </c:pt>
                <c:pt idx="53">
                  <c:v>1234.383</c:v>
                </c:pt>
                <c:pt idx="54">
                  <c:v>1229.8699999999999</c:v>
                </c:pt>
                <c:pt idx="55">
                  <c:v>1225.9760000000001</c:v>
                </c:pt>
                <c:pt idx="56">
                  <c:v>1225.6099999999999</c:v>
                </c:pt>
                <c:pt idx="57">
                  <c:v>1229.7190000000001</c:v>
                </c:pt>
                <c:pt idx="58">
                  <c:v>1222.0239999999999</c:v>
                </c:pt>
                <c:pt idx="59">
                  <c:v>1225.8599999999999</c:v>
                </c:pt>
                <c:pt idx="60">
                  <c:v>1227.2429999999999</c:v>
                </c:pt>
                <c:pt idx="61">
                  <c:v>1223.568</c:v>
                </c:pt>
                <c:pt idx="62">
                  <c:v>1252.499</c:v>
                </c:pt>
                <c:pt idx="63">
                  <c:v>1255.473</c:v>
                </c:pt>
                <c:pt idx="64">
                  <c:v>1244.8889999999999</c:v>
                </c:pt>
                <c:pt idx="65">
                  <c:v>1248.0050000000001</c:v>
                </c:pt>
                <c:pt idx="66">
                  <c:v>1248.9380000000001</c:v>
                </c:pt>
                <c:pt idx="67">
                  <c:v>1250.924</c:v>
                </c:pt>
                <c:pt idx="68">
                  <c:v>1251.3800000000001</c:v>
                </c:pt>
                <c:pt idx="69">
                  <c:v>1254.7470000000001</c:v>
                </c:pt>
                <c:pt idx="70">
                  <c:v>1250.1130000000001</c:v>
                </c:pt>
                <c:pt idx="71">
                  <c:v>1253.76</c:v>
                </c:pt>
                <c:pt idx="72">
                  <c:v>1251.079</c:v>
                </c:pt>
                <c:pt idx="73">
                  <c:v>1250.7719999999999</c:v>
                </c:pt>
                <c:pt idx="74">
                  <c:v>1237.2539999999999</c:v>
                </c:pt>
                <c:pt idx="75">
                  <c:v>1210.7560000000001</c:v>
                </c:pt>
                <c:pt idx="76">
                  <c:v>1190.7619999999999</c:v>
                </c:pt>
                <c:pt idx="77">
                  <c:v>1193.9960000000001</c:v>
                </c:pt>
                <c:pt idx="78">
                  <c:v>1201.116</c:v>
                </c:pt>
                <c:pt idx="79">
                  <c:v>1197.296</c:v>
                </c:pt>
                <c:pt idx="80">
                  <c:v>1194.7449999999999</c:v>
                </c:pt>
                <c:pt idx="81">
                  <c:v>1184.865</c:v>
                </c:pt>
                <c:pt idx="82">
                  <c:v>1185.23</c:v>
                </c:pt>
                <c:pt idx="83">
                  <c:v>1191.0260000000001</c:v>
                </c:pt>
                <c:pt idx="84">
                  <c:v>1185.3679999999999</c:v>
                </c:pt>
                <c:pt idx="85">
                  <c:v>1177.8499999999999</c:v>
                </c:pt>
                <c:pt idx="86">
                  <c:v>1165.1859999999999</c:v>
                </c:pt>
                <c:pt idx="87">
                  <c:v>1156.751</c:v>
                </c:pt>
                <c:pt idx="88">
                  <c:v>1149.7149999999999</c:v>
                </c:pt>
                <c:pt idx="89">
                  <c:v>1153.722</c:v>
                </c:pt>
                <c:pt idx="90">
                  <c:v>1157.8820000000001</c:v>
                </c:pt>
                <c:pt idx="91">
                  <c:v>1165.7249999999999</c:v>
                </c:pt>
                <c:pt idx="92">
                  <c:v>1165.2339999999999</c:v>
                </c:pt>
                <c:pt idx="93">
                  <c:v>1167.857</c:v>
                </c:pt>
                <c:pt idx="94">
                  <c:v>1170.3720000000001</c:v>
                </c:pt>
                <c:pt idx="95">
                  <c:v>1172.9079999999999</c:v>
                </c:pt>
                <c:pt idx="96">
                  <c:v>1189.3800000000001</c:v>
                </c:pt>
                <c:pt idx="97">
                  <c:v>1193.4970000000001</c:v>
                </c:pt>
                <c:pt idx="98">
                  <c:v>1197.4090000000001</c:v>
                </c:pt>
                <c:pt idx="99">
                  <c:v>1203.385</c:v>
                </c:pt>
                <c:pt idx="100">
                  <c:v>1197.4469999999999</c:v>
                </c:pt>
                <c:pt idx="101">
                  <c:v>1209.9749999999999</c:v>
                </c:pt>
                <c:pt idx="102">
                  <c:v>1213.45</c:v>
                </c:pt>
                <c:pt idx="103">
                  <c:v>1220.1279999999999</c:v>
                </c:pt>
                <c:pt idx="104">
                  <c:v>1226.749</c:v>
                </c:pt>
                <c:pt idx="105">
                  <c:v>1232.712</c:v>
                </c:pt>
                <c:pt idx="106">
                  <c:v>1234.5889999999999</c:v>
                </c:pt>
                <c:pt idx="107">
                  <c:v>1237.211</c:v>
                </c:pt>
                <c:pt idx="108">
                  <c:v>1240.6369999999999</c:v>
                </c:pt>
                <c:pt idx="109">
                  <c:v>1247.731</c:v>
                </c:pt>
                <c:pt idx="110">
                  <c:v>1240.55</c:v>
                </c:pt>
                <c:pt idx="111">
                  <c:v>1247.5830000000001</c:v>
                </c:pt>
                <c:pt idx="112">
                  <c:v>1244.7503756650001</c:v>
                </c:pt>
                <c:pt idx="113">
                  <c:v>1254.0253660190001</c:v>
                </c:pt>
                <c:pt idx="114">
                  <c:v>1261.1551447260001</c:v>
                </c:pt>
                <c:pt idx="115">
                  <c:v>1265.6625711260001</c:v>
                </c:pt>
                <c:pt idx="116">
                  <c:v>1265.6162350870004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46D3-B757-DE06D026DA3B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íbúð'!$Q$12:$Q$128</c:f>
              <c:numCache>
                <c:formatCode>#,##0</c:formatCode>
                <c:ptCount val="117"/>
                <c:pt idx="0">
                  <c:v>0.51200000000000001</c:v>
                </c:pt>
                <c:pt idx="1">
                  <c:v>0.48599999999999999</c:v>
                </c:pt>
                <c:pt idx="2">
                  <c:v>0.49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0.48399999999999999</c:v>
                </c:pt>
                <c:pt idx="6">
                  <c:v>0.49399999999999999</c:v>
                </c:pt>
                <c:pt idx="7">
                  <c:v>0.50700000000000001</c:v>
                </c:pt>
                <c:pt idx="8">
                  <c:v>0.52300000000000002</c:v>
                </c:pt>
                <c:pt idx="9">
                  <c:v>0.97599999999999998</c:v>
                </c:pt>
                <c:pt idx="10">
                  <c:v>0.98399999999999999</c:v>
                </c:pt>
                <c:pt idx="11">
                  <c:v>1.302</c:v>
                </c:pt>
                <c:pt idx="12">
                  <c:v>1.3220000000000001</c:v>
                </c:pt>
                <c:pt idx="13">
                  <c:v>1.377</c:v>
                </c:pt>
                <c:pt idx="14">
                  <c:v>2.2370000000000001</c:v>
                </c:pt>
                <c:pt idx="15">
                  <c:v>7.3550000000000004</c:v>
                </c:pt>
                <c:pt idx="16">
                  <c:v>14.420999999999999</c:v>
                </c:pt>
                <c:pt idx="17">
                  <c:v>20.579000000000001</c:v>
                </c:pt>
                <c:pt idx="18">
                  <c:v>24.018999999999998</c:v>
                </c:pt>
                <c:pt idx="19">
                  <c:v>27.416</c:v>
                </c:pt>
                <c:pt idx="20">
                  <c:v>28.678000000000001</c:v>
                </c:pt>
                <c:pt idx="21">
                  <c:v>28.86</c:v>
                </c:pt>
                <c:pt idx="22">
                  <c:v>29.085999999999999</c:v>
                </c:pt>
                <c:pt idx="23">
                  <c:v>34.97</c:v>
                </c:pt>
                <c:pt idx="24">
                  <c:v>36.323</c:v>
                </c:pt>
                <c:pt idx="25">
                  <c:v>36.601999999999997</c:v>
                </c:pt>
                <c:pt idx="26">
                  <c:v>36.125999999999998</c:v>
                </c:pt>
                <c:pt idx="27">
                  <c:v>34.561</c:v>
                </c:pt>
                <c:pt idx="28">
                  <c:v>36.192999999999998</c:v>
                </c:pt>
                <c:pt idx="29">
                  <c:v>45.991999999999997</c:v>
                </c:pt>
                <c:pt idx="30">
                  <c:v>55.999000000000002</c:v>
                </c:pt>
                <c:pt idx="31">
                  <c:v>63.792000000000002</c:v>
                </c:pt>
                <c:pt idx="32">
                  <c:v>66.739000000000004</c:v>
                </c:pt>
                <c:pt idx="33">
                  <c:v>69.875</c:v>
                </c:pt>
                <c:pt idx="34">
                  <c:v>76.831000000000003</c:v>
                </c:pt>
                <c:pt idx="35">
                  <c:v>79.814999999999998</c:v>
                </c:pt>
                <c:pt idx="36">
                  <c:v>84.34</c:v>
                </c:pt>
                <c:pt idx="37">
                  <c:v>88.4</c:v>
                </c:pt>
                <c:pt idx="38">
                  <c:v>99.096999999999994</c:v>
                </c:pt>
                <c:pt idx="39">
                  <c:v>103.18</c:v>
                </c:pt>
                <c:pt idx="40">
                  <c:v>106.215</c:v>
                </c:pt>
                <c:pt idx="41">
                  <c:v>110.166</c:v>
                </c:pt>
                <c:pt idx="42">
                  <c:v>112.77</c:v>
                </c:pt>
                <c:pt idx="43">
                  <c:v>117.11799999999999</c:v>
                </c:pt>
                <c:pt idx="44">
                  <c:v>115.289</c:v>
                </c:pt>
                <c:pt idx="45">
                  <c:v>118.182</c:v>
                </c:pt>
                <c:pt idx="46">
                  <c:v>120.51</c:v>
                </c:pt>
                <c:pt idx="47">
                  <c:v>121.979</c:v>
                </c:pt>
                <c:pt idx="48">
                  <c:v>123.768</c:v>
                </c:pt>
                <c:pt idx="49">
                  <c:v>125.389</c:v>
                </c:pt>
                <c:pt idx="50">
                  <c:v>126.316</c:v>
                </c:pt>
                <c:pt idx="51">
                  <c:v>134.648</c:v>
                </c:pt>
                <c:pt idx="52">
                  <c:v>134.92699999999999</c:v>
                </c:pt>
                <c:pt idx="53">
                  <c:v>133.85300000000001</c:v>
                </c:pt>
                <c:pt idx="54">
                  <c:v>135.089</c:v>
                </c:pt>
                <c:pt idx="55">
                  <c:v>135.71899999999999</c:v>
                </c:pt>
                <c:pt idx="56">
                  <c:v>135.20400000000001</c:v>
                </c:pt>
                <c:pt idx="57">
                  <c:v>136.90299999999999</c:v>
                </c:pt>
                <c:pt idx="58">
                  <c:v>137.40899999999999</c:v>
                </c:pt>
                <c:pt idx="59">
                  <c:v>139.262</c:v>
                </c:pt>
                <c:pt idx="60">
                  <c:v>140.95599999999999</c:v>
                </c:pt>
                <c:pt idx="61">
                  <c:v>142.01300000000001</c:v>
                </c:pt>
                <c:pt idx="62">
                  <c:v>165.58799999999999</c:v>
                </c:pt>
                <c:pt idx="63">
                  <c:v>167.11500000000001</c:v>
                </c:pt>
                <c:pt idx="64">
                  <c:v>166.714</c:v>
                </c:pt>
                <c:pt idx="65">
                  <c:v>168.80699999999999</c:v>
                </c:pt>
                <c:pt idx="66">
                  <c:v>170.02</c:v>
                </c:pt>
                <c:pt idx="67">
                  <c:v>170.35900000000001</c:v>
                </c:pt>
                <c:pt idx="68">
                  <c:v>171.733</c:v>
                </c:pt>
                <c:pt idx="69">
                  <c:v>173.81</c:v>
                </c:pt>
                <c:pt idx="70">
                  <c:v>175.203</c:v>
                </c:pt>
                <c:pt idx="71">
                  <c:v>179.46799999999999</c:v>
                </c:pt>
                <c:pt idx="72">
                  <c:v>180.583</c:v>
                </c:pt>
                <c:pt idx="73">
                  <c:v>182.39699999999999</c:v>
                </c:pt>
                <c:pt idx="74">
                  <c:v>178.934</c:v>
                </c:pt>
                <c:pt idx="75">
                  <c:v>176.71899999999999</c:v>
                </c:pt>
                <c:pt idx="76">
                  <c:v>179.166</c:v>
                </c:pt>
                <c:pt idx="77">
                  <c:v>182.16200000000001</c:v>
                </c:pt>
                <c:pt idx="78">
                  <c:v>182.71299999999999</c:v>
                </c:pt>
                <c:pt idx="79">
                  <c:v>182.83500000000001</c:v>
                </c:pt>
                <c:pt idx="80">
                  <c:v>184.30099999999999</c:v>
                </c:pt>
                <c:pt idx="81">
                  <c:v>190.05699999999999</c:v>
                </c:pt>
                <c:pt idx="82">
                  <c:v>196.96700000000001</c:v>
                </c:pt>
                <c:pt idx="83">
                  <c:v>202.09200000000001</c:v>
                </c:pt>
                <c:pt idx="84">
                  <c:v>204.75299999999999</c:v>
                </c:pt>
                <c:pt idx="85">
                  <c:v>207.453</c:v>
                </c:pt>
                <c:pt idx="86">
                  <c:v>209.554</c:v>
                </c:pt>
                <c:pt idx="87">
                  <c:v>210.65199999999999</c:v>
                </c:pt>
                <c:pt idx="88">
                  <c:v>212.09200000000001</c:v>
                </c:pt>
                <c:pt idx="89">
                  <c:v>210.376</c:v>
                </c:pt>
                <c:pt idx="90">
                  <c:v>210.74700000000001</c:v>
                </c:pt>
                <c:pt idx="91">
                  <c:v>212.34200000000001</c:v>
                </c:pt>
                <c:pt idx="92">
                  <c:v>213.756</c:v>
                </c:pt>
                <c:pt idx="93">
                  <c:v>214.09100000000001</c:v>
                </c:pt>
                <c:pt idx="94">
                  <c:v>214.416</c:v>
                </c:pt>
                <c:pt idx="95">
                  <c:v>214.28700000000001</c:v>
                </c:pt>
                <c:pt idx="96">
                  <c:v>214.44900000000001</c:v>
                </c:pt>
                <c:pt idx="97">
                  <c:v>214.80600000000001</c:v>
                </c:pt>
                <c:pt idx="98">
                  <c:v>215.773</c:v>
                </c:pt>
                <c:pt idx="99">
                  <c:v>217.30600000000001</c:v>
                </c:pt>
                <c:pt idx="100">
                  <c:v>218.60300000000001</c:v>
                </c:pt>
                <c:pt idx="101">
                  <c:v>221.53100000000001</c:v>
                </c:pt>
                <c:pt idx="102">
                  <c:v>221.8</c:v>
                </c:pt>
                <c:pt idx="103">
                  <c:v>224.54400000000001</c:v>
                </c:pt>
                <c:pt idx="104">
                  <c:v>227.22900000000001</c:v>
                </c:pt>
                <c:pt idx="105">
                  <c:v>230.791</c:v>
                </c:pt>
                <c:pt idx="106">
                  <c:v>235.08600000000001</c:v>
                </c:pt>
                <c:pt idx="107">
                  <c:v>239.55699999999999</c:v>
                </c:pt>
                <c:pt idx="108">
                  <c:v>247.017</c:v>
                </c:pt>
                <c:pt idx="109">
                  <c:v>253.81399999999999</c:v>
                </c:pt>
                <c:pt idx="110">
                  <c:v>262.596</c:v>
                </c:pt>
                <c:pt idx="111">
                  <c:v>267.59699999999998</c:v>
                </c:pt>
                <c:pt idx="112">
                  <c:v>272.12271246</c:v>
                </c:pt>
                <c:pt idx="113">
                  <c:v>278.298608011</c:v>
                </c:pt>
                <c:pt idx="114">
                  <c:v>283.96775525200002</c:v>
                </c:pt>
                <c:pt idx="115">
                  <c:v>291.93861945599997</c:v>
                </c:pt>
                <c:pt idx="116">
                  <c:v>300.72169047599994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F-46D3-B757-DE06D026DA3B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íbúð'!$R$12:$R$128</c:f>
              <c:numCache>
                <c:formatCode>#,##0</c:formatCode>
                <c:ptCount val="117"/>
                <c:pt idx="0">
                  <c:v>79.097999999999999</c:v>
                </c:pt>
                <c:pt idx="1">
                  <c:v>96.837999999999994</c:v>
                </c:pt>
                <c:pt idx="2">
                  <c:v>89.882000000000005</c:v>
                </c:pt>
                <c:pt idx="3">
                  <c:v>83.924000000000007</c:v>
                </c:pt>
                <c:pt idx="4">
                  <c:v>78.894999999999996</c:v>
                </c:pt>
                <c:pt idx="5">
                  <c:v>75.807000000000002</c:v>
                </c:pt>
                <c:pt idx="6">
                  <c:v>73.739999999999995</c:v>
                </c:pt>
                <c:pt idx="7">
                  <c:v>72.573999999999998</c:v>
                </c:pt>
                <c:pt idx="8">
                  <c:v>74.825000000000003</c:v>
                </c:pt>
                <c:pt idx="9">
                  <c:v>75.043999999999997</c:v>
                </c:pt>
                <c:pt idx="10">
                  <c:v>74.802999999999997</c:v>
                </c:pt>
                <c:pt idx="11">
                  <c:v>75.667000000000002</c:v>
                </c:pt>
                <c:pt idx="12">
                  <c:v>76.337999999999994</c:v>
                </c:pt>
                <c:pt idx="13">
                  <c:v>75.984999999999999</c:v>
                </c:pt>
                <c:pt idx="14">
                  <c:v>72.808000000000007</c:v>
                </c:pt>
                <c:pt idx="15">
                  <c:v>119.58199999999999</c:v>
                </c:pt>
                <c:pt idx="16">
                  <c:v>120.949</c:v>
                </c:pt>
                <c:pt idx="17">
                  <c:v>120.732</c:v>
                </c:pt>
                <c:pt idx="18">
                  <c:v>116.1</c:v>
                </c:pt>
                <c:pt idx="19">
                  <c:v>113.572</c:v>
                </c:pt>
                <c:pt idx="20">
                  <c:v>113.92100000000001</c:v>
                </c:pt>
                <c:pt idx="21">
                  <c:v>110.03</c:v>
                </c:pt>
                <c:pt idx="22">
                  <c:v>93.691000000000003</c:v>
                </c:pt>
                <c:pt idx="23">
                  <c:v>105.175</c:v>
                </c:pt>
                <c:pt idx="24">
                  <c:v>104.825</c:v>
                </c:pt>
                <c:pt idx="25">
                  <c:v>105.527</c:v>
                </c:pt>
                <c:pt idx="26">
                  <c:v>105.572</c:v>
                </c:pt>
                <c:pt idx="27">
                  <c:v>104.852</c:v>
                </c:pt>
                <c:pt idx="28">
                  <c:v>104.76</c:v>
                </c:pt>
                <c:pt idx="29">
                  <c:v>79.715999999999994</c:v>
                </c:pt>
                <c:pt idx="30">
                  <c:v>58.466999999999999</c:v>
                </c:pt>
                <c:pt idx="31">
                  <c:v>43.459000000000003</c:v>
                </c:pt>
                <c:pt idx="32">
                  <c:v>37.904000000000003</c:v>
                </c:pt>
                <c:pt idx="33">
                  <c:v>34.549999999999997</c:v>
                </c:pt>
                <c:pt idx="34">
                  <c:v>24.265999999999998</c:v>
                </c:pt>
                <c:pt idx="35">
                  <c:v>19.353000000000002</c:v>
                </c:pt>
                <c:pt idx="36">
                  <c:v>15.840999999999999</c:v>
                </c:pt>
                <c:pt idx="37">
                  <c:v>10.967000000000001</c:v>
                </c:pt>
                <c:pt idx="38">
                  <c:v>6.7140000000000004</c:v>
                </c:pt>
                <c:pt idx="39">
                  <c:v>3.746</c:v>
                </c:pt>
                <c:pt idx="40">
                  <c:v>3.234</c:v>
                </c:pt>
                <c:pt idx="41">
                  <c:v>2.6059999999999999</c:v>
                </c:pt>
                <c:pt idx="42">
                  <c:v>3.1309999999999998</c:v>
                </c:pt>
                <c:pt idx="43">
                  <c:v>2.74</c:v>
                </c:pt>
                <c:pt idx="44">
                  <c:v>2.7789999999999999</c:v>
                </c:pt>
                <c:pt idx="45">
                  <c:v>2.556</c:v>
                </c:pt>
                <c:pt idx="46">
                  <c:v>3.254</c:v>
                </c:pt>
                <c:pt idx="47">
                  <c:v>3.319</c:v>
                </c:pt>
                <c:pt idx="48">
                  <c:v>3.31</c:v>
                </c:pt>
                <c:pt idx="49">
                  <c:v>3.2170000000000001</c:v>
                </c:pt>
                <c:pt idx="50">
                  <c:v>3.1360000000000001</c:v>
                </c:pt>
                <c:pt idx="51">
                  <c:v>2.9980000000000002</c:v>
                </c:pt>
                <c:pt idx="52">
                  <c:v>2.8540000000000001</c:v>
                </c:pt>
                <c:pt idx="53">
                  <c:v>2.7250000000000001</c:v>
                </c:pt>
                <c:pt idx="54">
                  <c:v>2.2789999999999999</c:v>
                </c:pt>
                <c:pt idx="55">
                  <c:v>2.2250000000000001</c:v>
                </c:pt>
                <c:pt idx="56">
                  <c:v>2.2200000000000002</c:v>
                </c:pt>
                <c:pt idx="57">
                  <c:v>2.1909999999999998</c:v>
                </c:pt>
                <c:pt idx="58">
                  <c:v>2.0190000000000001</c:v>
                </c:pt>
                <c:pt idx="59">
                  <c:v>1.9630000000000001</c:v>
                </c:pt>
                <c:pt idx="60">
                  <c:v>1.877</c:v>
                </c:pt>
                <c:pt idx="61">
                  <c:v>1.66</c:v>
                </c:pt>
                <c:pt idx="62">
                  <c:v>1.2789999999999999</c:v>
                </c:pt>
                <c:pt idx="63">
                  <c:v>1.1040000000000001</c:v>
                </c:pt>
                <c:pt idx="64">
                  <c:v>1.069</c:v>
                </c:pt>
                <c:pt idx="65">
                  <c:v>1.0669999999999999</c:v>
                </c:pt>
                <c:pt idx="66">
                  <c:v>1.0609999999999999</c:v>
                </c:pt>
                <c:pt idx="67">
                  <c:v>1.0620000000000001</c:v>
                </c:pt>
                <c:pt idx="68">
                  <c:v>1.069</c:v>
                </c:pt>
                <c:pt idx="69">
                  <c:v>0.82099999999999995</c:v>
                </c:pt>
                <c:pt idx="70">
                  <c:v>0.82099999999999995</c:v>
                </c:pt>
                <c:pt idx="71">
                  <c:v>0.627</c:v>
                </c:pt>
                <c:pt idx="72">
                  <c:v>0.622</c:v>
                </c:pt>
                <c:pt idx="73">
                  <c:v>0.61699999999999999</c:v>
                </c:pt>
                <c:pt idx="74">
                  <c:v>0.47199999999999998</c:v>
                </c:pt>
                <c:pt idx="75">
                  <c:v>0.495</c:v>
                </c:pt>
                <c:pt idx="76">
                  <c:v>0.47899999999999998</c:v>
                </c:pt>
                <c:pt idx="77">
                  <c:v>0.54600000000000004</c:v>
                </c:pt>
                <c:pt idx="78">
                  <c:v>0.52600000000000002</c:v>
                </c:pt>
                <c:pt idx="79">
                  <c:v>0.44700000000000001</c:v>
                </c:pt>
                <c:pt idx="80">
                  <c:v>0.442</c:v>
                </c:pt>
                <c:pt idx="81">
                  <c:v>0.441</c:v>
                </c:pt>
                <c:pt idx="82">
                  <c:v>0.4</c:v>
                </c:pt>
                <c:pt idx="83">
                  <c:v>0.39300000000000002</c:v>
                </c:pt>
                <c:pt idx="84">
                  <c:v>0.39</c:v>
                </c:pt>
                <c:pt idx="85">
                  <c:v>0.37</c:v>
                </c:pt>
                <c:pt idx="86">
                  <c:v>0.38100000000000001</c:v>
                </c:pt>
                <c:pt idx="87">
                  <c:v>0.377</c:v>
                </c:pt>
                <c:pt idx="88">
                  <c:v>0.376</c:v>
                </c:pt>
                <c:pt idx="89">
                  <c:v>0.36099999999999999</c:v>
                </c:pt>
                <c:pt idx="90">
                  <c:v>0.36199999999999999</c:v>
                </c:pt>
                <c:pt idx="91">
                  <c:v>0.35599999999999998</c:v>
                </c:pt>
                <c:pt idx="92">
                  <c:v>0.35799999999999998</c:v>
                </c:pt>
                <c:pt idx="93">
                  <c:v>0.34399999999999997</c:v>
                </c:pt>
                <c:pt idx="94">
                  <c:v>0.33300000000000002</c:v>
                </c:pt>
                <c:pt idx="95">
                  <c:v>0.32900000000000001</c:v>
                </c:pt>
                <c:pt idx="96">
                  <c:v>0.30099999999999999</c:v>
                </c:pt>
                <c:pt idx="97">
                  <c:v>0.28599999999999998</c:v>
                </c:pt>
                <c:pt idx="98">
                  <c:v>0.28499999999999998</c:v>
                </c:pt>
                <c:pt idx="99">
                  <c:v>0.27700000000000002</c:v>
                </c:pt>
                <c:pt idx="100">
                  <c:v>0.23300000000000001</c:v>
                </c:pt>
                <c:pt idx="101">
                  <c:v>0.247</c:v>
                </c:pt>
                <c:pt idx="102">
                  <c:v>0.23</c:v>
                </c:pt>
                <c:pt idx="103">
                  <c:v>0.214</c:v>
                </c:pt>
                <c:pt idx="104">
                  <c:v>0.223</c:v>
                </c:pt>
                <c:pt idx="105">
                  <c:v>0.22500000000000001</c:v>
                </c:pt>
                <c:pt idx="106">
                  <c:v>0.22700000000000001</c:v>
                </c:pt>
                <c:pt idx="107">
                  <c:v>0.22600000000000001</c:v>
                </c:pt>
                <c:pt idx="108">
                  <c:v>0.22</c:v>
                </c:pt>
                <c:pt idx="109">
                  <c:v>0.215</c:v>
                </c:pt>
                <c:pt idx="110">
                  <c:v>0.217</c:v>
                </c:pt>
                <c:pt idx="111">
                  <c:v>0.21199999999999999</c:v>
                </c:pt>
                <c:pt idx="112">
                  <c:v>0.19800000000000001</c:v>
                </c:pt>
                <c:pt idx="113">
                  <c:v>0.19235853299999145</c:v>
                </c:pt>
                <c:pt idx="114">
                  <c:v>0.19007447500000127</c:v>
                </c:pt>
                <c:pt idx="115">
                  <c:v>0.17453962100000353</c:v>
                </c:pt>
                <c:pt idx="116">
                  <c:v>0.16434156500000971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F-46D3-B757-DE06D026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0360"/>
        <c:axId val="187709576"/>
      </c:areaChart>
      <c:dateAx>
        <c:axId val="187710360"/>
        <c:scaling>
          <c:orientation val="minMax"/>
          <c:min val="3981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7709576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877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877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00986418491451"/>
          <c:y val="0.81614527913740509"/>
          <c:w val="0.27765909966756269"/>
          <c:h val="0.1734683975313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r>
              <a:rPr lang="en-US"/>
              <a:t>Þróun í heildarstöðu útlána til heimila með veð í íbúð að nafnvirði</a:t>
            </a:r>
          </a:p>
        </c:rich>
      </c:tx>
      <c:layout>
        <c:manualLayout>
          <c:xMode val="edge"/>
          <c:yMode val="edge"/>
          <c:x val="0.1379057097177013"/>
          <c:y val="7.62994869009701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176484380306491E-2"/>
          <c:y val="0.22889846070291053"/>
          <c:w val="0.88465291311594463"/>
          <c:h val="0.50314705344298427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íbúð'!$C$2</c:f>
              <c:strCache>
                <c:ptCount val="1"/>
                <c:pt idx="0">
                  <c:v>Bankakerfið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cat>
            <c:numRef>
              <c:f>'Lán með veð í íbúð'!$A$12:$A$134</c:f>
              <c:numCache>
                <c:formatCode>yyyy\-mm</c:formatCode>
                <c:ptCount val="123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</c:numCache>
            </c:numRef>
          </c:cat>
          <c:val>
            <c:numRef>
              <c:f>'Lán með veð í íbúð'!$C$12:$C$134</c:f>
              <c:numCache>
                <c:formatCode>#,##0</c:formatCode>
                <c:ptCount val="123"/>
                <c:pt idx="0">
                  <c:v>387297</c:v>
                </c:pt>
                <c:pt idx="1">
                  <c:v>415654</c:v>
                </c:pt>
                <c:pt idx="2">
                  <c:v>410907</c:v>
                </c:pt>
                <c:pt idx="3">
                  <c:v>409949</c:v>
                </c:pt>
                <c:pt idx="4">
                  <c:v>408248</c:v>
                </c:pt>
                <c:pt idx="5">
                  <c:v>356647</c:v>
                </c:pt>
                <c:pt idx="6">
                  <c:v>355217</c:v>
                </c:pt>
                <c:pt idx="7">
                  <c:v>356819</c:v>
                </c:pt>
                <c:pt idx="8">
                  <c:v>358696</c:v>
                </c:pt>
                <c:pt idx="9">
                  <c:v>360002</c:v>
                </c:pt>
                <c:pt idx="10">
                  <c:v>354614</c:v>
                </c:pt>
                <c:pt idx="11">
                  <c:v>358015</c:v>
                </c:pt>
                <c:pt idx="12">
                  <c:v>360894</c:v>
                </c:pt>
                <c:pt idx="13">
                  <c:v>363438</c:v>
                </c:pt>
                <c:pt idx="14">
                  <c:v>360134</c:v>
                </c:pt>
                <c:pt idx="15">
                  <c:v>422171</c:v>
                </c:pt>
                <c:pt idx="16">
                  <c:v>425309</c:v>
                </c:pt>
                <c:pt idx="17">
                  <c:v>430525</c:v>
                </c:pt>
                <c:pt idx="18">
                  <c:v>429579</c:v>
                </c:pt>
                <c:pt idx="19">
                  <c:v>430183</c:v>
                </c:pt>
                <c:pt idx="20">
                  <c:v>428847</c:v>
                </c:pt>
                <c:pt idx="21">
                  <c:v>421966</c:v>
                </c:pt>
                <c:pt idx="22">
                  <c:v>405059</c:v>
                </c:pt>
                <c:pt idx="23">
                  <c:v>418045</c:v>
                </c:pt>
                <c:pt idx="24">
                  <c:v>416957</c:v>
                </c:pt>
                <c:pt idx="25">
                  <c:v>418945</c:v>
                </c:pt>
                <c:pt idx="26">
                  <c:v>415297</c:v>
                </c:pt>
                <c:pt idx="27">
                  <c:v>413148</c:v>
                </c:pt>
                <c:pt idx="28">
                  <c:v>414867</c:v>
                </c:pt>
                <c:pt idx="29">
                  <c:v>401918</c:v>
                </c:pt>
                <c:pt idx="30">
                  <c:v>382104</c:v>
                </c:pt>
                <c:pt idx="31">
                  <c:v>372945</c:v>
                </c:pt>
                <c:pt idx="32">
                  <c:v>369613</c:v>
                </c:pt>
                <c:pt idx="33">
                  <c:v>368050</c:v>
                </c:pt>
                <c:pt idx="34">
                  <c:v>362840</c:v>
                </c:pt>
                <c:pt idx="35">
                  <c:v>359318</c:v>
                </c:pt>
                <c:pt idx="36">
                  <c:v>359483</c:v>
                </c:pt>
                <c:pt idx="37">
                  <c:v>357418</c:v>
                </c:pt>
                <c:pt idx="38">
                  <c:v>483362</c:v>
                </c:pt>
                <c:pt idx="39">
                  <c:v>484949</c:v>
                </c:pt>
                <c:pt idx="40">
                  <c:v>487202</c:v>
                </c:pt>
                <c:pt idx="41">
                  <c:v>491040</c:v>
                </c:pt>
                <c:pt idx="42">
                  <c:v>496155</c:v>
                </c:pt>
                <c:pt idx="43">
                  <c:v>501106</c:v>
                </c:pt>
                <c:pt idx="44">
                  <c:v>504159</c:v>
                </c:pt>
                <c:pt idx="45">
                  <c:v>506717</c:v>
                </c:pt>
                <c:pt idx="46">
                  <c:v>505841</c:v>
                </c:pt>
                <c:pt idx="47">
                  <c:v>505781</c:v>
                </c:pt>
                <c:pt idx="48">
                  <c:v>509637</c:v>
                </c:pt>
                <c:pt idx="49">
                  <c:v>512179</c:v>
                </c:pt>
                <c:pt idx="50">
                  <c:v>513441</c:v>
                </c:pt>
                <c:pt idx="51">
                  <c:v>520256</c:v>
                </c:pt>
                <c:pt idx="52">
                  <c:v>520125</c:v>
                </c:pt>
                <c:pt idx="53">
                  <c:v>525105</c:v>
                </c:pt>
                <c:pt idx="54">
                  <c:v>523656</c:v>
                </c:pt>
                <c:pt idx="55">
                  <c:v>524000</c:v>
                </c:pt>
                <c:pt idx="56">
                  <c:v>524835</c:v>
                </c:pt>
                <c:pt idx="57">
                  <c:v>529708</c:v>
                </c:pt>
                <c:pt idx="58">
                  <c:v>526992</c:v>
                </c:pt>
                <c:pt idx="59">
                  <c:v>532247</c:v>
                </c:pt>
                <c:pt idx="60">
                  <c:v>535845</c:v>
                </c:pt>
                <c:pt idx="61">
                  <c:v>538032</c:v>
                </c:pt>
                <c:pt idx="62">
                  <c:v>592344</c:v>
                </c:pt>
                <c:pt idx="63">
                  <c:v>596181</c:v>
                </c:pt>
                <c:pt idx="64">
                  <c:v>594640</c:v>
                </c:pt>
                <c:pt idx="65">
                  <c:v>599461</c:v>
                </c:pt>
                <c:pt idx="66">
                  <c:v>603303</c:v>
                </c:pt>
                <c:pt idx="67">
                  <c:v>607585</c:v>
                </c:pt>
                <c:pt idx="68">
                  <c:v>613238</c:v>
                </c:pt>
                <c:pt idx="69">
                  <c:v>619934</c:v>
                </c:pt>
                <c:pt idx="70">
                  <c:v>622680</c:v>
                </c:pt>
                <c:pt idx="71">
                  <c:v>632518</c:v>
                </c:pt>
                <c:pt idx="72">
                  <c:v>636103</c:v>
                </c:pt>
                <c:pt idx="73">
                  <c:v>640764</c:v>
                </c:pt>
                <c:pt idx="74">
                  <c:v>634776</c:v>
                </c:pt>
                <c:pt idx="75">
                  <c:v>629764</c:v>
                </c:pt>
                <c:pt idx="76">
                  <c:v>627055</c:v>
                </c:pt>
                <c:pt idx="77">
                  <c:v>636745</c:v>
                </c:pt>
                <c:pt idx="78">
                  <c:v>641728</c:v>
                </c:pt>
                <c:pt idx="79">
                  <c:v>641671</c:v>
                </c:pt>
                <c:pt idx="80">
                  <c:v>644576</c:v>
                </c:pt>
                <c:pt idx="81">
                  <c:v>646913</c:v>
                </c:pt>
                <c:pt idx="82">
                  <c:v>660690</c:v>
                </c:pt>
                <c:pt idx="83">
                  <c:v>674318</c:v>
                </c:pt>
                <c:pt idx="84">
                  <c:v>680024</c:v>
                </c:pt>
                <c:pt idx="85">
                  <c:v>682779</c:v>
                </c:pt>
                <c:pt idx="86">
                  <c:v>681025</c:v>
                </c:pt>
                <c:pt idx="87">
                  <c:v>684365</c:v>
                </c:pt>
                <c:pt idx="88">
                  <c:v>685652</c:v>
                </c:pt>
                <c:pt idx="89">
                  <c:v>687312</c:v>
                </c:pt>
                <c:pt idx="90">
                  <c:v>690713</c:v>
                </c:pt>
                <c:pt idx="91">
                  <c:v>696784</c:v>
                </c:pt>
                <c:pt idx="92">
                  <c:v>702368</c:v>
                </c:pt>
                <c:pt idx="93">
                  <c:v>707181</c:v>
                </c:pt>
                <c:pt idx="94">
                  <c:v>708183</c:v>
                </c:pt>
                <c:pt idx="95">
                  <c:v>712814</c:v>
                </c:pt>
                <c:pt idx="96">
                  <c:v>725329</c:v>
                </c:pt>
                <c:pt idx="97">
                  <c:v>729830</c:v>
                </c:pt>
                <c:pt idx="98">
                  <c:v>736350</c:v>
                </c:pt>
                <c:pt idx="99">
                  <c:v>742881</c:v>
                </c:pt>
                <c:pt idx="100">
                  <c:v>741612</c:v>
                </c:pt>
                <c:pt idx="101">
                  <c:v>752154</c:v>
                </c:pt>
                <c:pt idx="102">
                  <c:v>756643</c:v>
                </c:pt>
                <c:pt idx="103">
                  <c:v>762642</c:v>
                </c:pt>
                <c:pt idx="104">
                  <c:v>768179</c:v>
                </c:pt>
                <c:pt idx="105">
                  <c:v>776682</c:v>
                </c:pt>
                <c:pt idx="106">
                  <c:v>781438</c:v>
                </c:pt>
                <c:pt idx="107">
                  <c:v>788978</c:v>
                </c:pt>
                <c:pt idx="108">
                  <c:v>799981</c:v>
                </c:pt>
                <c:pt idx="109">
                  <c:v>808185</c:v>
                </c:pt>
                <c:pt idx="110">
                  <c:v>812527</c:v>
                </c:pt>
                <c:pt idx="111">
                  <c:v>820533</c:v>
                </c:pt>
                <c:pt idx="112">
                  <c:v>825116.08812500001</c:v>
                </c:pt>
                <c:pt idx="113">
                  <c:v>833891.33256300003</c:v>
                </c:pt>
                <c:pt idx="114">
                  <c:v>843032.974453</c:v>
                </c:pt>
                <c:pt idx="115">
                  <c:v>853167.7302029999</c:v>
                </c:pt>
                <c:pt idx="116">
                  <c:v>861696.26712800015</c:v>
                </c:pt>
                <c:pt idx="117">
                  <c:v>874861.6939780002</c:v>
                </c:pt>
                <c:pt idx="118">
                  <c:v>882568.76361999987</c:v>
                </c:pt>
                <c:pt idx="119">
                  <c:v>894777.63817399996</c:v>
                </c:pt>
                <c:pt idx="120">
                  <c:v>902366.03920500015</c:v>
                </c:pt>
                <c:pt idx="121">
                  <c:v>915690.04405999999</c:v>
                </c:pt>
                <c:pt idx="122">
                  <c:v>924423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8-4B8F-9594-41D1224BBE62}"/>
            </c:ext>
          </c:extLst>
        </c:ser>
        <c:ser>
          <c:idx val="0"/>
          <c:order val="1"/>
          <c:tx>
            <c:strRef>
              <c:f>'Lán með veð í íbúð'!$B$2</c:f>
              <c:strCache>
                <c:ptCount val="1"/>
                <c:pt idx="0">
                  <c:v>Lífeyrissjóðir</c:v>
                </c:pt>
              </c:strCache>
            </c:strRef>
          </c:tx>
          <c:spPr>
            <a:solidFill>
              <a:srgbClr val="CD4F3C"/>
            </a:solidFill>
            <a:ln>
              <a:noFill/>
            </a:ln>
            <a:effectLst/>
          </c:spPr>
          <c:cat>
            <c:numRef>
              <c:f>'Lán með veð í íbúð'!$A$12:$A$134</c:f>
              <c:numCache>
                <c:formatCode>yyyy\-mm</c:formatCode>
                <c:ptCount val="123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</c:numCache>
            </c:numRef>
          </c:cat>
          <c:val>
            <c:numRef>
              <c:f>'Lán með veð í íbúð'!$B$12:$B$134</c:f>
              <c:numCache>
                <c:formatCode>#,##0</c:formatCode>
                <c:ptCount val="123"/>
                <c:pt idx="0">
                  <c:v>159454</c:v>
                </c:pt>
                <c:pt idx="1">
                  <c:v>162141</c:v>
                </c:pt>
                <c:pt idx="2">
                  <c:v>163282</c:v>
                </c:pt>
                <c:pt idx="3">
                  <c:v>165826</c:v>
                </c:pt>
                <c:pt idx="4">
                  <c:v>167084</c:v>
                </c:pt>
                <c:pt idx="5">
                  <c:v>168288</c:v>
                </c:pt>
                <c:pt idx="6">
                  <c:v>167847</c:v>
                </c:pt>
                <c:pt idx="7">
                  <c:v>168581</c:v>
                </c:pt>
                <c:pt idx="8">
                  <c:v>170497</c:v>
                </c:pt>
                <c:pt idx="9">
                  <c:v>172653</c:v>
                </c:pt>
                <c:pt idx="10">
                  <c:v>172878</c:v>
                </c:pt>
                <c:pt idx="11">
                  <c:v>173225</c:v>
                </c:pt>
                <c:pt idx="12">
                  <c:v>174121</c:v>
                </c:pt>
                <c:pt idx="13">
                  <c:v>175499</c:v>
                </c:pt>
                <c:pt idx="14">
                  <c:v>174436</c:v>
                </c:pt>
                <c:pt idx="15">
                  <c:v>175376</c:v>
                </c:pt>
                <c:pt idx="16">
                  <c:v>174778</c:v>
                </c:pt>
                <c:pt idx="17">
                  <c:v>176270</c:v>
                </c:pt>
                <c:pt idx="18">
                  <c:v>176887</c:v>
                </c:pt>
                <c:pt idx="19">
                  <c:v>177032</c:v>
                </c:pt>
                <c:pt idx="20">
                  <c:v>177263</c:v>
                </c:pt>
                <c:pt idx="21">
                  <c:v>176344</c:v>
                </c:pt>
                <c:pt idx="22">
                  <c:v>175145</c:v>
                </c:pt>
                <c:pt idx="23">
                  <c:v>175126</c:v>
                </c:pt>
                <c:pt idx="24">
                  <c:v>174833</c:v>
                </c:pt>
                <c:pt idx="25">
                  <c:v>175441</c:v>
                </c:pt>
                <c:pt idx="26">
                  <c:v>171889</c:v>
                </c:pt>
                <c:pt idx="27">
                  <c:v>172078</c:v>
                </c:pt>
                <c:pt idx="28">
                  <c:v>170479</c:v>
                </c:pt>
                <c:pt idx="29">
                  <c:v>172394</c:v>
                </c:pt>
                <c:pt idx="30">
                  <c:v>174042</c:v>
                </c:pt>
                <c:pt idx="31">
                  <c:v>175113</c:v>
                </c:pt>
                <c:pt idx="32">
                  <c:v>176555</c:v>
                </c:pt>
                <c:pt idx="33">
                  <c:v>183015</c:v>
                </c:pt>
                <c:pt idx="34">
                  <c:v>183090</c:v>
                </c:pt>
                <c:pt idx="35">
                  <c:v>183326</c:v>
                </c:pt>
                <c:pt idx="36">
                  <c:v>183809</c:v>
                </c:pt>
                <c:pt idx="37">
                  <c:v>183542</c:v>
                </c:pt>
                <c:pt idx="38">
                  <c:v>181352</c:v>
                </c:pt>
                <c:pt idx="39">
                  <c:v>180954</c:v>
                </c:pt>
                <c:pt idx="40">
                  <c:v>180691</c:v>
                </c:pt>
                <c:pt idx="41">
                  <c:v>181312</c:v>
                </c:pt>
                <c:pt idx="42">
                  <c:v>181634</c:v>
                </c:pt>
                <c:pt idx="43">
                  <c:v>181816</c:v>
                </c:pt>
                <c:pt idx="44">
                  <c:v>181628</c:v>
                </c:pt>
                <c:pt idx="45">
                  <c:v>181279</c:v>
                </c:pt>
                <c:pt idx="46">
                  <c:v>181103</c:v>
                </c:pt>
                <c:pt idx="47">
                  <c:v>179136</c:v>
                </c:pt>
                <c:pt idx="48">
                  <c:v>179756</c:v>
                </c:pt>
                <c:pt idx="49">
                  <c:v>179753</c:v>
                </c:pt>
                <c:pt idx="50">
                  <c:v>180939</c:v>
                </c:pt>
                <c:pt idx="51">
                  <c:v>180505</c:v>
                </c:pt>
                <c:pt idx="52">
                  <c:v>179889</c:v>
                </c:pt>
                <c:pt idx="53">
                  <c:v>182691</c:v>
                </c:pt>
                <c:pt idx="54">
                  <c:v>182513</c:v>
                </c:pt>
                <c:pt idx="55">
                  <c:v>182415</c:v>
                </c:pt>
                <c:pt idx="56">
                  <c:v>182057</c:v>
                </c:pt>
                <c:pt idx="57">
                  <c:v>182503</c:v>
                </c:pt>
                <c:pt idx="58">
                  <c:v>182093</c:v>
                </c:pt>
                <c:pt idx="59">
                  <c:v>182190</c:v>
                </c:pt>
                <c:pt idx="60">
                  <c:v>182674</c:v>
                </c:pt>
                <c:pt idx="61">
                  <c:v>182307</c:v>
                </c:pt>
                <c:pt idx="62">
                  <c:v>181543</c:v>
                </c:pt>
                <c:pt idx="63">
                  <c:v>182129</c:v>
                </c:pt>
                <c:pt idx="64">
                  <c:v>180383</c:v>
                </c:pt>
                <c:pt idx="65">
                  <c:v>180700</c:v>
                </c:pt>
                <c:pt idx="66">
                  <c:v>180822</c:v>
                </c:pt>
                <c:pt idx="67">
                  <c:v>180963</c:v>
                </c:pt>
                <c:pt idx="68">
                  <c:v>180768</c:v>
                </c:pt>
                <c:pt idx="69">
                  <c:v>180675</c:v>
                </c:pt>
                <c:pt idx="70">
                  <c:v>179813</c:v>
                </c:pt>
                <c:pt idx="71">
                  <c:v>179766</c:v>
                </c:pt>
                <c:pt idx="72">
                  <c:v>179371</c:v>
                </c:pt>
                <c:pt idx="73">
                  <c:v>179000</c:v>
                </c:pt>
                <c:pt idx="74">
                  <c:v>175927</c:v>
                </c:pt>
                <c:pt idx="75">
                  <c:v>172737</c:v>
                </c:pt>
                <c:pt idx="76">
                  <c:v>170160</c:v>
                </c:pt>
                <c:pt idx="77">
                  <c:v>171007</c:v>
                </c:pt>
                <c:pt idx="78">
                  <c:v>171557</c:v>
                </c:pt>
                <c:pt idx="79">
                  <c:v>170423</c:v>
                </c:pt>
                <c:pt idx="80">
                  <c:v>169385</c:v>
                </c:pt>
                <c:pt idx="81">
                  <c:v>170037</c:v>
                </c:pt>
                <c:pt idx="82">
                  <c:v>169755</c:v>
                </c:pt>
                <c:pt idx="83">
                  <c:v>170266</c:v>
                </c:pt>
                <c:pt idx="84">
                  <c:v>170422</c:v>
                </c:pt>
                <c:pt idx="85">
                  <c:v>171537</c:v>
                </c:pt>
                <c:pt idx="86">
                  <c:v>172482</c:v>
                </c:pt>
                <c:pt idx="87">
                  <c:v>173693</c:v>
                </c:pt>
                <c:pt idx="88">
                  <c:v>175951</c:v>
                </c:pt>
                <c:pt idx="89">
                  <c:v>181071</c:v>
                </c:pt>
                <c:pt idx="90">
                  <c:v>187505</c:v>
                </c:pt>
                <c:pt idx="91">
                  <c:v>193016</c:v>
                </c:pt>
                <c:pt idx="92">
                  <c:v>199423</c:v>
                </c:pt>
                <c:pt idx="93">
                  <c:v>204843</c:v>
                </c:pt>
                <c:pt idx="94">
                  <c:v>210497</c:v>
                </c:pt>
                <c:pt idx="95">
                  <c:v>216448</c:v>
                </c:pt>
                <c:pt idx="96">
                  <c:v>223433</c:v>
                </c:pt>
                <c:pt idx="97">
                  <c:v>230138</c:v>
                </c:pt>
                <c:pt idx="98">
                  <c:v>235722</c:v>
                </c:pt>
                <c:pt idx="99">
                  <c:v>241983</c:v>
                </c:pt>
                <c:pt idx="100">
                  <c:v>247036</c:v>
                </c:pt>
                <c:pt idx="101">
                  <c:v>257027</c:v>
                </c:pt>
                <c:pt idx="102">
                  <c:v>261577</c:v>
                </c:pt>
                <c:pt idx="103">
                  <c:v>271190</c:v>
                </c:pt>
                <c:pt idx="104">
                  <c:v>281776</c:v>
                </c:pt>
                <c:pt idx="105">
                  <c:v>290799</c:v>
                </c:pt>
                <c:pt idx="106">
                  <c:v>299947</c:v>
                </c:pt>
                <c:pt idx="107">
                  <c:v>305057</c:v>
                </c:pt>
                <c:pt idx="108">
                  <c:v>312003</c:v>
                </c:pt>
                <c:pt idx="109">
                  <c:v>322559</c:v>
                </c:pt>
                <c:pt idx="110">
                  <c:v>328414.64268999995</c:v>
                </c:pt>
                <c:pt idx="111">
                  <c:v>336251</c:v>
                </c:pt>
                <c:pt idx="112">
                  <c:v>340822</c:v>
                </c:pt>
                <c:pt idx="113">
                  <c:v>349936</c:v>
                </c:pt>
                <c:pt idx="114">
                  <c:v>358145</c:v>
                </c:pt>
                <c:pt idx="115">
                  <c:v>367004</c:v>
                </c:pt>
                <c:pt idx="116">
                  <c:v>374254</c:v>
                </c:pt>
                <c:pt idx="117">
                  <c:v>384590</c:v>
                </c:pt>
                <c:pt idx="118">
                  <c:v>393799</c:v>
                </c:pt>
                <c:pt idx="119">
                  <c:v>404515</c:v>
                </c:pt>
                <c:pt idx="120">
                  <c:v>412146</c:v>
                </c:pt>
                <c:pt idx="121">
                  <c:v>419670</c:v>
                </c:pt>
                <c:pt idx="122">
                  <c:v>424384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8-4B8F-9594-41D1224BBE62}"/>
            </c:ext>
          </c:extLst>
        </c:ser>
        <c:ser>
          <c:idx val="2"/>
          <c:order val="2"/>
          <c:tx>
            <c:strRef>
              <c:f>'Lán með veð í íbúð'!$D$2</c:f>
              <c:strCache>
                <c:ptCount val="1"/>
                <c:pt idx="0">
                  <c:v>Íbúðalánasjóður</c:v>
                </c:pt>
              </c:strCache>
            </c:strRef>
          </c:tx>
          <c:spPr>
            <a:solidFill>
              <a:srgbClr val="DD9222"/>
            </a:solidFill>
            <a:ln>
              <a:noFill/>
            </a:ln>
            <a:effectLst/>
          </c:spPr>
          <c:cat>
            <c:numRef>
              <c:f>'Lán með veð í íbúð'!$A$12:$A$134</c:f>
              <c:numCache>
                <c:formatCode>yyyy\-mm</c:formatCode>
                <c:ptCount val="123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</c:numCache>
            </c:numRef>
          </c:cat>
          <c:val>
            <c:numRef>
              <c:f>'Lán með veð í íbúð'!$D$12:$D$134</c:f>
              <c:numCache>
                <c:formatCode>#,##0</c:formatCode>
                <c:ptCount val="123"/>
                <c:pt idx="0">
                  <c:v>442800</c:v>
                </c:pt>
                <c:pt idx="1">
                  <c:v>450063</c:v>
                </c:pt>
                <c:pt idx="2">
                  <c:v>458421</c:v>
                </c:pt>
                <c:pt idx="3">
                  <c:v>464605</c:v>
                </c:pt>
                <c:pt idx="4">
                  <c:v>570249</c:v>
                </c:pt>
                <c:pt idx="5">
                  <c:v>573162</c:v>
                </c:pt>
                <c:pt idx="6">
                  <c:v>583072</c:v>
                </c:pt>
                <c:pt idx="7">
                  <c:v>582955</c:v>
                </c:pt>
                <c:pt idx="8">
                  <c:v>598765</c:v>
                </c:pt>
                <c:pt idx="9">
                  <c:v>609523</c:v>
                </c:pt>
                <c:pt idx="10">
                  <c:v>609984</c:v>
                </c:pt>
                <c:pt idx="11">
                  <c:v>613666</c:v>
                </c:pt>
                <c:pt idx="12">
                  <c:v>617943</c:v>
                </c:pt>
                <c:pt idx="13">
                  <c:v>624259</c:v>
                </c:pt>
                <c:pt idx="14">
                  <c:v>616362</c:v>
                </c:pt>
                <c:pt idx="15">
                  <c:v>619345</c:v>
                </c:pt>
                <c:pt idx="16">
                  <c:v>617765</c:v>
                </c:pt>
                <c:pt idx="17">
                  <c:v>625136</c:v>
                </c:pt>
                <c:pt idx="18">
                  <c:v>629368</c:v>
                </c:pt>
                <c:pt idx="19">
                  <c:v>638591</c:v>
                </c:pt>
                <c:pt idx="20">
                  <c:v>647088</c:v>
                </c:pt>
                <c:pt idx="21">
                  <c:v>647646</c:v>
                </c:pt>
                <c:pt idx="22">
                  <c:v>645144</c:v>
                </c:pt>
                <c:pt idx="23">
                  <c:v>646989</c:v>
                </c:pt>
                <c:pt idx="24">
                  <c:v>648080</c:v>
                </c:pt>
                <c:pt idx="25">
                  <c:v>652709</c:v>
                </c:pt>
                <c:pt idx="26">
                  <c:v>641887</c:v>
                </c:pt>
                <c:pt idx="27">
                  <c:v>662489</c:v>
                </c:pt>
                <c:pt idx="28">
                  <c:v>635486</c:v>
                </c:pt>
                <c:pt idx="29">
                  <c:v>644216</c:v>
                </c:pt>
                <c:pt idx="30">
                  <c:v>649836</c:v>
                </c:pt>
                <c:pt idx="31">
                  <c:v>658074</c:v>
                </c:pt>
                <c:pt idx="32">
                  <c:v>664436</c:v>
                </c:pt>
                <c:pt idx="33">
                  <c:v>667956</c:v>
                </c:pt>
                <c:pt idx="34">
                  <c:v>668381</c:v>
                </c:pt>
                <c:pt idx="35">
                  <c:v>665528</c:v>
                </c:pt>
                <c:pt idx="36">
                  <c:v>667876</c:v>
                </c:pt>
                <c:pt idx="37">
                  <c:v>665139</c:v>
                </c:pt>
                <c:pt idx="38">
                  <c:v>658301</c:v>
                </c:pt>
                <c:pt idx="39">
                  <c:v>657779</c:v>
                </c:pt>
                <c:pt idx="40">
                  <c:v>657380</c:v>
                </c:pt>
                <c:pt idx="41">
                  <c:v>660981</c:v>
                </c:pt>
                <c:pt idx="42">
                  <c:v>665371</c:v>
                </c:pt>
                <c:pt idx="43">
                  <c:v>666987</c:v>
                </c:pt>
                <c:pt idx="44">
                  <c:v>664741</c:v>
                </c:pt>
                <c:pt idx="45">
                  <c:v>666815</c:v>
                </c:pt>
                <c:pt idx="46">
                  <c:v>660250</c:v>
                </c:pt>
                <c:pt idx="47">
                  <c:v>658059</c:v>
                </c:pt>
                <c:pt idx="48">
                  <c:v>659951</c:v>
                </c:pt>
                <c:pt idx="49">
                  <c:v>659318</c:v>
                </c:pt>
                <c:pt idx="50">
                  <c:v>669048</c:v>
                </c:pt>
                <c:pt idx="51">
                  <c:v>656434</c:v>
                </c:pt>
                <c:pt idx="52">
                  <c:v>656004</c:v>
                </c:pt>
                <c:pt idx="53">
                  <c:v>663165</c:v>
                </c:pt>
                <c:pt idx="54">
                  <c:v>661069</c:v>
                </c:pt>
                <c:pt idx="55">
                  <c:v>657505</c:v>
                </c:pt>
                <c:pt idx="56">
                  <c:v>656142</c:v>
                </c:pt>
                <c:pt idx="57">
                  <c:v>656602</c:v>
                </c:pt>
                <c:pt idx="58">
                  <c:v>652367</c:v>
                </c:pt>
                <c:pt idx="59">
                  <c:v>652648</c:v>
                </c:pt>
                <c:pt idx="60">
                  <c:v>651557</c:v>
                </c:pt>
                <c:pt idx="61">
                  <c:v>646902</c:v>
                </c:pt>
                <c:pt idx="62">
                  <c:v>645479</c:v>
                </c:pt>
                <c:pt idx="63">
                  <c:v>645382</c:v>
                </c:pt>
                <c:pt idx="64">
                  <c:v>637649</c:v>
                </c:pt>
                <c:pt idx="65">
                  <c:v>637718</c:v>
                </c:pt>
                <c:pt idx="66">
                  <c:v>635894</c:v>
                </c:pt>
                <c:pt idx="67">
                  <c:v>633797</c:v>
                </c:pt>
                <c:pt idx="68">
                  <c:v>630176</c:v>
                </c:pt>
                <c:pt idx="69">
                  <c:v>628769</c:v>
                </c:pt>
                <c:pt idx="70">
                  <c:v>623644</c:v>
                </c:pt>
                <c:pt idx="71">
                  <c:v>621571</c:v>
                </c:pt>
                <c:pt idx="72">
                  <c:v>616810</c:v>
                </c:pt>
                <c:pt idx="73">
                  <c:v>614022</c:v>
                </c:pt>
                <c:pt idx="74">
                  <c:v>605957</c:v>
                </c:pt>
                <c:pt idx="75">
                  <c:v>585469</c:v>
                </c:pt>
                <c:pt idx="76">
                  <c:v>573192</c:v>
                </c:pt>
                <c:pt idx="77">
                  <c:v>568952</c:v>
                </c:pt>
                <c:pt idx="78">
                  <c:v>571070</c:v>
                </c:pt>
                <c:pt idx="79">
                  <c:v>568484</c:v>
                </c:pt>
                <c:pt idx="80">
                  <c:v>565527</c:v>
                </c:pt>
                <c:pt idx="81">
                  <c:v>558413</c:v>
                </c:pt>
                <c:pt idx="82">
                  <c:v>552152</c:v>
                </c:pt>
                <c:pt idx="83">
                  <c:v>548927</c:v>
                </c:pt>
                <c:pt idx="84">
                  <c:v>540065</c:v>
                </c:pt>
                <c:pt idx="85">
                  <c:v>531357</c:v>
                </c:pt>
                <c:pt idx="86">
                  <c:v>521615</c:v>
                </c:pt>
                <c:pt idx="87">
                  <c:v>509685</c:v>
                </c:pt>
                <c:pt idx="88">
                  <c:v>500580</c:v>
                </c:pt>
                <c:pt idx="89">
                  <c:v>496076</c:v>
                </c:pt>
                <c:pt idx="90">
                  <c:v>490773</c:v>
                </c:pt>
                <c:pt idx="91">
                  <c:v>488623</c:v>
                </c:pt>
                <c:pt idx="92">
                  <c:v>477557</c:v>
                </c:pt>
                <c:pt idx="93">
                  <c:v>470510</c:v>
                </c:pt>
                <c:pt idx="94">
                  <c:v>466429</c:v>
                </c:pt>
                <c:pt idx="95">
                  <c:v>458227</c:v>
                </c:pt>
                <c:pt idx="96">
                  <c:v>455385</c:v>
                </c:pt>
                <c:pt idx="97">
                  <c:v>448621</c:v>
                </c:pt>
                <c:pt idx="98">
                  <c:v>441395</c:v>
                </c:pt>
                <c:pt idx="99">
                  <c:v>436104</c:v>
                </c:pt>
                <c:pt idx="100">
                  <c:v>427634</c:v>
                </c:pt>
                <c:pt idx="101">
                  <c:v>422573</c:v>
                </c:pt>
                <c:pt idx="102">
                  <c:v>417259</c:v>
                </c:pt>
                <c:pt idx="103">
                  <c:v>411054</c:v>
                </c:pt>
                <c:pt idx="104">
                  <c:v>404246</c:v>
                </c:pt>
                <c:pt idx="105">
                  <c:v>396247</c:v>
                </c:pt>
                <c:pt idx="106">
                  <c:v>388517</c:v>
                </c:pt>
                <c:pt idx="107">
                  <c:v>382959</c:v>
                </c:pt>
                <c:pt idx="108">
                  <c:v>375890</c:v>
                </c:pt>
                <c:pt idx="109">
                  <c:v>371016</c:v>
                </c:pt>
                <c:pt idx="110">
                  <c:v>362422</c:v>
                </c:pt>
                <c:pt idx="111">
                  <c:v>358608</c:v>
                </c:pt>
                <c:pt idx="112">
                  <c:v>351133</c:v>
                </c:pt>
                <c:pt idx="113">
                  <c:v>348689</c:v>
                </c:pt>
                <c:pt idx="114">
                  <c:v>344135</c:v>
                </c:pt>
                <c:pt idx="115">
                  <c:v>337604</c:v>
                </c:pt>
                <c:pt idx="116">
                  <c:v>330552</c:v>
                </c:pt>
                <c:pt idx="117">
                  <c:v>325914</c:v>
                </c:pt>
                <c:pt idx="118">
                  <c:v>319858</c:v>
                </c:pt>
                <c:pt idx="119">
                  <c:v>313308</c:v>
                </c:pt>
                <c:pt idx="120">
                  <c:v>307181</c:v>
                </c:pt>
                <c:pt idx="121">
                  <c:v>302094</c:v>
                </c:pt>
                <c:pt idx="122">
                  <c:v>297819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8-4B8F-9594-41D1224B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6928"/>
        <c:axId val="106090064"/>
      </c:areaChart>
      <c:dateAx>
        <c:axId val="1060869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90064"/>
        <c:crosses val="autoZero"/>
        <c:auto val="1"/>
        <c:lblOffset val="100"/>
        <c:baseTimeUnit val="months"/>
      </c:dateAx>
      <c:valAx>
        <c:axId val="1060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869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471205843473813E-3"/>
          <c:y val="0.77820700411266253"/>
          <c:w val="0.50722433683572543"/>
          <c:h val="0.17219832940170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Fedra Sans Std Light" panose="020B0303040000020004" pitchFamily="34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  <a:latin typeface="Fedra Sans Std Light" panose="020B0303040000020004" pitchFamily="34" charset="0"/>
              </a:rPr>
              <a:t>Þróun</a:t>
            </a:r>
            <a:r>
              <a:rPr lang="en-US" sz="1100" b="1" baseline="0">
                <a:solidFill>
                  <a:schemeClr val="tx1"/>
                </a:solidFill>
                <a:latin typeface="Fedra Sans Std Light" panose="020B0303040000020004" pitchFamily="34" charset="0"/>
              </a:rPr>
              <a:t> í heildarstöðu </a:t>
            </a:r>
            <a:r>
              <a:rPr lang="en-US" sz="1100" b="1">
                <a:solidFill>
                  <a:schemeClr val="tx1"/>
                </a:solidFill>
                <a:latin typeface="Fedra Sans Std Light" panose="020B0303040000020004" pitchFamily="34" charset="0"/>
              </a:rPr>
              <a:t>útlána til heimila með veð í íbúð fram</a:t>
            </a:r>
            <a:r>
              <a:rPr lang="en-US" sz="1100" b="1" baseline="0">
                <a:solidFill>
                  <a:schemeClr val="tx1"/>
                </a:solidFill>
                <a:latin typeface="Fedra Sans Std Light" panose="020B0303040000020004" pitchFamily="34" charset="0"/>
              </a:rPr>
              <a:t> til apríl </a:t>
            </a:r>
            <a:r>
              <a:rPr lang="en-US" sz="1100" b="1">
                <a:solidFill>
                  <a:schemeClr val="tx1"/>
                </a:solidFill>
                <a:latin typeface="Fedra Sans Std Light" panose="020B0303040000020004" pitchFamily="34" charset="0"/>
              </a:rPr>
              <a:t>2019*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7.8249190824508846E-2"/>
          <c:y val="0.13352410207669779"/>
          <c:w val="0.89128131957806656"/>
          <c:h val="0.55527814428601829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íbúð'!$P$15:$P$137</c:f>
              <c:numCache>
                <c:formatCode>#,##0</c:formatCode>
                <c:ptCount val="123"/>
                <c:pt idx="0">
                  <c:v>955.98900000000003</c:v>
                </c:pt>
                <c:pt idx="1">
                  <c:v>1066.22</c:v>
                </c:pt>
                <c:pt idx="2">
                  <c:v>1021.806</c:v>
                </c:pt>
                <c:pt idx="3">
                  <c:v>1031.902</c:v>
                </c:pt>
                <c:pt idx="4">
                  <c:v>1035.2739999999999</c:v>
                </c:pt>
                <c:pt idx="5">
                  <c:v>1052.6099999999999</c:v>
                </c:pt>
                <c:pt idx="6">
                  <c:v>1066.1579999999999</c:v>
                </c:pt>
                <c:pt idx="7">
                  <c:v>1061.6890000000001</c:v>
                </c:pt>
                <c:pt idx="8">
                  <c:v>1067.9369999999999</c:v>
                </c:pt>
                <c:pt idx="9">
                  <c:v>1075.298</c:v>
                </c:pt>
                <c:pt idx="10">
                  <c:v>1085.8340000000001</c:v>
                </c:pt>
                <c:pt idx="11">
                  <c:v>1075.8869999999999</c:v>
                </c:pt>
                <c:pt idx="12">
                  <c:v>1089.9549999999999</c:v>
                </c:pt>
                <c:pt idx="13">
                  <c:v>1082.482</c:v>
                </c:pt>
                <c:pt idx="14">
                  <c:v>1090.6199999999999</c:v>
                </c:pt>
                <c:pt idx="15">
                  <c:v>1095.7149999999999</c:v>
                </c:pt>
                <c:pt idx="16">
                  <c:v>1104.818</c:v>
                </c:pt>
                <c:pt idx="17">
                  <c:v>1110.5989999999999</c:v>
                </c:pt>
                <c:pt idx="18">
                  <c:v>1107.066</c:v>
                </c:pt>
                <c:pt idx="19">
                  <c:v>1102.5709999999999</c:v>
                </c:pt>
                <c:pt idx="20">
                  <c:v>1100.0150000000001</c:v>
                </c:pt>
                <c:pt idx="21">
                  <c:v>1098.722</c:v>
                </c:pt>
                <c:pt idx="22">
                  <c:v>1104.9659999999999</c:v>
                </c:pt>
                <c:pt idx="23">
                  <c:v>1087.375</c:v>
                </c:pt>
                <c:pt idx="24">
                  <c:v>1108.3019999999999</c:v>
                </c:pt>
                <c:pt idx="25">
                  <c:v>1079.8789999999999</c:v>
                </c:pt>
                <c:pt idx="26">
                  <c:v>1092.82</c:v>
                </c:pt>
                <c:pt idx="27">
                  <c:v>1091.5160000000001</c:v>
                </c:pt>
                <c:pt idx="28">
                  <c:v>1098.8810000000001</c:v>
                </c:pt>
                <c:pt idx="29">
                  <c:v>1105.961</c:v>
                </c:pt>
                <c:pt idx="30">
                  <c:v>1114.596</c:v>
                </c:pt>
                <c:pt idx="31">
                  <c:v>1113.2139999999999</c:v>
                </c:pt>
                <c:pt idx="32">
                  <c:v>1109.0039999999999</c:v>
                </c:pt>
                <c:pt idx="33">
                  <c:v>1110.9870000000001</c:v>
                </c:pt>
                <c:pt idx="34">
                  <c:v>1106.732</c:v>
                </c:pt>
                <c:pt idx="35">
                  <c:v>1217.204</c:v>
                </c:pt>
                <c:pt idx="36">
                  <c:v>1216.7560000000001</c:v>
                </c:pt>
                <c:pt idx="37">
                  <c:v>1215.8240000000001</c:v>
                </c:pt>
                <c:pt idx="38">
                  <c:v>1220.5609999999999</c:v>
                </c:pt>
                <c:pt idx="39">
                  <c:v>1227.259</c:v>
                </c:pt>
                <c:pt idx="40">
                  <c:v>1230.0509999999999</c:v>
                </c:pt>
                <c:pt idx="41">
                  <c:v>1232.46</c:v>
                </c:pt>
                <c:pt idx="42">
                  <c:v>1234.0730000000001</c:v>
                </c:pt>
                <c:pt idx="43">
                  <c:v>1223.43</c:v>
                </c:pt>
                <c:pt idx="44">
                  <c:v>1217.6780000000001</c:v>
                </c:pt>
                <c:pt idx="45">
                  <c:v>1222.2660000000001</c:v>
                </c:pt>
                <c:pt idx="46">
                  <c:v>1222.644</c:v>
                </c:pt>
                <c:pt idx="47">
                  <c:v>1233.9760000000001</c:v>
                </c:pt>
                <c:pt idx="48">
                  <c:v>1219.549</c:v>
                </c:pt>
                <c:pt idx="49">
                  <c:v>1218.2370000000001</c:v>
                </c:pt>
                <c:pt idx="50">
                  <c:v>1234.383</c:v>
                </c:pt>
                <c:pt idx="51">
                  <c:v>1229.8699999999999</c:v>
                </c:pt>
                <c:pt idx="52">
                  <c:v>1225.9760000000001</c:v>
                </c:pt>
                <c:pt idx="53">
                  <c:v>1225.6099999999999</c:v>
                </c:pt>
                <c:pt idx="54">
                  <c:v>1229.7190000000001</c:v>
                </c:pt>
                <c:pt idx="55">
                  <c:v>1222.0239999999999</c:v>
                </c:pt>
                <c:pt idx="56">
                  <c:v>1225.8599999999999</c:v>
                </c:pt>
                <c:pt idx="57">
                  <c:v>1227.2429999999999</c:v>
                </c:pt>
                <c:pt idx="58">
                  <c:v>1223.568</c:v>
                </c:pt>
                <c:pt idx="59">
                  <c:v>1252.499</c:v>
                </c:pt>
                <c:pt idx="60">
                  <c:v>1255.473</c:v>
                </c:pt>
                <c:pt idx="61">
                  <c:v>1244.8889999999999</c:v>
                </c:pt>
                <c:pt idx="62">
                  <c:v>1248.0050000000001</c:v>
                </c:pt>
                <c:pt idx="63">
                  <c:v>1248.9380000000001</c:v>
                </c:pt>
                <c:pt idx="64">
                  <c:v>1250.924</c:v>
                </c:pt>
                <c:pt idx="65">
                  <c:v>1251.3800000000001</c:v>
                </c:pt>
                <c:pt idx="66">
                  <c:v>1254.7470000000001</c:v>
                </c:pt>
                <c:pt idx="67">
                  <c:v>1250.1130000000001</c:v>
                </c:pt>
                <c:pt idx="68">
                  <c:v>1253.76</c:v>
                </c:pt>
                <c:pt idx="69">
                  <c:v>1251.079</c:v>
                </c:pt>
                <c:pt idx="70">
                  <c:v>1250.7719999999999</c:v>
                </c:pt>
                <c:pt idx="71">
                  <c:v>1237.2539999999999</c:v>
                </c:pt>
                <c:pt idx="72">
                  <c:v>1210.7560000000001</c:v>
                </c:pt>
                <c:pt idx="73">
                  <c:v>1190.7619999999999</c:v>
                </c:pt>
                <c:pt idx="74">
                  <c:v>1193.9960000000001</c:v>
                </c:pt>
                <c:pt idx="75">
                  <c:v>1201.116</c:v>
                </c:pt>
                <c:pt idx="76">
                  <c:v>1197.296</c:v>
                </c:pt>
                <c:pt idx="77">
                  <c:v>1194.7449999999999</c:v>
                </c:pt>
                <c:pt idx="78">
                  <c:v>1184.865</c:v>
                </c:pt>
                <c:pt idx="79">
                  <c:v>1185.23</c:v>
                </c:pt>
                <c:pt idx="80">
                  <c:v>1191.0260000000001</c:v>
                </c:pt>
                <c:pt idx="81">
                  <c:v>1185.3679999999999</c:v>
                </c:pt>
                <c:pt idx="82">
                  <c:v>1177.8499999999999</c:v>
                </c:pt>
                <c:pt idx="83">
                  <c:v>1165.1859999999999</c:v>
                </c:pt>
                <c:pt idx="84">
                  <c:v>1156.751</c:v>
                </c:pt>
                <c:pt idx="85">
                  <c:v>1149.7149999999999</c:v>
                </c:pt>
                <c:pt idx="86">
                  <c:v>1153.722</c:v>
                </c:pt>
                <c:pt idx="87">
                  <c:v>1157.8820000000001</c:v>
                </c:pt>
                <c:pt idx="88">
                  <c:v>1165.7249999999999</c:v>
                </c:pt>
                <c:pt idx="89">
                  <c:v>1165.2339999999999</c:v>
                </c:pt>
                <c:pt idx="90">
                  <c:v>1167.857</c:v>
                </c:pt>
                <c:pt idx="91">
                  <c:v>1170.3720000000001</c:v>
                </c:pt>
                <c:pt idx="92">
                  <c:v>1172.9079999999999</c:v>
                </c:pt>
                <c:pt idx="93">
                  <c:v>1189.3800000000001</c:v>
                </c:pt>
                <c:pt idx="94">
                  <c:v>1193.4970000000001</c:v>
                </c:pt>
                <c:pt idx="95">
                  <c:v>1197.4090000000001</c:v>
                </c:pt>
                <c:pt idx="96">
                  <c:v>1203.385</c:v>
                </c:pt>
                <c:pt idx="97">
                  <c:v>1197.4469999999999</c:v>
                </c:pt>
                <c:pt idx="98">
                  <c:v>1209.9749999999999</c:v>
                </c:pt>
                <c:pt idx="99">
                  <c:v>1213.45</c:v>
                </c:pt>
                <c:pt idx="100">
                  <c:v>1220.1279999999999</c:v>
                </c:pt>
                <c:pt idx="101">
                  <c:v>1226.749</c:v>
                </c:pt>
                <c:pt idx="102">
                  <c:v>1232.712</c:v>
                </c:pt>
                <c:pt idx="103">
                  <c:v>1234.5889999999999</c:v>
                </c:pt>
                <c:pt idx="104">
                  <c:v>1237.211</c:v>
                </c:pt>
                <c:pt idx="105">
                  <c:v>1240.6369999999999</c:v>
                </c:pt>
                <c:pt idx="106">
                  <c:v>1247.731</c:v>
                </c:pt>
                <c:pt idx="107">
                  <c:v>1240.55</c:v>
                </c:pt>
                <c:pt idx="108">
                  <c:v>1247.5830000000001</c:v>
                </c:pt>
                <c:pt idx="109">
                  <c:v>1244.7503756650001</c:v>
                </c:pt>
                <c:pt idx="110">
                  <c:v>1254.0253660190001</c:v>
                </c:pt>
                <c:pt idx="111">
                  <c:v>1261.1551447260001</c:v>
                </c:pt>
                <c:pt idx="112">
                  <c:v>1265.6625711260001</c:v>
                </c:pt>
                <c:pt idx="113">
                  <c:v>1265.6162350870004</c:v>
                </c:pt>
                <c:pt idx="114">
                  <c:v>1277.1055617090003</c:v>
                </c:pt>
                <c:pt idx="115">
                  <c:v>1280.9642178239999</c:v>
                </c:pt>
                <c:pt idx="116">
                  <c:v>1286.632383206</c:v>
                </c:pt>
                <c:pt idx="117">
                  <c:v>1282.7560932410001</c:v>
                </c:pt>
                <c:pt idx="118">
                  <c:v>1282.0208962019999</c:v>
                </c:pt>
                <c:pt idx="119">
                  <c:v>1277.9870000000001</c:v>
                </c:pt>
                <c:pt idx="120">
                  <c:v>1283.5</c:v>
                </c:pt>
                <c:pt idx="121">
                  <c:v>1278.9763482440001</c:v>
                </c:pt>
                <c:pt idx="122">
                  <c:v>1278.6030674679998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16D-ABBA-FF0952D9AE31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íbúð'!$Q$15:$Q$137</c:f>
              <c:numCache>
                <c:formatCode>#,##0</c:formatCode>
                <c:ptCount val="123"/>
                <c:pt idx="0">
                  <c:v>0.46700000000000003</c:v>
                </c:pt>
                <c:pt idx="1">
                  <c:v>0.46600000000000003</c:v>
                </c:pt>
                <c:pt idx="2">
                  <c:v>0.48399999999999999</c:v>
                </c:pt>
                <c:pt idx="3">
                  <c:v>0.49399999999999999</c:v>
                </c:pt>
                <c:pt idx="4">
                  <c:v>0.50700000000000001</c:v>
                </c:pt>
                <c:pt idx="5">
                  <c:v>0.52300000000000002</c:v>
                </c:pt>
                <c:pt idx="6">
                  <c:v>0.97599999999999998</c:v>
                </c:pt>
                <c:pt idx="7">
                  <c:v>0.98399999999999999</c:v>
                </c:pt>
                <c:pt idx="8">
                  <c:v>1.302</c:v>
                </c:pt>
                <c:pt idx="9">
                  <c:v>1.3220000000000001</c:v>
                </c:pt>
                <c:pt idx="10">
                  <c:v>1.377</c:v>
                </c:pt>
                <c:pt idx="11">
                  <c:v>2.2370000000000001</c:v>
                </c:pt>
                <c:pt idx="12">
                  <c:v>7.3550000000000004</c:v>
                </c:pt>
                <c:pt idx="13">
                  <c:v>14.420999999999999</c:v>
                </c:pt>
                <c:pt idx="14">
                  <c:v>20.579000000000001</c:v>
                </c:pt>
                <c:pt idx="15">
                  <c:v>24.018999999999998</c:v>
                </c:pt>
                <c:pt idx="16">
                  <c:v>27.416</c:v>
                </c:pt>
                <c:pt idx="17">
                  <c:v>28.678000000000001</c:v>
                </c:pt>
                <c:pt idx="18">
                  <c:v>28.86</c:v>
                </c:pt>
                <c:pt idx="19">
                  <c:v>29.085999999999999</c:v>
                </c:pt>
                <c:pt idx="20">
                  <c:v>34.97</c:v>
                </c:pt>
                <c:pt idx="21">
                  <c:v>36.323</c:v>
                </c:pt>
                <c:pt idx="22">
                  <c:v>36.601999999999997</c:v>
                </c:pt>
                <c:pt idx="23">
                  <c:v>36.125999999999998</c:v>
                </c:pt>
                <c:pt idx="24">
                  <c:v>34.561</c:v>
                </c:pt>
                <c:pt idx="25">
                  <c:v>36.192999999999998</c:v>
                </c:pt>
                <c:pt idx="26">
                  <c:v>45.991999999999997</c:v>
                </c:pt>
                <c:pt idx="27">
                  <c:v>55.999000000000002</c:v>
                </c:pt>
                <c:pt idx="28">
                  <c:v>63.792000000000002</c:v>
                </c:pt>
                <c:pt idx="29">
                  <c:v>66.739000000000004</c:v>
                </c:pt>
                <c:pt idx="30">
                  <c:v>69.875</c:v>
                </c:pt>
                <c:pt idx="31">
                  <c:v>76.831000000000003</c:v>
                </c:pt>
                <c:pt idx="32">
                  <c:v>79.814999999999998</c:v>
                </c:pt>
                <c:pt idx="33">
                  <c:v>84.34</c:v>
                </c:pt>
                <c:pt idx="34">
                  <c:v>88.4</c:v>
                </c:pt>
                <c:pt idx="35">
                  <c:v>99.096999999999994</c:v>
                </c:pt>
                <c:pt idx="36">
                  <c:v>103.18</c:v>
                </c:pt>
                <c:pt idx="37">
                  <c:v>106.215</c:v>
                </c:pt>
                <c:pt idx="38">
                  <c:v>110.166</c:v>
                </c:pt>
                <c:pt idx="39">
                  <c:v>112.77</c:v>
                </c:pt>
                <c:pt idx="40">
                  <c:v>117.11799999999999</c:v>
                </c:pt>
                <c:pt idx="41">
                  <c:v>115.289</c:v>
                </c:pt>
                <c:pt idx="42">
                  <c:v>118.182</c:v>
                </c:pt>
                <c:pt idx="43">
                  <c:v>120.51</c:v>
                </c:pt>
                <c:pt idx="44">
                  <c:v>121.979</c:v>
                </c:pt>
                <c:pt idx="45">
                  <c:v>123.768</c:v>
                </c:pt>
                <c:pt idx="46">
                  <c:v>125.389</c:v>
                </c:pt>
                <c:pt idx="47">
                  <c:v>126.316</c:v>
                </c:pt>
                <c:pt idx="48">
                  <c:v>134.648</c:v>
                </c:pt>
                <c:pt idx="49">
                  <c:v>134.92699999999999</c:v>
                </c:pt>
                <c:pt idx="50">
                  <c:v>133.85300000000001</c:v>
                </c:pt>
                <c:pt idx="51">
                  <c:v>135.089</c:v>
                </c:pt>
                <c:pt idx="52">
                  <c:v>135.71899999999999</c:v>
                </c:pt>
                <c:pt idx="53">
                  <c:v>135.20400000000001</c:v>
                </c:pt>
                <c:pt idx="54">
                  <c:v>136.90299999999999</c:v>
                </c:pt>
                <c:pt idx="55">
                  <c:v>137.40899999999999</c:v>
                </c:pt>
                <c:pt idx="56">
                  <c:v>139.262</c:v>
                </c:pt>
                <c:pt idx="57">
                  <c:v>140.95599999999999</c:v>
                </c:pt>
                <c:pt idx="58">
                  <c:v>142.01300000000001</c:v>
                </c:pt>
                <c:pt idx="59">
                  <c:v>165.58799999999999</c:v>
                </c:pt>
                <c:pt idx="60">
                  <c:v>167.11500000000001</c:v>
                </c:pt>
                <c:pt idx="61">
                  <c:v>166.714</c:v>
                </c:pt>
                <c:pt idx="62">
                  <c:v>168.80699999999999</c:v>
                </c:pt>
                <c:pt idx="63">
                  <c:v>170.02</c:v>
                </c:pt>
                <c:pt idx="64">
                  <c:v>170.35900000000001</c:v>
                </c:pt>
                <c:pt idx="65">
                  <c:v>171.733</c:v>
                </c:pt>
                <c:pt idx="66">
                  <c:v>173.81</c:v>
                </c:pt>
                <c:pt idx="67">
                  <c:v>175.203</c:v>
                </c:pt>
                <c:pt idx="68">
                  <c:v>179.46799999999999</c:v>
                </c:pt>
                <c:pt idx="69">
                  <c:v>180.583</c:v>
                </c:pt>
                <c:pt idx="70">
                  <c:v>182.39699999999999</c:v>
                </c:pt>
                <c:pt idx="71">
                  <c:v>178.934</c:v>
                </c:pt>
                <c:pt idx="72">
                  <c:v>176.71899999999999</c:v>
                </c:pt>
                <c:pt idx="73">
                  <c:v>179.166</c:v>
                </c:pt>
                <c:pt idx="74">
                  <c:v>182.16200000000001</c:v>
                </c:pt>
                <c:pt idx="75">
                  <c:v>182.71299999999999</c:v>
                </c:pt>
                <c:pt idx="76">
                  <c:v>182.83500000000001</c:v>
                </c:pt>
                <c:pt idx="77">
                  <c:v>184.30099999999999</c:v>
                </c:pt>
                <c:pt idx="78">
                  <c:v>190.05699999999999</c:v>
                </c:pt>
                <c:pt idx="79">
                  <c:v>196.96700000000001</c:v>
                </c:pt>
                <c:pt idx="80">
                  <c:v>202.09200000000001</c:v>
                </c:pt>
                <c:pt idx="81">
                  <c:v>204.75299999999999</c:v>
                </c:pt>
                <c:pt idx="82">
                  <c:v>207.453</c:v>
                </c:pt>
                <c:pt idx="83">
                  <c:v>209.554</c:v>
                </c:pt>
                <c:pt idx="84">
                  <c:v>210.65199999999999</c:v>
                </c:pt>
                <c:pt idx="85">
                  <c:v>212.09200000000001</c:v>
                </c:pt>
                <c:pt idx="86">
                  <c:v>210.376</c:v>
                </c:pt>
                <c:pt idx="87">
                  <c:v>210.74700000000001</c:v>
                </c:pt>
                <c:pt idx="88">
                  <c:v>212.34200000000001</c:v>
                </c:pt>
                <c:pt idx="89">
                  <c:v>213.756</c:v>
                </c:pt>
                <c:pt idx="90">
                  <c:v>214.09100000000001</c:v>
                </c:pt>
                <c:pt idx="91">
                  <c:v>214.416</c:v>
                </c:pt>
                <c:pt idx="92">
                  <c:v>214.28700000000001</c:v>
                </c:pt>
                <c:pt idx="93">
                  <c:v>214.44900000000001</c:v>
                </c:pt>
                <c:pt idx="94">
                  <c:v>214.80600000000001</c:v>
                </c:pt>
                <c:pt idx="95">
                  <c:v>215.773</c:v>
                </c:pt>
                <c:pt idx="96">
                  <c:v>217.30600000000001</c:v>
                </c:pt>
                <c:pt idx="97">
                  <c:v>218.60300000000001</c:v>
                </c:pt>
                <c:pt idx="98">
                  <c:v>221.53100000000001</c:v>
                </c:pt>
                <c:pt idx="99">
                  <c:v>221.8</c:v>
                </c:pt>
                <c:pt idx="100">
                  <c:v>224.54400000000001</c:v>
                </c:pt>
                <c:pt idx="101">
                  <c:v>227.22900000000001</c:v>
                </c:pt>
                <c:pt idx="102">
                  <c:v>230.791</c:v>
                </c:pt>
                <c:pt idx="103">
                  <c:v>235.08600000000001</c:v>
                </c:pt>
                <c:pt idx="104">
                  <c:v>239.55699999999999</c:v>
                </c:pt>
                <c:pt idx="105">
                  <c:v>247.017</c:v>
                </c:pt>
                <c:pt idx="106">
                  <c:v>253.81399999999999</c:v>
                </c:pt>
                <c:pt idx="107">
                  <c:v>262.596</c:v>
                </c:pt>
                <c:pt idx="108">
                  <c:v>267.59699999999998</c:v>
                </c:pt>
                <c:pt idx="109">
                  <c:v>272.12271246</c:v>
                </c:pt>
                <c:pt idx="110">
                  <c:v>278.298608011</c:v>
                </c:pt>
                <c:pt idx="111">
                  <c:v>283.96775525200002</c:v>
                </c:pt>
                <c:pt idx="112">
                  <c:v>291.93861945599997</c:v>
                </c:pt>
                <c:pt idx="113">
                  <c:v>300.72169047599994</c:v>
                </c:pt>
                <c:pt idx="114">
                  <c:v>308.09829745600001</c:v>
                </c:pt>
                <c:pt idx="115">
                  <c:v>315.106418195</c:v>
                </c:pt>
                <c:pt idx="116">
                  <c:v>325.80942882100004</c:v>
                </c:pt>
                <c:pt idx="117">
                  <c:v>338.77518323000004</c:v>
                </c:pt>
                <c:pt idx="118">
                  <c:v>355.27065779699996</c:v>
                </c:pt>
                <c:pt idx="119">
                  <c:v>368.483</c:v>
                </c:pt>
                <c:pt idx="120">
                  <c:v>382.76</c:v>
                </c:pt>
                <c:pt idx="121">
                  <c:v>392.65298748199996</c:v>
                </c:pt>
                <c:pt idx="122">
                  <c:v>401.00124970400003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16D-ABBA-FF0952D9AE31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'Lán með veð í íbúð'!$A$15:$A$137</c:f>
              <c:numCache>
                <c:formatCode>yyyy\-mm</c:formatCode>
                <c:ptCount val="12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</c:numCache>
            </c:numRef>
          </c:cat>
          <c:val>
            <c:numRef>
              <c:f>'Lán með veð í íbúð'!$R$15:$R$137</c:f>
              <c:numCache>
                <c:formatCode>#,##0</c:formatCode>
                <c:ptCount val="123"/>
                <c:pt idx="0">
                  <c:v>83.924000000000007</c:v>
                </c:pt>
                <c:pt idx="1">
                  <c:v>78.894999999999996</c:v>
                </c:pt>
                <c:pt idx="2">
                  <c:v>75.807000000000002</c:v>
                </c:pt>
                <c:pt idx="3">
                  <c:v>73.739999999999995</c:v>
                </c:pt>
                <c:pt idx="4">
                  <c:v>72.573999999999998</c:v>
                </c:pt>
                <c:pt idx="5">
                  <c:v>74.825000000000003</c:v>
                </c:pt>
                <c:pt idx="6">
                  <c:v>75.043999999999997</c:v>
                </c:pt>
                <c:pt idx="7">
                  <c:v>74.802999999999997</c:v>
                </c:pt>
                <c:pt idx="8">
                  <c:v>75.667000000000002</c:v>
                </c:pt>
                <c:pt idx="9">
                  <c:v>76.337999999999994</c:v>
                </c:pt>
                <c:pt idx="10">
                  <c:v>75.984999999999999</c:v>
                </c:pt>
                <c:pt idx="11">
                  <c:v>72.808000000000007</c:v>
                </c:pt>
                <c:pt idx="12">
                  <c:v>119.58199999999999</c:v>
                </c:pt>
                <c:pt idx="13">
                  <c:v>120.949</c:v>
                </c:pt>
                <c:pt idx="14">
                  <c:v>120.732</c:v>
                </c:pt>
                <c:pt idx="15">
                  <c:v>116.1</c:v>
                </c:pt>
                <c:pt idx="16">
                  <c:v>113.572</c:v>
                </c:pt>
                <c:pt idx="17">
                  <c:v>113.92100000000001</c:v>
                </c:pt>
                <c:pt idx="18">
                  <c:v>110.03</c:v>
                </c:pt>
                <c:pt idx="19">
                  <c:v>93.691000000000003</c:v>
                </c:pt>
                <c:pt idx="20">
                  <c:v>105.175</c:v>
                </c:pt>
                <c:pt idx="21">
                  <c:v>104.825</c:v>
                </c:pt>
                <c:pt idx="22">
                  <c:v>105.527</c:v>
                </c:pt>
                <c:pt idx="23">
                  <c:v>105.572</c:v>
                </c:pt>
                <c:pt idx="24">
                  <c:v>104.852</c:v>
                </c:pt>
                <c:pt idx="25">
                  <c:v>104.76</c:v>
                </c:pt>
                <c:pt idx="26">
                  <c:v>79.715999999999994</c:v>
                </c:pt>
                <c:pt idx="27">
                  <c:v>58.466999999999999</c:v>
                </c:pt>
                <c:pt idx="28">
                  <c:v>43.459000000000003</c:v>
                </c:pt>
                <c:pt idx="29">
                  <c:v>37.904000000000003</c:v>
                </c:pt>
                <c:pt idx="30">
                  <c:v>34.549999999999997</c:v>
                </c:pt>
                <c:pt idx="31">
                  <c:v>24.265999999999998</c:v>
                </c:pt>
                <c:pt idx="32">
                  <c:v>19.353000000000002</c:v>
                </c:pt>
                <c:pt idx="33">
                  <c:v>15.840999999999999</c:v>
                </c:pt>
                <c:pt idx="34">
                  <c:v>10.967000000000001</c:v>
                </c:pt>
                <c:pt idx="35">
                  <c:v>6.7140000000000004</c:v>
                </c:pt>
                <c:pt idx="36">
                  <c:v>3.746</c:v>
                </c:pt>
                <c:pt idx="37">
                  <c:v>3.234</c:v>
                </c:pt>
                <c:pt idx="38">
                  <c:v>2.6059999999999999</c:v>
                </c:pt>
                <c:pt idx="39">
                  <c:v>3.1309999999999998</c:v>
                </c:pt>
                <c:pt idx="40">
                  <c:v>2.74</c:v>
                </c:pt>
                <c:pt idx="41">
                  <c:v>2.7789999999999999</c:v>
                </c:pt>
                <c:pt idx="42">
                  <c:v>2.556</c:v>
                </c:pt>
                <c:pt idx="43">
                  <c:v>3.254</c:v>
                </c:pt>
                <c:pt idx="44">
                  <c:v>3.319</c:v>
                </c:pt>
                <c:pt idx="45">
                  <c:v>3.31</c:v>
                </c:pt>
                <c:pt idx="46">
                  <c:v>3.2170000000000001</c:v>
                </c:pt>
                <c:pt idx="47">
                  <c:v>3.1360000000000001</c:v>
                </c:pt>
                <c:pt idx="48">
                  <c:v>2.9980000000000002</c:v>
                </c:pt>
                <c:pt idx="49">
                  <c:v>2.8540000000000001</c:v>
                </c:pt>
                <c:pt idx="50">
                  <c:v>2.7250000000000001</c:v>
                </c:pt>
                <c:pt idx="51">
                  <c:v>2.2789999999999999</c:v>
                </c:pt>
                <c:pt idx="52">
                  <c:v>2.2250000000000001</c:v>
                </c:pt>
                <c:pt idx="53">
                  <c:v>2.2200000000000002</c:v>
                </c:pt>
                <c:pt idx="54">
                  <c:v>2.1909999999999998</c:v>
                </c:pt>
                <c:pt idx="55">
                  <c:v>2.0190000000000001</c:v>
                </c:pt>
                <c:pt idx="56">
                  <c:v>1.9630000000000001</c:v>
                </c:pt>
                <c:pt idx="57">
                  <c:v>1.877</c:v>
                </c:pt>
                <c:pt idx="58">
                  <c:v>1.66</c:v>
                </c:pt>
                <c:pt idx="59">
                  <c:v>1.2789999999999999</c:v>
                </c:pt>
                <c:pt idx="60">
                  <c:v>1.1040000000000001</c:v>
                </c:pt>
                <c:pt idx="61">
                  <c:v>1.069</c:v>
                </c:pt>
                <c:pt idx="62">
                  <c:v>1.0669999999999999</c:v>
                </c:pt>
                <c:pt idx="63">
                  <c:v>1.0609999999999999</c:v>
                </c:pt>
                <c:pt idx="64">
                  <c:v>1.0620000000000001</c:v>
                </c:pt>
                <c:pt idx="65">
                  <c:v>1.069</c:v>
                </c:pt>
                <c:pt idx="66">
                  <c:v>0.82099999999999995</c:v>
                </c:pt>
                <c:pt idx="67">
                  <c:v>0.82099999999999995</c:v>
                </c:pt>
                <c:pt idx="68">
                  <c:v>0.627</c:v>
                </c:pt>
                <c:pt idx="69">
                  <c:v>0.622</c:v>
                </c:pt>
                <c:pt idx="70">
                  <c:v>0.61699999999999999</c:v>
                </c:pt>
                <c:pt idx="71">
                  <c:v>0.47199999999999998</c:v>
                </c:pt>
                <c:pt idx="72">
                  <c:v>0.495</c:v>
                </c:pt>
                <c:pt idx="73">
                  <c:v>0.47899999999999998</c:v>
                </c:pt>
                <c:pt idx="74">
                  <c:v>0.54600000000000004</c:v>
                </c:pt>
                <c:pt idx="75">
                  <c:v>0.52600000000000002</c:v>
                </c:pt>
                <c:pt idx="76">
                  <c:v>0.44700000000000001</c:v>
                </c:pt>
                <c:pt idx="77">
                  <c:v>0.442</c:v>
                </c:pt>
                <c:pt idx="78">
                  <c:v>0.441</c:v>
                </c:pt>
                <c:pt idx="79">
                  <c:v>0.4</c:v>
                </c:pt>
                <c:pt idx="80">
                  <c:v>0.39300000000000002</c:v>
                </c:pt>
                <c:pt idx="81">
                  <c:v>0.39</c:v>
                </c:pt>
                <c:pt idx="82">
                  <c:v>0.37</c:v>
                </c:pt>
                <c:pt idx="83">
                  <c:v>0.38100000000000001</c:v>
                </c:pt>
                <c:pt idx="84">
                  <c:v>0.377</c:v>
                </c:pt>
                <c:pt idx="85">
                  <c:v>0.376</c:v>
                </c:pt>
                <c:pt idx="86">
                  <c:v>0.36099999999999999</c:v>
                </c:pt>
                <c:pt idx="87">
                  <c:v>0.36199999999999999</c:v>
                </c:pt>
                <c:pt idx="88">
                  <c:v>0.35599999999999998</c:v>
                </c:pt>
                <c:pt idx="89">
                  <c:v>0.35799999999999998</c:v>
                </c:pt>
                <c:pt idx="90">
                  <c:v>0.34399999999999997</c:v>
                </c:pt>
                <c:pt idx="91">
                  <c:v>0.33300000000000002</c:v>
                </c:pt>
                <c:pt idx="92">
                  <c:v>0.32900000000000001</c:v>
                </c:pt>
                <c:pt idx="93">
                  <c:v>0.30099999999999999</c:v>
                </c:pt>
                <c:pt idx="94">
                  <c:v>0.28599999999999998</c:v>
                </c:pt>
                <c:pt idx="95">
                  <c:v>0.28499999999999998</c:v>
                </c:pt>
                <c:pt idx="96">
                  <c:v>0.27700000000000002</c:v>
                </c:pt>
                <c:pt idx="97">
                  <c:v>0.23300000000000001</c:v>
                </c:pt>
                <c:pt idx="98">
                  <c:v>0.247</c:v>
                </c:pt>
                <c:pt idx="99">
                  <c:v>0.23</c:v>
                </c:pt>
                <c:pt idx="100">
                  <c:v>0.214</c:v>
                </c:pt>
                <c:pt idx="101">
                  <c:v>0.223</c:v>
                </c:pt>
                <c:pt idx="102">
                  <c:v>0.22500000000000001</c:v>
                </c:pt>
                <c:pt idx="103">
                  <c:v>0.22700000000000001</c:v>
                </c:pt>
                <c:pt idx="104">
                  <c:v>0.22600000000000001</c:v>
                </c:pt>
                <c:pt idx="105">
                  <c:v>0.22</c:v>
                </c:pt>
                <c:pt idx="106">
                  <c:v>0.215</c:v>
                </c:pt>
                <c:pt idx="107">
                  <c:v>0.217</c:v>
                </c:pt>
                <c:pt idx="108">
                  <c:v>0.21199999999999999</c:v>
                </c:pt>
                <c:pt idx="109">
                  <c:v>0.19800000000000001</c:v>
                </c:pt>
                <c:pt idx="110">
                  <c:v>0.19235853299999145</c:v>
                </c:pt>
                <c:pt idx="111">
                  <c:v>0.19007447500000127</c:v>
                </c:pt>
                <c:pt idx="112">
                  <c:v>0.17453962100000353</c:v>
                </c:pt>
                <c:pt idx="113">
                  <c:v>0.16434156500000971</c:v>
                </c:pt>
                <c:pt idx="114">
                  <c:v>0.16183481299999403</c:v>
                </c:pt>
                <c:pt idx="115">
                  <c:v>0.1551276009999856</c:v>
                </c:pt>
                <c:pt idx="116">
                  <c:v>0.15882614700001432</c:v>
                </c:pt>
                <c:pt idx="117">
                  <c:v>0.161762733999989</c:v>
                </c:pt>
                <c:pt idx="118">
                  <c:v>0.1624900609999895</c:v>
                </c:pt>
                <c:pt idx="119">
                  <c:v>0.156</c:v>
                </c:pt>
                <c:pt idx="120">
                  <c:v>0.159</c:v>
                </c:pt>
                <c:pt idx="121">
                  <c:v>0.15584779400005935</c:v>
                </c:pt>
                <c:pt idx="122">
                  <c:v>0.15864934199996059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F-416D-ABBA-FF0952D9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0456"/>
        <c:axId val="106088104"/>
      </c:areaChart>
      <c:dateAx>
        <c:axId val="106090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88104"/>
        <c:crosses val="autoZero"/>
        <c:auto val="1"/>
        <c:lblOffset val="100"/>
        <c:baseTimeUnit val="months"/>
        <c:majorUnit val="12"/>
        <c:majorTimeUnit val="months"/>
      </c:dateAx>
      <c:valAx>
        <c:axId val="1060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erif B Std Book" panose="02030505050000020004" pitchFamily="18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9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23430626706379"/>
          <c:y val="0.80893807193019795"/>
          <c:w val="0.3108118715870602"/>
          <c:h val="0.1734683975313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2833900870226E-2"/>
          <c:y val="6.2450576913020119E-2"/>
          <c:w val="0.92595866439651908"/>
          <c:h val="0.57197427701650161"/>
        </c:manualLayout>
      </c:layout>
      <c:areaChart>
        <c:grouping val="stacked"/>
        <c:varyColors val="0"/>
        <c:ser>
          <c:idx val="1"/>
          <c:order val="0"/>
          <c:tx>
            <c:strRef>
              <c:f>'Lán með veð í íbúð'!$P$2</c:f>
              <c:strCache>
                <c:ptCount val="1"/>
                <c:pt idx="0">
                  <c:v>Verðtryggð útlán</c:v>
                </c:pt>
              </c:strCache>
            </c:strRef>
          </c:tx>
          <c:spPr>
            <a:solidFill>
              <a:srgbClr val="CD4F3C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íbúð'!$P$12:$P$128</c:f>
              <c:numCache>
                <c:formatCode>#,##0</c:formatCode>
                <c:ptCount val="117"/>
                <c:pt idx="0">
                  <c:v>909.94100000000003</c:v>
                </c:pt>
                <c:pt idx="1">
                  <c:v>930.53399999999999</c:v>
                </c:pt>
                <c:pt idx="2">
                  <c:v>942.23800000000006</c:v>
                </c:pt>
                <c:pt idx="3">
                  <c:v>955.98900000000003</c:v>
                </c:pt>
                <c:pt idx="4">
                  <c:v>1066.22</c:v>
                </c:pt>
                <c:pt idx="5">
                  <c:v>1021.806</c:v>
                </c:pt>
                <c:pt idx="6">
                  <c:v>1031.902</c:v>
                </c:pt>
                <c:pt idx="7">
                  <c:v>1035.2739999999999</c:v>
                </c:pt>
                <c:pt idx="8">
                  <c:v>1052.6099999999999</c:v>
                </c:pt>
                <c:pt idx="9">
                  <c:v>1066.1579999999999</c:v>
                </c:pt>
                <c:pt idx="10">
                  <c:v>1061.6890000000001</c:v>
                </c:pt>
                <c:pt idx="11">
                  <c:v>1067.9369999999999</c:v>
                </c:pt>
                <c:pt idx="12">
                  <c:v>1075.298</c:v>
                </c:pt>
                <c:pt idx="13">
                  <c:v>1085.8340000000001</c:v>
                </c:pt>
                <c:pt idx="14">
                  <c:v>1075.8869999999999</c:v>
                </c:pt>
                <c:pt idx="15">
                  <c:v>1089.9549999999999</c:v>
                </c:pt>
                <c:pt idx="16">
                  <c:v>1082.482</c:v>
                </c:pt>
                <c:pt idx="17">
                  <c:v>1090.6199999999999</c:v>
                </c:pt>
                <c:pt idx="18">
                  <c:v>1095.7149999999999</c:v>
                </c:pt>
                <c:pt idx="19">
                  <c:v>1104.818</c:v>
                </c:pt>
                <c:pt idx="20">
                  <c:v>1110.5989999999999</c:v>
                </c:pt>
                <c:pt idx="21">
                  <c:v>1107.066</c:v>
                </c:pt>
                <c:pt idx="22">
                  <c:v>1102.5709999999999</c:v>
                </c:pt>
                <c:pt idx="23">
                  <c:v>1100.0150000000001</c:v>
                </c:pt>
                <c:pt idx="24">
                  <c:v>1098.722</c:v>
                </c:pt>
                <c:pt idx="25">
                  <c:v>1104.9659999999999</c:v>
                </c:pt>
                <c:pt idx="26">
                  <c:v>1087.375</c:v>
                </c:pt>
                <c:pt idx="27">
                  <c:v>1108.3019999999999</c:v>
                </c:pt>
                <c:pt idx="28">
                  <c:v>1079.8789999999999</c:v>
                </c:pt>
                <c:pt idx="29">
                  <c:v>1092.82</c:v>
                </c:pt>
                <c:pt idx="30">
                  <c:v>1091.5160000000001</c:v>
                </c:pt>
                <c:pt idx="31">
                  <c:v>1098.8810000000001</c:v>
                </c:pt>
                <c:pt idx="32">
                  <c:v>1105.961</c:v>
                </c:pt>
                <c:pt idx="33">
                  <c:v>1114.596</c:v>
                </c:pt>
                <c:pt idx="34">
                  <c:v>1113.2139999999999</c:v>
                </c:pt>
                <c:pt idx="35">
                  <c:v>1109.0039999999999</c:v>
                </c:pt>
                <c:pt idx="36">
                  <c:v>1110.9870000000001</c:v>
                </c:pt>
                <c:pt idx="37">
                  <c:v>1106.732</c:v>
                </c:pt>
                <c:pt idx="38">
                  <c:v>1217.204</c:v>
                </c:pt>
                <c:pt idx="39">
                  <c:v>1216.7560000000001</c:v>
                </c:pt>
                <c:pt idx="40">
                  <c:v>1215.8240000000001</c:v>
                </c:pt>
                <c:pt idx="41">
                  <c:v>1220.5609999999999</c:v>
                </c:pt>
                <c:pt idx="42">
                  <c:v>1227.259</c:v>
                </c:pt>
                <c:pt idx="43">
                  <c:v>1230.0509999999999</c:v>
                </c:pt>
                <c:pt idx="44">
                  <c:v>1232.46</c:v>
                </c:pt>
                <c:pt idx="45">
                  <c:v>1234.0730000000001</c:v>
                </c:pt>
                <c:pt idx="46">
                  <c:v>1223.43</c:v>
                </c:pt>
                <c:pt idx="47">
                  <c:v>1217.6780000000001</c:v>
                </c:pt>
                <c:pt idx="48">
                  <c:v>1222.2660000000001</c:v>
                </c:pt>
                <c:pt idx="49">
                  <c:v>1222.644</c:v>
                </c:pt>
                <c:pt idx="50">
                  <c:v>1233.9760000000001</c:v>
                </c:pt>
                <c:pt idx="51">
                  <c:v>1219.549</c:v>
                </c:pt>
                <c:pt idx="52">
                  <c:v>1218.2370000000001</c:v>
                </c:pt>
                <c:pt idx="53">
                  <c:v>1234.383</c:v>
                </c:pt>
                <c:pt idx="54">
                  <c:v>1229.8699999999999</c:v>
                </c:pt>
                <c:pt idx="55">
                  <c:v>1225.9760000000001</c:v>
                </c:pt>
                <c:pt idx="56">
                  <c:v>1225.6099999999999</c:v>
                </c:pt>
                <c:pt idx="57">
                  <c:v>1229.7190000000001</c:v>
                </c:pt>
                <c:pt idx="58">
                  <c:v>1222.0239999999999</c:v>
                </c:pt>
                <c:pt idx="59">
                  <c:v>1225.8599999999999</c:v>
                </c:pt>
                <c:pt idx="60">
                  <c:v>1227.2429999999999</c:v>
                </c:pt>
                <c:pt idx="61">
                  <c:v>1223.568</c:v>
                </c:pt>
                <c:pt idx="62">
                  <c:v>1252.499</c:v>
                </c:pt>
                <c:pt idx="63">
                  <c:v>1255.473</c:v>
                </c:pt>
                <c:pt idx="64">
                  <c:v>1244.8889999999999</c:v>
                </c:pt>
                <c:pt idx="65">
                  <c:v>1248.0050000000001</c:v>
                </c:pt>
                <c:pt idx="66">
                  <c:v>1248.9380000000001</c:v>
                </c:pt>
                <c:pt idx="67">
                  <c:v>1250.924</c:v>
                </c:pt>
                <c:pt idx="68">
                  <c:v>1251.3800000000001</c:v>
                </c:pt>
                <c:pt idx="69">
                  <c:v>1254.7470000000001</c:v>
                </c:pt>
                <c:pt idx="70">
                  <c:v>1250.1130000000001</c:v>
                </c:pt>
                <c:pt idx="71">
                  <c:v>1253.76</c:v>
                </c:pt>
                <c:pt idx="72">
                  <c:v>1251.079</c:v>
                </c:pt>
                <c:pt idx="73">
                  <c:v>1250.7719999999999</c:v>
                </c:pt>
                <c:pt idx="74">
                  <c:v>1237.2539999999999</c:v>
                </c:pt>
                <c:pt idx="75">
                  <c:v>1210.7560000000001</c:v>
                </c:pt>
                <c:pt idx="76">
                  <c:v>1190.7619999999999</c:v>
                </c:pt>
                <c:pt idx="77">
                  <c:v>1193.9960000000001</c:v>
                </c:pt>
                <c:pt idx="78">
                  <c:v>1201.116</c:v>
                </c:pt>
                <c:pt idx="79">
                  <c:v>1197.296</c:v>
                </c:pt>
                <c:pt idx="80">
                  <c:v>1194.7449999999999</c:v>
                </c:pt>
                <c:pt idx="81">
                  <c:v>1184.865</c:v>
                </c:pt>
                <c:pt idx="82">
                  <c:v>1185.23</c:v>
                </c:pt>
                <c:pt idx="83">
                  <c:v>1191.0260000000001</c:v>
                </c:pt>
                <c:pt idx="84">
                  <c:v>1185.3679999999999</c:v>
                </c:pt>
                <c:pt idx="85">
                  <c:v>1177.8499999999999</c:v>
                </c:pt>
                <c:pt idx="86">
                  <c:v>1165.1859999999999</c:v>
                </c:pt>
                <c:pt idx="87">
                  <c:v>1156.751</c:v>
                </c:pt>
                <c:pt idx="88">
                  <c:v>1149.7149999999999</c:v>
                </c:pt>
                <c:pt idx="89">
                  <c:v>1153.722</c:v>
                </c:pt>
                <c:pt idx="90">
                  <c:v>1157.8820000000001</c:v>
                </c:pt>
                <c:pt idx="91">
                  <c:v>1165.7249999999999</c:v>
                </c:pt>
                <c:pt idx="92">
                  <c:v>1165.2339999999999</c:v>
                </c:pt>
                <c:pt idx="93">
                  <c:v>1167.857</c:v>
                </c:pt>
                <c:pt idx="94">
                  <c:v>1170.3720000000001</c:v>
                </c:pt>
                <c:pt idx="95">
                  <c:v>1172.9079999999999</c:v>
                </c:pt>
                <c:pt idx="96">
                  <c:v>1189.3800000000001</c:v>
                </c:pt>
                <c:pt idx="97">
                  <c:v>1193.4970000000001</c:v>
                </c:pt>
                <c:pt idx="98">
                  <c:v>1197.4090000000001</c:v>
                </c:pt>
                <c:pt idx="99">
                  <c:v>1203.385</c:v>
                </c:pt>
                <c:pt idx="100">
                  <c:v>1197.4469999999999</c:v>
                </c:pt>
                <c:pt idx="101">
                  <c:v>1209.9749999999999</c:v>
                </c:pt>
                <c:pt idx="102">
                  <c:v>1213.45</c:v>
                </c:pt>
                <c:pt idx="103">
                  <c:v>1220.1279999999999</c:v>
                </c:pt>
                <c:pt idx="104">
                  <c:v>1226.749</c:v>
                </c:pt>
                <c:pt idx="105">
                  <c:v>1232.712</c:v>
                </c:pt>
                <c:pt idx="106">
                  <c:v>1234.5889999999999</c:v>
                </c:pt>
                <c:pt idx="107">
                  <c:v>1237.211</c:v>
                </c:pt>
                <c:pt idx="108">
                  <c:v>1240.6369999999999</c:v>
                </c:pt>
                <c:pt idx="109">
                  <c:v>1247.731</c:v>
                </c:pt>
                <c:pt idx="110">
                  <c:v>1240.55</c:v>
                </c:pt>
                <c:pt idx="111">
                  <c:v>1247.5830000000001</c:v>
                </c:pt>
                <c:pt idx="112">
                  <c:v>1244.7503756650001</c:v>
                </c:pt>
                <c:pt idx="113">
                  <c:v>1254.0253660190001</c:v>
                </c:pt>
                <c:pt idx="114">
                  <c:v>1261.1551447260001</c:v>
                </c:pt>
                <c:pt idx="115">
                  <c:v>1265.6625711260001</c:v>
                </c:pt>
                <c:pt idx="116">
                  <c:v>1265.6162350870004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16D-8126-0B595FE7890C}"/>
            </c:ext>
          </c:extLst>
        </c:ser>
        <c:ser>
          <c:idx val="2"/>
          <c:order val="1"/>
          <c:tx>
            <c:strRef>
              <c:f>'Lán með veð í íbúð'!$Q$2</c:f>
              <c:strCache>
                <c:ptCount val="1"/>
                <c:pt idx="0">
                  <c:v>Óverðtryggð útlán</c:v>
                </c:pt>
              </c:strCache>
            </c:strRef>
          </c:tx>
          <c:spPr>
            <a:solidFill>
              <a:srgbClr val="5990AE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íbúð'!$Q$12:$Q$128</c:f>
              <c:numCache>
                <c:formatCode>#,##0</c:formatCode>
                <c:ptCount val="117"/>
                <c:pt idx="0">
                  <c:v>0.51200000000000001</c:v>
                </c:pt>
                <c:pt idx="1">
                  <c:v>0.48599999999999999</c:v>
                </c:pt>
                <c:pt idx="2">
                  <c:v>0.49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0.48399999999999999</c:v>
                </c:pt>
                <c:pt idx="6">
                  <c:v>0.49399999999999999</c:v>
                </c:pt>
                <c:pt idx="7">
                  <c:v>0.50700000000000001</c:v>
                </c:pt>
                <c:pt idx="8">
                  <c:v>0.52300000000000002</c:v>
                </c:pt>
                <c:pt idx="9">
                  <c:v>0.97599999999999998</c:v>
                </c:pt>
                <c:pt idx="10">
                  <c:v>0.98399999999999999</c:v>
                </c:pt>
                <c:pt idx="11">
                  <c:v>1.302</c:v>
                </c:pt>
                <c:pt idx="12">
                  <c:v>1.3220000000000001</c:v>
                </c:pt>
                <c:pt idx="13">
                  <c:v>1.377</c:v>
                </c:pt>
                <c:pt idx="14">
                  <c:v>2.2370000000000001</c:v>
                </c:pt>
                <c:pt idx="15">
                  <c:v>7.3550000000000004</c:v>
                </c:pt>
                <c:pt idx="16">
                  <c:v>14.420999999999999</c:v>
                </c:pt>
                <c:pt idx="17">
                  <c:v>20.579000000000001</c:v>
                </c:pt>
                <c:pt idx="18">
                  <c:v>24.018999999999998</c:v>
                </c:pt>
                <c:pt idx="19">
                  <c:v>27.416</c:v>
                </c:pt>
                <c:pt idx="20">
                  <c:v>28.678000000000001</c:v>
                </c:pt>
                <c:pt idx="21">
                  <c:v>28.86</c:v>
                </c:pt>
                <c:pt idx="22">
                  <c:v>29.085999999999999</c:v>
                </c:pt>
                <c:pt idx="23">
                  <c:v>34.97</c:v>
                </c:pt>
                <c:pt idx="24">
                  <c:v>36.323</c:v>
                </c:pt>
                <c:pt idx="25">
                  <c:v>36.601999999999997</c:v>
                </c:pt>
                <c:pt idx="26">
                  <c:v>36.125999999999998</c:v>
                </c:pt>
                <c:pt idx="27">
                  <c:v>34.561</c:v>
                </c:pt>
                <c:pt idx="28">
                  <c:v>36.192999999999998</c:v>
                </c:pt>
                <c:pt idx="29">
                  <c:v>45.991999999999997</c:v>
                </c:pt>
                <c:pt idx="30">
                  <c:v>55.999000000000002</c:v>
                </c:pt>
                <c:pt idx="31">
                  <c:v>63.792000000000002</c:v>
                </c:pt>
                <c:pt idx="32">
                  <c:v>66.739000000000004</c:v>
                </c:pt>
                <c:pt idx="33">
                  <c:v>69.875</c:v>
                </c:pt>
                <c:pt idx="34">
                  <c:v>76.831000000000003</c:v>
                </c:pt>
                <c:pt idx="35">
                  <c:v>79.814999999999998</c:v>
                </c:pt>
                <c:pt idx="36">
                  <c:v>84.34</c:v>
                </c:pt>
                <c:pt idx="37">
                  <c:v>88.4</c:v>
                </c:pt>
                <c:pt idx="38">
                  <c:v>99.096999999999994</c:v>
                </c:pt>
                <c:pt idx="39">
                  <c:v>103.18</c:v>
                </c:pt>
                <c:pt idx="40">
                  <c:v>106.215</c:v>
                </c:pt>
                <c:pt idx="41">
                  <c:v>110.166</c:v>
                </c:pt>
                <c:pt idx="42">
                  <c:v>112.77</c:v>
                </c:pt>
                <c:pt idx="43">
                  <c:v>117.11799999999999</c:v>
                </c:pt>
                <c:pt idx="44">
                  <c:v>115.289</c:v>
                </c:pt>
                <c:pt idx="45">
                  <c:v>118.182</c:v>
                </c:pt>
                <c:pt idx="46">
                  <c:v>120.51</c:v>
                </c:pt>
                <c:pt idx="47">
                  <c:v>121.979</c:v>
                </c:pt>
                <c:pt idx="48">
                  <c:v>123.768</c:v>
                </c:pt>
                <c:pt idx="49">
                  <c:v>125.389</c:v>
                </c:pt>
                <c:pt idx="50">
                  <c:v>126.316</c:v>
                </c:pt>
                <c:pt idx="51">
                  <c:v>134.648</c:v>
                </c:pt>
                <c:pt idx="52">
                  <c:v>134.92699999999999</c:v>
                </c:pt>
                <c:pt idx="53">
                  <c:v>133.85300000000001</c:v>
                </c:pt>
                <c:pt idx="54">
                  <c:v>135.089</c:v>
                </c:pt>
                <c:pt idx="55">
                  <c:v>135.71899999999999</c:v>
                </c:pt>
                <c:pt idx="56">
                  <c:v>135.20400000000001</c:v>
                </c:pt>
                <c:pt idx="57">
                  <c:v>136.90299999999999</c:v>
                </c:pt>
                <c:pt idx="58">
                  <c:v>137.40899999999999</c:v>
                </c:pt>
                <c:pt idx="59">
                  <c:v>139.262</c:v>
                </c:pt>
                <c:pt idx="60">
                  <c:v>140.95599999999999</c:v>
                </c:pt>
                <c:pt idx="61">
                  <c:v>142.01300000000001</c:v>
                </c:pt>
                <c:pt idx="62">
                  <c:v>165.58799999999999</c:v>
                </c:pt>
                <c:pt idx="63">
                  <c:v>167.11500000000001</c:v>
                </c:pt>
                <c:pt idx="64">
                  <c:v>166.714</c:v>
                </c:pt>
                <c:pt idx="65">
                  <c:v>168.80699999999999</c:v>
                </c:pt>
                <c:pt idx="66">
                  <c:v>170.02</c:v>
                </c:pt>
                <c:pt idx="67">
                  <c:v>170.35900000000001</c:v>
                </c:pt>
                <c:pt idx="68">
                  <c:v>171.733</c:v>
                </c:pt>
                <c:pt idx="69">
                  <c:v>173.81</c:v>
                </c:pt>
                <c:pt idx="70">
                  <c:v>175.203</c:v>
                </c:pt>
                <c:pt idx="71">
                  <c:v>179.46799999999999</c:v>
                </c:pt>
                <c:pt idx="72">
                  <c:v>180.583</c:v>
                </c:pt>
                <c:pt idx="73">
                  <c:v>182.39699999999999</c:v>
                </c:pt>
                <c:pt idx="74">
                  <c:v>178.934</c:v>
                </c:pt>
                <c:pt idx="75">
                  <c:v>176.71899999999999</c:v>
                </c:pt>
                <c:pt idx="76">
                  <c:v>179.166</c:v>
                </c:pt>
                <c:pt idx="77">
                  <c:v>182.16200000000001</c:v>
                </c:pt>
                <c:pt idx="78">
                  <c:v>182.71299999999999</c:v>
                </c:pt>
                <c:pt idx="79">
                  <c:v>182.83500000000001</c:v>
                </c:pt>
                <c:pt idx="80">
                  <c:v>184.30099999999999</c:v>
                </c:pt>
                <c:pt idx="81">
                  <c:v>190.05699999999999</c:v>
                </c:pt>
                <c:pt idx="82">
                  <c:v>196.96700000000001</c:v>
                </c:pt>
                <c:pt idx="83">
                  <c:v>202.09200000000001</c:v>
                </c:pt>
                <c:pt idx="84">
                  <c:v>204.75299999999999</c:v>
                </c:pt>
                <c:pt idx="85">
                  <c:v>207.453</c:v>
                </c:pt>
                <c:pt idx="86">
                  <c:v>209.554</c:v>
                </c:pt>
                <c:pt idx="87">
                  <c:v>210.65199999999999</c:v>
                </c:pt>
                <c:pt idx="88">
                  <c:v>212.09200000000001</c:v>
                </c:pt>
                <c:pt idx="89">
                  <c:v>210.376</c:v>
                </c:pt>
                <c:pt idx="90">
                  <c:v>210.74700000000001</c:v>
                </c:pt>
                <c:pt idx="91">
                  <c:v>212.34200000000001</c:v>
                </c:pt>
                <c:pt idx="92">
                  <c:v>213.756</c:v>
                </c:pt>
                <c:pt idx="93">
                  <c:v>214.09100000000001</c:v>
                </c:pt>
                <c:pt idx="94">
                  <c:v>214.416</c:v>
                </c:pt>
                <c:pt idx="95">
                  <c:v>214.28700000000001</c:v>
                </c:pt>
                <c:pt idx="96">
                  <c:v>214.44900000000001</c:v>
                </c:pt>
                <c:pt idx="97">
                  <c:v>214.80600000000001</c:v>
                </c:pt>
                <c:pt idx="98">
                  <c:v>215.773</c:v>
                </c:pt>
                <c:pt idx="99">
                  <c:v>217.30600000000001</c:v>
                </c:pt>
                <c:pt idx="100">
                  <c:v>218.60300000000001</c:v>
                </c:pt>
                <c:pt idx="101">
                  <c:v>221.53100000000001</c:v>
                </c:pt>
                <c:pt idx="102">
                  <c:v>221.8</c:v>
                </c:pt>
                <c:pt idx="103">
                  <c:v>224.54400000000001</c:v>
                </c:pt>
                <c:pt idx="104">
                  <c:v>227.22900000000001</c:v>
                </c:pt>
                <c:pt idx="105">
                  <c:v>230.791</c:v>
                </c:pt>
                <c:pt idx="106">
                  <c:v>235.08600000000001</c:v>
                </c:pt>
                <c:pt idx="107">
                  <c:v>239.55699999999999</c:v>
                </c:pt>
                <c:pt idx="108">
                  <c:v>247.017</c:v>
                </c:pt>
                <c:pt idx="109">
                  <c:v>253.81399999999999</c:v>
                </c:pt>
                <c:pt idx="110">
                  <c:v>262.596</c:v>
                </c:pt>
                <c:pt idx="111">
                  <c:v>267.59699999999998</c:v>
                </c:pt>
                <c:pt idx="112">
                  <c:v>272.12271246</c:v>
                </c:pt>
                <c:pt idx="113">
                  <c:v>278.298608011</c:v>
                </c:pt>
                <c:pt idx="114">
                  <c:v>283.96775525200002</c:v>
                </c:pt>
                <c:pt idx="115">
                  <c:v>291.93861945599997</c:v>
                </c:pt>
                <c:pt idx="116">
                  <c:v>300.72169047599994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16D-8126-0B595FE7890C}"/>
            </c:ext>
          </c:extLst>
        </c:ser>
        <c:ser>
          <c:idx val="3"/>
          <c:order val="2"/>
          <c:tx>
            <c:strRef>
              <c:f>'Lán með veð í íbúð'!$R$2</c:f>
              <c:strCache>
                <c:ptCount val="1"/>
                <c:pt idx="0">
                  <c:v>Lán í erlendum gjaldmiðlum</c:v>
                </c:pt>
              </c:strCache>
            </c:strRef>
          </c:tx>
          <c:spPr>
            <a:solidFill>
              <a:srgbClr val="E4CC26"/>
            </a:solidFill>
            <a:ln w="25400">
              <a:noFill/>
            </a:ln>
            <a:effectLst/>
          </c:spPr>
          <c:cat>
            <c:numRef>
              <c:f>'Lán með veð í íbúð'!$A$12:$A$128</c:f>
              <c:numCache>
                <c:formatCode>yyyy\-mm</c:formatCode>
                <c:ptCount val="117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</c:numCache>
            </c:numRef>
          </c:cat>
          <c:val>
            <c:numRef>
              <c:f>'Lán með veð í íbúð'!$R$12:$R$128</c:f>
              <c:numCache>
                <c:formatCode>#,##0</c:formatCode>
                <c:ptCount val="117"/>
                <c:pt idx="0">
                  <c:v>79.097999999999999</c:v>
                </c:pt>
                <c:pt idx="1">
                  <c:v>96.837999999999994</c:v>
                </c:pt>
                <c:pt idx="2">
                  <c:v>89.882000000000005</c:v>
                </c:pt>
                <c:pt idx="3">
                  <c:v>83.924000000000007</c:v>
                </c:pt>
                <c:pt idx="4">
                  <c:v>78.894999999999996</c:v>
                </c:pt>
                <c:pt idx="5">
                  <c:v>75.807000000000002</c:v>
                </c:pt>
                <c:pt idx="6">
                  <c:v>73.739999999999995</c:v>
                </c:pt>
                <c:pt idx="7">
                  <c:v>72.573999999999998</c:v>
                </c:pt>
                <c:pt idx="8">
                  <c:v>74.825000000000003</c:v>
                </c:pt>
                <c:pt idx="9">
                  <c:v>75.043999999999997</c:v>
                </c:pt>
                <c:pt idx="10">
                  <c:v>74.802999999999997</c:v>
                </c:pt>
                <c:pt idx="11">
                  <c:v>75.667000000000002</c:v>
                </c:pt>
                <c:pt idx="12">
                  <c:v>76.337999999999994</c:v>
                </c:pt>
                <c:pt idx="13">
                  <c:v>75.984999999999999</c:v>
                </c:pt>
                <c:pt idx="14">
                  <c:v>72.808000000000007</c:v>
                </c:pt>
                <c:pt idx="15">
                  <c:v>119.58199999999999</c:v>
                </c:pt>
                <c:pt idx="16">
                  <c:v>120.949</c:v>
                </c:pt>
                <c:pt idx="17">
                  <c:v>120.732</c:v>
                </c:pt>
                <c:pt idx="18">
                  <c:v>116.1</c:v>
                </c:pt>
                <c:pt idx="19">
                  <c:v>113.572</c:v>
                </c:pt>
                <c:pt idx="20">
                  <c:v>113.92100000000001</c:v>
                </c:pt>
                <c:pt idx="21">
                  <c:v>110.03</c:v>
                </c:pt>
                <c:pt idx="22">
                  <c:v>93.691000000000003</c:v>
                </c:pt>
                <c:pt idx="23">
                  <c:v>105.175</c:v>
                </c:pt>
                <c:pt idx="24">
                  <c:v>104.825</c:v>
                </c:pt>
                <c:pt idx="25">
                  <c:v>105.527</c:v>
                </c:pt>
                <c:pt idx="26">
                  <c:v>105.572</c:v>
                </c:pt>
                <c:pt idx="27">
                  <c:v>104.852</c:v>
                </c:pt>
                <c:pt idx="28">
                  <c:v>104.76</c:v>
                </c:pt>
                <c:pt idx="29">
                  <c:v>79.715999999999994</c:v>
                </c:pt>
                <c:pt idx="30">
                  <c:v>58.466999999999999</c:v>
                </c:pt>
                <c:pt idx="31">
                  <c:v>43.459000000000003</c:v>
                </c:pt>
                <c:pt idx="32">
                  <c:v>37.904000000000003</c:v>
                </c:pt>
                <c:pt idx="33">
                  <c:v>34.549999999999997</c:v>
                </c:pt>
                <c:pt idx="34">
                  <c:v>24.265999999999998</c:v>
                </c:pt>
                <c:pt idx="35">
                  <c:v>19.353000000000002</c:v>
                </c:pt>
                <c:pt idx="36">
                  <c:v>15.840999999999999</c:v>
                </c:pt>
                <c:pt idx="37">
                  <c:v>10.967000000000001</c:v>
                </c:pt>
                <c:pt idx="38">
                  <c:v>6.7140000000000004</c:v>
                </c:pt>
                <c:pt idx="39">
                  <c:v>3.746</c:v>
                </c:pt>
                <c:pt idx="40">
                  <c:v>3.234</c:v>
                </c:pt>
                <c:pt idx="41">
                  <c:v>2.6059999999999999</c:v>
                </c:pt>
                <c:pt idx="42">
                  <c:v>3.1309999999999998</c:v>
                </c:pt>
                <c:pt idx="43">
                  <c:v>2.74</c:v>
                </c:pt>
                <c:pt idx="44">
                  <c:v>2.7789999999999999</c:v>
                </c:pt>
                <c:pt idx="45">
                  <c:v>2.556</c:v>
                </c:pt>
                <c:pt idx="46">
                  <c:v>3.254</c:v>
                </c:pt>
                <c:pt idx="47">
                  <c:v>3.319</c:v>
                </c:pt>
                <c:pt idx="48">
                  <c:v>3.31</c:v>
                </c:pt>
                <c:pt idx="49">
                  <c:v>3.2170000000000001</c:v>
                </c:pt>
                <c:pt idx="50">
                  <c:v>3.1360000000000001</c:v>
                </c:pt>
                <c:pt idx="51">
                  <c:v>2.9980000000000002</c:v>
                </c:pt>
                <c:pt idx="52">
                  <c:v>2.8540000000000001</c:v>
                </c:pt>
                <c:pt idx="53">
                  <c:v>2.7250000000000001</c:v>
                </c:pt>
                <c:pt idx="54">
                  <c:v>2.2789999999999999</c:v>
                </c:pt>
                <c:pt idx="55">
                  <c:v>2.2250000000000001</c:v>
                </c:pt>
                <c:pt idx="56">
                  <c:v>2.2200000000000002</c:v>
                </c:pt>
                <c:pt idx="57">
                  <c:v>2.1909999999999998</c:v>
                </c:pt>
                <c:pt idx="58">
                  <c:v>2.0190000000000001</c:v>
                </c:pt>
                <c:pt idx="59">
                  <c:v>1.9630000000000001</c:v>
                </c:pt>
                <c:pt idx="60">
                  <c:v>1.877</c:v>
                </c:pt>
                <c:pt idx="61">
                  <c:v>1.66</c:v>
                </c:pt>
                <c:pt idx="62">
                  <c:v>1.2789999999999999</c:v>
                </c:pt>
                <c:pt idx="63">
                  <c:v>1.1040000000000001</c:v>
                </c:pt>
                <c:pt idx="64">
                  <c:v>1.069</c:v>
                </c:pt>
                <c:pt idx="65">
                  <c:v>1.0669999999999999</c:v>
                </c:pt>
                <c:pt idx="66">
                  <c:v>1.0609999999999999</c:v>
                </c:pt>
                <c:pt idx="67">
                  <c:v>1.0620000000000001</c:v>
                </c:pt>
                <c:pt idx="68">
                  <c:v>1.069</c:v>
                </c:pt>
                <c:pt idx="69">
                  <c:v>0.82099999999999995</c:v>
                </c:pt>
                <c:pt idx="70">
                  <c:v>0.82099999999999995</c:v>
                </c:pt>
                <c:pt idx="71">
                  <c:v>0.627</c:v>
                </c:pt>
                <c:pt idx="72">
                  <c:v>0.622</c:v>
                </c:pt>
                <c:pt idx="73">
                  <c:v>0.61699999999999999</c:v>
                </c:pt>
                <c:pt idx="74">
                  <c:v>0.47199999999999998</c:v>
                </c:pt>
                <c:pt idx="75">
                  <c:v>0.495</c:v>
                </c:pt>
                <c:pt idx="76">
                  <c:v>0.47899999999999998</c:v>
                </c:pt>
                <c:pt idx="77">
                  <c:v>0.54600000000000004</c:v>
                </c:pt>
                <c:pt idx="78">
                  <c:v>0.52600000000000002</c:v>
                </c:pt>
                <c:pt idx="79">
                  <c:v>0.44700000000000001</c:v>
                </c:pt>
                <c:pt idx="80">
                  <c:v>0.442</c:v>
                </c:pt>
                <c:pt idx="81">
                  <c:v>0.441</c:v>
                </c:pt>
                <c:pt idx="82">
                  <c:v>0.4</c:v>
                </c:pt>
                <c:pt idx="83">
                  <c:v>0.39300000000000002</c:v>
                </c:pt>
                <c:pt idx="84">
                  <c:v>0.39</c:v>
                </c:pt>
                <c:pt idx="85">
                  <c:v>0.37</c:v>
                </c:pt>
                <c:pt idx="86">
                  <c:v>0.38100000000000001</c:v>
                </c:pt>
                <c:pt idx="87">
                  <c:v>0.377</c:v>
                </c:pt>
                <c:pt idx="88">
                  <c:v>0.376</c:v>
                </c:pt>
                <c:pt idx="89">
                  <c:v>0.36099999999999999</c:v>
                </c:pt>
                <c:pt idx="90">
                  <c:v>0.36199999999999999</c:v>
                </c:pt>
                <c:pt idx="91">
                  <c:v>0.35599999999999998</c:v>
                </c:pt>
                <c:pt idx="92">
                  <c:v>0.35799999999999998</c:v>
                </c:pt>
                <c:pt idx="93">
                  <c:v>0.34399999999999997</c:v>
                </c:pt>
                <c:pt idx="94">
                  <c:v>0.33300000000000002</c:v>
                </c:pt>
                <c:pt idx="95">
                  <c:v>0.32900000000000001</c:v>
                </c:pt>
                <c:pt idx="96">
                  <c:v>0.30099999999999999</c:v>
                </c:pt>
                <c:pt idx="97">
                  <c:v>0.28599999999999998</c:v>
                </c:pt>
                <c:pt idx="98">
                  <c:v>0.28499999999999998</c:v>
                </c:pt>
                <c:pt idx="99">
                  <c:v>0.27700000000000002</c:v>
                </c:pt>
                <c:pt idx="100">
                  <c:v>0.23300000000000001</c:v>
                </c:pt>
                <c:pt idx="101">
                  <c:v>0.247</c:v>
                </c:pt>
                <c:pt idx="102">
                  <c:v>0.23</c:v>
                </c:pt>
                <c:pt idx="103">
                  <c:v>0.214</c:v>
                </c:pt>
                <c:pt idx="104">
                  <c:v>0.223</c:v>
                </c:pt>
                <c:pt idx="105">
                  <c:v>0.22500000000000001</c:v>
                </c:pt>
                <c:pt idx="106">
                  <c:v>0.22700000000000001</c:v>
                </c:pt>
                <c:pt idx="107">
                  <c:v>0.22600000000000001</c:v>
                </c:pt>
                <c:pt idx="108">
                  <c:v>0.22</c:v>
                </c:pt>
                <c:pt idx="109">
                  <c:v>0.215</c:v>
                </c:pt>
                <c:pt idx="110">
                  <c:v>0.217</c:v>
                </c:pt>
                <c:pt idx="111">
                  <c:v>0.21199999999999999</c:v>
                </c:pt>
                <c:pt idx="112">
                  <c:v>0.19800000000000001</c:v>
                </c:pt>
                <c:pt idx="113">
                  <c:v>0.19235853299999145</c:v>
                </c:pt>
                <c:pt idx="114">
                  <c:v>0.19007447500000127</c:v>
                </c:pt>
                <c:pt idx="115">
                  <c:v>0.17453962100000353</c:v>
                </c:pt>
                <c:pt idx="116">
                  <c:v>0.16434156500000971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16D-8126-0B595FE7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8888"/>
        <c:axId val="106089280"/>
      </c:areaChart>
      <c:dateAx>
        <c:axId val="106088888"/>
        <c:scaling>
          <c:orientation val="minMax"/>
          <c:min val="3981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89280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06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edra Sans Std Light" panose="020B0303040000020004" pitchFamily="34" charset="0"/>
                <a:ea typeface="Fedra Serif B Std Book" panose="02030505050000020004" pitchFamily="18" charset="0"/>
                <a:cs typeface="+mn-cs"/>
              </a:defRPr>
            </a:pPr>
            <a:endParaRPr lang="is-IS"/>
          </a:p>
        </c:txPr>
        <c:crossAx val="10608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1440282507251E-3"/>
          <c:y val="0.84086027708074951"/>
          <c:w val="0.53426330558708535"/>
          <c:h val="9.0440233432359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edra Sans Std Light" panose="020B0303040000020004" pitchFamily="34" charset="0"/>
              <a:ea typeface="Fedra Serif B Std Book" panose="02030505050000020004" pitchFamily="18" charset="0"/>
              <a:cs typeface="+mn-cs"/>
            </a:defRPr>
          </a:pPr>
          <a:endParaRPr lang="is-I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erif B Std Book" panose="02030505050000020004" pitchFamily="18" charset="0"/>
          <a:ea typeface="Fedra Serif B Std Book" panose="02030505050000020004" pitchFamily="18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Ársbreyting í heildaríbúðalánum heimila að raunvirði*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8.5505952380952377E-2"/>
          <c:y val="0.17040896594157184"/>
          <c:w val="0.88175595238095239"/>
          <c:h val="0.659831927537247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Raunverð!$AH$2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Raunverð!$AC$17:$AC$133</c:f>
              <c:numCache>
                <c:formatCode>yyyy\-mm</c:formatCode>
                <c:ptCount val="117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</c:numCache>
            </c:numRef>
          </c:cat>
          <c:val>
            <c:numRef>
              <c:f>Raunverð!$AH$17:$AH$133</c:f>
              <c:numCache>
                <c:formatCode>0.0%</c:formatCode>
                <c:ptCount val="117"/>
                <c:pt idx="0">
                  <c:v>-1.3445275287852443E-2</c:v>
                </c:pt>
                <c:pt idx="1">
                  <c:v>1.6539275526896047E-2</c:v>
                </c:pt>
                <c:pt idx="2">
                  <c:v>-5.4870719980326665E-4</c:v>
                </c:pt>
                <c:pt idx="3">
                  <c:v>-2.0205133063215808E-3</c:v>
                </c:pt>
                <c:pt idx="4">
                  <c:v>-8.0086880228634749E-3</c:v>
                </c:pt>
                <c:pt idx="5">
                  <c:v>-1.3449227107844797E-2</c:v>
                </c:pt>
                <c:pt idx="6">
                  <c:v>-2.5186155731725113E-2</c:v>
                </c:pt>
                <c:pt idx="7">
                  <c:v>-9.3616736587083249E-3</c:v>
                </c:pt>
                <c:pt idx="8">
                  <c:v>1.2928645031456298E-2</c:v>
                </c:pt>
                <c:pt idx="9">
                  <c:v>4.1778787720742505E-2</c:v>
                </c:pt>
                <c:pt idx="10">
                  <c:v>5.2416642450842765E-2</c:v>
                </c:pt>
                <c:pt idx="11">
                  <c:v>3.6101119768595868E-2</c:v>
                </c:pt>
                <c:pt idx="12">
                  <c:v>3.5314399178552502E-2</c:v>
                </c:pt>
                <c:pt idx="13">
                  <c:v>1.6855987345721246E-2</c:v>
                </c:pt>
                <c:pt idx="14">
                  <c:v>3.338210661084573E-2</c:v>
                </c:pt>
                <c:pt idx="15">
                  <c:v>3.8513222608559161E-2</c:v>
                </c:pt>
                <c:pt idx="16">
                  <c:v>4.1196731644545403E-2</c:v>
                </c:pt>
                <c:pt idx="17">
                  <c:v>3.6738107567199529E-2</c:v>
                </c:pt>
                <c:pt idx="18">
                  <c:v>3.4691378170705667E-2</c:v>
                </c:pt>
                <c:pt idx="19">
                  <c:v>3.4706795960915082E-2</c:v>
                </c:pt>
                <c:pt idx="20">
                  <c:v>3.8973816610785139E-2</c:v>
                </c:pt>
                <c:pt idx="21">
                  <c:v>3.8323159573317334E-2</c:v>
                </c:pt>
                <c:pt idx="22">
                  <c:v>2.7746617707018251E-2</c:v>
                </c:pt>
                <c:pt idx="23">
                  <c:v>9.4052856410453689E-3</c:v>
                </c:pt>
                <c:pt idx="24">
                  <c:v>-1.2705674488584728E-2</c:v>
                </c:pt>
                <c:pt idx="25">
                  <c:v>-3.0121486229668593E-2</c:v>
                </c:pt>
                <c:pt idx="26">
                  <c:v>-4.4335029641446089E-2</c:v>
                </c:pt>
                <c:pt idx="27">
                  <c:v>-5.6466923280723225E-2</c:v>
                </c:pt>
                <c:pt idx="28">
                  <c:v>-6.1719026214059114E-2</c:v>
                </c:pt>
                <c:pt idx="29">
                  <c:v>-5.9705009465499947E-2</c:v>
                </c:pt>
                <c:pt idx="30">
                  <c:v>-6.1250619551744934E-2</c:v>
                </c:pt>
                <c:pt idx="31">
                  <c:v>-6.2323218248228951E-2</c:v>
                </c:pt>
                <c:pt idx="32">
                  <c:v>-6.9616164512243728E-2</c:v>
                </c:pt>
                <c:pt idx="33">
                  <c:v>-6.0640088090398669E-2</c:v>
                </c:pt>
                <c:pt idx="34">
                  <c:v>-6.1053335065761938E-2</c:v>
                </c:pt>
                <c:pt idx="35">
                  <c:v>-5.1989412459410134E-2</c:v>
                </c:pt>
                <c:pt idx="36">
                  <c:v>-5.0856871329728048E-2</c:v>
                </c:pt>
                <c:pt idx="37">
                  <c:v>-3.6895011171196868E-2</c:v>
                </c:pt>
                <c:pt idx="38">
                  <c:v>-2.5538369702861607E-2</c:v>
                </c:pt>
                <c:pt idx="39">
                  <c:v>-1.7036997871707982E-2</c:v>
                </c:pt>
                <c:pt idx="40">
                  <c:v>-1.2134791077215601E-2</c:v>
                </c:pt>
                <c:pt idx="41">
                  <c:v>-1.1003118583057914E-2</c:v>
                </c:pt>
                <c:pt idx="42">
                  <c:v>-8.8567026703982865E-3</c:v>
                </c:pt>
                <c:pt idx="43">
                  <c:v>-7.3785318262148403E-3</c:v>
                </c:pt>
                <c:pt idx="44">
                  <c:v>-5.8521530229891372E-3</c:v>
                </c:pt>
                <c:pt idx="45">
                  <c:v>-6.6159987881739823E-3</c:v>
                </c:pt>
                <c:pt idx="46">
                  <c:v>-9.8473337607192235E-3</c:v>
                </c:pt>
                <c:pt idx="47">
                  <c:v>-1.6282423437195215E-2</c:v>
                </c:pt>
                <c:pt idx="48">
                  <c:v>-1.6268216043686556E-2</c:v>
                </c:pt>
                <c:pt idx="49">
                  <c:v>-1.5983740222591969E-2</c:v>
                </c:pt>
                <c:pt idx="50">
                  <c:v>-1.5362839974490727E-2</c:v>
                </c:pt>
                <c:pt idx="51">
                  <c:v>-1.9403361505433092E-2</c:v>
                </c:pt>
                <c:pt idx="52">
                  <c:v>-2.3236193605514432E-2</c:v>
                </c:pt>
                <c:pt idx="53">
                  <c:v>-2.6245957665215092E-2</c:v>
                </c:pt>
                <c:pt idx="54">
                  <c:v>-2.5247238513344428E-2</c:v>
                </c:pt>
                <c:pt idx="55">
                  <c:v>-2.30611405260992E-2</c:v>
                </c:pt>
                <c:pt idx="56">
                  <c:v>-2.060853235220883E-2</c:v>
                </c:pt>
                <c:pt idx="57">
                  <c:v>-2.6750419114382695E-2</c:v>
                </c:pt>
                <c:pt idx="58">
                  <c:v>-2.734312839445241E-2</c:v>
                </c:pt>
                <c:pt idx="59">
                  <c:v>-2.6123603396205342E-2</c:v>
                </c:pt>
                <c:pt idx="60">
                  <c:v>-2.2235569132079136E-2</c:v>
                </c:pt>
                <c:pt idx="61">
                  <c:v>-2.3054522315289927E-2</c:v>
                </c:pt>
                <c:pt idx="62">
                  <c:v>-2.3597367798835922E-2</c:v>
                </c:pt>
                <c:pt idx="63">
                  <c:v>-2.0603634118543823E-2</c:v>
                </c:pt>
                <c:pt idx="64">
                  <c:v>-1.8982274358619211E-2</c:v>
                </c:pt>
                <c:pt idx="65">
                  <c:v>-1.7030529269172812E-2</c:v>
                </c:pt>
                <c:pt idx="66">
                  <c:v>-1.4295845222086934E-2</c:v>
                </c:pt>
                <c:pt idx="67">
                  <c:v>-1.2629173785014602E-2</c:v>
                </c:pt>
                <c:pt idx="68">
                  <c:v>-8.3567074866868207E-3</c:v>
                </c:pt>
                <c:pt idx="69">
                  <c:v>-8.6065738841690775E-3</c:v>
                </c:pt>
                <c:pt idx="70">
                  <c:v>-1.5048627881530385E-2</c:v>
                </c:pt>
                <c:pt idx="71">
                  <c:v>-2.6895969449464152E-2</c:v>
                </c:pt>
                <c:pt idx="72">
                  <c:v>-3.8318486166703969E-2</c:v>
                </c:pt>
                <c:pt idx="73">
                  <c:v>-4.0282782051267785E-2</c:v>
                </c:pt>
                <c:pt idx="74">
                  <c:v>-4.2706861884697744E-2</c:v>
                </c:pt>
                <c:pt idx="75">
                  <c:v>-4.3288443972887225E-2</c:v>
                </c:pt>
                <c:pt idx="76">
                  <c:v>-4.884903536640306E-2</c:v>
                </c:pt>
                <c:pt idx="77">
                  <c:v>-5.0900413485814311E-2</c:v>
                </c:pt>
                <c:pt idx="78">
                  <c:v>-5.0937086631954953E-2</c:v>
                </c:pt>
                <c:pt idx="79">
                  <c:v>-4.7950264321429348E-2</c:v>
                </c:pt>
                <c:pt idx="80">
                  <c:v>-4.8396254711946418E-2</c:v>
                </c:pt>
                <c:pt idx="81">
                  <c:v>-4.9158708150072394E-2</c:v>
                </c:pt>
                <c:pt idx="82">
                  <c:v>-4.5485694778664154E-2</c:v>
                </c:pt>
                <c:pt idx="83">
                  <c:v>-3.7026133392389693E-2</c:v>
                </c:pt>
                <c:pt idx="84">
                  <c:v>-2.8655616423656993E-2</c:v>
                </c:pt>
                <c:pt idx="85">
                  <c:v>-2.5638187329325435E-2</c:v>
                </c:pt>
                <c:pt idx="86">
                  <c:v>-2.2748016623738265E-2</c:v>
                </c:pt>
                <c:pt idx="87">
                  <c:v>-2.028799888151378E-2</c:v>
                </c:pt>
                <c:pt idx="88">
                  <c:v>-1.3534346432555799E-2</c:v>
                </c:pt>
                <c:pt idx="89">
                  <c:v>-9.9599302934092471E-3</c:v>
                </c:pt>
                <c:pt idx="90">
                  <c:v>-1.2029187651872775E-2</c:v>
                </c:pt>
                <c:pt idx="91">
                  <c:v>-1.2540650396004493E-2</c:v>
                </c:pt>
                <c:pt idx="92">
                  <c:v>-1.1438885765320261E-2</c:v>
                </c:pt>
                <c:pt idx="93">
                  <c:v>-1.1492203754794872E-3</c:v>
                </c:pt>
                <c:pt idx="94">
                  <c:v>7.8743976258583981E-3</c:v>
                </c:pt>
                <c:pt idx="95">
                  <c:v>1.5963975919480955E-2</c:v>
                </c:pt>
                <c:pt idx="96">
                  <c:v>2.3854478251312372E-2</c:v>
                </c:pt>
                <c:pt idx="97">
                  <c:v>2.695446221170994E-2</c:v>
                </c:pt>
                <c:pt idx="98">
                  <c:v>3.0498650317204445E-2</c:v>
                </c:pt>
                <c:pt idx="99">
                  <c:v>3.2480063632074563E-2</c:v>
                </c:pt>
                <c:pt idx="100">
                  <c:v>3.6136612320118333E-2</c:v>
                </c:pt>
                <c:pt idx="101">
                  <c:v>4.0328732424293579E-2</c:v>
                </c:pt>
                <c:pt idx="102">
                  <c:v>4.4178629337826347E-2</c:v>
                </c:pt>
                <c:pt idx="103">
                  <c:v>4.435954086126781E-2</c:v>
                </c:pt>
                <c:pt idx="104">
                  <c:v>4.6006056985373522E-2</c:v>
                </c:pt>
                <c:pt idx="105">
                  <c:v>4.4215203893074762E-2</c:v>
                </c:pt>
                <c:pt idx="106">
                  <c:v>4.4766509296542578E-2</c:v>
                </c:pt>
                <c:pt idx="107">
                  <c:v>4.4641135635849816E-2</c:v>
                </c:pt>
                <c:pt idx="108">
                  <c:v>4.3725603982395E-2</c:v>
                </c:pt>
                <c:pt idx="109">
                  <c:v>4.7268314435943148E-2</c:v>
                </c:pt>
                <c:pt idx="110">
                  <c:v>5.0462440925756358E-2</c:v>
                </c:pt>
                <c:pt idx="111">
                  <c:v>5.3118564671399637E-2</c:v>
                </c:pt>
                <c:pt idx="112">
                  <c:v>5.3877757601927145E-2</c:v>
                </c:pt>
                <c:pt idx="113">
                  <c:v>5.4198393181698723E-2</c:v>
                </c:pt>
                <c:pt idx="114">
                  <c:v>5.8498128693796003E-2</c:v>
                </c:pt>
                <c:pt idx="115">
                  <c:v>6.0175648905533619E-2</c:v>
                </c:pt>
                <c:pt idx="116">
                  <c:v>5.9479873866711275E-2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5-4ED7-98F6-F523B99ECD93}"/>
            </c:ext>
          </c:extLst>
        </c:ser>
        <c:ser>
          <c:idx val="0"/>
          <c:order val="1"/>
          <c:tx>
            <c:strRef>
              <c:f>Raunverð!$AH$2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Raunverð!$AC$17:$AC$133</c:f>
              <c:numCache>
                <c:formatCode>yyyy\-mm</c:formatCode>
                <c:ptCount val="117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</c:numCache>
            </c:numRef>
          </c:cat>
          <c:val>
            <c:numRef>
              <c:f>Raunverð!$AH$17:$AH$133</c:f>
              <c:numCache>
                <c:formatCode>0.0%</c:formatCode>
                <c:ptCount val="117"/>
                <c:pt idx="0">
                  <c:v>-1.3445275287852443E-2</c:v>
                </c:pt>
                <c:pt idx="1">
                  <c:v>1.6539275526896047E-2</c:v>
                </c:pt>
                <c:pt idx="2">
                  <c:v>-5.4870719980326665E-4</c:v>
                </c:pt>
                <c:pt idx="3">
                  <c:v>-2.0205133063215808E-3</c:v>
                </c:pt>
                <c:pt idx="4">
                  <c:v>-8.0086880228634749E-3</c:v>
                </c:pt>
                <c:pt idx="5">
                  <c:v>-1.3449227107844797E-2</c:v>
                </c:pt>
                <c:pt idx="6">
                  <c:v>-2.5186155731725113E-2</c:v>
                </c:pt>
                <c:pt idx="7">
                  <c:v>-9.3616736587083249E-3</c:v>
                </c:pt>
                <c:pt idx="8">
                  <c:v>1.2928645031456298E-2</c:v>
                </c:pt>
                <c:pt idx="9">
                  <c:v>4.1778787720742505E-2</c:v>
                </c:pt>
                <c:pt idx="10">
                  <c:v>5.2416642450842765E-2</c:v>
                </c:pt>
                <c:pt idx="11">
                  <c:v>3.6101119768595868E-2</c:v>
                </c:pt>
                <c:pt idx="12">
                  <c:v>3.5314399178552502E-2</c:v>
                </c:pt>
                <c:pt idx="13">
                  <c:v>1.6855987345721246E-2</c:v>
                </c:pt>
                <c:pt idx="14">
                  <c:v>3.338210661084573E-2</c:v>
                </c:pt>
                <c:pt idx="15">
                  <c:v>3.8513222608559161E-2</c:v>
                </c:pt>
                <c:pt idx="16">
                  <c:v>4.1196731644545403E-2</c:v>
                </c:pt>
                <c:pt idx="17">
                  <c:v>3.6738107567199529E-2</c:v>
                </c:pt>
                <c:pt idx="18">
                  <c:v>3.4691378170705667E-2</c:v>
                </c:pt>
                <c:pt idx="19">
                  <c:v>3.4706795960915082E-2</c:v>
                </c:pt>
                <c:pt idx="20">
                  <c:v>3.8973816610785139E-2</c:v>
                </c:pt>
                <c:pt idx="21">
                  <c:v>3.8323159573317334E-2</c:v>
                </c:pt>
                <c:pt idx="22">
                  <c:v>2.7746617707018251E-2</c:v>
                </c:pt>
                <c:pt idx="23">
                  <c:v>9.4052856410453689E-3</c:v>
                </c:pt>
                <c:pt idx="24">
                  <c:v>-1.2705674488584728E-2</c:v>
                </c:pt>
                <c:pt idx="25">
                  <c:v>-3.0121486229668593E-2</c:v>
                </c:pt>
                <c:pt idx="26">
                  <c:v>-4.4335029641446089E-2</c:v>
                </c:pt>
                <c:pt idx="27">
                  <c:v>-5.6466923280723225E-2</c:v>
                </c:pt>
                <c:pt idx="28">
                  <c:v>-6.1719026214059114E-2</c:v>
                </c:pt>
                <c:pt idx="29">
                  <c:v>-5.9705009465499947E-2</c:v>
                </c:pt>
                <c:pt idx="30">
                  <c:v>-6.1250619551744934E-2</c:v>
                </c:pt>
                <c:pt idx="31">
                  <c:v>-6.2323218248228951E-2</c:v>
                </c:pt>
                <c:pt idx="32">
                  <c:v>-6.9616164512243728E-2</c:v>
                </c:pt>
                <c:pt idx="33">
                  <c:v>-6.0640088090398669E-2</c:v>
                </c:pt>
                <c:pt idx="34">
                  <c:v>-6.1053335065761938E-2</c:v>
                </c:pt>
                <c:pt idx="35">
                  <c:v>-5.1989412459410134E-2</c:v>
                </c:pt>
                <c:pt idx="36">
                  <c:v>-5.0856871329728048E-2</c:v>
                </c:pt>
                <c:pt idx="37">
                  <c:v>-3.6895011171196868E-2</c:v>
                </c:pt>
                <c:pt idx="38">
                  <c:v>-2.5538369702861607E-2</c:v>
                </c:pt>
                <c:pt idx="39">
                  <c:v>-1.7036997871707982E-2</c:v>
                </c:pt>
                <c:pt idx="40">
                  <c:v>-1.2134791077215601E-2</c:v>
                </c:pt>
                <c:pt idx="41">
                  <c:v>-1.1003118583057914E-2</c:v>
                </c:pt>
                <c:pt idx="42">
                  <c:v>-8.8567026703982865E-3</c:v>
                </c:pt>
                <c:pt idx="43">
                  <c:v>-7.3785318262148403E-3</c:v>
                </c:pt>
                <c:pt idx="44">
                  <c:v>-5.8521530229891372E-3</c:v>
                </c:pt>
                <c:pt idx="45">
                  <c:v>-6.6159987881739823E-3</c:v>
                </c:pt>
                <c:pt idx="46">
                  <c:v>-9.8473337607192235E-3</c:v>
                </c:pt>
                <c:pt idx="47">
                  <c:v>-1.6282423437195215E-2</c:v>
                </c:pt>
                <c:pt idx="48">
                  <c:v>-1.6268216043686556E-2</c:v>
                </c:pt>
                <c:pt idx="49">
                  <c:v>-1.5983740222591969E-2</c:v>
                </c:pt>
                <c:pt idx="50">
                  <c:v>-1.5362839974490727E-2</c:v>
                </c:pt>
                <c:pt idx="51">
                  <c:v>-1.9403361505433092E-2</c:v>
                </c:pt>
                <c:pt idx="52">
                  <c:v>-2.3236193605514432E-2</c:v>
                </c:pt>
                <c:pt idx="53">
                  <c:v>-2.6245957665215092E-2</c:v>
                </c:pt>
                <c:pt idx="54">
                  <c:v>-2.5247238513344428E-2</c:v>
                </c:pt>
                <c:pt idx="55">
                  <c:v>-2.30611405260992E-2</c:v>
                </c:pt>
                <c:pt idx="56">
                  <c:v>-2.060853235220883E-2</c:v>
                </c:pt>
                <c:pt idx="57">
                  <c:v>-2.6750419114382695E-2</c:v>
                </c:pt>
                <c:pt idx="58">
                  <c:v>-2.734312839445241E-2</c:v>
                </c:pt>
                <c:pt idx="59">
                  <c:v>-2.6123603396205342E-2</c:v>
                </c:pt>
                <c:pt idx="60">
                  <c:v>-2.2235569132079136E-2</c:v>
                </c:pt>
                <c:pt idx="61">
                  <c:v>-2.3054522315289927E-2</c:v>
                </c:pt>
                <c:pt idx="62">
                  <c:v>-2.3597367798835922E-2</c:v>
                </c:pt>
                <c:pt idx="63">
                  <c:v>-2.0603634118543823E-2</c:v>
                </c:pt>
                <c:pt idx="64">
                  <c:v>-1.8982274358619211E-2</c:v>
                </c:pt>
                <c:pt idx="65">
                  <c:v>-1.7030529269172812E-2</c:v>
                </c:pt>
                <c:pt idx="66">
                  <c:v>-1.4295845222086934E-2</c:v>
                </c:pt>
                <c:pt idx="67">
                  <c:v>-1.2629173785014602E-2</c:v>
                </c:pt>
                <c:pt idx="68">
                  <c:v>-8.3567074866868207E-3</c:v>
                </c:pt>
                <c:pt idx="69">
                  <c:v>-8.6065738841690775E-3</c:v>
                </c:pt>
                <c:pt idx="70">
                  <c:v>-1.5048627881530385E-2</c:v>
                </c:pt>
                <c:pt idx="71">
                  <c:v>-2.6895969449464152E-2</c:v>
                </c:pt>
                <c:pt idx="72">
                  <c:v>-3.8318486166703969E-2</c:v>
                </c:pt>
                <c:pt idx="73">
                  <c:v>-4.0282782051267785E-2</c:v>
                </c:pt>
                <c:pt idx="74">
                  <c:v>-4.2706861884697744E-2</c:v>
                </c:pt>
                <c:pt idx="75">
                  <c:v>-4.3288443972887225E-2</c:v>
                </c:pt>
                <c:pt idx="76">
                  <c:v>-4.884903536640306E-2</c:v>
                </c:pt>
                <c:pt idx="77">
                  <c:v>-5.0900413485814311E-2</c:v>
                </c:pt>
                <c:pt idx="78">
                  <c:v>-5.0937086631954953E-2</c:v>
                </c:pt>
                <c:pt idx="79">
                  <c:v>-4.7950264321429348E-2</c:v>
                </c:pt>
                <c:pt idx="80">
                  <c:v>-4.8396254711946418E-2</c:v>
                </c:pt>
                <c:pt idx="81">
                  <c:v>-4.9158708150072394E-2</c:v>
                </c:pt>
                <c:pt idx="82">
                  <c:v>-4.5485694778664154E-2</c:v>
                </c:pt>
                <c:pt idx="83">
                  <c:v>-3.7026133392389693E-2</c:v>
                </c:pt>
                <c:pt idx="84">
                  <c:v>-2.8655616423656993E-2</c:v>
                </c:pt>
                <c:pt idx="85">
                  <c:v>-2.5638187329325435E-2</c:v>
                </c:pt>
                <c:pt idx="86">
                  <c:v>-2.2748016623738265E-2</c:v>
                </c:pt>
                <c:pt idx="87">
                  <c:v>-2.028799888151378E-2</c:v>
                </c:pt>
                <c:pt idx="88">
                  <c:v>-1.3534346432555799E-2</c:v>
                </c:pt>
                <c:pt idx="89">
                  <c:v>-9.9599302934092471E-3</c:v>
                </c:pt>
                <c:pt idx="90">
                  <c:v>-1.2029187651872775E-2</c:v>
                </c:pt>
                <c:pt idx="91">
                  <c:v>-1.2540650396004493E-2</c:v>
                </c:pt>
                <c:pt idx="92">
                  <c:v>-1.1438885765320261E-2</c:v>
                </c:pt>
                <c:pt idx="93">
                  <c:v>-1.1492203754794872E-3</c:v>
                </c:pt>
                <c:pt idx="94">
                  <c:v>7.8743976258583981E-3</c:v>
                </c:pt>
                <c:pt idx="95">
                  <c:v>1.5963975919480955E-2</c:v>
                </c:pt>
                <c:pt idx="96">
                  <c:v>2.3854478251312372E-2</c:v>
                </c:pt>
                <c:pt idx="97">
                  <c:v>2.695446221170994E-2</c:v>
                </c:pt>
                <c:pt idx="98">
                  <c:v>3.0498650317204445E-2</c:v>
                </c:pt>
                <c:pt idx="99">
                  <c:v>3.2480063632074563E-2</c:v>
                </c:pt>
                <c:pt idx="100">
                  <c:v>3.6136612320118333E-2</c:v>
                </c:pt>
                <c:pt idx="101">
                  <c:v>4.0328732424293579E-2</c:v>
                </c:pt>
                <c:pt idx="102">
                  <c:v>4.4178629337826347E-2</c:v>
                </c:pt>
                <c:pt idx="103">
                  <c:v>4.435954086126781E-2</c:v>
                </c:pt>
                <c:pt idx="104">
                  <c:v>4.6006056985373522E-2</c:v>
                </c:pt>
                <c:pt idx="105">
                  <c:v>4.4215203893074762E-2</c:v>
                </c:pt>
                <c:pt idx="106">
                  <c:v>4.4766509296542578E-2</c:v>
                </c:pt>
                <c:pt idx="107">
                  <c:v>4.4641135635849816E-2</c:v>
                </c:pt>
                <c:pt idx="108">
                  <c:v>4.3725603982395E-2</c:v>
                </c:pt>
                <c:pt idx="109">
                  <c:v>4.7268314435943148E-2</c:v>
                </c:pt>
                <c:pt idx="110">
                  <c:v>5.0462440925756358E-2</c:v>
                </c:pt>
                <c:pt idx="111">
                  <c:v>5.3118564671399637E-2</c:v>
                </c:pt>
                <c:pt idx="112">
                  <c:v>5.3877757601927145E-2</c:v>
                </c:pt>
                <c:pt idx="113">
                  <c:v>5.4198393181698723E-2</c:v>
                </c:pt>
                <c:pt idx="114">
                  <c:v>5.8498128693796003E-2</c:v>
                </c:pt>
                <c:pt idx="115">
                  <c:v>6.0175648905533619E-2</c:v>
                </c:pt>
                <c:pt idx="116">
                  <c:v>5.9479873866711275E-2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5-4ED7-98F6-F523B99E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7320"/>
        <c:axId val="106087712"/>
      </c:barChart>
      <c:dateAx>
        <c:axId val="106087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87712"/>
        <c:crosses val="autoZero"/>
        <c:auto val="1"/>
        <c:lblOffset val="100"/>
        <c:baseTimeUnit val="months"/>
        <c:majorUnit val="12"/>
        <c:majorTimeUnit val="months"/>
      </c:dateAx>
      <c:valAx>
        <c:axId val="106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8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9061876247505"/>
          <c:y val="5.3921568627450983E-2"/>
          <c:w val="0.85175853018372705"/>
          <c:h val="0.74370802534488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Raunverð!$AH$2</c:f>
              <c:strCache>
                <c:ptCount val="1"/>
                <c:pt idx="0">
                  <c:v>Ársbreyting í heildaríbúðalánum heimila að raunvirði</c:v>
                </c:pt>
              </c:strCache>
            </c:strRef>
          </c:tx>
          <c:spPr>
            <a:solidFill>
              <a:srgbClr val="5990AE"/>
            </a:solidFill>
            <a:ln>
              <a:noFill/>
            </a:ln>
            <a:effectLst/>
          </c:spPr>
          <c:invertIfNegative val="0"/>
          <c:cat>
            <c:numRef>
              <c:f>Raunverð!$AC$17:$AC$137</c:f>
              <c:numCache>
                <c:formatCode>yyyy\-mm</c:formatCode>
                <c:ptCount val="121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</c:numCache>
            </c:numRef>
          </c:cat>
          <c:val>
            <c:numRef>
              <c:f>Raunverð!$AH$17:$AH$137</c:f>
              <c:numCache>
                <c:formatCode>0.0%</c:formatCode>
                <c:ptCount val="121"/>
                <c:pt idx="0">
                  <c:v>-1.3445275287852443E-2</c:v>
                </c:pt>
                <c:pt idx="1">
                  <c:v>1.6539275526896047E-2</c:v>
                </c:pt>
                <c:pt idx="2">
                  <c:v>-5.4870719980326665E-4</c:v>
                </c:pt>
                <c:pt idx="3">
                  <c:v>-2.0205133063215808E-3</c:v>
                </c:pt>
                <c:pt idx="4">
                  <c:v>-8.0086880228634749E-3</c:v>
                </c:pt>
                <c:pt idx="5">
                  <c:v>-1.3449227107844797E-2</c:v>
                </c:pt>
                <c:pt idx="6">
                  <c:v>-2.5186155731725113E-2</c:v>
                </c:pt>
                <c:pt idx="7">
                  <c:v>-9.3616736587083249E-3</c:v>
                </c:pt>
                <c:pt idx="8">
                  <c:v>1.2928645031456298E-2</c:v>
                </c:pt>
                <c:pt idx="9">
                  <c:v>4.1778787720742505E-2</c:v>
                </c:pt>
                <c:pt idx="10">
                  <c:v>5.2416642450842765E-2</c:v>
                </c:pt>
                <c:pt idx="11">
                  <c:v>3.6101119768595868E-2</c:v>
                </c:pt>
                <c:pt idx="12">
                  <c:v>3.5314399178552502E-2</c:v>
                </c:pt>
                <c:pt idx="13">
                  <c:v>1.6855987345721246E-2</c:v>
                </c:pt>
                <c:pt idx="14">
                  <c:v>3.338210661084573E-2</c:v>
                </c:pt>
                <c:pt idx="15">
                  <c:v>3.8513222608559161E-2</c:v>
                </c:pt>
                <c:pt idx="16">
                  <c:v>4.1196731644545403E-2</c:v>
                </c:pt>
                <c:pt idx="17">
                  <c:v>3.6738107567199529E-2</c:v>
                </c:pt>
                <c:pt idx="18">
                  <c:v>3.4691378170705667E-2</c:v>
                </c:pt>
                <c:pt idx="19">
                  <c:v>3.4706795960915082E-2</c:v>
                </c:pt>
                <c:pt idx="20">
                  <c:v>3.8973816610785139E-2</c:v>
                </c:pt>
                <c:pt idx="21">
                  <c:v>3.8323159573317334E-2</c:v>
                </c:pt>
                <c:pt idx="22">
                  <c:v>2.7746617707018251E-2</c:v>
                </c:pt>
                <c:pt idx="23">
                  <c:v>9.4052856410453689E-3</c:v>
                </c:pt>
                <c:pt idx="24">
                  <c:v>-1.2705674488584728E-2</c:v>
                </c:pt>
                <c:pt idx="25">
                  <c:v>-3.0121486229668593E-2</c:v>
                </c:pt>
                <c:pt idx="26">
                  <c:v>-4.4335029641446089E-2</c:v>
                </c:pt>
                <c:pt idx="27">
                  <c:v>-5.6466923280723225E-2</c:v>
                </c:pt>
                <c:pt idx="28">
                  <c:v>-6.1719026214059114E-2</c:v>
                </c:pt>
                <c:pt idx="29">
                  <c:v>-5.9705009465499947E-2</c:v>
                </c:pt>
                <c:pt idx="30">
                  <c:v>-6.1250619551744934E-2</c:v>
                </c:pt>
                <c:pt idx="31">
                  <c:v>-6.2323218248228951E-2</c:v>
                </c:pt>
                <c:pt idx="32">
                  <c:v>-6.9616164512243728E-2</c:v>
                </c:pt>
                <c:pt idx="33">
                  <c:v>-6.0640088090398669E-2</c:v>
                </c:pt>
                <c:pt idx="34">
                  <c:v>-6.1053335065761938E-2</c:v>
                </c:pt>
                <c:pt idx="35">
                  <c:v>-5.1989412459410134E-2</c:v>
                </c:pt>
                <c:pt idx="36">
                  <c:v>-5.0856871329728048E-2</c:v>
                </c:pt>
                <c:pt idx="37">
                  <c:v>-3.6895011171196868E-2</c:v>
                </c:pt>
                <c:pt idx="38">
                  <c:v>-2.5538369702861607E-2</c:v>
                </c:pt>
                <c:pt idx="39">
                  <c:v>-1.7036997871707982E-2</c:v>
                </c:pt>
                <c:pt idx="40">
                  <c:v>-1.2134791077215601E-2</c:v>
                </c:pt>
                <c:pt idx="41">
                  <c:v>-1.1003118583057914E-2</c:v>
                </c:pt>
                <c:pt idx="42">
                  <c:v>-8.8567026703982865E-3</c:v>
                </c:pt>
                <c:pt idx="43">
                  <c:v>-7.3785318262148403E-3</c:v>
                </c:pt>
                <c:pt idx="44">
                  <c:v>-5.8521530229891372E-3</c:v>
                </c:pt>
                <c:pt idx="45">
                  <c:v>-6.6159987881739823E-3</c:v>
                </c:pt>
                <c:pt idx="46">
                  <c:v>-9.8473337607192235E-3</c:v>
                </c:pt>
                <c:pt idx="47">
                  <c:v>-1.6282423437195215E-2</c:v>
                </c:pt>
                <c:pt idx="48">
                  <c:v>-1.6268216043686556E-2</c:v>
                </c:pt>
                <c:pt idx="49">
                  <c:v>-1.5983740222591969E-2</c:v>
                </c:pt>
                <c:pt idx="50">
                  <c:v>-1.5362839974490727E-2</c:v>
                </c:pt>
                <c:pt idx="51">
                  <c:v>-1.9403361505433092E-2</c:v>
                </c:pt>
                <c:pt idx="52">
                  <c:v>-2.3236193605514432E-2</c:v>
                </c:pt>
                <c:pt idx="53">
                  <c:v>-2.6245957665215092E-2</c:v>
                </c:pt>
                <c:pt idx="54">
                  <c:v>-2.5247238513344428E-2</c:v>
                </c:pt>
                <c:pt idx="55">
                  <c:v>-2.30611405260992E-2</c:v>
                </c:pt>
                <c:pt idx="56">
                  <c:v>-2.060853235220883E-2</c:v>
                </c:pt>
                <c:pt idx="57">
                  <c:v>-2.6750419114382695E-2</c:v>
                </c:pt>
                <c:pt idx="58">
                  <c:v>-2.734312839445241E-2</c:v>
                </c:pt>
                <c:pt idx="59">
                  <c:v>-2.6123603396205342E-2</c:v>
                </c:pt>
                <c:pt idx="60">
                  <c:v>-2.2235569132079136E-2</c:v>
                </c:pt>
                <c:pt idx="61">
                  <c:v>-2.3054522315289927E-2</c:v>
                </c:pt>
                <c:pt idx="62">
                  <c:v>-2.3597367798835922E-2</c:v>
                </c:pt>
                <c:pt idx="63">
                  <c:v>-2.0603634118543823E-2</c:v>
                </c:pt>
                <c:pt idx="64">
                  <c:v>-1.8982274358619211E-2</c:v>
                </c:pt>
                <c:pt idx="65">
                  <c:v>-1.7030529269172812E-2</c:v>
                </c:pt>
                <c:pt idx="66">
                  <c:v>-1.4295845222086934E-2</c:v>
                </c:pt>
                <c:pt idx="67">
                  <c:v>-1.2629173785014602E-2</c:v>
                </c:pt>
                <c:pt idx="68">
                  <c:v>-8.3567074866868207E-3</c:v>
                </c:pt>
                <c:pt idx="69">
                  <c:v>-8.6065738841690775E-3</c:v>
                </c:pt>
                <c:pt idx="70">
                  <c:v>-1.5048627881530385E-2</c:v>
                </c:pt>
                <c:pt idx="71">
                  <c:v>-2.6895969449464152E-2</c:v>
                </c:pt>
                <c:pt idx="72">
                  <c:v>-3.8318486166703969E-2</c:v>
                </c:pt>
                <c:pt idx="73">
                  <c:v>-4.0282782051267785E-2</c:v>
                </c:pt>
                <c:pt idx="74">
                  <c:v>-4.2706861884697744E-2</c:v>
                </c:pt>
                <c:pt idx="75">
                  <c:v>-4.3288443972887225E-2</c:v>
                </c:pt>
                <c:pt idx="76">
                  <c:v>-4.884903536640306E-2</c:v>
                </c:pt>
                <c:pt idx="77">
                  <c:v>-5.0900413485814311E-2</c:v>
                </c:pt>
                <c:pt idx="78">
                  <c:v>-5.0937086631954953E-2</c:v>
                </c:pt>
                <c:pt idx="79">
                  <c:v>-4.7950264321429348E-2</c:v>
                </c:pt>
                <c:pt idx="80">
                  <c:v>-4.8396254711946418E-2</c:v>
                </c:pt>
                <c:pt idx="81">
                  <c:v>-4.9158708150072394E-2</c:v>
                </c:pt>
                <c:pt idx="82">
                  <c:v>-4.5485694778664154E-2</c:v>
                </c:pt>
                <c:pt idx="83">
                  <c:v>-3.7026133392389693E-2</c:v>
                </c:pt>
                <c:pt idx="84">
                  <c:v>-2.8655616423656993E-2</c:v>
                </c:pt>
                <c:pt idx="85">
                  <c:v>-2.5638187329325435E-2</c:v>
                </c:pt>
                <c:pt idx="86">
                  <c:v>-2.2748016623738265E-2</c:v>
                </c:pt>
                <c:pt idx="87">
                  <c:v>-2.028799888151378E-2</c:v>
                </c:pt>
                <c:pt idx="88">
                  <c:v>-1.3534346432555799E-2</c:v>
                </c:pt>
                <c:pt idx="89">
                  <c:v>-9.9599302934092471E-3</c:v>
                </c:pt>
                <c:pt idx="90">
                  <c:v>-1.2029187651872775E-2</c:v>
                </c:pt>
                <c:pt idx="91">
                  <c:v>-1.2540650396004493E-2</c:v>
                </c:pt>
                <c:pt idx="92">
                  <c:v>-1.1438885765320261E-2</c:v>
                </c:pt>
                <c:pt idx="93">
                  <c:v>-1.1492203754794872E-3</c:v>
                </c:pt>
                <c:pt idx="94">
                  <c:v>7.8743976258583981E-3</c:v>
                </c:pt>
                <c:pt idx="95">
                  <c:v>1.5963975919480955E-2</c:v>
                </c:pt>
                <c:pt idx="96">
                  <c:v>2.3854478251312372E-2</c:v>
                </c:pt>
                <c:pt idx="97">
                  <c:v>2.695446221170994E-2</c:v>
                </c:pt>
                <c:pt idx="98">
                  <c:v>3.0498650317204445E-2</c:v>
                </c:pt>
                <c:pt idx="99">
                  <c:v>3.2480063632074563E-2</c:v>
                </c:pt>
                <c:pt idx="100">
                  <c:v>3.6136612320118333E-2</c:v>
                </c:pt>
                <c:pt idx="101">
                  <c:v>4.0328732424293579E-2</c:v>
                </c:pt>
                <c:pt idx="102">
                  <c:v>4.4178629337826347E-2</c:v>
                </c:pt>
                <c:pt idx="103">
                  <c:v>4.435954086126781E-2</c:v>
                </c:pt>
                <c:pt idx="104">
                  <c:v>4.6006056985373522E-2</c:v>
                </c:pt>
                <c:pt idx="105">
                  <c:v>4.4215203893074762E-2</c:v>
                </c:pt>
                <c:pt idx="106">
                  <c:v>4.4766509296542578E-2</c:v>
                </c:pt>
                <c:pt idx="107">
                  <c:v>4.4641135635849816E-2</c:v>
                </c:pt>
                <c:pt idx="108">
                  <c:v>4.3725603982395E-2</c:v>
                </c:pt>
                <c:pt idx="109">
                  <c:v>4.7268314435943148E-2</c:v>
                </c:pt>
                <c:pt idx="110">
                  <c:v>5.0462440925756358E-2</c:v>
                </c:pt>
                <c:pt idx="111">
                  <c:v>5.3118564671399637E-2</c:v>
                </c:pt>
                <c:pt idx="112">
                  <c:v>5.3877757601927145E-2</c:v>
                </c:pt>
                <c:pt idx="113">
                  <c:v>5.4198393181698723E-2</c:v>
                </c:pt>
                <c:pt idx="114">
                  <c:v>5.8498128693796003E-2</c:v>
                </c:pt>
                <c:pt idx="115">
                  <c:v>6.0175648905533619E-2</c:v>
                </c:pt>
                <c:pt idx="116">
                  <c:v>5.9479873866711275E-2</c:v>
                </c:pt>
                <c:pt idx="117">
                  <c:v>5.7095578507267764E-2</c:v>
                </c:pt>
                <c:pt idx="118">
                  <c:v>5.8336903866829992E-2</c:v>
                </c:pt>
                <c:pt idx="119">
                  <c:v>6.3012648896521029E-2</c:v>
                </c:pt>
                <c:pt idx="120">
                  <c:v>6.6080344910002697E-2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A-4DA2-8B0E-34DC5E29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6093200"/>
        <c:axId val="106092024"/>
      </c:barChart>
      <c:dateAx>
        <c:axId val="1060932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92024"/>
        <c:crosses val="autoZero"/>
        <c:auto val="1"/>
        <c:lblOffset val="100"/>
        <c:baseTimeUnit val="months"/>
        <c:majorUnit val="12"/>
        <c:majorTimeUnit val="months"/>
      </c:dateAx>
      <c:valAx>
        <c:axId val="1060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edra Sans Std Light" panose="020B0303040000020004" pitchFamily="34" charset="0"/>
                <a:ea typeface="+mn-ea"/>
                <a:cs typeface="+mn-cs"/>
              </a:defRPr>
            </a:pPr>
            <a:endParaRPr lang="is-IS"/>
          </a:p>
        </c:txPr>
        <c:crossAx val="1060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edra Sans Std Light" panose="020B0303040000020004" pitchFamily="34" charset="0"/>
        </a:defRPr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38100</xdr:rowOff>
    </xdr:from>
    <xdr:to>
      <xdr:col>13</xdr:col>
      <xdr:colOff>561975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19</xdr:row>
      <xdr:rowOff>133350</xdr:rowOff>
    </xdr:from>
    <xdr:to>
      <xdr:col>16</xdr:col>
      <xdr:colOff>1028701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9</xdr:row>
      <xdr:rowOff>90487</xdr:rowOff>
    </xdr:from>
    <xdr:to>
      <xdr:col>26</xdr:col>
      <xdr:colOff>457200</xdr:colOff>
      <xdr:row>23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39</xdr:row>
      <xdr:rowOff>38100</xdr:rowOff>
    </xdr:from>
    <xdr:to>
      <xdr:col>13</xdr:col>
      <xdr:colOff>514352</xdr:colOff>
      <xdr:row>55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0.00324</cdr:x>
      <cdr:y>0.82375</cdr:y>
    </cdr:from>
    <cdr:to>
      <cdr:x>0.76052</cdr:x>
      <cdr:y>0.90804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2" y="2047855"/>
          <a:ext cx="4450476" cy="20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>
              <a:latin typeface="Fedra Sans Std Light" panose="020B0303040000020004" pitchFamily="34" charset="0"/>
              <a:ea typeface="Fedra Serif B Std Book" panose="02030505050000020004" pitchFamily="18" charset="0"/>
            </a:rPr>
            <a:t>*hlaupandi</a:t>
          </a:r>
          <a:r>
            <a:rPr lang="en-US" sz="700" baseline="0">
              <a:latin typeface="Fedra Sans Std Light" panose="020B0303040000020004" pitchFamily="34" charset="0"/>
              <a:ea typeface="Fedra Serif B Std Book" panose="02030505050000020004" pitchFamily="18" charset="0"/>
            </a:rPr>
            <a:t> 3ja mánaða meðaltal á föstu verðlagi</a:t>
          </a:r>
          <a:endParaRPr lang="en-US" sz="700">
            <a:latin typeface="Fedra Sans Std Light" panose="020B0303040000020004" pitchFamily="34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0.89272</cdr:y>
    </cdr:from>
    <cdr:to>
      <cdr:x>0.15559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BFF1675-E1E4-440F-BECD-3CC107CA9C89}"/>
            </a:ext>
          </a:extLst>
        </cdr:cNvPr>
        <cdr:cNvSpPr txBox="1"/>
      </cdr:nvSpPr>
      <cdr:spPr>
        <a:xfrm xmlns:a="http://schemas.openxmlformats.org/drawingml/2006/main">
          <a:off x="0" y="2219311"/>
          <a:ext cx="914404" cy="26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s-IS" sz="800">
              <a:latin typeface="Fedra Sans Std Light" panose="020B0303040000020004" pitchFamily="34" charset="0"/>
            </a:rPr>
            <a:t>Heimild: Seðlabanki Íslands, hagdeild</a:t>
          </a:r>
          <a:r>
            <a:rPr lang="is-IS" sz="800" baseline="0">
              <a:latin typeface="Fedra Sans Std Light" panose="020B0303040000020004" pitchFamily="34" charset="0"/>
            </a:rPr>
            <a:t> Íbúðalánasjóðs</a:t>
          </a:r>
          <a:endParaRPr lang="is-IS" sz="800">
            <a:latin typeface="Fedra Sans Std Light" panose="020B03030400000200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0.00974</cdr:x>
      <cdr:y>0.92014</cdr:y>
    </cdr:from>
    <cdr:to>
      <cdr:x>0.16558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2524119"/>
          <a:ext cx="914400" cy="219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800">
              <a:solidFill>
                <a:schemeClr val="tx1"/>
              </a:solidFill>
              <a:latin typeface="Fedra Sans Std Light" panose="020B0303040000020004" pitchFamily="34" charset="0"/>
            </a:rPr>
            <a:t>Heimild:</a:t>
          </a:r>
          <a:r>
            <a:rPr lang="is-IS" sz="800" baseline="0">
              <a:solidFill>
                <a:schemeClr val="tx1"/>
              </a:solidFill>
              <a:latin typeface="Fedra Sans Std Light" panose="020B0303040000020004" pitchFamily="34" charset="0"/>
            </a:rPr>
            <a:t> Seðlabanki Íslands, hagdeild Íbúðalánasjóðs</a:t>
          </a:r>
          <a:endParaRPr lang="is-IS" sz="800">
            <a:solidFill>
              <a:schemeClr val="tx1"/>
            </a:solidFill>
            <a:latin typeface="Fedra Sans Std Light" panose="020B0303040000020004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0.8464</cdr:y>
    </cdr:from>
    <cdr:to>
      <cdr:x>0.22326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69"/>
          <a:ext cx="9144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s-IS">
            <a:effectLst/>
          </a:endParaRPr>
        </a:p>
        <a:p xmlns:a="http://schemas.openxmlformats.org/drawingml/2006/main">
          <a:r>
            <a:rPr lang="en-US" sz="800" baseline="0">
              <a:effectLst/>
              <a:latin typeface="Fedra Sans Std Light" panose="020B0303040000020004" pitchFamily="34" charset="0"/>
              <a:ea typeface="+mn-ea"/>
              <a:cs typeface="+mn-cs"/>
            </a:rPr>
            <a:t>Heimild: Seðlabanki Íslands, hagdeild Íbúðalánasjóðs</a:t>
          </a:r>
          <a:endParaRPr lang="is-IS" sz="800">
            <a:effectLst/>
            <a:latin typeface="Fedra Sans Std Light" panose="020B0303040000020004" pitchFamily="34" charset="0"/>
          </a:endParaRPr>
        </a:p>
        <a:p xmlns:a="http://schemas.openxmlformats.org/drawingml/2006/main">
          <a:endParaRPr lang="is-IS" sz="1100"/>
        </a:p>
      </cdr:txBody>
    </cdr:sp>
  </cdr:relSizeAnchor>
  <cdr:relSizeAnchor xmlns:cdr="http://schemas.openxmlformats.org/drawingml/2006/chartDrawing">
    <cdr:from>
      <cdr:x>0</cdr:x>
      <cdr:y>0.14379</cdr:y>
    </cdr:from>
    <cdr:to>
      <cdr:x>0.22326</cdr:x>
      <cdr:y>0.45752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190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800">
              <a:latin typeface="Fedra Sans Std Light" panose="020B0303040000020004" pitchFamily="34" charset="0"/>
            </a:rPr>
            <a:t>Milljarðar</a:t>
          </a:r>
          <a:r>
            <a:rPr lang="is-IS" sz="800" baseline="0">
              <a:latin typeface="Fedra Sans Std Light" panose="020B0303040000020004" pitchFamily="34" charset="0"/>
            </a:rPr>
            <a:t> ISK</a:t>
          </a:r>
          <a:endParaRPr lang="is-IS" sz="800">
            <a:latin typeface="Fedra Sans Std Light" panose="020B0303040000020004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0.11034</cdr:x>
      <cdr:y>0.69427</cdr:y>
    </cdr:from>
    <cdr:to>
      <cdr:x>0.27586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9600" y="28670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s-IS" sz="1100"/>
        </a:p>
      </cdr:txBody>
    </cdr:sp>
  </cdr:relSizeAnchor>
  <cdr:relSizeAnchor xmlns:cdr="http://schemas.openxmlformats.org/drawingml/2006/chartDrawing">
    <cdr:from>
      <cdr:x>0</cdr:x>
      <cdr:y>0.92357</cdr:y>
    </cdr:from>
    <cdr:to>
      <cdr:x>0.16552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762249"/>
          <a:ext cx="914400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effectLst/>
              <a:latin typeface="Fedra Sans Std Light" panose="020B0303040000020004" pitchFamily="34" charset="0"/>
              <a:ea typeface="+mn-ea"/>
              <a:cs typeface="+mn-cs"/>
            </a:rPr>
            <a:t>Heimild: Seðlabanki Íslands, hagdeild Íbúðalánasjóðs</a:t>
          </a:r>
          <a:endParaRPr lang="is-IS" sz="800">
            <a:effectLst/>
            <a:latin typeface="Fedra Sans Std Light" panose="020B0303040000020004" pitchFamily="34" charset="0"/>
          </a:endParaRPr>
        </a:p>
        <a:p xmlns:a="http://schemas.openxmlformats.org/drawingml/2006/main">
          <a:endParaRPr lang="is-IS" sz="1100"/>
        </a:p>
      </cdr:txBody>
    </cdr:sp>
  </cdr:relSizeAnchor>
  <cdr:relSizeAnchor xmlns:cdr="http://schemas.openxmlformats.org/drawingml/2006/chartDrawing">
    <cdr:from>
      <cdr:x>0.00517</cdr:x>
      <cdr:y>0.09236</cdr:y>
    </cdr:from>
    <cdr:to>
      <cdr:x>0.17069</cdr:x>
      <cdr:y>0.39809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2762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800">
              <a:latin typeface="Fedra Sans Std Light" panose="020B0303040000020004" pitchFamily="34" charset="0"/>
            </a:rPr>
            <a:t>Ma.kr.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0.00686</cdr:x>
      <cdr:y>0.11885</cdr:y>
    </cdr:from>
    <cdr:to>
      <cdr:x>0.18236</cdr:x>
      <cdr:y>0.19373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682" y="362254"/>
          <a:ext cx="1015520" cy="228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Ma.kr</a:t>
          </a: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.</a:t>
          </a:r>
        </a:p>
      </cdr:txBody>
    </cdr:sp>
  </cdr:relSizeAnchor>
  <cdr:relSizeAnchor xmlns:cdr="http://schemas.openxmlformats.org/drawingml/2006/chartDrawing">
    <cdr:from>
      <cdr:x>0.00173</cdr:x>
      <cdr:y>0.93784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024" y="3305175"/>
          <a:ext cx="1992022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Heimild: Seðlabanki Íslands, hagdeild Íbúðalánasjóðs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0.11034</cdr:x>
      <cdr:y>0.69427</cdr:y>
    </cdr:from>
    <cdr:to>
      <cdr:x>0.27586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9600" y="28670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s-I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0.91691</cdr:y>
    </cdr:from>
    <cdr:to>
      <cdr:x>0.15459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432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800">
              <a:latin typeface="Fedra Sans Std Light" panose="020B0303040000020004" pitchFamily="34" charset="0"/>
            </a:rPr>
            <a:t>Heimild: Seðlabanki Íslands, hagdeild</a:t>
          </a:r>
          <a:r>
            <a:rPr lang="is-IS" sz="800" baseline="0">
              <a:latin typeface="Fedra Sans Std Light" panose="020B0303040000020004" pitchFamily="34" charset="0"/>
            </a:rPr>
            <a:t> Íbúðalánasjóðs</a:t>
          </a:r>
          <a:endParaRPr lang="is-IS" sz="800">
            <a:latin typeface="Fedra Sans Std Light" panose="020B03030400000200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0.69995</cdr:y>
    </cdr:from>
    <cdr:to>
      <cdr:x>0.90138</cdr:x>
      <cdr:y>0.88374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866778"/>
          <a:ext cx="5688433" cy="490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100" b="0" i="0" baseline="30000">
              <a:effectLst/>
              <a:latin typeface="+mn-lt"/>
              <a:ea typeface="+mn-ea"/>
              <a:cs typeface="+mn-cs"/>
            </a:rPr>
            <a:t>*Staða útlána í lok hvers mánaðar á nafnvirði. Ekki eru hér tilteknar skuldir sem voru i eigu slitabúa fallinna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30000">
              <a:effectLst/>
              <a:latin typeface="+mn-lt"/>
              <a:ea typeface="+mn-ea"/>
              <a:cs typeface="+mn-cs"/>
            </a:rPr>
            <a:t>fjár­mála­fyrirtækja á tímabilinu 2008-2013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0.11034</cdr:x>
      <cdr:y>0.69427</cdr:y>
    </cdr:from>
    <cdr:to>
      <cdr:x>0.27586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9600" y="28670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s-IS" sz="1100"/>
        </a:p>
      </cdr:txBody>
    </cdr:sp>
  </cdr:relSizeAnchor>
  <cdr:relSizeAnchor xmlns:cdr="http://schemas.openxmlformats.org/drawingml/2006/chartDrawing">
    <cdr:from>
      <cdr:x>0</cdr:x>
      <cdr:y>0.92357</cdr:y>
    </cdr:from>
    <cdr:to>
      <cdr:x>0.16552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762249"/>
          <a:ext cx="914400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effectLst/>
              <a:latin typeface="Fedra Sans Std Light" panose="020B0303040000020004" pitchFamily="34" charset="0"/>
              <a:ea typeface="+mn-ea"/>
              <a:cs typeface="+mn-cs"/>
            </a:rPr>
            <a:t>Heimild: Seðlabanki Íslands, hagdeild Íbúðalánasjóðs</a:t>
          </a:r>
          <a:endParaRPr lang="is-IS" sz="800">
            <a:effectLst/>
            <a:latin typeface="Fedra Sans Std Light" panose="020B0303040000020004" pitchFamily="34" charset="0"/>
          </a:endParaRPr>
        </a:p>
        <a:p xmlns:a="http://schemas.openxmlformats.org/drawingml/2006/main">
          <a:endParaRPr lang="is-IS" sz="1100"/>
        </a:p>
      </cdr:txBody>
    </cdr:sp>
  </cdr:relSizeAnchor>
  <cdr:relSizeAnchor xmlns:cdr="http://schemas.openxmlformats.org/drawingml/2006/chartDrawing">
    <cdr:from>
      <cdr:x>0.00517</cdr:x>
      <cdr:y>0.09236</cdr:y>
    </cdr:from>
    <cdr:to>
      <cdr:x>0.17069</cdr:x>
      <cdr:y>0.39809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2762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900">
              <a:latin typeface="Fedra Sans Std Light" panose="020B0303040000020004" pitchFamily="34" charset="0"/>
            </a:rPr>
            <a:t>Ma.kr.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0.91691</cdr:y>
    </cdr:from>
    <cdr:to>
      <cdr:x>0.15459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432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s-IS" sz="800">
              <a:latin typeface="Fedra Sans Std Light" panose="020B0303040000020004" pitchFamily="34" charset="0"/>
            </a:rPr>
            <a:t>Source: Central Bank</a:t>
          </a:r>
          <a:r>
            <a:rPr lang="is-IS" sz="800" baseline="0">
              <a:latin typeface="Fedra Sans Std Light" panose="020B0303040000020004" pitchFamily="34" charset="0"/>
            </a:rPr>
            <a:t> of Iceland</a:t>
          </a:r>
          <a:endParaRPr lang="is-IS" sz="800">
            <a:latin typeface="Fedra Sans Std Light" panose="020B03030400000200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0.01463</cdr:x>
      <cdr:y>0.04368</cdr:y>
    </cdr:from>
    <cdr:to>
      <cdr:x>0.19013</cdr:x>
      <cdr:y>0.11856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1" y="1333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M.kr.</a:t>
          </a:r>
        </a:p>
      </cdr:txBody>
    </cdr:sp>
  </cdr:relSizeAnchor>
  <cdr:relSizeAnchor xmlns:cdr="http://schemas.openxmlformats.org/drawingml/2006/chartDrawing">
    <cdr:from>
      <cdr:x>0.00173</cdr:x>
      <cdr:y>0.92418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3076575"/>
          <a:ext cx="1724025" cy="252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Heimild: Seðlabanki Íslands, Hagdeild Íbúðalánasjóðs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0.01463</cdr:x>
      <cdr:y>0.04368</cdr:y>
    </cdr:from>
    <cdr:to>
      <cdr:x>0.19013</cdr:x>
      <cdr:y>0.11856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1" y="1333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Ma.kr</a:t>
          </a: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.</a:t>
          </a:r>
        </a:p>
      </cdr:txBody>
    </cdr:sp>
  </cdr:relSizeAnchor>
  <cdr:relSizeAnchor xmlns:cdr="http://schemas.openxmlformats.org/drawingml/2006/chartDrawing">
    <cdr:from>
      <cdr:x>0.00173</cdr:x>
      <cdr:y>0.92418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3076575"/>
          <a:ext cx="1724025" cy="252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Heimild: Seðlabanki Íslands, Hagdeild Íbúðalánasjóðs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0.01463</cdr:x>
      <cdr:y>0.04368</cdr:y>
    </cdr:from>
    <cdr:to>
      <cdr:x>0.19013</cdr:x>
      <cdr:y>0.11856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1" y="1333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0.00173</cdr:x>
      <cdr:y>0.92418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3076575"/>
          <a:ext cx="1724025" cy="252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0.81818</cdr:y>
    </cdr:from>
    <cdr:to>
      <cdr:x>0.43108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228850"/>
          <a:ext cx="2730547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700" b="0" i="0" u="none" strike="noStrike" baseline="30000">
              <a:latin typeface="Fedra Sans Std Light" panose="020B0303040000020004" pitchFamily="34" charset="0"/>
              <a:ea typeface="+mn-ea"/>
              <a:cs typeface="+mn-cs"/>
            </a:rPr>
            <a:t>*</a:t>
          </a:r>
          <a:r>
            <a:rPr lang="en-US" sz="800" b="0" i="0" u="none" strike="noStrike" baseline="3000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Staða útlána í lok hvers mánaðar á nafnvirði. Ekki eru hér </a:t>
          </a:r>
        </a:p>
        <a:p xmlns:a="http://schemas.openxmlformats.org/drawingml/2006/main">
          <a:pPr rtl="0"/>
          <a:r>
            <a:rPr lang="en-US" sz="800" b="0" i="0" u="none" strike="noStrike" baseline="3000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tilteknar skuldir sem voru i eigu slitabúa fallinna</a:t>
          </a:r>
        </a:p>
        <a:p xmlns:a="http://schemas.openxmlformats.org/drawingml/2006/main">
          <a:pPr rtl="0"/>
          <a:r>
            <a:rPr lang="en-US" sz="800" b="0" i="0" u="none" strike="noStrike" baseline="3000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fjár­mála­fyrirtækja á tímabilinu 2008-2013 </a:t>
          </a:r>
          <a:endParaRPr lang="en-US" sz="800"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56</xdr:row>
      <xdr:rowOff>142875</xdr:rowOff>
    </xdr:from>
    <xdr:to>
      <xdr:col>9</xdr:col>
      <xdr:colOff>371475</xdr:colOff>
      <xdr:row>74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76200</xdr:rowOff>
    </xdr:from>
    <xdr:to>
      <xdr:col>9</xdr:col>
      <xdr:colOff>495301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142873</xdr:colOff>
      <xdr:row>43</xdr:row>
      <xdr:rowOff>123826</xdr:rowOff>
    </xdr:from>
    <xdr:to>
      <xdr:col>15</xdr:col>
      <xdr:colOff>390073</xdr:colOff>
      <xdr:row>57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380999</xdr:colOff>
      <xdr:row>1</xdr:row>
      <xdr:rowOff>76200</xdr:rowOff>
    </xdr:from>
    <xdr:to>
      <xdr:col>23</xdr:col>
      <xdr:colOff>571499</xdr:colOff>
      <xdr:row>18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333374</xdr:colOff>
      <xdr:row>3</xdr:row>
      <xdr:rowOff>76201</xdr:rowOff>
    </xdr:from>
    <xdr:to>
      <xdr:col>42</xdr:col>
      <xdr:colOff>345374</xdr:colOff>
      <xdr:row>18</xdr:row>
      <xdr:rowOff>98701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29</xdr:row>
      <xdr:rowOff>19050</xdr:rowOff>
    </xdr:from>
    <xdr:to>
      <xdr:col>32</xdr:col>
      <xdr:colOff>95250</xdr:colOff>
      <xdr:row>44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152400</xdr:colOff>
      <xdr:row>9</xdr:row>
      <xdr:rowOff>133350</xdr:rowOff>
    </xdr:from>
    <xdr:to>
      <xdr:col>31</xdr:col>
      <xdr:colOff>1038225</xdr:colOff>
      <xdr:row>26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219075</xdr:colOff>
      <xdr:row>4</xdr:row>
      <xdr:rowOff>6</xdr:rowOff>
    </xdr:from>
    <xdr:to>
      <xdr:col>10</xdr:col>
      <xdr:colOff>190499</xdr:colOff>
      <xdr:row>18</xdr:row>
      <xdr:rowOff>76206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485775</xdr:colOff>
      <xdr:row>57</xdr:row>
      <xdr:rowOff>85724</xdr:rowOff>
    </xdr:from>
    <xdr:to>
      <xdr:col>19</xdr:col>
      <xdr:colOff>800100</xdr:colOff>
      <xdr:row>74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552450</xdr:colOff>
      <xdr:row>9</xdr:row>
      <xdr:rowOff>152400</xdr:rowOff>
    </xdr:from>
    <xdr:to>
      <xdr:col>19</xdr:col>
      <xdr:colOff>647700</xdr:colOff>
      <xdr:row>25</xdr:row>
      <xdr:rowOff>19044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104775</xdr:colOff>
      <xdr:row>4</xdr:row>
      <xdr:rowOff>9525</xdr:rowOff>
    </xdr:from>
    <xdr:to>
      <xdr:col>54</xdr:col>
      <xdr:colOff>400050</xdr:colOff>
      <xdr:row>19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323850</xdr:colOff>
      <xdr:row>6</xdr:row>
      <xdr:rowOff>95256</xdr:rowOff>
    </xdr:from>
    <xdr:to>
      <xdr:col>48</xdr:col>
      <xdr:colOff>538162</xdr:colOff>
      <xdr:row>22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1543050</xdr:colOff>
      <xdr:row>3</xdr:row>
      <xdr:rowOff>9525</xdr:rowOff>
    </xdr:from>
    <xdr:to>
      <xdr:col>59</xdr:col>
      <xdr:colOff>1152900</xdr:colOff>
      <xdr:row>17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0</xdr:colOff>
      <xdr:row>23</xdr:row>
      <xdr:rowOff>0</xdr:rowOff>
    </xdr:from>
    <xdr:to>
      <xdr:col>56</xdr:col>
      <xdr:colOff>1352925</xdr:colOff>
      <xdr:row>37</xdr:row>
      <xdr:rowOff>133800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6</xdr:row>
      <xdr:rowOff>57150</xdr:rowOff>
    </xdr:from>
    <xdr:to>
      <xdr:col>22</xdr:col>
      <xdr:colOff>314325</xdr:colOff>
      <xdr:row>23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752475</xdr:colOff>
      <xdr:row>36</xdr:row>
      <xdr:rowOff>9525</xdr:rowOff>
    </xdr:from>
    <xdr:to>
      <xdr:col>25</xdr:col>
      <xdr:colOff>119550</xdr:colOff>
      <xdr:row>50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266700</xdr:colOff>
      <xdr:row>2</xdr:row>
      <xdr:rowOff>85725</xdr:rowOff>
    </xdr:from>
    <xdr:to>
      <xdr:col>69</xdr:col>
      <xdr:colOff>304800</xdr:colOff>
      <xdr:row>18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57150</xdr:colOff>
      <xdr:row>20</xdr:row>
      <xdr:rowOff>161925</xdr:rowOff>
    </xdr:from>
    <xdr:to>
      <xdr:col>47</xdr:col>
      <xdr:colOff>38100</xdr:colOff>
      <xdr:row>37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92D0F3-6BE9-4314-B2C0-6C8827A3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21</xdr:row>
      <xdr:rowOff>38099</xdr:rowOff>
    </xdr:from>
    <xdr:to>
      <xdr:col>3</xdr:col>
      <xdr:colOff>1021650</xdr:colOff>
      <xdr:row>37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0BB5D49-0422-4208-BB59-B72FB332A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0.14668</cdr:y>
    </cdr:from>
    <cdr:to>
      <cdr:x>0.1755</cdr:x>
      <cdr:y>0.22156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8310"/>
          <a:ext cx="1074863" cy="24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Milljarðar</a:t>
          </a:r>
          <a:r>
            <a:rPr lang="en-US" sz="800" baseline="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 ISK</a:t>
          </a:r>
          <a:endParaRPr lang="en-US" sz="800">
            <a:solidFill>
              <a:schemeClr val="tx1"/>
            </a:solidFill>
            <a:latin typeface="Fedra Sans Std Light" panose="020B0303040000020004" pitchFamily="34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0.00173</cdr:x>
      <cdr:y>0.92418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3076575"/>
          <a:ext cx="1724025" cy="252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Heimild: Seðlabanki Íslands, Hagdeild Íbúðalánasjóðs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0.01015</cdr:x>
      <cdr:y>0.0626</cdr:y>
    </cdr:from>
    <cdr:to>
      <cdr:x>0.18565</cdr:x>
      <cdr:y>0.13748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651" y="220614"/>
          <a:ext cx="1118325" cy="263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Ma.kr</a:t>
          </a: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Fedra Serif B Std Book" panose="02030505050000020004" pitchFamily="18" charset="0"/>
              <a:ea typeface="Fedra Serif B Std Book" panose="02030505050000020004" pitchFamily="18" charset="0"/>
            </a:rPr>
            <a:t>.</a:t>
          </a:r>
        </a:p>
      </cdr:txBody>
    </cdr:sp>
  </cdr:relSizeAnchor>
  <cdr:relSizeAnchor xmlns:cdr="http://schemas.openxmlformats.org/drawingml/2006/chartDrawing">
    <cdr:from>
      <cdr:x>0.00173</cdr:x>
      <cdr:y>0.93784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024" y="3305175"/>
          <a:ext cx="1992022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Fedra Sans Std Light" panose="020B0303040000020004" pitchFamily="34" charset="0"/>
              <a:ea typeface="Fedra Serif B Std Book" panose="02030505050000020004" pitchFamily="18" charset="0"/>
            </a:rPr>
            <a:t>Heimild: Seðlabanki Íslands, hagdeild Íbúðalánasjóðs</a:t>
          </a:r>
        </a:p>
      </cdr:txBody>
    </cdr:sp>
  </cdr:relSizeAnchor>
  <cdr:relSizeAnchor xmlns:cdr="http://schemas.openxmlformats.org/drawingml/2006/chartDrawing">
    <cdr:from>
      <cdr:x>0.00747</cdr:x>
      <cdr:y>0.77297</cdr:y>
    </cdr:from>
    <cdr:to>
      <cdr:x>0.58989</cdr:x>
      <cdr:y>0.95676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60" y="2724140"/>
          <a:ext cx="3949840" cy="647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100" b="0" i="0" baseline="30000">
              <a:effectLst/>
              <a:latin typeface="+mn-lt"/>
              <a:ea typeface="+mn-ea"/>
              <a:cs typeface="+mn-cs"/>
            </a:rPr>
            <a:t>*Staða útlána í lok hvers mánaðar á nafnvirði. Ekki eru hér </a:t>
          </a:r>
          <a:endParaRPr lang="en-US">
            <a:effectLst/>
          </a:endParaRPr>
        </a:p>
        <a:p xmlns:a="http://schemas.openxmlformats.org/drawingml/2006/main">
          <a:pPr rtl="0"/>
          <a:r>
            <a:rPr lang="en-US" sz="1100" b="0" i="0" baseline="30000">
              <a:effectLst/>
              <a:latin typeface="+mn-lt"/>
              <a:ea typeface="+mn-ea"/>
              <a:cs typeface="+mn-cs"/>
            </a:rPr>
            <a:t>tilteknar skuldir sem voru i eigu slitabúa fallinna</a:t>
          </a:r>
          <a:endParaRPr lang="en-US">
            <a:effectLst/>
          </a:endParaRPr>
        </a:p>
        <a:p xmlns:a="http://schemas.openxmlformats.org/drawingml/2006/main">
          <a:pPr rtl="0"/>
          <a:r>
            <a:rPr lang="en-US" sz="1100" b="0" i="0" baseline="30000">
              <a:effectLst/>
              <a:latin typeface="+mn-lt"/>
              <a:ea typeface="+mn-ea"/>
              <a:cs typeface="+mn-cs"/>
            </a:rPr>
            <a:t>fjár­mála­fyrirtækja á tímabilinu 2008-2013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0.01463</cdr:x>
      <cdr:y>0.04368</cdr:y>
    </cdr:from>
    <cdr:to>
      <cdr:x>0.19013</cdr:x>
      <cdr:y>0.11856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1" y="1333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0.00173</cdr:x>
      <cdr:y>0.92418</cdr:y>
    </cdr:from>
    <cdr:to>
      <cdr:x>0.31434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3076575"/>
          <a:ext cx="1724025" cy="252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0.003</cdr:x>
      <cdr:y>0.76256</cdr:y>
    </cdr:from>
    <cdr:to>
      <cdr:x>0.94895</cdr:x>
      <cdr:y>0.84703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050" y="1837631"/>
          <a:ext cx="6000350" cy="203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700" b="0" i="0" u="none" strike="noStrike" baseline="30000">
              <a:latin typeface="Fedra Sans Std Light" panose="020B0303040000020004" pitchFamily="34" charset="0"/>
              <a:ea typeface="+mn-ea"/>
              <a:cs typeface="+mn-cs"/>
            </a:rPr>
            <a:t>*</a:t>
          </a:r>
          <a:r>
            <a:rPr lang="en-US" sz="800" b="0" i="0" u="none" strike="noStrike" baseline="3000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Staða útlána í lok hvers mánaðar á nafnvirði. Ekki eru hér tilteknar skuldir sem voru i eigu slitabúa fallinna</a:t>
          </a:r>
          <a:r>
            <a:rPr lang="en-US" sz="800" b="0" i="0" u="none" strike="noStrike" baseline="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 </a:t>
          </a:r>
          <a:r>
            <a:rPr lang="en-US" sz="800" b="0" i="0" u="none" strike="noStrike" baseline="30000">
              <a:latin typeface="Fedra Serif B Std Book" panose="02030505050000020004" pitchFamily="18" charset="0"/>
              <a:ea typeface="Fedra Serif B Std Book" panose="02030505050000020004" pitchFamily="18" charset="0"/>
              <a:cs typeface="+mn-cs"/>
            </a:rPr>
            <a:t>fjár­mála­fyrirtækja á tímabilinu 2008-2013 .</a:t>
          </a:r>
          <a:endParaRPr lang="en-US" sz="800"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0.01399</cdr:y>
    </cdr:from>
    <cdr:to>
      <cdr:x>0.15262</cdr:x>
      <cdr:y>0.08392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38100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>
            <a:latin typeface="Fedra Serif B Std Book" panose="02030505050000020004" pitchFamily="18" charset="0"/>
            <a:ea typeface="Fedra Serif B Std Book" panose="020305050500000200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0.88136</cdr:y>
    </cdr:from>
    <cdr:to>
      <cdr:x>0.67857</cdr:x>
      <cdr:y>0.95549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29098"/>
          <a:ext cx="4013759" cy="237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Fedra Sans Std Light" panose="020B0303040000020004" pitchFamily="34" charset="0"/>
              <a:ea typeface="Fedra Serif B Std Book" panose="02030505050000020004" pitchFamily="18" charset="0"/>
            </a:rPr>
            <a:t>*Hlaupandi</a:t>
          </a:r>
          <a:r>
            <a:rPr lang="en-US" sz="800" baseline="0">
              <a:latin typeface="Fedra Sans Std Light" panose="020B0303040000020004" pitchFamily="34" charset="0"/>
              <a:ea typeface="Fedra Serif B Std Book" panose="02030505050000020004" pitchFamily="18" charset="0"/>
            </a:rPr>
            <a:t> 3ja mánaða meðaltal á föstu verðlagi</a:t>
          </a:r>
          <a:endParaRPr lang="en-US" sz="800">
            <a:latin typeface="Fedra Sans Std Light" panose="020B0303040000020004" pitchFamily="34" charset="0"/>
            <a:ea typeface="Fedra Serif B Std Book" panose="020305050500000200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0.93769</cdr:y>
    </cdr:from>
    <cdr:to>
      <cdr:x>0.67857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3009899"/>
          <a:ext cx="4013759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Fedra Sans Std Light" panose="020B0303040000020004" pitchFamily="34" charset="0"/>
              <a:ea typeface="Fedra Serif B Std Book" panose="02030505050000020004" pitchFamily="18" charset="0"/>
            </a:rPr>
            <a:t>Heimild:</a:t>
          </a:r>
          <a:r>
            <a:rPr lang="en-US" sz="800" baseline="0">
              <a:latin typeface="Fedra Sans Std Light" panose="020B0303040000020004" pitchFamily="34" charset="0"/>
              <a:ea typeface="Fedra Serif B Std Book" panose="02030505050000020004" pitchFamily="18" charset="0"/>
            </a:rPr>
            <a:t> Seðlabanki Íslands, hagdeild Íbúðalánasjóðs</a:t>
          </a:r>
          <a:endParaRPr lang="en-US" sz="800">
            <a:latin typeface="Fedra Sans Std Light" panose="020B0303040000020004" pitchFamily="34" charset="0"/>
            <a:ea typeface="Fedra Serif B Std Book" panose="020305050500000200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dlabanki.datamarket.com/data/set/5z4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3"/>
  <sheetViews>
    <sheetView workbookViewId="0">
      <pane xSplit="1" ySplit="16" topLeftCell="B228" activePane="bottomRight" state="frozen"/>
      <selection pane="topRight" activeCell="B1" sqref="B1"/>
      <selection pane="bottomLeft" activeCell="A17" sqref="A17"/>
      <selection pane="bottomRight" activeCell="F253" sqref="F253:H253"/>
    </sheetView>
  </sheetViews>
  <sheetFormatPr defaultRowHeight="15" x14ac:dyDescent="0.25"/>
  <cols>
    <col min="1" max="1" width="19.140625" customWidth="1"/>
    <col min="2" max="2" width="32.28515625" customWidth="1"/>
    <col min="5" max="5" width="12.85546875" bestFit="1" customWidth="1"/>
    <col min="6" max="6" width="32.140625" bestFit="1" customWidth="1"/>
    <col min="7" max="7" width="54.7109375" bestFit="1" customWidth="1"/>
    <col min="16" max="16" width="19" bestFit="1" customWidth="1"/>
    <col min="17" max="17" width="32.140625" bestFit="1" customWidth="1"/>
    <col min="18" max="18" width="24.5703125" bestFit="1" customWidth="1"/>
    <col min="19" max="19" width="41.28515625" bestFit="1" customWidth="1"/>
    <col min="20" max="20" width="54.7109375" bestFit="1" customWidth="1"/>
    <col min="21" max="21" width="47.140625" bestFit="1" customWidth="1"/>
    <col min="22" max="22" width="42.7109375" bestFit="1" customWidth="1"/>
    <col min="23" max="23" width="69.85546875" bestFit="1" customWidth="1"/>
    <col min="24" max="24" width="51.42578125" bestFit="1" customWidth="1"/>
  </cols>
  <sheetData>
    <row r="1" spans="1:24" ht="23.25" x14ac:dyDescent="0.35">
      <c r="A1" s="5" t="s">
        <v>0</v>
      </c>
    </row>
    <row r="2" spans="1:24" ht="15.75" x14ac:dyDescent="0.25">
      <c r="A2" s="7" t="s">
        <v>1</v>
      </c>
    </row>
    <row r="3" spans="1:24" x14ac:dyDescent="0.25">
      <c r="A3" s="3" t="s">
        <v>2</v>
      </c>
      <c r="B3" s="16">
        <v>42996.453744521401</v>
      </c>
      <c r="C3" s="16"/>
    </row>
    <row r="4" spans="1:24" x14ac:dyDescent="0.25">
      <c r="A4" s="3" t="s">
        <v>3</v>
      </c>
      <c r="B4" s="6" t="s">
        <v>4</v>
      </c>
    </row>
    <row r="5" spans="1:24" x14ac:dyDescent="0.25">
      <c r="A5" s="3" t="s">
        <v>5</v>
      </c>
      <c r="B5" t="s">
        <v>6</v>
      </c>
    </row>
    <row r="6" spans="1:24" x14ac:dyDescent="0.25">
      <c r="A6" s="3" t="s">
        <v>7</v>
      </c>
      <c r="B6" t="s">
        <v>8</v>
      </c>
    </row>
    <row r="7" spans="1:24" x14ac:dyDescent="0.25">
      <c r="A7" s="3" t="s">
        <v>9</v>
      </c>
    </row>
    <row r="8" spans="1:24" x14ac:dyDescent="0.25">
      <c r="A8" s="3" t="s">
        <v>10</v>
      </c>
    </row>
    <row r="11" spans="1:24" x14ac:dyDescent="0.25">
      <c r="A11" s="3" t="s">
        <v>10</v>
      </c>
      <c r="B11" t="s">
        <v>11</v>
      </c>
    </row>
    <row r="12" spans="1:24" x14ac:dyDescent="0.25">
      <c r="A12" s="3" t="s">
        <v>12</v>
      </c>
      <c r="B12" t="s">
        <v>13</v>
      </c>
    </row>
    <row r="15" spans="1:24" x14ac:dyDescent="0.25">
      <c r="A15" s="4"/>
      <c r="B15" s="4" t="s">
        <v>0</v>
      </c>
      <c r="D15" s="4" t="s">
        <v>12</v>
      </c>
      <c r="E15" s="4" t="s">
        <v>15</v>
      </c>
      <c r="F15" s="4" t="s">
        <v>16</v>
      </c>
      <c r="G15" s="4" t="s">
        <v>17</v>
      </c>
      <c r="H15" s="4" t="s">
        <v>18</v>
      </c>
      <c r="J15" s="4"/>
      <c r="K15" s="4" t="s">
        <v>19</v>
      </c>
      <c r="O15" s="4" t="s">
        <v>12</v>
      </c>
      <c r="P15" s="4" t="s">
        <v>23</v>
      </c>
      <c r="Q15" s="4" t="s">
        <v>16</v>
      </c>
      <c r="R15" s="4" t="s">
        <v>20</v>
      </c>
      <c r="S15" s="4" t="s">
        <v>24</v>
      </c>
      <c r="T15" s="4" t="s">
        <v>17</v>
      </c>
      <c r="U15" s="4" t="s">
        <v>21</v>
      </c>
      <c r="V15" s="4" t="s">
        <v>25</v>
      </c>
      <c r="W15" s="4" t="s">
        <v>26</v>
      </c>
      <c r="X15" s="4" t="s">
        <v>22</v>
      </c>
    </row>
    <row r="16" spans="1:24" x14ac:dyDescent="0.25">
      <c r="A16" s="4" t="s">
        <v>14</v>
      </c>
      <c r="D16" s="4" t="s">
        <v>14</v>
      </c>
      <c r="J16" s="4" t="s">
        <v>14</v>
      </c>
      <c r="O16" s="4" t="s">
        <v>14</v>
      </c>
    </row>
    <row r="17" spans="1:24" x14ac:dyDescent="0.25">
      <c r="A17" s="2">
        <v>36526</v>
      </c>
      <c r="B17">
        <v>45062</v>
      </c>
      <c r="D17" s="2">
        <v>36526</v>
      </c>
      <c r="E17">
        <v>129942</v>
      </c>
      <c r="F17">
        <v>0</v>
      </c>
      <c r="G17">
        <v>0</v>
      </c>
      <c r="H17">
        <v>0</v>
      </c>
      <c r="J17" s="2">
        <v>36526</v>
      </c>
      <c r="K17">
        <v>268318</v>
      </c>
      <c r="O17" s="2">
        <v>36526</v>
      </c>
      <c r="P17">
        <v>65300</v>
      </c>
      <c r="Q17">
        <v>0</v>
      </c>
      <c r="R17">
        <v>65300</v>
      </c>
      <c r="S17">
        <v>19057</v>
      </c>
      <c r="T17">
        <v>0</v>
      </c>
      <c r="U17">
        <v>19057</v>
      </c>
      <c r="V17">
        <v>4812</v>
      </c>
      <c r="W17">
        <v>0</v>
      </c>
      <c r="X17">
        <v>4812</v>
      </c>
    </row>
    <row r="18" spans="1:24" x14ac:dyDescent="0.25">
      <c r="A18" s="2">
        <v>36557</v>
      </c>
      <c r="B18">
        <v>45592</v>
      </c>
      <c r="D18" s="2">
        <v>36557</v>
      </c>
      <c r="E18">
        <v>136486</v>
      </c>
      <c r="F18">
        <v>0</v>
      </c>
      <c r="G18">
        <v>0</v>
      </c>
      <c r="H18">
        <v>0</v>
      </c>
      <c r="J18" s="2">
        <v>36557</v>
      </c>
      <c r="K18">
        <v>268270</v>
      </c>
      <c r="O18" s="2">
        <v>36557</v>
      </c>
      <c r="P18">
        <v>65767</v>
      </c>
      <c r="Q18">
        <v>0</v>
      </c>
      <c r="R18">
        <v>65767</v>
      </c>
      <c r="S18">
        <v>19138</v>
      </c>
      <c r="T18">
        <v>0</v>
      </c>
      <c r="U18">
        <v>19138</v>
      </c>
      <c r="V18">
        <v>5041</v>
      </c>
      <c r="W18">
        <v>0</v>
      </c>
      <c r="X18">
        <v>5041</v>
      </c>
    </row>
    <row r="19" spans="1:24" x14ac:dyDescent="0.25">
      <c r="A19" s="2">
        <v>36586</v>
      </c>
      <c r="B19">
        <v>46553</v>
      </c>
      <c r="D19" s="2">
        <v>36586</v>
      </c>
      <c r="E19">
        <v>140762</v>
      </c>
      <c r="F19">
        <v>0</v>
      </c>
      <c r="G19">
        <v>0</v>
      </c>
      <c r="H19">
        <v>0</v>
      </c>
      <c r="J19" s="2">
        <v>36586</v>
      </c>
      <c r="K19">
        <v>272386</v>
      </c>
      <c r="O19" s="2">
        <v>36586</v>
      </c>
      <c r="P19">
        <v>67390</v>
      </c>
      <c r="Q19">
        <v>0</v>
      </c>
      <c r="R19">
        <v>67390</v>
      </c>
      <c r="S19">
        <v>19413</v>
      </c>
      <c r="T19">
        <v>0</v>
      </c>
      <c r="U19">
        <v>19413</v>
      </c>
      <c r="V19">
        <v>6198</v>
      </c>
      <c r="W19">
        <v>0</v>
      </c>
      <c r="X19">
        <v>6198</v>
      </c>
    </row>
    <row r="20" spans="1:24" x14ac:dyDescent="0.25">
      <c r="A20" s="2">
        <v>36617</v>
      </c>
      <c r="B20">
        <v>47309</v>
      </c>
      <c r="D20" s="2">
        <v>36617</v>
      </c>
      <c r="E20">
        <v>143056</v>
      </c>
      <c r="F20">
        <v>0</v>
      </c>
      <c r="G20">
        <v>0</v>
      </c>
      <c r="H20">
        <v>0</v>
      </c>
      <c r="J20" s="2">
        <v>36617</v>
      </c>
      <c r="K20">
        <v>275849</v>
      </c>
      <c r="O20" s="2">
        <v>36617</v>
      </c>
      <c r="P20">
        <v>68658</v>
      </c>
      <c r="Q20">
        <v>0</v>
      </c>
      <c r="R20">
        <v>68658</v>
      </c>
      <c r="S20">
        <v>19050</v>
      </c>
      <c r="T20">
        <v>0</v>
      </c>
      <c r="U20">
        <v>19050</v>
      </c>
      <c r="V20">
        <v>6537</v>
      </c>
      <c r="W20">
        <v>0</v>
      </c>
      <c r="X20">
        <v>6537</v>
      </c>
    </row>
    <row r="21" spans="1:24" x14ac:dyDescent="0.25">
      <c r="A21" s="2">
        <v>36647</v>
      </c>
      <c r="B21">
        <v>48587</v>
      </c>
      <c r="D21" s="2">
        <v>36647</v>
      </c>
      <c r="E21">
        <v>144581</v>
      </c>
      <c r="F21">
        <v>0</v>
      </c>
      <c r="G21">
        <v>0</v>
      </c>
      <c r="H21">
        <v>0</v>
      </c>
      <c r="J21" s="2">
        <v>36647</v>
      </c>
      <c r="K21">
        <v>277951</v>
      </c>
      <c r="O21" s="2">
        <v>36647</v>
      </c>
      <c r="P21">
        <v>69688</v>
      </c>
      <c r="Q21">
        <v>0</v>
      </c>
      <c r="R21">
        <v>69688</v>
      </c>
      <c r="S21">
        <v>19290</v>
      </c>
      <c r="T21">
        <v>0</v>
      </c>
      <c r="U21">
        <v>19290</v>
      </c>
      <c r="V21">
        <v>6727</v>
      </c>
      <c r="W21">
        <v>0</v>
      </c>
      <c r="X21">
        <v>6727</v>
      </c>
    </row>
    <row r="22" spans="1:24" x14ac:dyDescent="0.25">
      <c r="A22" s="2">
        <v>36678</v>
      </c>
      <c r="B22">
        <v>49722</v>
      </c>
      <c r="D22" s="2">
        <v>36678</v>
      </c>
      <c r="E22">
        <v>151496</v>
      </c>
      <c r="F22">
        <v>0</v>
      </c>
      <c r="G22">
        <v>0</v>
      </c>
      <c r="H22">
        <v>0</v>
      </c>
      <c r="J22" s="2">
        <v>36678</v>
      </c>
      <c r="K22">
        <v>280600</v>
      </c>
      <c r="O22" s="2">
        <v>36678</v>
      </c>
      <c r="P22">
        <v>68745</v>
      </c>
      <c r="Q22">
        <v>0</v>
      </c>
      <c r="R22">
        <v>68745</v>
      </c>
      <c r="S22">
        <v>18644</v>
      </c>
      <c r="T22">
        <v>0</v>
      </c>
      <c r="U22">
        <v>18644</v>
      </c>
      <c r="V22">
        <v>12418</v>
      </c>
      <c r="W22">
        <v>0</v>
      </c>
      <c r="X22">
        <v>12418</v>
      </c>
    </row>
    <row r="23" spans="1:24" x14ac:dyDescent="0.25">
      <c r="A23" s="2">
        <v>36708</v>
      </c>
      <c r="B23">
        <v>50825</v>
      </c>
      <c r="D23" s="2">
        <v>36708</v>
      </c>
      <c r="E23">
        <v>156649</v>
      </c>
      <c r="F23">
        <v>0</v>
      </c>
      <c r="G23">
        <v>0</v>
      </c>
      <c r="H23">
        <v>0</v>
      </c>
      <c r="J23" s="2">
        <v>36708</v>
      </c>
      <c r="K23">
        <v>283825</v>
      </c>
      <c r="O23" s="2">
        <v>36708</v>
      </c>
      <c r="P23">
        <v>71276</v>
      </c>
      <c r="Q23">
        <v>0</v>
      </c>
      <c r="R23">
        <v>71276</v>
      </c>
      <c r="S23">
        <v>19286</v>
      </c>
      <c r="T23">
        <v>0</v>
      </c>
      <c r="U23">
        <v>19286</v>
      </c>
      <c r="V23">
        <v>11500</v>
      </c>
      <c r="W23">
        <v>0</v>
      </c>
      <c r="X23">
        <v>11500</v>
      </c>
    </row>
    <row r="24" spans="1:24" x14ac:dyDescent="0.25">
      <c r="A24" s="2">
        <v>36739</v>
      </c>
      <c r="B24">
        <v>51613</v>
      </c>
      <c r="D24" s="2">
        <v>36739</v>
      </c>
      <c r="E24">
        <v>156014</v>
      </c>
      <c r="F24">
        <v>0</v>
      </c>
      <c r="G24">
        <v>0</v>
      </c>
      <c r="H24">
        <v>0</v>
      </c>
      <c r="J24" s="2">
        <v>36739</v>
      </c>
      <c r="K24">
        <v>283443</v>
      </c>
      <c r="O24" s="2">
        <v>36739</v>
      </c>
      <c r="P24">
        <v>69723</v>
      </c>
      <c r="Q24">
        <v>0</v>
      </c>
      <c r="R24">
        <v>69723</v>
      </c>
      <c r="S24">
        <v>19198</v>
      </c>
      <c r="T24">
        <v>0</v>
      </c>
      <c r="U24">
        <v>19198</v>
      </c>
      <c r="V24">
        <v>12149</v>
      </c>
      <c r="W24">
        <v>0</v>
      </c>
      <c r="X24">
        <v>12149</v>
      </c>
    </row>
    <row r="25" spans="1:24" x14ac:dyDescent="0.25">
      <c r="A25" s="2">
        <v>36770</v>
      </c>
      <c r="B25">
        <v>52962</v>
      </c>
      <c r="D25" s="2">
        <v>36770</v>
      </c>
      <c r="E25">
        <v>161230</v>
      </c>
      <c r="F25">
        <v>0</v>
      </c>
      <c r="G25">
        <v>0</v>
      </c>
      <c r="H25">
        <v>0</v>
      </c>
      <c r="J25" s="2">
        <v>36770</v>
      </c>
      <c r="K25">
        <v>292794</v>
      </c>
      <c r="O25" s="2">
        <v>36770</v>
      </c>
      <c r="P25">
        <v>72296</v>
      </c>
      <c r="Q25">
        <v>0</v>
      </c>
      <c r="R25">
        <v>72296</v>
      </c>
      <c r="S25">
        <v>19039</v>
      </c>
      <c r="T25">
        <v>0</v>
      </c>
      <c r="U25">
        <v>19039</v>
      </c>
      <c r="V25">
        <v>12405</v>
      </c>
      <c r="W25">
        <v>0</v>
      </c>
      <c r="X25">
        <v>12405</v>
      </c>
    </row>
    <row r="26" spans="1:24" x14ac:dyDescent="0.25">
      <c r="A26" s="2">
        <v>36800</v>
      </c>
      <c r="B26">
        <v>54285</v>
      </c>
      <c r="D26" s="2">
        <v>36800</v>
      </c>
      <c r="E26">
        <v>159035</v>
      </c>
      <c r="F26">
        <v>0</v>
      </c>
      <c r="G26">
        <v>0</v>
      </c>
      <c r="H26">
        <v>0</v>
      </c>
      <c r="J26" s="2">
        <v>36800</v>
      </c>
      <c r="K26">
        <v>298020</v>
      </c>
      <c r="O26" s="2">
        <v>36800</v>
      </c>
      <c r="P26">
        <v>70715</v>
      </c>
      <c r="Q26">
        <v>0</v>
      </c>
      <c r="R26">
        <v>70715</v>
      </c>
      <c r="S26">
        <v>18272</v>
      </c>
      <c r="T26">
        <v>0</v>
      </c>
      <c r="U26">
        <v>18272</v>
      </c>
      <c r="V26">
        <v>12607</v>
      </c>
      <c r="W26">
        <v>0</v>
      </c>
      <c r="X26">
        <v>12607</v>
      </c>
    </row>
    <row r="27" spans="1:24" x14ac:dyDescent="0.25">
      <c r="A27" s="2">
        <v>36831</v>
      </c>
      <c r="B27">
        <v>55417</v>
      </c>
      <c r="D27" s="2">
        <v>36831</v>
      </c>
      <c r="E27">
        <v>165062</v>
      </c>
      <c r="F27">
        <v>0</v>
      </c>
      <c r="G27">
        <v>0</v>
      </c>
      <c r="H27">
        <v>0</v>
      </c>
      <c r="J27" s="2">
        <v>36831</v>
      </c>
      <c r="K27">
        <v>300882</v>
      </c>
      <c r="O27" s="2">
        <v>36831</v>
      </c>
      <c r="P27">
        <v>73802</v>
      </c>
      <c r="Q27">
        <v>0</v>
      </c>
      <c r="R27">
        <v>73802</v>
      </c>
      <c r="S27">
        <v>19217</v>
      </c>
      <c r="T27">
        <v>0</v>
      </c>
      <c r="U27">
        <v>19217</v>
      </c>
      <c r="V27">
        <v>13724</v>
      </c>
      <c r="W27">
        <v>0</v>
      </c>
      <c r="X27">
        <v>13724</v>
      </c>
    </row>
    <row r="28" spans="1:24" x14ac:dyDescent="0.25">
      <c r="A28" s="2">
        <v>36861</v>
      </c>
      <c r="B28">
        <v>55942</v>
      </c>
      <c r="D28" s="2">
        <v>36861</v>
      </c>
      <c r="E28">
        <v>163573</v>
      </c>
      <c r="F28">
        <v>0</v>
      </c>
      <c r="G28">
        <v>0</v>
      </c>
      <c r="H28">
        <v>0</v>
      </c>
      <c r="J28" s="2">
        <v>36861</v>
      </c>
      <c r="K28">
        <v>296648</v>
      </c>
      <c r="O28" s="2">
        <v>36861</v>
      </c>
      <c r="P28">
        <v>74472</v>
      </c>
      <c r="Q28">
        <v>0</v>
      </c>
      <c r="R28">
        <v>74472</v>
      </c>
      <c r="S28">
        <v>19356</v>
      </c>
      <c r="T28">
        <v>0</v>
      </c>
      <c r="U28">
        <v>19356</v>
      </c>
      <c r="V28">
        <v>15369</v>
      </c>
      <c r="W28">
        <v>0</v>
      </c>
      <c r="X28">
        <v>15369</v>
      </c>
    </row>
    <row r="29" spans="1:24" x14ac:dyDescent="0.25">
      <c r="A29" s="2">
        <v>36892</v>
      </c>
      <c r="B29">
        <v>58126</v>
      </c>
      <c r="D29" s="2">
        <v>36892</v>
      </c>
      <c r="E29">
        <v>165182</v>
      </c>
      <c r="F29">
        <v>0</v>
      </c>
      <c r="G29">
        <v>0</v>
      </c>
      <c r="H29">
        <v>0</v>
      </c>
      <c r="J29" s="2">
        <v>36892</v>
      </c>
      <c r="K29">
        <v>299364</v>
      </c>
      <c r="O29" s="2">
        <v>36892</v>
      </c>
      <c r="P29">
        <v>76916</v>
      </c>
      <c r="Q29">
        <v>0</v>
      </c>
      <c r="R29">
        <v>76916</v>
      </c>
      <c r="S29">
        <v>19442</v>
      </c>
      <c r="T29">
        <v>0</v>
      </c>
      <c r="U29">
        <v>19442</v>
      </c>
      <c r="V29">
        <v>11083</v>
      </c>
      <c r="W29">
        <v>0</v>
      </c>
      <c r="X29">
        <v>11083</v>
      </c>
    </row>
    <row r="30" spans="1:24" x14ac:dyDescent="0.25">
      <c r="A30" s="2">
        <v>36923</v>
      </c>
      <c r="B30">
        <v>59004</v>
      </c>
      <c r="D30" s="2">
        <v>36923</v>
      </c>
      <c r="E30">
        <v>166071</v>
      </c>
      <c r="F30">
        <v>0</v>
      </c>
      <c r="G30">
        <v>0</v>
      </c>
      <c r="H30">
        <v>0</v>
      </c>
      <c r="J30" s="2">
        <v>36923</v>
      </c>
      <c r="K30">
        <v>301902</v>
      </c>
      <c r="O30" s="2">
        <v>36923</v>
      </c>
      <c r="P30">
        <v>75598</v>
      </c>
      <c r="Q30">
        <v>0</v>
      </c>
      <c r="R30">
        <v>75598</v>
      </c>
      <c r="S30">
        <v>19132</v>
      </c>
      <c r="T30">
        <v>0</v>
      </c>
      <c r="U30">
        <v>19132</v>
      </c>
      <c r="V30">
        <v>15365</v>
      </c>
      <c r="W30">
        <v>0</v>
      </c>
      <c r="X30">
        <v>15365</v>
      </c>
    </row>
    <row r="31" spans="1:24" x14ac:dyDescent="0.25">
      <c r="A31" s="2">
        <v>36951</v>
      </c>
      <c r="B31">
        <v>60012</v>
      </c>
      <c r="D31" s="2">
        <v>36951</v>
      </c>
      <c r="E31">
        <v>167090</v>
      </c>
      <c r="F31">
        <v>0</v>
      </c>
      <c r="G31">
        <v>0</v>
      </c>
      <c r="H31">
        <v>0</v>
      </c>
      <c r="J31" s="2">
        <v>36951</v>
      </c>
      <c r="K31">
        <v>305444</v>
      </c>
      <c r="O31" s="2">
        <v>36951</v>
      </c>
      <c r="P31">
        <v>76481</v>
      </c>
      <c r="Q31">
        <v>0</v>
      </c>
      <c r="R31">
        <v>76481</v>
      </c>
      <c r="S31">
        <v>18997</v>
      </c>
      <c r="T31">
        <v>0</v>
      </c>
      <c r="U31">
        <v>18997</v>
      </c>
      <c r="V31">
        <v>16326</v>
      </c>
      <c r="W31">
        <v>0</v>
      </c>
      <c r="X31">
        <v>16326</v>
      </c>
    </row>
    <row r="32" spans="1:24" x14ac:dyDescent="0.25">
      <c r="A32" s="2">
        <v>36982</v>
      </c>
      <c r="B32">
        <v>61357</v>
      </c>
      <c r="D32" s="2">
        <v>36982</v>
      </c>
      <c r="E32">
        <v>167561</v>
      </c>
      <c r="F32">
        <v>0</v>
      </c>
      <c r="G32">
        <v>0</v>
      </c>
      <c r="H32">
        <v>0</v>
      </c>
      <c r="J32" s="2">
        <v>36982</v>
      </c>
      <c r="K32">
        <v>311837</v>
      </c>
      <c r="O32" s="2">
        <v>36982</v>
      </c>
      <c r="P32">
        <v>77393</v>
      </c>
      <c r="Q32">
        <v>0</v>
      </c>
      <c r="R32">
        <v>77393</v>
      </c>
      <c r="S32">
        <v>18726</v>
      </c>
      <c r="T32">
        <v>0</v>
      </c>
      <c r="U32">
        <v>18726</v>
      </c>
      <c r="V32">
        <v>14834</v>
      </c>
      <c r="W32">
        <v>0</v>
      </c>
      <c r="X32">
        <v>14834</v>
      </c>
    </row>
    <row r="33" spans="1:24" x14ac:dyDescent="0.25">
      <c r="A33" s="2">
        <v>37012</v>
      </c>
      <c r="B33">
        <v>63347</v>
      </c>
      <c r="D33" s="2">
        <v>37012</v>
      </c>
      <c r="E33">
        <v>169528</v>
      </c>
      <c r="F33">
        <v>0</v>
      </c>
      <c r="G33">
        <v>0</v>
      </c>
      <c r="H33">
        <v>0</v>
      </c>
      <c r="J33" s="2">
        <v>37012</v>
      </c>
      <c r="K33">
        <v>317556</v>
      </c>
      <c r="O33" s="2">
        <v>37012</v>
      </c>
      <c r="P33">
        <v>78421</v>
      </c>
      <c r="Q33">
        <v>0</v>
      </c>
      <c r="R33">
        <v>78421</v>
      </c>
      <c r="S33">
        <v>18441</v>
      </c>
      <c r="T33">
        <v>0</v>
      </c>
      <c r="U33">
        <v>18441</v>
      </c>
      <c r="V33">
        <v>16253</v>
      </c>
      <c r="W33">
        <v>0</v>
      </c>
      <c r="X33">
        <v>16253</v>
      </c>
    </row>
    <row r="34" spans="1:24" x14ac:dyDescent="0.25">
      <c r="A34" s="2">
        <v>37043</v>
      </c>
      <c r="B34">
        <v>65697</v>
      </c>
      <c r="D34" s="2">
        <v>37043</v>
      </c>
      <c r="E34">
        <v>169932</v>
      </c>
      <c r="F34">
        <v>0</v>
      </c>
      <c r="G34">
        <v>0</v>
      </c>
      <c r="H34">
        <v>0</v>
      </c>
      <c r="J34" s="2">
        <v>37043</v>
      </c>
      <c r="K34">
        <v>325254</v>
      </c>
      <c r="O34" s="2">
        <v>37043</v>
      </c>
      <c r="P34">
        <v>78873</v>
      </c>
      <c r="Q34">
        <v>0</v>
      </c>
      <c r="R34">
        <v>78873</v>
      </c>
      <c r="S34">
        <v>17985</v>
      </c>
      <c r="T34">
        <v>0</v>
      </c>
      <c r="U34">
        <v>17985</v>
      </c>
      <c r="V34">
        <v>17408</v>
      </c>
      <c r="W34">
        <v>0</v>
      </c>
      <c r="X34">
        <v>17408</v>
      </c>
    </row>
    <row r="35" spans="1:24" x14ac:dyDescent="0.25">
      <c r="A35" s="2">
        <v>37073</v>
      </c>
      <c r="B35">
        <v>67264</v>
      </c>
      <c r="D35" s="2">
        <v>37073</v>
      </c>
      <c r="E35">
        <v>168018</v>
      </c>
      <c r="F35">
        <v>0</v>
      </c>
      <c r="G35">
        <v>0</v>
      </c>
      <c r="H35">
        <v>0</v>
      </c>
      <c r="J35" s="2">
        <v>37073</v>
      </c>
      <c r="K35">
        <v>330331</v>
      </c>
      <c r="O35" s="2">
        <v>37073</v>
      </c>
      <c r="P35">
        <v>78008</v>
      </c>
      <c r="Q35">
        <v>0</v>
      </c>
      <c r="R35">
        <v>78008</v>
      </c>
      <c r="S35">
        <v>18598</v>
      </c>
      <c r="T35">
        <v>0</v>
      </c>
      <c r="U35">
        <v>18598</v>
      </c>
      <c r="V35">
        <v>12959</v>
      </c>
      <c r="W35">
        <v>0</v>
      </c>
      <c r="X35">
        <v>12959</v>
      </c>
    </row>
    <row r="36" spans="1:24" x14ac:dyDescent="0.25">
      <c r="A36" s="2">
        <v>37104</v>
      </c>
      <c r="B36">
        <v>68476</v>
      </c>
      <c r="D36" s="2">
        <v>37104</v>
      </c>
      <c r="E36">
        <v>171269</v>
      </c>
      <c r="F36">
        <v>0</v>
      </c>
      <c r="G36">
        <v>0</v>
      </c>
      <c r="H36">
        <v>0</v>
      </c>
      <c r="J36" s="2">
        <v>37104</v>
      </c>
      <c r="K36">
        <v>333337</v>
      </c>
      <c r="O36" s="2">
        <v>37104</v>
      </c>
      <c r="P36">
        <v>81198</v>
      </c>
      <c r="Q36">
        <v>0</v>
      </c>
      <c r="R36">
        <v>81198</v>
      </c>
      <c r="S36">
        <v>18117</v>
      </c>
      <c r="T36">
        <v>0</v>
      </c>
      <c r="U36">
        <v>18117</v>
      </c>
      <c r="V36">
        <v>14336</v>
      </c>
      <c r="W36">
        <v>0</v>
      </c>
      <c r="X36">
        <v>14336</v>
      </c>
    </row>
    <row r="37" spans="1:24" x14ac:dyDescent="0.25">
      <c r="A37" s="2">
        <v>37135</v>
      </c>
      <c r="B37">
        <v>70004</v>
      </c>
      <c r="D37" s="2">
        <v>37135</v>
      </c>
      <c r="E37">
        <v>177172</v>
      </c>
      <c r="F37">
        <v>0</v>
      </c>
      <c r="G37">
        <v>0</v>
      </c>
      <c r="H37">
        <v>0</v>
      </c>
      <c r="J37" s="2">
        <v>37135</v>
      </c>
      <c r="K37">
        <v>337803</v>
      </c>
      <c r="O37" s="2">
        <v>37135</v>
      </c>
      <c r="P37">
        <v>82176</v>
      </c>
      <c r="Q37">
        <v>0</v>
      </c>
      <c r="R37">
        <v>82176</v>
      </c>
      <c r="S37">
        <v>17173</v>
      </c>
      <c r="T37">
        <v>0</v>
      </c>
      <c r="U37">
        <v>17173</v>
      </c>
      <c r="V37">
        <v>17734</v>
      </c>
      <c r="W37">
        <v>0</v>
      </c>
      <c r="X37">
        <v>17734</v>
      </c>
    </row>
    <row r="38" spans="1:24" x14ac:dyDescent="0.25">
      <c r="A38" s="2">
        <v>37165</v>
      </c>
      <c r="B38">
        <v>71471</v>
      </c>
      <c r="D38" s="2">
        <v>37165</v>
      </c>
      <c r="E38">
        <v>178609</v>
      </c>
      <c r="F38">
        <v>0</v>
      </c>
      <c r="G38">
        <v>0</v>
      </c>
      <c r="H38">
        <v>0</v>
      </c>
      <c r="J38" s="2">
        <v>37165</v>
      </c>
      <c r="K38">
        <v>343802</v>
      </c>
      <c r="O38" s="2">
        <v>37165</v>
      </c>
      <c r="P38">
        <v>82798</v>
      </c>
      <c r="Q38">
        <v>0</v>
      </c>
      <c r="R38">
        <v>82798</v>
      </c>
      <c r="S38">
        <v>17286</v>
      </c>
      <c r="T38">
        <v>0</v>
      </c>
      <c r="U38">
        <v>17286</v>
      </c>
      <c r="V38">
        <v>16861</v>
      </c>
      <c r="W38">
        <v>0</v>
      </c>
      <c r="X38">
        <v>16861</v>
      </c>
    </row>
    <row r="39" spans="1:24" x14ac:dyDescent="0.25">
      <c r="A39" s="2">
        <v>37196</v>
      </c>
      <c r="B39">
        <v>72667</v>
      </c>
      <c r="D39" s="2">
        <v>37196</v>
      </c>
      <c r="E39">
        <v>178513</v>
      </c>
      <c r="F39">
        <v>0</v>
      </c>
      <c r="G39">
        <v>0</v>
      </c>
      <c r="H39">
        <v>0</v>
      </c>
      <c r="J39" s="2">
        <v>37196</v>
      </c>
      <c r="K39">
        <v>347372</v>
      </c>
      <c r="O39" s="2">
        <v>37196</v>
      </c>
      <c r="P39">
        <v>82306</v>
      </c>
      <c r="Q39">
        <v>0</v>
      </c>
      <c r="R39">
        <v>82306</v>
      </c>
      <c r="S39">
        <v>17687</v>
      </c>
      <c r="T39">
        <v>0</v>
      </c>
      <c r="U39">
        <v>17687</v>
      </c>
      <c r="V39">
        <v>18643</v>
      </c>
      <c r="W39">
        <v>0</v>
      </c>
      <c r="X39">
        <v>18643</v>
      </c>
    </row>
    <row r="40" spans="1:24" x14ac:dyDescent="0.25">
      <c r="A40" s="2">
        <v>37226</v>
      </c>
      <c r="B40">
        <v>71395</v>
      </c>
      <c r="D40" s="2">
        <v>37226</v>
      </c>
      <c r="E40">
        <v>179816</v>
      </c>
      <c r="F40">
        <v>0</v>
      </c>
      <c r="G40">
        <v>0</v>
      </c>
      <c r="H40">
        <v>0</v>
      </c>
      <c r="J40" s="2">
        <v>37226</v>
      </c>
      <c r="K40">
        <v>350204</v>
      </c>
      <c r="O40" s="2">
        <v>37226</v>
      </c>
      <c r="P40">
        <v>81818</v>
      </c>
      <c r="Q40">
        <v>0</v>
      </c>
      <c r="R40">
        <v>81818</v>
      </c>
      <c r="S40">
        <v>14966</v>
      </c>
      <c r="T40">
        <v>0</v>
      </c>
      <c r="U40">
        <v>14966</v>
      </c>
      <c r="V40">
        <v>20836</v>
      </c>
      <c r="W40">
        <v>0</v>
      </c>
      <c r="X40">
        <v>20836</v>
      </c>
    </row>
    <row r="41" spans="1:24" x14ac:dyDescent="0.25">
      <c r="A41" s="2">
        <v>37257</v>
      </c>
      <c r="B41">
        <v>74459</v>
      </c>
      <c r="D41" s="2">
        <v>37257</v>
      </c>
      <c r="E41">
        <v>191389</v>
      </c>
      <c r="F41">
        <v>0</v>
      </c>
      <c r="G41">
        <v>0</v>
      </c>
      <c r="H41">
        <v>0</v>
      </c>
      <c r="J41" s="2">
        <v>37257</v>
      </c>
      <c r="K41">
        <v>356239</v>
      </c>
      <c r="O41" s="2">
        <v>37257</v>
      </c>
      <c r="P41">
        <v>84326</v>
      </c>
      <c r="Q41">
        <v>0</v>
      </c>
      <c r="R41">
        <v>84326</v>
      </c>
      <c r="S41">
        <v>15364</v>
      </c>
      <c r="T41">
        <v>0</v>
      </c>
      <c r="U41">
        <v>15364</v>
      </c>
      <c r="V41">
        <v>20239</v>
      </c>
      <c r="W41">
        <v>0</v>
      </c>
      <c r="X41">
        <v>20239</v>
      </c>
    </row>
    <row r="42" spans="1:24" x14ac:dyDescent="0.25">
      <c r="A42" s="2">
        <v>37288</v>
      </c>
      <c r="B42">
        <v>74990</v>
      </c>
      <c r="D42" s="2">
        <v>37288</v>
      </c>
      <c r="E42">
        <v>193318</v>
      </c>
      <c r="F42">
        <v>0</v>
      </c>
      <c r="G42">
        <v>0</v>
      </c>
      <c r="H42">
        <v>0</v>
      </c>
      <c r="J42" s="2">
        <v>37288</v>
      </c>
      <c r="K42">
        <v>357139</v>
      </c>
      <c r="O42" s="2">
        <v>37288</v>
      </c>
      <c r="P42">
        <v>82432</v>
      </c>
      <c r="Q42">
        <v>0</v>
      </c>
      <c r="R42">
        <v>82432</v>
      </c>
      <c r="S42">
        <v>16248</v>
      </c>
      <c r="T42">
        <v>0</v>
      </c>
      <c r="U42">
        <v>16248</v>
      </c>
      <c r="V42">
        <v>20024</v>
      </c>
      <c r="W42">
        <v>0</v>
      </c>
      <c r="X42">
        <v>20024</v>
      </c>
    </row>
    <row r="43" spans="1:24" x14ac:dyDescent="0.25">
      <c r="A43" s="2">
        <v>37316</v>
      </c>
      <c r="B43">
        <v>75819</v>
      </c>
      <c r="D43" s="2">
        <v>37316</v>
      </c>
      <c r="E43">
        <v>189538</v>
      </c>
      <c r="F43">
        <v>0</v>
      </c>
      <c r="G43">
        <v>0</v>
      </c>
      <c r="H43">
        <v>0</v>
      </c>
      <c r="J43" s="2">
        <v>37316</v>
      </c>
      <c r="K43">
        <v>360536</v>
      </c>
      <c r="O43" s="2">
        <v>37316</v>
      </c>
      <c r="P43">
        <v>82871</v>
      </c>
      <c r="Q43">
        <v>0</v>
      </c>
      <c r="R43">
        <v>82871</v>
      </c>
      <c r="S43">
        <v>18237</v>
      </c>
      <c r="T43">
        <v>0</v>
      </c>
      <c r="U43">
        <v>18237</v>
      </c>
      <c r="V43">
        <v>18417</v>
      </c>
      <c r="W43">
        <v>0</v>
      </c>
      <c r="X43">
        <v>18417</v>
      </c>
    </row>
    <row r="44" spans="1:24" x14ac:dyDescent="0.25">
      <c r="A44" s="2">
        <v>37347</v>
      </c>
      <c r="B44">
        <v>76922</v>
      </c>
      <c r="D44" s="2">
        <v>37347</v>
      </c>
      <c r="E44">
        <v>189948</v>
      </c>
      <c r="F44">
        <v>0</v>
      </c>
      <c r="G44">
        <v>0</v>
      </c>
      <c r="H44">
        <v>0</v>
      </c>
      <c r="J44" s="2">
        <v>37347</v>
      </c>
      <c r="K44">
        <v>363568</v>
      </c>
      <c r="O44" s="2">
        <v>37347</v>
      </c>
      <c r="P44">
        <v>82891</v>
      </c>
      <c r="Q44">
        <v>0</v>
      </c>
      <c r="R44">
        <v>82891</v>
      </c>
      <c r="S44">
        <v>18255</v>
      </c>
      <c r="T44">
        <v>0</v>
      </c>
      <c r="U44">
        <v>18255</v>
      </c>
      <c r="V44">
        <v>19453</v>
      </c>
      <c r="W44">
        <v>0</v>
      </c>
      <c r="X44">
        <v>19453</v>
      </c>
    </row>
    <row r="45" spans="1:24" x14ac:dyDescent="0.25">
      <c r="A45" s="2">
        <v>37377</v>
      </c>
      <c r="B45">
        <v>77744</v>
      </c>
      <c r="D45" s="2">
        <v>37377</v>
      </c>
      <c r="E45">
        <v>186697</v>
      </c>
      <c r="F45">
        <v>0</v>
      </c>
      <c r="G45">
        <v>0</v>
      </c>
      <c r="H45">
        <v>0</v>
      </c>
      <c r="J45" s="2">
        <v>37377</v>
      </c>
      <c r="K45">
        <v>364809</v>
      </c>
      <c r="O45" s="2">
        <v>37377</v>
      </c>
      <c r="P45">
        <v>82482</v>
      </c>
      <c r="Q45">
        <v>0</v>
      </c>
      <c r="R45">
        <v>82482</v>
      </c>
      <c r="S45">
        <v>17959</v>
      </c>
      <c r="T45">
        <v>0</v>
      </c>
      <c r="U45">
        <v>17959</v>
      </c>
      <c r="V45">
        <v>14931</v>
      </c>
      <c r="W45">
        <v>0</v>
      </c>
      <c r="X45">
        <v>14931</v>
      </c>
    </row>
    <row r="46" spans="1:24" x14ac:dyDescent="0.25">
      <c r="A46" s="2">
        <v>37408</v>
      </c>
      <c r="B46">
        <v>78823</v>
      </c>
      <c r="D46" s="2">
        <v>37408</v>
      </c>
      <c r="E46">
        <v>191999</v>
      </c>
      <c r="F46">
        <v>0</v>
      </c>
      <c r="G46">
        <v>0</v>
      </c>
      <c r="H46">
        <v>0</v>
      </c>
      <c r="J46" s="2">
        <v>37408</v>
      </c>
      <c r="K46">
        <v>369249</v>
      </c>
      <c r="O46" s="2">
        <v>37408</v>
      </c>
      <c r="P46">
        <v>84060</v>
      </c>
      <c r="Q46">
        <v>0</v>
      </c>
      <c r="R46">
        <v>84060</v>
      </c>
      <c r="S46">
        <v>18630</v>
      </c>
      <c r="T46">
        <v>0</v>
      </c>
      <c r="U46">
        <v>18630</v>
      </c>
      <c r="V46">
        <v>15462</v>
      </c>
      <c r="W46">
        <v>0</v>
      </c>
      <c r="X46">
        <v>15462</v>
      </c>
    </row>
    <row r="47" spans="1:24" x14ac:dyDescent="0.25">
      <c r="A47" s="2">
        <v>37438</v>
      </c>
      <c r="B47">
        <v>80457</v>
      </c>
      <c r="D47" s="2">
        <v>37438</v>
      </c>
      <c r="E47">
        <v>193373</v>
      </c>
      <c r="F47">
        <v>0</v>
      </c>
      <c r="G47">
        <v>0</v>
      </c>
      <c r="H47">
        <v>0</v>
      </c>
      <c r="J47" s="2">
        <v>37438</v>
      </c>
      <c r="K47">
        <v>372916</v>
      </c>
      <c r="O47" s="2">
        <v>37438</v>
      </c>
      <c r="P47">
        <v>84346</v>
      </c>
      <c r="Q47">
        <v>0</v>
      </c>
      <c r="R47">
        <v>84346</v>
      </c>
      <c r="S47">
        <v>18447</v>
      </c>
      <c r="T47">
        <v>0</v>
      </c>
      <c r="U47">
        <v>18447</v>
      </c>
      <c r="V47">
        <v>16955</v>
      </c>
      <c r="W47">
        <v>0</v>
      </c>
      <c r="X47">
        <v>16955</v>
      </c>
    </row>
    <row r="48" spans="1:24" x14ac:dyDescent="0.25">
      <c r="A48" s="2">
        <v>37469</v>
      </c>
      <c r="B48">
        <v>80545</v>
      </c>
      <c r="D48" s="2">
        <v>37469</v>
      </c>
      <c r="E48">
        <v>192570</v>
      </c>
      <c r="F48">
        <v>0</v>
      </c>
      <c r="G48">
        <v>0</v>
      </c>
      <c r="H48">
        <v>0</v>
      </c>
      <c r="J48" s="2">
        <v>37469</v>
      </c>
      <c r="K48">
        <v>372506</v>
      </c>
      <c r="O48" s="2">
        <v>37469</v>
      </c>
      <c r="P48">
        <v>82948</v>
      </c>
      <c r="Q48">
        <v>0</v>
      </c>
      <c r="R48">
        <v>82948</v>
      </c>
      <c r="S48">
        <v>19052</v>
      </c>
      <c r="T48">
        <v>0</v>
      </c>
      <c r="U48">
        <v>19052</v>
      </c>
      <c r="V48">
        <v>18961</v>
      </c>
      <c r="W48">
        <v>0</v>
      </c>
      <c r="X48">
        <v>18961</v>
      </c>
    </row>
    <row r="49" spans="1:24" x14ac:dyDescent="0.25">
      <c r="A49" s="2">
        <v>37500</v>
      </c>
      <c r="B49">
        <v>82031</v>
      </c>
      <c r="D49" s="2">
        <v>37500</v>
      </c>
      <c r="E49">
        <v>192749</v>
      </c>
      <c r="F49">
        <v>0</v>
      </c>
      <c r="G49">
        <v>0</v>
      </c>
      <c r="H49">
        <v>0</v>
      </c>
      <c r="J49" s="2">
        <v>37500</v>
      </c>
      <c r="K49">
        <v>378475</v>
      </c>
      <c r="O49" s="2">
        <v>37500</v>
      </c>
      <c r="P49">
        <v>83029</v>
      </c>
      <c r="Q49">
        <v>0</v>
      </c>
      <c r="R49">
        <v>83029</v>
      </c>
      <c r="S49">
        <v>19063</v>
      </c>
      <c r="T49">
        <v>0</v>
      </c>
      <c r="U49">
        <v>19063</v>
      </c>
      <c r="V49">
        <v>17699</v>
      </c>
      <c r="W49">
        <v>0</v>
      </c>
      <c r="X49">
        <v>17699</v>
      </c>
    </row>
    <row r="50" spans="1:24" x14ac:dyDescent="0.25">
      <c r="A50" s="2">
        <v>37530</v>
      </c>
      <c r="B50">
        <v>83166</v>
      </c>
      <c r="D50" s="2">
        <v>37530</v>
      </c>
      <c r="E50">
        <v>190482</v>
      </c>
      <c r="F50">
        <v>0</v>
      </c>
      <c r="G50">
        <v>0</v>
      </c>
      <c r="H50">
        <v>0</v>
      </c>
      <c r="J50" s="2">
        <v>37530</v>
      </c>
      <c r="K50">
        <v>383512</v>
      </c>
      <c r="O50" s="2">
        <v>37530</v>
      </c>
      <c r="P50">
        <v>83286</v>
      </c>
      <c r="Q50">
        <v>0</v>
      </c>
      <c r="R50">
        <v>83286</v>
      </c>
      <c r="S50">
        <v>18243</v>
      </c>
      <c r="T50">
        <v>0</v>
      </c>
      <c r="U50">
        <v>18243</v>
      </c>
      <c r="V50">
        <v>18929</v>
      </c>
      <c r="W50">
        <v>0</v>
      </c>
      <c r="X50">
        <v>18929</v>
      </c>
    </row>
    <row r="51" spans="1:24" x14ac:dyDescent="0.25">
      <c r="A51" s="2">
        <v>37561</v>
      </c>
      <c r="B51">
        <v>83575</v>
      </c>
      <c r="D51" s="2">
        <v>37561</v>
      </c>
      <c r="E51">
        <v>190552</v>
      </c>
      <c r="F51">
        <v>0</v>
      </c>
      <c r="G51">
        <v>0</v>
      </c>
      <c r="H51">
        <v>0</v>
      </c>
      <c r="J51" s="2">
        <v>37561</v>
      </c>
      <c r="K51">
        <v>387640</v>
      </c>
      <c r="O51" s="2">
        <v>37561</v>
      </c>
      <c r="P51">
        <v>85189</v>
      </c>
      <c r="Q51">
        <v>0</v>
      </c>
      <c r="R51">
        <v>85189</v>
      </c>
      <c r="S51">
        <v>17285</v>
      </c>
      <c r="T51">
        <v>0</v>
      </c>
      <c r="U51">
        <v>17285</v>
      </c>
      <c r="V51">
        <v>19123</v>
      </c>
      <c r="W51">
        <v>0</v>
      </c>
      <c r="X51">
        <v>19123</v>
      </c>
    </row>
    <row r="52" spans="1:24" x14ac:dyDescent="0.25">
      <c r="A52" s="2">
        <v>37591</v>
      </c>
      <c r="B52">
        <v>83455</v>
      </c>
      <c r="D52" s="2">
        <v>37591</v>
      </c>
      <c r="E52">
        <v>194435</v>
      </c>
      <c r="F52">
        <v>0</v>
      </c>
      <c r="G52">
        <v>0</v>
      </c>
      <c r="H52">
        <v>0</v>
      </c>
      <c r="J52" s="2">
        <v>37591</v>
      </c>
      <c r="K52">
        <v>388090</v>
      </c>
      <c r="O52" s="2">
        <v>37591</v>
      </c>
      <c r="P52">
        <v>84310</v>
      </c>
      <c r="Q52">
        <v>0</v>
      </c>
      <c r="R52">
        <v>84310</v>
      </c>
      <c r="S52">
        <v>18895</v>
      </c>
      <c r="T52">
        <v>0</v>
      </c>
      <c r="U52">
        <v>18895</v>
      </c>
      <c r="V52">
        <v>16760</v>
      </c>
      <c r="W52">
        <v>0</v>
      </c>
      <c r="X52">
        <v>16760</v>
      </c>
    </row>
    <row r="53" spans="1:24" x14ac:dyDescent="0.25">
      <c r="A53" s="2">
        <v>37622</v>
      </c>
      <c r="B53">
        <v>84008</v>
      </c>
      <c r="D53" s="2">
        <v>37622</v>
      </c>
      <c r="E53">
        <v>192354</v>
      </c>
      <c r="F53">
        <v>0</v>
      </c>
      <c r="G53">
        <v>0</v>
      </c>
      <c r="H53">
        <v>0</v>
      </c>
      <c r="J53" s="2">
        <v>37622</v>
      </c>
      <c r="K53">
        <v>392783</v>
      </c>
      <c r="O53" s="2">
        <v>37622</v>
      </c>
      <c r="P53">
        <v>84535</v>
      </c>
      <c r="Q53">
        <v>0</v>
      </c>
      <c r="R53">
        <v>84535</v>
      </c>
      <c r="S53">
        <v>19395</v>
      </c>
      <c r="T53">
        <v>0</v>
      </c>
      <c r="U53">
        <v>19395</v>
      </c>
      <c r="V53">
        <v>16234</v>
      </c>
      <c r="W53">
        <v>0</v>
      </c>
      <c r="X53">
        <v>16234</v>
      </c>
    </row>
    <row r="54" spans="1:24" x14ac:dyDescent="0.25">
      <c r="A54" s="2">
        <v>37653</v>
      </c>
      <c r="B54">
        <v>84159</v>
      </c>
      <c r="D54" s="2">
        <v>37653</v>
      </c>
      <c r="E54">
        <v>192617</v>
      </c>
      <c r="F54">
        <v>0</v>
      </c>
      <c r="G54">
        <v>0</v>
      </c>
      <c r="H54">
        <v>0</v>
      </c>
      <c r="J54" s="2">
        <v>37653</v>
      </c>
      <c r="K54">
        <v>395352</v>
      </c>
      <c r="O54" s="2">
        <v>37653</v>
      </c>
      <c r="P54">
        <v>84970</v>
      </c>
      <c r="Q54">
        <v>0</v>
      </c>
      <c r="R54">
        <v>84970</v>
      </c>
      <c r="S54">
        <v>18653</v>
      </c>
      <c r="T54">
        <v>0</v>
      </c>
      <c r="U54">
        <v>18653</v>
      </c>
      <c r="V54">
        <v>14972</v>
      </c>
      <c r="W54">
        <v>0</v>
      </c>
      <c r="X54">
        <v>14972</v>
      </c>
    </row>
    <row r="55" spans="1:24" x14ac:dyDescent="0.25">
      <c r="A55" s="2">
        <v>37681</v>
      </c>
      <c r="B55">
        <v>85361</v>
      </c>
      <c r="D55" s="2">
        <v>37681</v>
      </c>
      <c r="E55">
        <v>198480</v>
      </c>
      <c r="F55">
        <v>0</v>
      </c>
      <c r="G55">
        <v>0</v>
      </c>
      <c r="H55">
        <v>0</v>
      </c>
      <c r="J55" s="2">
        <v>37681</v>
      </c>
      <c r="K55">
        <v>402143</v>
      </c>
      <c r="O55" s="2">
        <v>37681</v>
      </c>
      <c r="P55">
        <v>86120</v>
      </c>
      <c r="Q55">
        <v>0</v>
      </c>
      <c r="R55">
        <v>86120</v>
      </c>
      <c r="S55">
        <v>21283</v>
      </c>
      <c r="T55">
        <v>0</v>
      </c>
      <c r="U55">
        <v>21283</v>
      </c>
      <c r="V55">
        <v>15523</v>
      </c>
      <c r="W55">
        <v>0</v>
      </c>
      <c r="X55">
        <v>15523</v>
      </c>
    </row>
    <row r="56" spans="1:24" x14ac:dyDescent="0.25">
      <c r="A56" s="2">
        <v>37712</v>
      </c>
      <c r="B56">
        <v>85863</v>
      </c>
      <c r="D56" s="2">
        <v>37712</v>
      </c>
      <c r="E56">
        <v>189983</v>
      </c>
      <c r="F56">
        <v>0</v>
      </c>
      <c r="G56">
        <v>0</v>
      </c>
      <c r="H56">
        <v>0</v>
      </c>
      <c r="J56" s="2">
        <v>37712</v>
      </c>
      <c r="K56">
        <v>408727</v>
      </c>
      <c r="O56" s="2">
        <v>37712</v>
      </c>
      <c r="P56">
        <v>85710</v>
      </c>
      <c r="Q56">
        <v>0</v>
      </c>
      <c r="R56">
        <v>85710</v>
      </c>
      <c r="S56">
        <v>20115</v>
      </c>
      <c r="T56">
        <v>0</v>
      </c>
      <c r="U56">
        <v>20115</v>
      </c>
      <c r="V56">
        <v>14651</v>
      </c>
      <c r="W56">
        <v>0</v>
      </c>
      <c r="X56">
        <v>14651</v>
      </c>
    </row>
    <row r="57" spans="1:24" x14ac:dyDescent="0.25">
      <c r="A57" s="2">
        <v>37742</v>
      </c>
      <c r="B57">
        <v>86306</v>
      </c>
      <c r="D57" s="2">
        <v>37742</v>
      </c>
      <c r="E57">
        <v>193180</v>
      </c>
      <c r="F57">
        <v>0</v>
      </c>
      <c r="G57">
        <v>0</v>
      </c>
      <c r="H57">
        <v>0</v>
      </c>
      <c r="J57" s="2">
        <v>37742</v>
      </c>
      <c r="K57">
        <v>409291</v>
      </c>
      <c r="O57" s="2">
        <v>37742</v>
      </c>
      <c r="P57">
        <v>86519</v>
      </c>
      <c r="Q57">
        <v>0</v>
      </c>
      <c r="R57">
        <v>86519</v>
      </c>
      <c r="S57">
        <v>22762</v>
      </c>
      <c r="T57">
        <v>0</v>
      </c>
      <c r="U57">
        <v>22762</v>
      </c>
      <c r="V57">
        <v>13693</v>
      </c>
      <c r="W57">
        <v>0</v>
      </c>
      <c r="X57">
        <v>13693</v>
      </c>
    </row>
    <row r="58" spans="1:24" x14ac:dyDescent="0.25">
      <c r="A58" s="2">
        <v>37773</v>
      </c>
      <c r="B58">
        <v>86803</v>
      </c>
      <c r="D58" s="2">
        <v>37773</v>
      </c>
      <c r="E58">
        <v>201038</v>
      </c>
      <c r="F58">
        <v>0</v>
      </c>
      <c r="G58">
        <v>0</v>
      </c>
      <c r="H58">
        <v>0</v>
      </c>
      <c r="J58" s="2">
        <v>37773</v>
      </c>
      <c r="K58">
        <v>411455</v>
      </c>
      <c r="O58" s="2">
        <v>37773</v>
      </c>
      <c r="P58">
        <v>87583</v>
      </c>
      <c r="Q58">
        <v>0</v>
      </c>
      <c r="R58">
        <v>87583</v>
      </c>
      <c r="S58">
        <v>23110</v>
      </c>
      <c r="T58">
        <v>0</v>
      </c>
      <c r="U58">
        <v>23110</v>
      </c>
      <c r="V58">
        <v>13164</v>
      </c>
      <c r="W58">
        <v>0</v>
      </c>
      <c r="X58">
        <v>13164</v>
      </c>
    </row>
    <row r="59" spans="1:24" x14ac:dyDescent="0.25">
      <c r="A59" s="2">
        <v>37803</v>
      </c>
      <c r="B59">
        <v>86968</v>
      </c>
      <c r="D59" s="2">
        <v>37803</v>
      </c>
      <c r="E59">
        <v>200033</v>
      </c>
      <c r="F59">
        <v>0</v>
      </c>
      <c r="G59">
        <v>0</v>
      </c>
      <c r="H59">
        <v>0</v>
      </c>
      <c r="J59" s="2">
        <v>37803</v>
      </c>
      <c r="K59">
        <v>415659</v>
      </c>
      <c r="O59" s="2">
        <v>37803</v>
      </c>
      <c r="P59">
        <v>86328</v>
      </c>
      <c r="Q59">
        <v>0</v>
      </c>
      <c r="R59">
        <v>86328</v>
      </c>
      <c r="S59">
        <v>23766</v>
      </c>
      <c r="T59">
        <v>0</v>
      </c>
      <c r="U59">
        <v>23766</v>
      </c>
      <c r="V59">
        <v>14040</v>
      </c>
      <c r="W59">
        <v>0</v>
      </c>
      <c r="X59">
        <v>14040</v>
      </c>
    </row>
    <row r="60" spans="1:24" x14ac:dyDescent="0.25">
      <c r="A60" s="2">
        <v>37834</v>
      </c>
      <c r="B60">
        <v>87293</v>
      </c>
      <c r="D60" s="2">
        <v>37834</v>
      </c>
      <c r="E60">
        <v>200413</v>
      </c>
      <c r="F60">
        <v>0</v>
      </c>
      <c r="G60">
        <v>0</v>
      </c>
      <c r="H60">
        <v>0</v>
      </c>
      <c r="J60" s="2">
        <v>37834</v>
      </c>
      <c r="K60">
        <v>418259</v>
      </c>
      <c r="O60" s="2">
        <v>37834</v>
      </c>
      <c r="P60">
        <v>86708</v>
      </c>
      <c r="Q60">
        <v>0</v>
      </c>
      <c r="R60">
        <v>86708</v>
      </c>
      <c r="S60">
        <v>26052</v>
      </c>
      <c r="T60">
        <v>0</v>
      </c>
      <c r="U60">
        <v>26052</v>
      </c>
      <c r="V60">
        <v>20436</v>
      </c>
      <c r="W60">
        <v>0</v>
      </c>
      <c r="X60">
        <v>20436</v>
      </c>
    </row>
    <row r="61" spans="1:24" x14ac:dyDescent="0.25">
      <c r="A61" s="2">
        <v>37865</v>
      </c>
      <c r="B61">
        <v>88667</v>
      </c>
      <c r="D61" s="2">
        <v>37865</v>
      </c>
      <c r="E61">
        <v>174604</v>
      </c>
      <c r="F61">
        <v>0</v>
      </c>
      <c r="G61">
        <v>0</v>
      </c>
      <c r="H61">
        <v>0</v>
      </c>
      <c r="J61" s="2">
        <v>37865</v>
      </c>
      <c r="K61">
        <v>379623</v>
      </c>
      <c r="O61" s="2">
        <v>37865</v>
      </c>
      <c r="P61">
        <v>84595</v>
      </c>
      <c r="Q61">
        <v>0</v>
      </c>
      <c r="R61">
        <v>84595</v>
      </c>
      <c r="S61">
        <v>23948</v>
      </c>
      <c r="T61">
        <v>0</v>
      </c>
      <c r="U61">
        <v>23948</v>
      </c>
      <c r="V61">
        <v>8203</v>
      </c>
      <c r="W61">
        <v>0</v>
      </c>
      <c r="X61">
        <v>8203</v>
      </c>
    </row>
    <row r="62" spans="1:24" x14ac:dyDescent="0.25">
      <c r="A62" s="2">
        <v>37895</v>
      </c>
      <c r="B62">
        <v>89834</v>
      </c>
      <c r="D62" s="2">
        <v>37895</v>
      </c>
      <c r="E62">
        <v>182401</v>
      </c>
      <c r="F62">
        <v>0</v>
      </c>
      <c r="G62">
        <v>0</v>
      </c>
      <c r="H62">
        <v>0</v>
      </c>
      <c r="J62" s="2">
        <v>37895</v>
      </c>
      <c r="K62">
        <v>388343</v>
      </c>
      <c r="O62" s="2">
        <v>37895</v>
      </c>
      <c r="P62">
        <v>92446</v>
      </c>
      <c r="Q62">
        <v>0</v>
      </c>
      <c r="R62">
        <v>92446</v>
      </c>
      <c r="S62">
        <v>23429</v>
      </c>
      <c r="T62">
        <v>0</v>
      </c>
      <c r="U62">
        <v>23429</v>
      </c>
      <c r="V62">
        <v>7847</v>
      </c>
      <c r="W62">
        <v>0</v>
      </c>
      <c r="X62">
        <v>7847</v>
      </c>
    </row>
    <row r="63" spans="1:24" x14ac:dyDescent="0.25">
      <c r="A63" s="2">
        <v>37926</v>
      </c>
      <c r="B63">
        <v>90415</v>
      </c>
      <c r="D63" s="2">
        <v>37926</v>
      </c>
      <c r="E63">
        <v>187705</v>
      </c>
      <c r="F63">
        <v>0</v>
      </c>
      <c r="G63">
        <v>0</v>
      </c>
      <c r="H63">
        <v>0</v>
      </c>
      <c r="J63" s="2">
        <v>37926</v>
      </c>
      <c r="K63">
        <v>389354</v>
      </c>
      <c r="O63" s="2">
        <v>37926</v>
      </c>
      <c r="P63">
        <v>92082</v>
      </c>
      <c r="Q63">
        <v>0</v>
      </c>
      <c r="R63">
        <v>92082</v>
      </c>
      <c r="S63">
        <v>25062</v>
      </c>
      <c r="T63">
        <v>0</v>
      </c>
      <c r="U63">
        <v>25062</v>
      </c>
      <c r="V63">
        <v>8046</v>
      </c>
      <c r="W63">
        <v>0</v>
      </c>
      <c r="X63">
        <v>8046</v>
      </c>
    </row>
    <row r="64" spans="1:24" x14ac:dyDescent="0.25">
      <c r="A64" s="2">
        <v>37956</v>
      </c>
      <c r="B64">
        <v>90826</v>
      </c>
      <c r="D64" s="2">
        <v>37956</v>
      </c>
      <c r="E64">
        <v>187886</v>
      </c>
      <c r="F64">
        <v>0</v>
      </c>
      <c r="G64">
        <v>0</v>
      </c>
      <c r="H64">
        <v>0</v>
      </c>
      <c r="J64" s="2">
        <v>37956</v>
      </c>
      <c r="K64">
        <v>390031</v>
      </c>
      <c r="O64" s="2">
        <v>37956</v>
      </c>
      <c r="P64">
        <v>92559</v>
      </c>
      <c r="Q64">
        <v>0</v>
      </c>
      <c r="R64">
        <v>92559</v>
      </c>
      <c r="S64">
        <v>25800</v>
      </c>
      <c r="T64">
        <v>0</v>
      </c>
      <c r="U64">
        <v>25800</v>
      </c>
      <c r="V64">
        <v>7614</v>
      </c>
      <c r="W64">
        <v>0</v>
      </c>
      <c r="X64">
        <v>7614</v>
      </c>
    </row>
    <row r="65" spans="1:24" x14ac:dyDescent="0.25">
      <c r="A65" s="2">
        <v>37987</v>
      </c>
      <c r="B65">
        <v>91597</v>
      </c>
      <c r="D65" s="2">
        <v>37987</v>
      </c>
      <c r="E65">
        <v>184126</v>
      </c>
      <c r="F65">
        <v>0</v>
      </c>
      <c r="G65">
        <v>0</v>
      </c>
      <c r="H65">
        <v>0</v>
      </c>
      <c r="J65" s="2">
        <v>37987</v>
      </c>
      <c r="K65">
        <v>393234</v>
      </c>
      <c r="O65" s="2">
        <v>37987</v>
      </c>
      <c r="P65">
        <v>89067</v>
      </c>
      <c r="Q65">
        <v>0</v>
      </c>
      <c r="R65">
        <v>89067</v>
      </c>
      <c r="S65">
        <v>24305</v>
      </c>
      <c r="T65">
        <v>0</v>
      </c>
      <c r="U65">
        <v>24305</v>
      </c>
      <c r="V65">
        <v>7761</v>
      </c>
      <c r="W65">
        <v>0</v>
      </c>
      <c r="X65">
        <v>7761</v>
      </c>
    </row>
    <row r="66" spans="1:24" x14ac:dyDescent="0.25">
      <c r="A66" s="2">
        <v>38018</v>
      </c>
      <c r="B66">
        <v>91625</v>
      </c>
      <c r="D66" s="2">
        <v>38018</v>
      </c>
      <c r="E66">
        <v>189310</v>
      </c>
      <c r="F66">
        <v>0</v>
      </c>
      <c r="G66">
        <v>0</v>
      </c>
      <c r="H66">
        <v>0</v>
      </c>
      <c r="J66" s="2">
        <v>38018</v>
      </c>
      <c r="K66">
        <v>396832</v>
      </c>
      <c r="O66" s="2">
        <v>38018</v>
      </c>
      <c r="P66">
        <v>91693</v>
      </c>
      <c r="Q66">
        <v>0</v>
      </c>
      <c r="R66">
        <v>91693</v>
      </c>
      <c r="S66">
        <v>24963</v>
      </c>
      <c r="T66">
        <v>0</v>
      </c>
      <c r="U66">
        <v>24963</v>
      </c>
      <c r="V66">
        <v>8767</v>
      </c>
      <c r="W66">
        <v>0</v>
      </c>
      <c r="X66">
        <v>8767</v>
      </c>
    </row>
    <row r="67" spans="1:24" x14ac:dyDescent="0.25">
      <c r="A67" s="2">
        <v>38047</v>
      </c>
      <c r="B67">
        <v>92010</v>
      </c>
      <c r="D67" s="2">
        <v>38047</v>
      </c>
      <c r="E67">
        <v>188648</v>
      </c>
      <c r="F67">
        <v>0</v>
      </c>
      <c r="G67">
        <v>0</v>
      </c>
      <c r="H67">
        <v>0</v>
      </c>
      <c r="J67" s="2">
        <v>38047</v>
      </c>
      <c r="K67">
        <v>400634</v>
      </c>
      <c r="O67" s="2">
        <v>38047</v>
      </c>
      <c r="P67">
        <v>91932</v>
      </c>
      <c r="Q67">
        <v>0</v>
      </c>
      <c r="R67">
        <v>91932</v>
      </c>
      <c r="S67">
        <v>24089</v>
      </c>
      <c r="T67">
        <v>0</v>
      </c>
      <c r="U67">
        <v>24089</v>
      </c>
      <c r="V67">
        <v>9729</v>
      </c>
      <c r="W67">
        <v>0</v>
      </c>
      <c r="X67">
        <v>9729</v>
      </c>
    </row>
    <row r="68" spans="1:24" x14ac:dyDescent="0.25">
      <c r="A68" s="2">
        <v>38078</v>
      </c>
      <c r="B68">
        <v>92887</v>
      </c>
      <c r="D68" s="2">
        <v>38078</v>
      </c>
      <c r="E68">
        <v>189062</v>
      </c>
      <c r="F68">
        <v>0</v>
      </c>
      <c r="G68">
        <v>0</v>
      </c>
      <c r="H68">
        <v>0</v>
      </c>
      <c r="J68" s="2">
        <v>38078</v>
      </c>
      <c r="K68">
        <v>409341</v>
      </c>
      <c r="O68" s="2">
        <v>38078</v>
      </c>
      <c r="P68">
        <v>92863</v>
      </c>
      <c r="Q68">
        <v>0</v>
      </c>
      <c r="R68">
        <v>92863</v>
      </c>
      <c r="S68">
        <v>24909</v>
      </c>
      <c r="T68">
        <v>0</v>
      </c>
      <c r="U68">
        <v>24909</v>
      </c>
      <c r="V68">
        <v>9800</v>
      </c>
      <c r="W68">
        <v>0</v>
      </c>
      <c r="X68">
        <v>9800</v>
      </c>
    </row>
    <row r="69" spans="1:24" x14ac:dyDescent="0.25">
      <c r="A69" s="2">
        <v>38108</v>
      </c>
      <c r="B69">
        <v>93503</v>
      </c>
      <c r="D69" s="2">
        <v>38108</v>
      </c>
      <c r="E69">
        <v>191647</v>
      </c>
      <c r="F69">
        <v>0</v>
      </c>
      <c r="G69">
        <v>0</v>
      </c>
      <c r="H69">
        <v>0</v>
      </c>
      <c r="J69" s="2">
        <v>38108</v>
      </c>
      <c r="K69">
        <v>410780</v>
      </c>
      <c r="O69" s="2">
        <v>38108</v>
      </c>
      <c r="P69">
        <v>93118</v>
      </c>
      <c r="Q69">
        <v>0</v>
      </c>
      <c r="R69">
        <v>93118</v>
      </c>
      <c r="S69">
        <v>24834</v>
      </c>
      <c r="T69">
        <v>0</v>
      </c>
      <c r="U69">
        <v>24834</v>
      </c>
      <c r="V69">
        <v>11654</v>
      </c>
      <c r="W69">
        <v>0</v>
      </c>
      <c r="X69">
        <v>11654</v>
      </c>
    </row>
    <row r="70" spans="1:24" x14ac:dyDescent="0.25">
      <c r="A70" s="2">
        <v>38139</v>
      </c>
      <c r="B70">
        <v>94622</v>
      </c>
      <c r="D70" s="2">
        <v>38139</v>
      </c>
      <c r="E70">
        <v>192590</v>
      </c>
      <c r="F70">
        <v>0</v>
      </c>
      <c r="G70">
        <v>0</v>
      </c>
      <c r="H70">
        <v>0</v>
      </c>
      <c r="J70" s="2">
        <v>38139</v>
      </c>
      <c r="K70">
        <v>419679</v>
      </c>
      <c r="O70" s="2">
        <v>38139</v>
      </c>
      <c r="P70">
        <v>94015</v>
      </c>
      <c r="Q70">
        <v>0</v>
      </c>
      <c r="R70">
        <v>94015</v>
      </c>
      <c r="S70">
        <v>25196</v>
      </c>
      <c r="T70">
        <v>0</v>
      </c>
      <c r="U70">
        <v>25196</v>
      </c>
      <c r="V70">
        <v>10721</v>
      </c>
      <c r="W70">
        <v>0</v>
      </c>
      <c r="X70">
        <v>10721</v>
      </c>
    </row>
    <row r="71" spans="1:24" x14ac:dyDescent="0.25">
      <c r="A71" s="2">
        <v>38169</v>
      </c>
      <c r="B71">
        <v>94512</v>
      </c>
      <c r="D71" s="2">
        <v>38169</v>
      </c>
      <c r="E71">
        <v>192712</v>
      </c>
      <c r="F71">
        <v>0</v>
      </c>
      <c r="G71">
        <v>0</v>
      </c>
      <c r="H71">
        <v>0</v>
      </c>
      <c r="J71" s="2">
        <v>38169</v>
      </c>
      <c r="K71">
        <v>419883</v>
      </c>
      <c r="O71" s="2">
        <v>38169</v>
      </c>
      <c r="P71">
        <v>92958</v>
      </c>
      <c r="Q71">
        <v>0</v>
      </c>
      <c r="R71">
        <v>92958</v>
      </c>
      <c r="S71">
        <v>25978</v>
      </c>
      <c r="T71">
        <v>0</v>
      </c>
      <c r="U71">
        <v>25978</v>
      </c>
      <c r="V71">
        <v>12179</v>
      </c>
      <c r="W71">
        <v>0</v>
      </c>
      <c r="X71">
        <v>12179</v>
      </c>
    </row>
    <row r="72" spans="1:24" x14ac:dyDescent="0.25">
      <c r="A72" s="2">
        <v>38200</v>
      </c>
      <c r="B72">
        <v>94576</v>
      </c>
      <c r="D72" s="2">
        <v>38200</v>
      </c>
      <c r="E72">
        <v>201901</v>
      </c>
      <c r="F72">
        <v>0</v>
      </c>
      <c r="G72">
        <v>0</v>
      </c>
      <c r="H72">
        <v>0</v>
      </c>
      <c r="J72" s="2">
        <v>38200</v>
      </c>
      <c r="K72">
        <v>422441</v>
      </c>
      <c r="O72" s="2">
        <v>38200</v>
      </c>
      <c r="P72">
        <v>93541</v>
      </c>
      <c r="Q72">
        <v>0</v>
      </c>
      <c r="R72">
        <v>93541</v>
      </c>
      <c r="S72">
        <v>25700</v>
      </c>
      <c r="T72">
        <v>0</v>
      </c>
      <c r="U72">
        <v>25700</v>
      </c>
      <c r="V72">
        <v>15024</v>
      </c>
      <c r="W72">
        <v>0</v>
      </c>
      <c r="X72">
        <v>15024</v>
      </c>
    </row>
    <row r="73" spans="1:24" x14ac:dyDescent="0.25">
      <c r="A73" s="2">
        <v>38231</v>
      </c>
      <c r="B73">
        <v>93081</v>
      </c>
      <c r="D73" s="2">
        <v>38231</v>
      </c>
      <c r="E73">
        <v>219865</v>
      </c>
      <c r="F73">
        <v>0</v>
      </c>
      <c r="G73">
        <v>0</v>
      </c>
      <c r="H73">
        <v>0</v>
      </c>
      <c r="J73" s="2">
        <v>38231</v>
      </c>
      <c r="K73">
        <v>409930</v>
      </c>
      <c r="O73" s="2">
        <v>38231</v>
      </c>
      <c r="P73">
        <v>109062</v>
      </c>
      <c r="Q73">
        <v>0</v>
      </c>
      <c r="R73">
        <v>109062</v>
      </c>
      <c r="S73">
        <v>26519</v>
      </c>
      <c r="T73">
        <v>0</v>
      </c>
      <c r="U73">
        <v>26519</v>
      </c>
      <c r="V73">
        <v>16231</v>
      </c>
      <c r="W73">
        <v>0</v>
      </c>
      <c r="X73">
        <v>16231</v>
      </c>
    </row>
    <row r="74" spans="1:24" x14ac:dyDescent="0.25">
      <c r="A74" s="2">
        <v>38261</v>
      </c>
      <c r="B74">
        <v>91462</v>
      </c>
      <c r="D74" s="2">
        <v>38261</v>
      </c>
      <c r="E74">
        <v>249052</v>
      </c>
      <c r="F74">
        <v>0</v>
      </c>
      <c r="G74">
        <v>0</v>
      </c>
      <c r="H74">
        <v>0</v>
      </c>
      <c r="J74" s="2">
        <v>38261</v>
      </c>
      <c r="K74">
        <v>391422</v>
      </c>
      <c r="O74" s="2">
        <v>38261</v>
      </c>
      <c r="P74">
        <v>138421</v>
      </c>
      <c r="Q74">
        <v>0</v>
      </c>
      <c r="R74">
        <v>138421</v>
      </c>
      <c r="S74">
        <v>26021</v>
      </c>
      <c r="T74">
        <v>0</v>
      </c>
      <c r="U74">
        <v>26021</v>
      </c>
      <c r="V74">
        <v>19653</v>
      </c>
      <c r="W74">
        <v>0</v>
      </c>
      <c r="X74">
        <v>19653</v>
      </c>
    </row>
    <row r="75" spans="1:24" x14ac:dyDescent="0.25">
      <c r="A75" s="2">
        <v>38292</v>
      </c>
      <c r="B75">
        <v>89367</v>
      </c>
      <c r="D75" s="2">
        <v>38292</v>
      </c>
      <c r="E75">
        <v>283017</v>
      </c>
      <c r="F75">
        <v>0</v>
      </c>
      <c r="G75">
        <v>0</v>
      </c>
      <c r="H75">
        <v>0</v>
      </c>
      <c r="J75" s="2">
        <v>38292</v>
      </c>
      <c r="K75">
        <v>386717</v>
      </c>
      <c r="O75" s="2">
        <v>38292</v>
      </c>
      <c r="P75">
        <v>170893</v>
      </c>
      <c r="Q75">
        <v>0</v>
      </c>
      <c r="R75">
        <v>170893</v>
      </c>
      <c r="S75">
        <v>25867</v>
      </c>
      <c r="T75">
        <v>0</v>
      </c>
      <c r="U75">
        <v>25867</v>
      </c>
      <c r="V75">
        <v>21553</v>
      </c>
      <c r="W75">
        <v>0</v>
      </c>
      <c r="X75">
        <v>21553</v>
      </c>
    </row>
    <row r="76" spans="1:24" x14ac:dyDescent="0.25">
      <c r="A76" s="2">
        <v>38322</v>
      </c>
      <c r="B76">
        <v>86826</v>
      </c>
      <c r="D76" s="2">
        <v>38322</v>
      </c>
      <c r="E76">
        <v>305840</v>
      </c>
      <c r="F76">
        <v>0</v>
      </c>
      <c r="G76">
        <v>0</v>
      </c>
      <c r="H76">
        <v>0</v>
      </c>
      <c r="J76" s="2">
        <v>38322</v>
      </c>
      <c r="K76">
        <v>370809</v>
      </c>
      <c r="O76" s="2">
        <v>38322</v>
      </c>
      <c r="P76">
        <v>196451</v>
      </c>
      <c r="Q76">
        <v>0</v>
      </c>
      <c r="R76">
        <v>196451</v>
      </c>
      <c r="S76">
        <v>27055</v>
      </c>
      <c r="T76">
        <v>0</v>
      </c>
      <c r="U76">
        <v>27055</v>
      </c>
      <c r="V76">
        <v>21224</v>
      </c>
      <c r="W76">
        <v>0</v>
      </c>
      <c r="X76">
        <v>21224</v>
      </c>
    </row>
    <row r="77" spans="1:24" x14ac:dyDescent="0.25">
      <c r="A77" s="2">
        <v>38353</v>
      </c>
      <c r="B77">
        <v>86999</v>
      </c>
      <c r="D77" s="2">
        <v>38353</v>
      </c>
      <c r="E77">
        <v>330741</v>
      </c>
      <c r="F77">
        <v>0</v>
      </c>
      <c r="G77">
        <v>0</v>
      </c>
      <c r="H77">
        <v>0</v>
      </c>
      <c r="J77" s="2">
        <v>38353</v>
      </c>
      <c r="K77">
        <v>363368</v>
      </c>
      <c r="O77" s="2">
        <v>38353</v>
      </c>
      <c r="P77">
        <v>213779</v>
      </c>
      <c r="Q77">
        <v>0</v>
      </c>
      <c r="R77">
        <v>213779</v>
      </c>
      <c r="S77">
        <v>26906</v>
      </c>
      <c r="T77">
        <v>0</v>
      </c>
      <c r="U77">
        <v>26906</v>
      </c>
      <c r="V77">
        <v>24545</v>
      </c>
      <c r="W77">
        <v>0</v>
      </c>
      <c r="X77">
        <v>24545</v>
      </c>
    </row>
    <row r="78" spans="1:24" x14ac:dyDescent="0.25">
      <c r="A78" s="2">
        <v>38384</v>
      </c>
      <c r="B78">
        <v>87560</v>
      </c>
      <c r="D78" s="2">
        <v>38384</v>
      </c>
      <c r="E78">
        <v>345479</v>
      </c>
      <c r="F78">
        <v>0</v>
      </c>
      <c r="G78">
        <v>0</v>
      </c>
      <c r="H78">
        <v>0</v>
      </c>
      <c r="J78" s="2">
        <v>38384</v>
      </c>
      <c r="K78">
        <v>360820</v>
      </c>
      <c r="O78" s="2">
        <v>38384</v>
      </c>
      <c r="P78">
        <v>233072</v>
      </c>
      <c r="Q78">
        <v>0</v>
      </c>
      <c r="R78">
        <v>233072</v>
      </c>
      <c r="S78">
        <v>26010</v>
      </c>
      <c r="T78">
        <v>0</v>
      </c>
      <c r="U78">
        <v>26010</v>
      </c>
      <c r="V78">
        <v>19485</v>
      </c>
      <c r="W78">
        <v>0</v>
      </c>
      <c r="X78">
        <v>19485</v>
      </c>
    </row>
    <row r="79" spans="1:24" x14ac:dyDescent="0.25">
      <c r="A79" s="2">
        <v>38412</v>
      </c>
      <c r="B79">
        <v>88535</v>
      </c>
      <c r="D79" s="2">
        <v>38412</v>
      </c>
      <c r="E79">
        <v>369034</v>
      </c>
      <c r="F79">
        <v>0</v>
      </c>
      <c r="G79">
        <v>0</v>
      </c>
      <c r="H79">
        <v>0</v>
      </c>
      <c r="J79" s="2">
        <v>38412</v>
      </c>
      <c r="K79">
        <v>351048</v>
      </c>
      <c r="O79" s="2">
        <v>38412</v>
      </c>
      <c r="P79">
        <v>255561</v>
      </c>
      <c r="Q79">
        <v>0</v>
      </c>
      <c r="R79">
        <v>255561</v>
      </c>
      <c r="S79">
        <v>24399</v>
      </c>
      <c r="T79">
        <v>0</v>
      </c>
      <c r="U79">
        <v>24399</v>
      </c>
      <c r="V79">
        <v>22069</v>
      </c>
      <c r="W79">
        <v>0</v>
      </c>
      <c r="X79">
        <v>22069</v>
      </c>
    </row>
    <row r="80" spans="1:24" x14ac:dyDescent="0.25">
      <c r="A80" s="2">
        <v>38443</v>
      </c>
      <c r="B80">
        <v>89140</v>
      </c>
      <c r="D80" s="2">
        <v>38443</v>
      </c>
      <c r="E80">
        <v>392245</v>
      </c>
      <c r="F80">
        <v>0</v>
      </c>
      <c r="G80">
        <v>0</v>
      </c>
      <c r="H80">
        <v>0</v>
      </c>
      <c r="J80" s="2">
        <v>38443</v>
      </c>
      <c r="K80">
        <v>342779</v>
      </c>
      <c r="O80" s="2">
        <v>38443</v>
      </c>
      <c r="P80">
        <v>273881</v>
      </c>
      <c r="Q80">
        <v>0</v>
      </c>
      <c r="R80">
        <v>273881</v>
      </c>
      <c r="S80">
        <v>24490</v>
      </c>
      <c r="T80">
        <v>0</v>
      </c>
      <c r="U80">
        <v>24490</v>
      </c>
      <c r="V80">
        <v>23593</v>
      </c>
      <c r="W80">
        <v>0</v>
      </c>
      <c r="X80">
        <v>23593</v>
      </c>
    </row>
    <row r="81" spans="1:24" x14ac:dyDescent="0.25">
      <c r="A81" s="2">
        <v>38473</v>
      </c>
      <c r="B81">
        <v>88027</v>
      </c>
      <c r="D81" s="2">
        <v>38473</v>
      </c>
      <c r="E81">
        <v>412911</v>
      </c>
      <c r="F81">
        <v>0</v>
      </c>
      <c r="G81">
        <v>0</v>
      </c>
      <c r="H81">
        <v>0</v>
      </c>
      <c r="J81" s="2">
        <v>38473</v>
      </c>
      <c r="K81">
        <v>335097</v>
      </c>
      <c r="O81" s="2">
        <v>38473</v>
      </c>
      <c r="P81">
        <v>290101</v>
      </c>
      <c r="Q81">
        <v>0</v>
      </c>
      <c r="R81">
        <v>290101</v>
      </c>
      <c r="S81">
        <v>24747</v>
      </c>
      <c r="T81">
        <v>0</v>
      </c>
      <c r="U81">
        <v>24747</v>
      </c>
      <c r="V81">
        <v>29817</v>
      </c>
      <c r="W81">
        <v>0</v>
      </c>
      <c r="X81">
        <v>29817</v>
      </c>
    </row>
    <row r="82" spans="1:24" x14ac:dyDescent="0.25">
      <c r="A82" s="2">
        <v>38504</v>
      </c>
      <c r="B82">
        <v>89483</v>
      </c>
      <c r="D82" s="2">
        <v>38504</v>
      </c>
      <c r="E82">
        <v>426144</v>
      </c>
      <c r="F82">
        <v>0</v>
      </c>
      <c r="G82">
        <v>0</v>
      </c>
      <c r="H82">
        <v>0</v>
      </c>
      <c r="J82" s="2">
        <v>38504</v>
      </c>
      <c r="K82">
        <v>331884</v>
      </c>
      <c r="O82" s="2">
        <v>38504</v>
      </c>
      <c r="P82">
        <v>303717</v>
      </c>
      <c r="Q82">
        <v>0</v>
      </c>
      <c r="R82">
        <v>303717</v>
      </c>
      <c r="S82">
        <v>24284</v>
      </c>
      <c r="T82">
        <v>0</v>
      </c>
      <c r="U82">
        <v>24284</v>
      </c>
      <c r="V82">
        <v>27156</v>
      </c>
      <c r="W82">
        <v>0</v>
      </c>
      <c r="X82">
        <v>27156</v>
      </c>
    </row>
    <row r="83" spans="1:24" x14ac:dyDescent="0.25">
      <c r="A83" s="2">
        <v>38534</v>
      </c>
      <c r="B83">
        <v>90245</v>
      </c>
      <c r="D83" s="2">
        <v>38534</v>
      </c>
      <c r="E83">
        <v>435473</v>
      </c>
      <c r="F83">
        <v>0</v>
      </c>
      <c r="G83">
        <v>0</v>
      </c>
      <c r="H83">
        <v>0</v>
      </c>
      <c r="J83" s="2">
        <v>38534</v>
      </c>
      <c r="K83">
        <v>327213</v>
      </c>
      <c r="O83" s="2">
        <v>38534</v>
      </c>
      <c r="P83">
        <v>319665</v>
      </c>
      <c r="Q83">
        <v>0</v>
      </c>
      <c r="R83">
        <v>319665</v>
      </c>
      <c r="S83">
        <v>22159</v>
      </c>
      <c r="T83">
        <v>0</v>
      </c>
      <c r="U83">
        <v>22159</v>
      </c>
      <c r="V83">
        <v>29967</v>
      </c>
      <c r="W83">
        <v>0</v>
      </c>
      <c r="X83">
        <v>29967</v>
      </c>
    </row>
    <row r="84" spans="1:24" x14ac:dyDescent="0.25">
      <c r="A84" s="2">
        <v>38565</v>
      </c>
      <c r="B84">
        <v>90385</v>
      </c>
      <c r="D84" s="2">
        <v>38565</v>
      </c>
      <c r="E84">
        <v>459911</v>
      </c>
      <c r="F84">
        <v>0</v>
      </c>
      <c r="G84">
        <v>0</v>
      </c>
      <c r="H84">
        <v>0</v>
      </c>
      <c r="J84" s="2">
        <v>38565</v>
      </c>
      <c r="K84">
        <v>324281</v>
      </c>
      <c r="O84" s="2">
        <v>38565</v>
      </c>
      <c r="P84">
        <v>335055</v>
      </c>
      <c r="Q84">
        <v>0</v>
      </c>
      <c r="R84">
        <v>335055</v>
      </c>
      <c r="S84">
        <v>23999</v>
      </c>
      <c r="T84">
        <v>0</v>
      </c>
      <c r="U84">
        <v>23999</v>
      </c>
      <c r="V84">
        <v>30150</v>
      </c>
      <c r="W84">
        <v>0</v>
      </c>
      <c r="X84">
        <v>30150</v>
      </c>
    </row>
    <row r="85" spans="1:24" x14ac:dyDescent="0.25">
      <c r="A85" s="2">
        <v>38596</v>
      </c>
      <c r="B85">
        <v>91362</v>
      </c>
      <c r="D85" s="2">
        <v>38596</v>
      </c>
      <c r="E85">
        <v>489705</v>
      </c>
      <c r="F85">
        <v>0</v>
      </c>
      <c r="G85">
        <v>0</v>
      </c>
      <c r="H85">
        <v>0</v>
      </c>
      <c r="J85" s="2">
        <v>38596</v>
      </c>
      <c r="K85">
        <v>326756</v>
      </c>
      <c r="O85" s="2">
        <v>38596</v>
      </c>
      <c r="P85">
        <v>365439</v>
      </c>
      <c r="Q85">
        <v>0</v>
      </c>
      <c r="R85">
        <v>365439</v>
      </c>
      <c r="S85">
        <v>25420</v>
      </c>
      <c r="T85">
        <v>0</v>
      </c>
      <c r="U85">
        <v>25420</v>
      </c>
      <c r="V85">
        <v>27618</v>
      </c>
      <c r="W85">
        <v>0</v>
      </c>
      <c r="X85">
        <v>27618</v>
      </c>
    </row>
    <row r="86" spans="1:24" x14ac:dyDescent="0.25">
      <c r="A86" s="2">
        <v>38626</v>
      </c>
      <c r="B86">
        <v>92487</v>
      </c>
      <c r="D86" s="2">
        <v>38626</v>
      </c>
      <c r="E86">
        <v>509708</v>
      </c>
      <c r="F86">
        <v>0</v>
      </c>
      <c r="G86">
        <v>0</v>
      </c>
      <c r="H86">
        <v>0</v>
      </c>
      <c r="J86" s="2">
        <v>38626</v>
      </c>
      <c r="K86">
        <v>321325</v>
      </c>
      <c r="O86" s="2">
        <v>38626</v>
      </c>
      <c r="P86">
        <v>380924</v>
      </c>
      <c r="Q86">
        <v>0</v>
      </c>
      <c r="R86">
        <v>380924</v>
      </c>
      <c r="S86">
        <v>24222</v>
      </c>
      <c r="T86">
        <v>0</v>
      </c>
      <c r="U86">
        <v>24222</v>
      </c>
      <c r="V86">
        <v>28176</v>
      </c>
      <c r="W86">
        <v>0</v>
      </c>
      <c r="X86">
        <v>28176</v>
      </c>
    </row>
    <row r="87" spans="1:24" x14ac:dyDescent="0.25">
      <c r="A87" s="2">
        <v>38657</v>
      </c>
      <c r="B87">
        <v>93390</v>
      </c>
      <c r="D87" s="2">
        <v>38657</v>
      </c>
      <c r="E87">
        <v>530537</v>
      </c>
      <c r="F87">
        <v>0</v>
      </c>
      <c r="G87">
        <v>0</v>
      </c>
      <c r="H87">
        <v>0</v>
      </c>
      <c r="J87" s="2">
        <v>38657</v>
      </c>
      <c r="K87">
        <v>320163</v>
      </c>
      <c r="O87" s="2">
        <v>38657</v>
      </c>
      <c r="P87">
        <v>399385</v>
      </c>
      <c r="Q87">
        <v>0</v>
      </c>
      <c r="R87">
        <v>399385</v>
      </c>
      <c r="S87">
        <v>21888</v>
      </c>
      <c r="T87">
        <v>0</v>
      </c>
      <c r="U87">
        <v>21888</v>
      </c>
      <c r="V87">
        <v>28415</v>
      </c>
      <c r="W87">
        <v>0</v>
      </c>
      <c r="X87">
        <v>28415</v>
      </c>
    </row>
    <row r="88" spans="1:24" x14ac:dyDescent="0.25">
      <c r="A88" s="2">
        <v>38687</v>
      </c>
      <c r="B88">
        <v>92505</v>
      </c>
      <c r="D88" s="2">
        <v>38687</v>
      </c>
      <c r="E88">
        <v>544418</v>
      </c>
      <c r="F88">
        <v>0</v>
      </c>
      <c r="G88">
        <v>0</v>
      </c>
      <c r="H88">
        <v>0</v>
      </c>
      <c r="J88" s="2">
        <v>38687</v>
      </c>
      <c r="K88">
        <v>317693</v>
      </c>
      <c r="O88" s="2">
        <v>38687</v>
      </c>
      <c r="P88">
        <v>418623</v>
      </c>
      <c r="Q88">
        <v>0</v>
      </c>
      <c r="R88">
        <v>418623</v>
      </c>
      <c r="S88">
        <v>22862</v>
      </c>
      <c r="T88">
        <v>0</v>
      </c>
      <c r="U88">
        <v>22862</v>
      </c>
      <c r="V88">
        <v>28474</v>
      </c>
      <c r="W88">
        <v>0</v>
      </c>
      <c r="X88">
        <v>28474</v>
      </c>
    </row>
    <row r="89" spans="1:24" x14ac:dyDescent="0.25">
      <c r="A89" s="2">
        <v>38718</v>
      </c>
      <c r="B89">
        <v>95076</v>
      </c>
      <c r="D89" s="2">
        <v>38718</v>
      </c>
      <c r="E89">
        <v>549110</v>
      </c>
      <c r="F89">
        <v>0</v>
      </c>
      <c r="G89">
        <v>0</v>
      </c>
      <c r="H89">
        <v>0</v>
      </c>
      <c r="J89" s="2">
        <v>38718</v>
      </c>
      <c r="K89">
        <v>316833</v>
      </c>
      <c r="O89" s="2">
        <v>38718</v>
      </c>
      <c r="P89">
        <v>422946</v>
      </c>
      <c r="Q89">
        <v>0</v>
      </c>
      <c r="R89">
        <v>422946</v>
      </c>
      <c r="S89">
        <v>24044</v>
      </c>
      <c r="T89">
        <v>0</v>
      </c>
      <c r="U89">
        <v>24044</v>
      </c>
      <c r="V89">
        <v>23062</v>
      </c>
      <c r="W89">
        <v>0</v>
      </c>
      <c r="X89">
        <v>23062</v>
      </c>
    </row>
    <row r="90" spans="1:24" x14ac:dyDescent="0.25">
      <c r="A90" s="2">
        <v>38749</v>
      </c>
      <c r="B90">
        <v>95619</v>
      </c>
      <c r="D90" s="2">
        <v>38749</v>
      </c>
      <c r="E90">
        <v>577017</v>
      </c>
      <c r="F90">
        <v>0</v>
      </c>
      <c r="G90">
        <v>0</v>
      </c>
      <c r="H90">
        <v>0</v>
      </c>
      <c r="J90" s="2">
        <v>38749</v>
      </c>
      <c r="K90">
        <v>314144</v>
      </c>
      <c r="O90" s="2">
        <v>38749</v>
      </c>
      <c r="P90">
        <v>434720</v>
      </c>
      <c r="Q90">
        <v>0</v>
      </c>
      <c r="R90">
        <v>434720</v>
      </c>
      <c r="S90">
        <v>32735</v>
      </c>
      <c r="T90">
        <v>0</v>
      </c>
      <c r="U90">
        <v>32735</v>
      </c>
      <c r="V90">
        <v>30787</v>
      </c>
      <c r="W90">
        <v>0</v>
      </c>
      <c r="X90">
        <v>30787</v>
      </c>
    </row>
    <row r="91" spans="1:24" x14ac:dyDescent="0.25">
      <c r="A91" s="2">
        <v>38777</v>
      </c>
      <c r="B91">
        <v>96861</v>
      </c>
      <c r="D91" s="2">
        <v>38777</v>
      </c>
      <c r="E91">
        <v>598850</v>
      </c>
      <c r="F91">
        <v>0</v>
      </c>
      <c r="G91">
        <v>0</v>
      </c>
      <c r="H91">
        <v>0</v>
      </c>
      <c r="J91" s="2">
        <v>38777</v>
      </c>
      <c r="K91">
        <v>314797</v>
      </c>
      <c r="O91" s="2">
        <v>38777</v>
      </c>
      <c r="P91">
        <v>447791</v>
      </c>
      <c r="Q91">
        <v>0</v>
      </c>
      <c r="R91">
        <v>447791</v>
      </c>
      <c r="S91">
        <v>33834</v>
      </c>
      <c r="T91">
        <v>0</v>
      </c>
      <c r="U91">
        <v>33834</v>
      </c>
      <c r="V91">
        <v>37721</v>
      </c>
      <c r="W91">
        <v>0</v>
      </c>
      <c r="X91">
        <v>37721</v>
      </c>
    </row>
    <row r="92" spans="1:24" x14ac:dyDescent="0.25">
      <c r="A92" s="2">
        <v>38808</v>
      </c>
      <c r="B92">
        <v>99340</v>
      </c>
      <c r="D92" s="2">
        <v>38808</v>
      </c>
      <c r="E92">
        <v>622878</v>
      </c>
      <c r="F92">
        <v>0</v>
      </c>
      <c r="G92">
        <v>0</v>
      </c>
      <c r="H92">
        <v>0</v>
      </c>
      <c r="J92" s="2">
        <v>38808</v>
      </c>
      <c r="K92">
        <v>317333</v>
      </c>
      <c r="O92" s="2">
        <v>38808</v>
      </c>
      <c r="P92">
        <v>460767</v>
      </c>
      <c r="Q92">
        <v>0</v>
      </c>
      <c r="R92">
        <v>460767</v>
      </c>
      <c r="S92">
        <v>34147</v>
      </c>
      <c r="T92">
        <v>0</v>
      </c>
      <c r="U92">
        <v>34147</v>
      </c>
      <c r="V92">
        <v>48603</v>
      </c>
      <c r="W92">
        <v>0</v>
      </c>
      <c r="X92">
        <v>48603</v>
      </c>
    </row>
    <row r="93" spans="1:24" x14ac:dyDescent="0.25">
      <c r="A93" s="2">
        <v>38838</v>
      </c>
      <c r="B93">
        <v>101722</v>
      </c>
      <c r="D93" s="2">
        <v>38838</v>
      </c>
      <c r="E93">
        <v>639337</v>
      </c>
      <c r="F93">
        <v>0</v>
      </c>
      <c r="G93">
        <v>0</v>
      </c>
      <c r="H93">
        <v>0</v>
      </c>
      <c r="J93" s="2">
        <v>38838</v>
      </c>
      <c r="K93">
        <v>320302</v>
      </c>
      <c r="O93" s="2">
        <v>38838</v>
      </c>
      <c r="P93">
        <v>475770</v>
      </c>
      <c r="Q93">
        <v>0</v>
      </c>
      <c r="R93">
        <v>475770</v>
      </c>
      <c r="S93">
        <v>35229</v>
      </c>
      <c r="T93">
        <v>0</v>
      </c>
      <c r="U93">
        <v>35229</v>
      </c>
      <c r="V93">
        <v>52991</v>
      </c>
      <c r="W93">
        <v>0</v>
      </c>
      <c r="X93">
        <v>52991</v>
      </c>
    </row>
    <row r="94" spans="1:24" x14ac:dyDescent="0.25">
      <c r="A94" s="2">
        <v>38869</v>
      </c>
      <c r="B94">
        <v>103482</v>
      </c>
      <c r="D94" s="2">
        <v>38869</v>
      </c>
      <c r="E94">
        <v>655596</v>
      </c>
      <c r="F94">
        <v>0</v>
      </c>
      <c r="G94">
        <v>0</v>
      </c>
      <c r="H94">
        <v>0</v>
      </c>
      <c r="J94" s="2">
        <v>38869</v>
      </c>
      <c r="K94">
        <v>324506</v>
      </c>
      <c r="O94" s="2">
        <v>38869</v>
      </c>
      <c r="P94">
        <v>486530</v>
      </c>
      <c r="Q94">
        <v>0</v>
      </c>
      <c r="R94">
        <v>486530</v>
      </c>
      <c r="S94">
        <v>35441</v>
      </c>
      <c r="T94">
        <v>0</v>
      </c>
      <c r="U94">
        <v>35441</v>
      </c>
      <c r="V94">
        <v>56321</v>
      </c>
      <c r="W94">
        <v>0</v>
      </c>
      <c r="X94">
        <v>56321</v>
      </c>
    </row>
    <row r="95" spans="1:24" x14ac:dyDescent="0.25">
      <c r="A95" s="2">
        <v>38899</v>
      </c>
      <c r="B95">
        <v>104865</v>
      </c>
      <c r="D95" s="2">
        <v>38899</v>
      </c>
      <c r="E95">
        <v>659527</v>
      </c>
      <c r="F95">
        <v>0</v>
      </c>
      <c r="G95">
        <v>0</v>
      </c>
      <c r="H95">
        <v>0</v>
      </c>
      <c r="J95" s="2">
        <v>38899</v>
      </c>
      <c r="K95">
        <v>329635</v>
      </c>
      <c r="O95" s="2">
        <v>38899</v>
      </c>
      <c r="P95">
        <v>489403</v>
      </c>
      <c r="Q95">
        <v>0</v>
      </c>
      <c r="R95">
        <v>489403</v>
      </c>
      <c r="S95">
        <v>37741</v>
      </c>
      <c r="T95">
        <v>0</v>
      </c>
      <c r="U95">
        <v>37741</v>
      </c>
      <c r="V95">
        <v>56546</v>
      </c>
      <c r="W95">
        <v>0</v>
      </c>
      <c r="X95">
        <v>56546</v>
      </c>
    </row>
    <row r="96" spans="1:24" x14ac:dyDescent="0.25">
      <c r="A96" s="2">
        <v>38930</v>
      </c>
      <c r="B96">
        <v>106116</v>
      </c>
      <c r="D96" s="2">
        <v>38930</v>
      </c>
      <c r="E96">
        <v>660241</v>
      </c>
      <c r="F96">
        <v>0</v>
      </c>
      <c r="G96">
        <v>0</v>
      </c>
      <c r="H96">
        <v>0</v>
      </c>
      <c r="J96" s="2">
        <v>38930</v>
      </c>
      <c r="K96">
        <v>331364</v>
      </c>
      <c r="O96" s="2">
        <v>38930</v>
      </c>
      <c r="P96">
        <v>490116</v>
      </c>
      <c r="Q96">
        <v>0</v>
      </c>
      <c r="R96">
        <v>490116</v>
      </c>
      <c r="S96">
        <v>37743</v>
      </c>
      <c r="T96">
        <v>0</v>
      </c>
      <c r="U96">
        <v>37743</v>
      </c>
      <c r="V96">
        <v>54072</v>
      </c>
      <c r="W96">
        <v>0</v>
      </c>
      <c r="X96">
        <v>54072</v>
      </c>
    </row>
    <row r="97" spans="1:24" x14ac:dyDescent="0.25">
      <c r="A97" s="2">
        <v>38961</v>
      </c>
      <c r="B97">
        <v>107410</v>
      </c>
      <c r="D97" s="2">
        <v>38961</v>
      </c>
      <c r="E97">
        <v>669734</v>
      </c>
      <c r="F97">
        <v>0</v>
      </c>
      <c r="G97">
        <v>0</v>
      </c>
      <c r="H97">
        <v>0</v>
      </c>
      <c r="J97" s="2">
        <v>38961</v>
      </c>
      <c r="K97">
        <v>334064</v>
      </c>
      <c r="O97" s="2">
        <v>38961</v>
      </c>
      <c r="P97">
        <v>498248</v>
      </c>
      <c r="Q97">
        <v>0</v>
      </c>
      <c r="R97">
        <v>498248</v>
      </c>
      <c r="S97">
        <v>38281</v>
      </c>
      <c r="T97">
        <v>0</v>
      </c>
      <c r="U97">
        <v>38281</v>
      </c>
      <c r="V97">
        <v>56237</v>
      </c>
      <c r="W97">
        <v>0</v>
      </c>
      <c r="X97">
        <v>56237</v>
      </c>
    </row>
    <row r="98" spans="1:24" x14ac:dyDescent="0.25">
      <c r="A98" s="2">
        <v>38991</v>
      </c>
      <c r="B98">
        <v>108364</v>
      </c>
      <c r="D98" s="2">
        <v>38991</v>
      </c>
      <c r="E98">
        <v>678808</v>
      </c>
      <c r="F98">
        <v>0</v>
      </c>
      <c r="G98">
        <v>0</v>
      </c>
      <c r="H98">
        <v>0</v>
      </c>
      <c r="J98" s="2">
        <v>38991</v>
      </c>
      <c r="K98">
        <v>336047</v>
      </c>
      <c r="O98" s="2">
        <v>38991</v>
      </c>
      <c r="P98">
        <v>501044</v>
      </c>
      <c r="Q98">
        <v>0</v>
      </c>
      <c r="R98">
        <v>501044</v>
      </c>
      <c r="S98">
        <v>37591</v>
      </c>
      <c r="T98">
        <v>0</v>
      </c>
      <c r="U98">
        <v>37591</v>
      </c>
      <c r="V98">
        <v>59045</v>
      </c>
      <c r="W98">
        <v>0</v>
      </c>
      <c r="X98">
        <v>59045</v>
      </c>
    </row>
    <row r="99" spans="1:24" x14ac:dyDescent="0.25">
      <c r="A99" s="2">
        <v>39022</v>
      </c>
      <c r="B99">
        <v>108891</v>
      </c>
      <c r="D99" s="2">
        <v>39022</v>
      </c>
      <c r="E99">
        <v>683886</v>
      </c>
      <c r="F99">
        <v>0</v>
      </c>
      <c r="G99">
        <v>0</v>
      </c>
      <c r="H99">
        <v>0</v>
      </c>
      <c r="J99" s="2">
        <v>39022</v>
      </c>
      <c r="K99">
        <v>337468</v>
      </c>
      <c r="O99" s="2">
        <v>39022</v>
      </c>
      <c r="P99">
        <v>502187</v>
      </c>
      <c r="Q99">
        <v>0</v>
      </c>
      <c r="R99">
        <v>502187</v>
      </c>
      <c r="S99">
        <v>37702</v>
      </c>
      <c r="T99">
        <v>0</v>
      </c>
      <c r="U99">
        <v>37702</v>
      </c>
      <c r="V99">
        <v>62509</v>
      </c>
      <c r="W99">
        <v>0</v>
      </c>
      <c r="X99">
        <v>62509</v>
      </c>
    </row>
    <row r="100" spans="1:24" x14ac:dyDescent="0.25">
      <c r="A100" s="2">
        <v>39052</v>
      </c>
      <c r="B100">
        <v>109177</v>
      </c>
      <c r="D100" s="2">
        <v>39052</v>
      </c>
      <c r="E100">
        <v>707531</v>
      </c>
      <c r="F100">
        <v>0</v>
      </c>
      <c r="G100">
        <v>0</v>
      </c>
      <c r="H100">
        <v>0</v>
      </c>
      <c r="J100" s="2">
        <v>39052</v>
      </c>
      <c r="K100">
        <v>338348</v>
      </c>
      <c r="O100" s="2">
        <v>39052</v>
      </c>
      <c r="P100">
        <v>513525</v>
      </c>
      <c r="Q100">
        <v>0</v>
      </c>
      <c r="R100">
        <v>513525</v>
      </c>
      <c r="S100">
        <v>41323</v>
      </c>
      <c r="T100">
        <v>0</v>
      </c>
      <c r="U100">
        <v>41323</v>
      </c>
      <c r="V100">
        <v>72957</v>
      </c>
      <c r="W100">
        <v>0</v>
      </c>
      <c r="X100">
        <v>72957</v>
      </c>
    </row>
    <row r="101" spans="1:24" x14ac:dyDescent="0.25">
      <c r="A101" s="2">
        <v>39083</v>
      </c>
      <c r="B101">
        <v>110514</v>
      </c>
      <c r="D101" s="2">
        <v>39083</v>
      </c>
      <c r="E101">
        <v>715583</v>
      </c>
      <c r="F101">
        <v>0</v>
      </c>
      <c r="G101">
        <v>0</v>
      </c>
      <c r="H101">
        <v>0</v>
      </c>
      <c r="J101" s="2">
        <v>39083</v>
      </c>
      <c r="K101">
        <v>339830</v>
      </c>
      <c r="O101" s="2">
        <v>39083</v>
      </c>
      <c r="P101">
        <v>520669</v>
      </c>
      <c r="Q101">
        <v>0</v>
      </c>
      <c r="R101">
        <v>520669</v>
      </c>
      <c r="S101">
        <v>42375</v>
      </c>
      <c r="T101">
        <v>0</v>
      </c>
      <c r="U101">
        <v>42375</v>
      </c>
      <c r="V101">
        <v>68577</v>
      </c>
      <c r="W101">
        <v>0</v>
      </c>
      <c r="X101">
        <v>68577</v>
      </c>
    </row>
    <row r="102" spans="1:24" x14ac:dyDescent="0.25">
      <c r="A102" s="2">
        <v>39114</v>
      </c>
      <c r="B102">
        <v>111661</v>
      </c>
      <c r="D102" s="2">
        <v>39114</v>
      </c>
      <c r="E102">
        <v>704831</v>
      </c>
      <c r="F102">
        <v>0</v>
      </c>
      <c r="G102">
        <v>0</v>
      </c>
      <c r="H102">
        <v>0</v>
      </c>
      <c r="J102" s="2">
        <v>39114</v>
      </c>
      <c r="K102">
        <v>342719</v>
      </c>
      <c r="O102" s="2">
        <v>39114</v>
      </c>
      <c r="P102">
        <v>496126</v>
      </c>
      <c r="Q102">
        <v>0</v>
      </c>
      <c r="R102">
        <v>496126</v>
      </c>
      <c r="S102">
        <v>41356</v>
      </c>
      <c r="T102">
        <v>0</v>
      </c>
      <c r="U102">
        <v>41356</v>
      </c>
      <c r="V102">
        <v>83167</v>
      </c>
      <c r="W102">
        <v>0</v>
      </c>
      <c r="X102">
        <v>83167</v>
      </c>
    </row>
    <row r="103" spans="1:24" x14ac:dyDescent="0.25">
      <c r="A103" s="2">
        <v>39142</v>
      </c>
      <c r="B103">
        <v>112027</v>
      </c>
      <c r="D103" s="2">
        <v>39142</v>
      </c>
      <c r="E103">
        <v>745608</v>
      </c>
      <c r="F103">
        <v>0</v>
      </c>
      <c r="G103">
        <v>0</v>
      </c>
      <c r="H103">
        <v>0</v>
      </c>
      <c r="J103" s="2">
        <v>39142</v>
      </c>
      <c r="K103">
        <v>343127</v>
      </c>
      <c r="O103" s="2">
        <v>39142</v>
      </c>
      <c r="P103">
        <v>527902</v>
      </c>
      <c r="Q103">
        <v>0</v>
      </c>
      <c r="R103">
        <v>527902</v>
      </c>
      <c r="S103">
        <v>36049</v>
      </c>
      <c r="T103">
        <v>0</v>
      </c>
      <c r="U103">
        <v>36049</v>
      </c>
      <c r="V103">
        <v>94472</v>
      </c>
      <c r="W103">
        <v>0</v>
      </c>
      <c r="X103">
        <v>94472</v>
      </c>
    </row>
    <row r="104" spans="1:24" x14ac:dyDescent="0.25">
      <c r="A104" s="2">
        <v>39173</v>
      </c>
      <c r="B104">
        <v>113919</v>
      </c>
      <c r="D104" s="2">
        <v>39173</v>
      </c>
      <c r="E104">
        <v>733576</v>
      </c>
      <c r="F104">
        <v>0</v>
      </c>
      <c r="G104">
        <v>0</v>
      </c>
      <c r="H104">
        <v>0</v>
      </c>
      <c r="J104" s="2">
        <v>39173</v>
      </c>
      <c r="K104">
        <v>347955</v>
      </c>
      <c r="O104" s="2">
        <v>39173</v>
      </c>
      <c r="P104">
        <v>535409</v>
      </c>
      <c r="Q104">
        <v>0</v>
      </c>
      <c r="R104">
        <v>535409</v>
      </c>
      <c r="S104">
        <v>29396</v>
      </c>
      <c r="T104">
        <v>0</v>
      </c>
      <c r="U104">
        <v>29396</v>
      </c>
      <c r="V104">
        <v>83199</v>
      </c>
      <c r="W104">
        <v>0</v>
      </c>
      <c r="X104">
        <v>83199</v>
      </c>
    </row>
    <row r="105" spans="1:24" x14ac:dyDescent="0.25">
      <c r="A105" s="2">
        <v>39203</v>
      </c>
      <c r="B105">
        <v>113513</v>
      </c>
      <c r="D105" s="2">
        <v>39203</v>
      </c>
      <c r="E105">
        <v>744497</v>
      </c>
      <c r="F105">
        <v>0</v>
      </c>
      <c r="G105">
        <v>0</v>
      </c>
      <c r="H105">
        <v>0</v>
      </c>
      <c r="J105" s="2">
        <v>39203</v>
      </c>
      <c r="K105">
        <v>352718</v>
      </c>
      <c r="O105" s="2">
        <v>39203</v>
      </c>
      <c r="P105">
        <v>546186</v>
      </c>
      <c r="Q105">
        <v>0</v>
      </c>
      <c r="R105">
        <v>546186</v>
      </c>
      <c r="S105">
        <v>28369</v>
      </c>
      <c r="T105">
        <v>0</v>
      </c>
      <c r="U105">
        <v>28369</v>
      </c>
      <c r="V105">
        <v>86075</v>
      </c>
      <c r="W105">
        <v>0</v>
      </c>
      <c r="X105">
        <v>86075</v>
      </c>
    </row>
    <row r="106" spans="1:24" x14ac:dyDescent="0.25">
      <c r="A106" s="2">
        <v>39234</v>
      </c>
      <c r="B106">
        <v>116206</v>
      </c>
      <c r="D106" s="2">
        <v>39234</v>
      </c>
      <c r="E106">
        <v>756292</v>
      </c>
      <c r="F106">
        <v>0</v>
      </c>
      <c r="G106">
        <v>0</v>
      </c>
      <c r="H106">
        <v>0</v>
      </c>
      <c r="J106" s="2">
        <v>39234</v>
      </c>
      <c r="K106">
        <v>357681</v>
      </c>
      <c r="O106" s="2">
        <v>39234</v>
      </c>
      <c r="P106">
        <v>552343</v>
      </c>
      <c r="Q106">
        <v>0</v>
      </c>
      <c r="R106">
        <v>552343</v>
      </c>
      <c r="S106">
        <v>31233</v>
      </c>
      <c r="T106">
        <v>0</v>
      </c>
      <c r="U106">
        <v>31233</v>
      </c>
      <c r="V106">
        <v>91744</v>
      </c>
      <c r="W106">
        <v>0</v>
      </c>
      <c r="X106">
        <v>91744</v>
      </c>
    </row>
    <row r="107" spans="1:24" x14ac:dyDescent="0.25">
      <c r="A107" s="2">
        <v>39264</v>
      </c>
      <c r="B107">
        <v>117986</v>
      </c>
      <c r="D107" s="2">
        <v>39264</v>
      </c>
      <c r="E107">
        <v>765837</v>
      </c>
      <c r="F107">
        <v>439369</v>
      </c>
      <c r="G107">
        <v>0</v>
      </c>
      <c r="H107">
        <v>32407</v>
      </c>
      <c r="J107" s="2">
        <v>39264</v>
      </c>
      <c r="K107">
        <v>362487</v>
      </c>
      <c r="O107" s="2">
        <v>39264</v>
      </c>
      <c r="P107">
        <v>558945</v>
      </c>
      <c r="Q107">
        <v>439369</v>
      </c>
      <c r="R107">
        <v>119575</v>
      </c>
      <c r="S107">
        <v>30680</v>
      </c>
      <c r="T107">
        <v>0</v>
      </c>
      <c r="U107">
        <v>30680</v>
      </c>
      <c r="V107">
        <v>93844</v>
      </c>
      <c r="W107">
        <v>32407</v>
      </c>
      <c r="X107">
        <v>61437</v>
      </c>
    </row>
    <row r="108" spans="1:24" x14ac:dyDescent="0.25">
      <c r="A108" s="2">
        <v>39295</v>
      </c>
      <c r="B108">
        <v>119883</v>
      </c>
      <c r="D108" s="2">
        <v>39295</v>
      </c>
      <c r="E108">
        <v>782654</v>
      </c>
      <c r="F108">
        <v>445212</v>
      </c>
      <c r="G108">
        <v>0</v>
      </c>
      <c r="H108">
        <v>35162</v>
      </c>
      <c r="J108" s="2">
        <v>39295</v>
      </c>
      <c r="K108">
        <v>364379</v>
      </c>
      <c r="O108" s="2">
        <v>39295</v>
      </c>
      <c r="P108">
        <v>569952</v>
      </c>
      <c r="Q108">
        <v>445212</v>
      </c>
      <c r="R108">
        <v>124740</v>
      </c>
      <c r="S108">
        <v>28773</v>
      </c>
      <c r="T108">
        <v>0</v>
      </c>
      <c r="U108">
        <v>28773</v>
      </c>
      <c r="V108">
        <v>102563</v>
      </c>
      <c r="W108">
        <v>35162</v>
      </c>
      <c r="X108">
        <v>67401</v>
      </c>
    </row>
    <row r="109" spans="1:24" x14ac:dyDescent="0.25">
      <c r="A109" s="2">
        <v>39326</v>
      </c>
      <c r="B109">
        <v>123743</v>
      </c>
      <c r="D109" s="2">
        <v>39326</v>
      </c>
      <c r="E109">
        <v>799376</v>
      </c>
      <c r="F109">
        <v>448541</v>
      </c>
      <c r="G109">
        <v>0</v>
      </c>
      <c r="H109">
        <v>38062</v>
      </c>
      <c r="J109" s="2">
        <v>39326</v>
      </c>
      <c r="K109">
        <v>363490</v>
      </c>
      <c r="O109" s="2">
        <v>39326</v>
      </c>
      <c r="P109">
        <v>578012</v>
      </c>
      <c r="Q109">
        <v>448541</v>
      </c>
      <c r="R109">
        <v>129470</v>
      </c>
      <c r="S109">
        <v>25862</v>
      </c>
      <c r="T109">
        <v>0</v>
      </c>
      <c r="U109">
        <v>25862</v>
      </c>
      <c r="V109">
        <v>107443</v>
      </c>
      <c r="W109">
        <v>38062</v>
      </c>
      <c r="X109">
        <v>69381</v>
      </c>
    </row>
    <row r="110" spans="1:24" x14ac:dyDescent="0.25">
      <c r="A110" s="2">
        <v>39356</v>
      </c>
      <c r="B110">
        <v>126348</v>
      </c>
      <c r="D110" s="2">
        <v>39356</v>
      </c>
      <c r="E110">
        <v>804297</v>
      </c>
      <c r="F110">
        <v>452598</v>
      </c>
      <c r="G110">
        <v>0</v>
      </c>
      <c r="H110">
        <v>39064</v>
      </c>
      <c r="J110" s="2">
        <v>39356</v>
      </c>
      <c r="K110">
        <v>370012</v>
      </c>
      <c r="O110" s="2">
        <v>39356</v>
      </c>
      <c r="P110">
        <v>575921</v>
      </c>
      <c r="Q110">
        <v>452598</v>
      </c>
      <c r="R110">
        <v>123323</v>
      </c>
      <c r="S110">
        <v>25478</v>
      </c>
      <c r="T110">
        <v>0</v>
      </c>
      <c r="U110">
        <v>25478</v>
      </c>
      <c r="V110">
        <v>111872</v>
      </c>
      <c r="W110">
        <v>39064</v>
      </c>
      <c r="X110">
        <v>72808</v>
      </c>
    </row>
    <row r="111" spans="1:24" x14ac:dyDescent="0.25">
      <c r="A111" s="2">
        <v>39387</v>
      </c>
      <c r="B111">
        <v>129078</v>
      </c>
      <c r="D111" s="2">
        <v>39387</v>
      </c>
      <c r="E111">
        <v>820364</v>
      </c>
      <c r="F111">
        <v>459254</v>
      </c>
      <c r="G111">
        <v>0</v>
      </c>
      <c r="H111">
        <v>46694</v>
      </c>
      <c r="J111" s="2">
        <v>39387</v>
      </c>
      <c r="K111">
        <v>371854</v>
      </c>
      <c r="O111" s="2">
        <v>39387</v>
      </c>
      <c r="P111">
        <v>579783</v>
      </c>
      <c r="Q111">
        <v>459254</v>
      </c>
      <c r="R111">
        <v>120529</v>
      </c>
      <c r="S111">
        <v>25022</v>
      </c>
      <c r="T111">
        <v>0</v>
      </c>
      <c r="U111">
        <v>25022</v>
      </c>
      <c r="V111">
        <v>124564</v>
      </c>
      <c r="W111">
        <v>46694</v>
      </c>
      <c r="X111">
        <v>77870</v>
      </c>
    </row>
    <row r="112" spans="1:24" x14ac:dyDescent="0.25">
      <c r="A112" s="2">
        <v>39417</v>
      </c>
      <c r="B112">
        <v>129708</v>
      </c>
      <c r="D112" s="2">
        <v>39417</v>
      </c>
      <c r="E112">
        <v>836672</v>
      </c>
      <c r="F112">
        <v>465303</v>
      </c>
      <c r="G112">
        <v>0</v>
      </c>
      <c r="H112">
        <v>50630</v>
      </c>
      <c r="J112" s="2">
        <v>39417</v>
      </c>
      <c r="K112">
        <v>386626</v>
      </c>
      <c r="O112" s="2">
        <v>39417</v>
      </c>
      <c r="P112">
        <v>575092</v>
      </c>
      <c r="Q112">
        <v>465303</v>
      </c>
      <c r="R112">
        <v>109789</v>
      </c>
      <c r="S112">
        <v>30234</v>
      </c>
      <c r="T112">
        <v>0</v>
      </c>
      <c r="U112">
        <v>30234</v>
      </c>
      <c r="V112">
        <v>138688</v>
      </c>
      <c r="W112">
        <v>50630</v>
      </c>
      <c r="X112">
        <v>88058</v>
      </c>
    </row>
    <row r="113" spans="1:24" x14ac:dyDescent="0.25">
      <c r="A113" s="2">
        <v>39448</v>
      </c>
      <c r="B113">
        <v>132373</v>
      </c>
      <c r="D113" s="2">
        <v>39448</v>
      </c>
      <c r="E113">
        <v>882168</v>
      </c>
      <c r="F113">
        <v>472297</v>
      </c>
      <c r="G113">
        <v>0</v>
      </c>
      <c r="H113">
        <v>57263</v>
      </c>
      <c r="J113" s="2">
        <v>39448</v>
      </c>
      <c r="K113">
        <v>391028</v>
      </c>
      <c r="O113" s="2">
        <v>39448</v>
      </c>
      <c r="P113">
        <v>598264</v>
      </c>
      <c r="Q113">
        <v>472297</v>
      </c>
      <c r="R113">
        <v>125966</v>
      </c>
      <c r="S113">
        <v>32005</v>
      </c>
      <c r="T113">
        <v>0</v>
      </c>
      <c r="U113">
        <v>32005</v>
      </c>
      <c r="V113">
        <v>154847</v>
      </c>
      <c r="W113">
        <v>57263</v>
      </c>
      <c r="X113">
        <v>97584</v>
      </c>
    </row>
    <row r="114" spans="1:24" x14ac:dyDescent="0.25">
      <c r="A114" s="2">
        <v>39479</v>
      </c>
      <c r="B114">
        <v>131965</v>
      </c>
      <c r="D114" s="2">
        <v>39479</v>
      </c>
      <c r="E114">
        <v>887729</v>
      </c>
      <c r="F114">
        <v>464348</v>
      </c>
      <c r="G114">
        <v>0</v>
      </c>
      <c r="H114">
        <v>62212</v>
      </c>
      <c r="J114" s="2">
        <v>39479</v>
      </c>
      <c r="K114">
        <v>382742</v>
      </c>
      <c r="O114" s="2">
        <v>39479</v>
      </c>
      <c r="P114">
        <v>598628</v>
      </c>
      <c r="Q114">
        <v>464348</v>
      </c>
      <c r="R114">
        <v>134280</v>
      </c>
      <c r="S114">
        <v>31195</v>
      </c>
      <c r="T114">
        <v>0</v>
      </c>
      <c r="U114">
        <v>31195</v>
      </c>
      <c r="V114">
        <v>163168</v>
      </c>
      <c r="W114">
        <v>62212</v>
      </c>
      <c r="X114">
        <v>100956</v>
      </c>
    </row>
    <row r="115" spans="1:24" x14ac:dyDescent="0.25">
      <c r="A115" s="2">
        <v>39508</v>
      </c>
      <c r="B115">
        <v>133779</v>
      </c>
      <c r="D115" s="2">
        <v>39508</v>
      </c>
      <c r="E115">
        <v>930156</v>
      </c>
      <c r="F115">
        <v>467333</v>
      </c>
      <c r="G115">
        <v>0</v>
      </c>
      <c r="H115">
        <v>80124</v>
      </c>
      <c r="J115" s="2">
        <v>39508</v>
      </c>
      <c r="K115">
        <v>388757</v>
      </c>
      <c r="O115" s="2">
        <v>39508</v>
      </c>
      <c r="P115">
        <v>594630</v>
      </c>
      <c r="Q115">
        <v>467333</v>
      </c>
      <c r="R115">
        <v>127297</v>
      </c>
      <c r="S115">
        <v>29235</v>
      </c>
      <c r="T115">
        <v>0</v>
      </c>
      <c r="U115">
        <v>29235</v>
      </c>
      <c r="V115">
        <v>202737</v>
      </c>
      <c r="W115">
        <v>80124</v>
      </c>
      <c r="X115">
        <v>122613</v>
      </c>
    </row>
    <row r="116" spans="1:24" x14ac:dyDescent="0.25">
      <c r="A116" s="2">
        <v>39539</v>
      </c>
      <c r="B116">
        <v>136356</v>
      </c>
      <c r="D116" s="2">
        <v>39539</v>
      </c>
      <c r="E116">
        <v>919526</v>
      </c>
      <c r="F116">
        <v>463366</v>
      </c>
      <c r="G116">
        <v>0</v>
      </c>
      <c r="H116">
        <v>79398</v>
      </c>
      <c r="J116" s="2">
        <v>39539</v>
      </c>
      <c r="K116">
        <v>397611</v>
      </c>
      <c r="O116" s="2">
        <v>39539</v>
      </c>
      <c r="P116">
        <v>593829</v>
      </c>
      <c r="Q116">
        <v>463366</v>
      </c>
      <c r="R116">
        <v>130462</v>
      </c>
      <c r="S116">
        <v>26690</v>
      </c>
      <c r="T116">
        <v>0</v>
      </c>
      <c r="U116">
        <v>26690</v>
      </c>
      <c r="V116">
        <v>201085</v>
      </c>
      <c r="W116">
        <v>79398</v>
      </c>
      <c r="X116">
        <v>121687</v>
      </c>
    </row>
    <row r="117" spans="1:24" x14ac:dyDescent="0.25">
      <c r="A117" s="2">
        <v>39569</v>
      </c>
      <c r="B117">
        <v>144727</v>
      </c>
      <c r="D117" s="2">
        <v>39569</v>
      </c>
      <c r="E117">
        <v>946431</v>
      </c>
      <c r="F117">
        <v>480353</v>
      </c>
      <c r="G117">
        <v>0</v>
      </c>
      <c r="H117">
        <v>82980</v>
      </c>
      <c r="J117" s="2">
        <v>39569</v>
      </c>
      <c r="K117">
        <v>412759</v>
      </c>
      <c r="O117" s="2">
        <v>39569</v>
      </c>
      <c r="P117">
        <v>614891</v>
      </c>
      <c r="Q117">
        <v>480353</v>
      </c>
      <c r="R117">
        <v>134538</v>
      </c>
      <c r="S117">
        <v>28208</v>
      </c>
      <c r="T117">
        <v>0</v>
      </c>
      <c r="U117">
        <v>28208</v>
      </c>
      <c r="V117">
        <v>202993</v>
      </c>
      <c r="W117">
        <v>82980</v>
      </c>
      <c r="X117">
        <v>120013</v>
      </c>
    </row>
    <row r="118" spans="1:24" x14ac:dyDescent="0.25">
      <c r="A118" s="2">
        <v>39600</v>
      </c>
      <c r="B118">
        <v>147472</v>
      </c>
      <c r="D118" s="2">
        <v>39600</v>
      </c>
      <c r="E118">
        <v>956661</v>
      </c>
      <c r="F118">
        <v>482134</v>
      </c>
      <c r="G118">
        <v>0</v>
      </c>
      <c r="H118">
        <v>84717</v>
      </c>
      <c r="J118" s="2">
        <v>39600</v>
      </c>
      <c r="K118">
        <v>419512</v>
      </c>
      <c r="O118" s="2">
        <v>39600</v>
      </c>
      <c r="P118">
        <v>607460</v>
      </c>
      <c r="Q118">
        <v>482134</v>
      </c>
      <c r="R118">
        <v>125326</v>
      </c>
      <c r="S118">
        <v>28039</v>
      </c>
      <c r="T118">
        <v>0</v>
      </c>
      <c r="U118">
        <v>28039</v>
      </c>
      <c r="V118">
        <v>221471</v>
      </c>
      <c r="W118">
        <v>84717</v>
      </c>
      <c r="X118">
        <v>136753</v>
      </c>
    </row>
    <row r="119" spans="1:24" x14ac:dyDescent="0.25">
      <c r="A119" s="2">
        <v>39630</v>
      </c>
      <c r="B119">
        <v>152122</v>
      </c>
      <c r="D119" s="2">
        <v>39630</v>
      </c>
      <c r="E119">
        <v>965844</v>
      </c>
      <c r="F119">
        <v>481489</v>
      </c>
      <c r="G119">
        <v>0</v>
      </c>
      <c r="H119">
        <v>84722</v>
      </c>
      <c r="J119" s="2">
        <v>39630</v>
      </c>
      <c r="K119">
        <v>419196</v>
      </c>
      <c r="O119" s="2">
        <v>39630</v>
      </c>
      <c r="P119">
        <v>613605</v>
      </c>
      <c r="Q119">
        <v>481489</v>
      </c>
      <c r="R119">
        <v>132116</v>
      </c>
      <c r="S119">
        <v>27953</v>
      </c>
      <c r="T119">
        <v>0</v>
      </c>
      <c r="U119">
        <v>27953</v>
      </c>
      <c r="V119">
        <v>222365</v>
      </c>
      <c r="W119">
        <v>84722</v>
      </c>
      <c r="X119">
        <v>137643</v>
      </c>
    </row>
    <row r="120" spans="1:24" x14ac:dyDescent="0.25">
      <c r="A120" s="2">
        <v>39661</v>
      </c>
      <c r="B120">
        <v>155230</v>
      </c>
      <c r="D120" s="2">
        <v>39661</v>
      </c>
      <c r="E120">
        <v>967886</v>
      </c>
      <c r="F120">
        <v>498345</v>
      </c>
      <c r="G120">
        <v>0</v>
      </c>
      <c r="H120">
        <v>84621</v>
      </c>
      <c r="J120" s="2">
        <v>39661</v>
      </c>
      <c r="K120">
        <v>438052</v>
      </c>
      <c r="O120" s="2">
        <v>39661</v>
      </c>
      <c r="P120">
        <v>627757</v>
      </c>
      <c r="Q120">
        <v>498345</v>
      </c>
      <c r="R120">
        <v>129412</v>
      </c>
      <c r="S120">
        <v>28035</v>
      </c>
      <c r="T120">
        <v>0</v>
      </c>
      <c r="U120">
        <v>28035</v>
      </c>
      <c r="V120">
        <v>210670</v>
      </c>
      <c r="W120">
        <v>84621</v>
      </c>
      <c r="X120">
        <v>126049</v>
      </c>
    </row>
    <row r="121" spans="1:24" x14ac:dyDescent="0.25">
      <c r="A121" s="2">
        <v>39692</v>
      </c>
      <c r="B121">
        <v>155958</v>
      </c>
      <c r="D121" s="2">
        <v>39692</v>
      </c>
      <c r="E121">
        <v>1032026</v>
      </c>
      <c r="F121">
        <v>499333</v>
      </c>
      <c r="G121">
        <v>0</v>
      </c>
      <c r="H121">
        <v>107553</v>
      </c>
      <c r="J121" s="2">
        <v>39692</v>
      </c>
      <c r="K121">
        <v>444484</v>
      </c>
      <c r="O121" s="2">
        <v>39692</v>
      </c>
      <c r="P121">
        <v>627091</v>
      </c>
      <c r="Q121">
        <v>499333</v>
      </c>
      <c r="R121">
        <v>127758</v>
      </c>
      <c r="S121">
        <v>26724</v>
      </c>
      <c r="T121">
        <v>0</v>
      </c>
      <c r="U121">
        <v>26724</v>
      </c>
      <c r="V121">
        <v>271950</v>
      </c>
      <c r="W121">
        <v>107553</v>
      </c>
      <c r="X121">
        <v>164397</v>
      </c>
    </row>
    <row r="122" spans="1:24" x14ac:dyDescent="0.25">
      <c r="A122" s="2">
        <v>39722</v>
      </c>
      <c r="B122">
        <v>159454</v>
      </c>
      <c r="D122" s="2">
        <v>39722</v>
      </c>
      <c r="E122">
        <v>764229</v>
      </c>
      <c r="F122">
        <v>307687</v>
      </c>
      <c r="G122">
        <v>512</v>
      </c>
      <c r="H122">
        <v>79098</v>
      </c>
      <c r="J122" s="2">
        <v>39722</v>
      </c>
      <c r="K122">
        <v>442800</v>
      </c>
      <c r="O122" s="2">
        <v>39722</v>
      </c>
      <c r="P122">
        <v>423968</v>
      </c>
      <c r="Q122">
        <v>307687</v>
      </c>
      <c r="R122">
        <v>116281</v>
      </c>
      <c r="S122">
        <v>22212</v>
      </c>
      <c r="T122">
        <v>512</v>
      </c>
      <c r="U122">
        <v>21700</v>
      </c>
      <c r="V122">
        <v>216840</v>
      </c>
      <c r="W122">
        <v>79098</v>
      </c>
      <c r="X122">
        <v>137741</v>
      </c>
    </row>
    <row r="123" spans="1:24" x14ac:dyDescent="0.25">
      <c r="A123" s="2">
        <v>39753</v>
      </c>
      <c r="B123">
        <v>162141</v>
      </c>
      <c r="D123" s="2">
        <v>39753</v>
      </c>
      <c r="E123">
        <v>807111</v>
      </c>
      <c r="F123">
        <v>318330</v>
      </c>
      <c r="G123">
        <v>486</v>
      </c>
      <c r="H123">
        <v>96838</v>
      </c>
      <c r="J123" s="2">
        <v>39753</v>
      </c>
      <c r="K123">
        <v>450063</v>
      </c>
      <c r="O123" s="2">
        <v>39753</v>
      </c>
      <c r="P123">
        <v>427419</v>
      </c>
      <c r="Q123">
        <v>318330</v>
      </c>
      <c r="R123">
        <v>109089</v>
      </c>
      <c r="S123">
        <v>20558</v>
      </c>
      <c r="T123">
        <v>486</v>
      </c>
      <c r="U123">
        <v>20072</v>
      </c>
      <c r="V123">
        <v>256360</v>
      </c>
      <c r="W123">
        <v>96838</v>
      </c>
      <c r="X123">
        <v>159522</v>
      </c>
    </row>
    <row r="124" spans="1:24" x14ac:dyDescent="0.25">
      <c r="A124" s="2">
        <v>39783</v>
      </c>
      <c r="B124">
        <v>163282</v>
      </c>
      <c r="D124" s="2">
        <v>39783</v>
      </c>
      <c r="E124">
        <v>786730</v>
      </c>
      <c r="F124">
        <v>320535</v>
      </c>
      <c r="G124">
        <v>490</v>
      </c>
      <c r="H124">
        <v>89882</v>
      </c>
      <c r="J124" s="2">
        <v>39783</v>
      </c>
      <c r="K124">
        <v>458421</v>
      </c>
      <c r="O124" s="2">
        <v>39783</v>
      </c>
      <c r="P124">
        <v>434257</v>
      </c>
      <c r="Q124">
        <v>320535</v>
      </c>
      <c r="R124">
        <v>113723</v>
      </c>
      <c r="S124">
        <v>22933</v>
      </c>
      <c r="T124">
        <v>490</v>
      </c>
      <c r="U124">
        <v>22444</v>
      </c>
      <c r="V124">
        <v>234467</v>
      </c>
      <c r="W124">
        <v>89882</v>
      </c>
      <c r="X124">
        <v>144586</v>
      </c>
    </row>
    <row r="125" spans="1:24" x14ac:dyDescent="0.25">
      <c r="A125" s="2">
        <v>39814</v>
      </c>
      <c r="B125">
        <v>165826</v>
      </c>
      <c r="D125" s="2">
        <v>39814</v>
      </c>
      <c r="E125">
        <v>764152</v>
      </c>
      <c r="F125">
        <v>325558</v>
      </c>
      <c r="G125">
        <v>467</v>
      </c>
      <c r="H125">
        <v>83924</v>
      </c>
      <c r="J125" s="2">
        <v>39814</v>
      </c>
      <c r="K125">
        <v>464605</v>
      </c>
      <c r="O125" s="2">
        <v>39814</v>
      </c>
      <c r="P125">
        <v>435746</v>
      </c>
      <c r="Q125">
        <v>325558</v>
      </c>
      <c r="R125">
        <v>110189</v>
      </c>
      <c r="S125">
        <v>23750</v>
      </c>
      <c r="T125">
        <v>467</v>
      </c>
      <c r="U125">
        <v>23283</v>
      </c>
      <c r="V125">
        <v>211764</v>
      </c>
      <c r="W125">
        <v>83924</v>
      </c>
      <c r="X125">
        <v>127840</v>
      </c>
    </row>
    <row r="126" spans="1:24" x14ac:dyDescent="0.25">
      <c r="A126" s="2">
        <v>39845</v>
      </c>
      <c r="B126">
        <v>167084</v>
      </c>
      <c r="D126" s="2">
        <v>39845</v>
      </c>
      <c r="E126">
        <v>756576</v>
      </c>
      <c r="F126">
        <v>328887</v>
      </c>
      <c r="G126">
        <v>466</v>
      </c>
      <c r="H126">
        <v>78895</v>
      </c>
      <c r="J126" s="2">
        <v>39845</v>
      </c>
      <c r="K126">
        <v>570249</v>
      </c>
      <c r="O126" s="2">
        <v>39845</v>
      </c>
      <c r="P126">
        <v>436684</v>
      </c>
      <c r="Q126">
        <v>328887</v>
      </c>
      <c r="R126">
        <v>107797</v>
      </c>
      <c r="S126">
        <v>24928</v>
      </c>
      <c r="T126">
        <v>466</v>
      </c>
      <c r="U126">
        <v>24462</v>
      </c>
      <c r="V126">
        <v>203087</v>
      </c>
      <c r="W126">
        <v>78895</v>
      </c>
      <c r="X126">
        <v>124192</v>
      </c>
    </row>
    <row r="127" spans="1:24" x14ac:dyDescent="0.25">
      <c r="A127" s="2">
        <v>39873</v>
      </c>
      <c r="B127">
        <v>168288</v>
      </c>
      <c r="D127" s="2">
        <v>39873</v>
      </c>
      <c r="E127">
        <v>701696</v>
      </c>
      <c r="F127">
        <v>280356</v>
      </c>
      <c r="G127">
        <v>484</v>
      </c>
      <c r="H127">
        <v>75807</v>
      </c>
      <c r="J127" s="2">
        <v>39873</v>
      </c>
      <c r="K127">
        <v>573162</v>
      </c>
      <c r="O127" s="2">
        <v>39873</v>
      </c>
      <c r="P127">
        <v>377906</v>
      </c>
      <c r="Q127">
        <v>280356</v>
      </c>
      <c r="R127">
        <v>97550</v>
      </c>
      <c r="S127">
        <v>20929</v>
      </c>
      <c r="T127">
        <v>484</v>
      </c>
      <c r="U127">
        <v>20444</v>
      </c>
      <c r="V127">
        <v>206576</v>
      </c>
      <c r="W127">
        <v>75807</v>
      </c>
      <c r="X127">
        <v>130769</v>
      </c>
    </row>
    <row r="128" spans="1:24" x14ac:dyDescent="0.25">
      <c r="A128" s="2">
        <v>39904</v>
      </c>
      <c r="B128">
        <v>167847</v>
      </c>
      <c r="D128" s="2">
        <v>39904</v>
      </c>
      <c r="E128">
        <v>708116</v>
      </c>
      <c r="F128">
        <v>280983</v>
      </c>
      <c r="G128">
        <v>494</v>
      </c>
      <c r="H128">
        <v>73740</v>
      </c>
      <c r="J128" s="2">
        <v>39904</v>
      </c>
      <c r="K128">
        <v>583072</v>
      </c>
      <c r="O128" s="2">
        <v>39904</v>
      </c>
      <c r="P128">
        <v>377541</v>
      </c>
      <c r="Q128">
        <v>280983</v>
      </c>
      <c r="R128">
        <v>96558</v>
      </c>
      <c r="S128">
        <v>20908</v>
      </c>
      <c r="T128">
        <v>494</v>
      </c>
      <c r="U128">
        <v>20413</v>
      </c>
      <c r="V128">
        <v>213048</v>
      </c>
      <c r="W128">
        <v>73740</v>
      </c>
      <c r="X128">
        <v>139308</v>
      </c>
    </row>
    <row r="129" spans="1:24" x14ac:dyDescent="0.25">
      <c r="A129" s="2">
        <v>39934</v>
      </c>
      <c r="B129">
        <v>168581</v>
      </c>
      <c r="D129" s="2">
        <v>39934</v>
      </c>
      <c r="E129">
        <v>714271</v>
      </c>
      <c r="F129">
        <v>283738</v>
      </c>
      <c r="G129">
        <v>507</v>
      </c>
      <c r="H129">
        <v>72574</v>
      </c>
      <c r="J129" s="2">
        <v>39934</v>
      </c>
      <c r="K129">
        <v>582955</v>
      </c>
      <c r="O129" s="2">
        <v>39934</v>
      </c>
      <c r="P129">
        <v>380410</v>
      </c>
      <c r="Q129">
        <v>283738</v>
      </c>
      <c r="R129">
        <v>96672</v>
      </c>
      <c r="S129">
        <v>21653</v>
      </c>
      <c r="T129">
        <v>507</v>
      </c>
      <c r="U129">
        <v>21146</v>
      </c>
      <c r="V129">
        <v>217646</v>
      </c>
      <c r="W129">
        <v>72574</v>
      </c>
      <c r="X129">
        <v>145072</v>
      </c>
    </row>
    <row r="130" spans="1:24" x14ac:dyDescent="0.25">
      <c r="A130" s="2">
        <v>39965</v>
      </c>
      <c r="B130">
        <v>170497</v>
      </c>
      <c r="D130" s="2">
        <v>39965</v>
      </c>
      <c r="E130">
        <v>722020</v>
      </c>
      <c r="F130">
        <v>283348</v>
      </c>
      <c r="G130">
        <v>523</v>
      </c>
      <c r="H130">
        <v>74825</v>
      </c>
      <c r="J130" s="2">
        <v>39965</v>
      </c>
      <c r="K130">
        <v>598765</v>
      </c>
      <c r="O130" s="2">
        <v>39965</v>
      </c>
      <c r="P130">
        <v>380753</v>
      </c>
      <c r="Q130">
        <v>283348</v>
      </c>
      <c r="R130">
        <v>97405</v>
      </c>
      <c r="S130">
        <v>21396</v>
      </c>
      <c r="T130">
        <v>523</v>
      </c>
      <c r="U130">
        <v>20873</v>
      </c>
      <c r="V130">
        <v>223542</v>
      </c>
      <c r="W130">
        <v>74825</v>
      </c>
      <c r="X130">
        <v>148717</v>
      </c>
    </row>
    <row r="131" spans="1:24" x14ac:dyDescent="0.25">
      <c r="A131" s="2">
        <v>39995</v>
      </c>
      <c r="B131">
        <v>172653</v>
      </c>
      <c r="D131" s="2">
        <v>39995</v>
      </c>
      <c r="E131">
        <v>714067</v>
      </c>
      <c r="F131">
        <v>283982</v>
      </c>
      <c r="G131">
        <v>976</v>
      </c>
      <c r="H131">
        <v>75044</v>
      </c>
      <c r="J131" s="2">
        <v>39995</v>
      </c>
      <c r="K131">
        <v>609523</v>
      </c>
      <c r="O131" s="2">
        <v>39995</v>
      </c>
      <c r="P131">
        <v>388538</v>
      </c>
      <c r="Q131">
        <v>283982</v>
      </c>
      <c r="R131">
        <v>104556</v>
      </c>
      <c r="S131">
        <v>21171</v>
      </c>
      <c r="T131">
        <v>976</v>
      </c>
      <c r="U131">
        <v>20196</v>
      </c>
      <c r="V131">
        <v>218100</v>
      </c>
      <c r="W131">
        <v>75044</v>
      </c>
      <c r="X131">
        <v>143056</v>
      </c>
    </row>
    <row r="132" spans="1:24" x14ac:dyDescent="0.25">
      <c r="A132" s="2">
        <v>40026</v>
      </c>
      <c r="B132">
        <v>172878</v>
      </c>
      <c r="D132" s="2">
        <v>40026</v>
      </c>
      <c r="E132">
        <v>710105</v>
      </c>
      <c r="F132">
        <v>278827</v>
      </c>
      <c r="G132">
        <v>984</v>
      </c>
      <c r="H132">
        <v>74803</v>
      </c>
      <c r="J132" s="2">
        <v>40026</v>
      </c>
      <c r="K132">
        <v>609984</v>
      </c>
      <c r="O132" s="2">
        <v>40026</v>
      </c>
      <c r="P132">
        <v>381713</v>
      </c>
      <c r="Q132">
        <v>278827</v>
      </c>
      <c r="R132">
        <v>102886</v>
      </c>
      <c r="S132">
        <v>21623</v>
      </c>
      <c r="T132">
        <v>984</v>
      </c>
      <c r="U132">
        <v>20639</v>
      </c>
      <c r="V132">
        <v>217154</v>
      </c>
      <c r="W132">
        <v>74803</v>
      </c>
      <c r="X132">
        <v>142351</v>
      </c>
    </row>
    <row r="133" spans="1:24" x14ac:dyDescent="0.25">
      <c r="A133" s="2">
        <v>40057</v>
      </c>
      <c r="B133">
        <v>173225</v>
      </c>
      <c r="D133" s="2">
        <v>40057</v>
      </c>
      <c r="E133">
        <v>711134</v>
      </c>
      <c r="F133">
        <v>281046</v>
      </c>
      <c r="G133">
        <v>1302</v>
      </c>
      <c r="H133">
        <v>75667</v>
      </c>
      <c r="J133" s="2">
        <v>40057</v>
      </c>
      <c r="K133">
        <v>613666</v>
      </c>
      <c r="O133" s="2">
        <v>40057</v>
      </c>
      <c r="P133">
        <v>380782</v>
      </c>
      <c r="Q133">
        <v>281046</v>
      </c>
      <c r="R133">
        <v>99736</v>
      </c>
      <c r="S133">
        <v>23328</v>
      </c>
      <c r="T133">
        <v>1302</v>
      </c>
      <c r="U133">
        <v>22026</v>
      </c>
      <c r="V133">
        <v>216700</v>
      </c>
      <c r="W133">
        <v>75667</v>
      </c>
      <c r="X133">
        <v>141034</v>
      </c>
    </row>
    <row r="134" spans="1:24" x14ac:dyDescent="0.25">
      <c r="A134" s="2">
        <v>40087</v>
      </c>
      <c r="B134">
        <v>174121</v>
      </c>
      <c r="D134" s="2">
        <v>40087</v>
      </c>
      <c r="E134">
        <v>715099</v>
      </c>
      <c r="F134">
        <v>283234</v>
      </c>
      <c r="G134">
        <v>1322</v>
      </c>
      <c r="H134">
        <v>76338</v>
      </c>
      <c r="J134" s="2">
        <v>40087</v>
      </c>
      <c r="K134">
        <v>617943</v>
      </c>
      <c r="O134" s="2">
        <v>40087</v>
      </c>
      <c r="P134">
        <v>383782</v>
      </c>
      <c r="Q134">
        <v>283234</v>
      </c>
      <c r="R134">
        <v>100548</v>
      </c>
      <c r="S134">
        <v>24833</v>
      </c>
      <c r="T134">
        <v>1322</v>
      </c>
      <c r="U134">
        <v>23510</v>
      </c>
      <c r="V134">
        <v>218253</v>
      </c>
      <c r="W134">
        <v>76338</v>
      </c>
      <c r="X134">
        <v>141915</v>
      </c>
    </row>
    <row r="135" spans="1:24" x14ac:dyDescent="0.25">
      <c r="A135" s="2">
        <v>40118</v>
      </c>
      <c r="B135">
        <v>175499</v>
      </c>
      <c r="D135" s="2">
        <v>40118</v>
      </c>
      <c r="E135">
        <v>719921</v>
      </c>
      <c r="F135">
        <v>286076</v>
      </c>
      <c r="G135">
        <v>1377</v>
      </c>
      <c r="H135">
        <v>75985</v>
      </c>
      <c r="J135" s="2">
        <v>40118</v>
      </c>
      <c r="K135">
        <v>624259</v>
      </c>
      <c r="O135" s="2">
        <v>40118</v>
      </c>
      <c r="P135">
        <v>387309</v>
      </c>
      <c r="Q135">
        <v>286076</v>
      </c>
      <c r="R135">
        <v>101233</v>
      </c>
      <c r="S135">
        <v>24365</v>
      </c>
      <c r="T135">
        <v>1377</v>
      </c>
      <c r="U135">
        <v>22988</v>
      </c>
      <c r="V135">
        <v>218570</v>
      </c>
      <c r="W135">
        <v>75985</v>
      </c>
      <c r="X135">
        <v>142586</v>
      </c>
    </row>
    <row r="136" spans="1:24" x14ac:dyDescent="0.25">
      <c r="A136" s="2">
        <v>40148</v>
      </c>
      <c r="B136">
        <v>174436</v>
      </c>
      <c r="D136" s="2">
        <v>40148</v>
      </c>
      <c r="E136">
        <v>719312</v>
      </c>
      <c r="F136">
        <v>285089</v>
      </c>
      <c r="G136">
        <v>2237</v>
      </c>
      <c r="H136">
        <v>72808</v>
      </c>
      <c r="J136" s="2">
        <v>40148</v>
      </c>
      <c r="K136">
        <v>616362</v>
      </c>
      <c r="O136" s="2">
        <v>40148</v>
      </c>
      <c r="P136">
        <v>386724</v>
      </c>
      <c r="Q136">
        <v>285089</v>
      </c>
      <c r="R136">
        <v>101635</v>
      </c>
      <c r="S136">
        <v>25474</v>
      </c>
      <c r="T136">
        <v>2237</v>
      </c>
      <c r="U136">
        <v>23237</v>
      </c>
      <c r="V136">
        <v>203953</v>
      </c>
      <c r="W136">
        <v>72808</v>
      </c>
      <c r="X136">
        <v>131145</v>
      </c>
    </row>
    <row r="137" spans="1:24" x14ac:dyDescent="0.25">
      <c r="A137" s="2">
        <v>40179</v>
      </c>
      <c r="B137">
        <v>175376</v>
      </c>
      <c r="D137" s="2">
        <v>40179</v>
      </c>
      <c r="E137">
        <v>789153</v>
      </c>
      <c r="F137">
        <v>295234</v>
      </c>
      <c r="G137">
        <v>7355</v>
      </c>
      <c r="H137">
        <v>119582</v>
      </c>
      <c r="J137" s="2">
        <v>40179</v>
      </c>
      <c r="K137">
        <v>619345</v>
      </c>
      <c r="O137" s="2">
        <v>40179</v>
      </c>
      <c r="P137">
        <v>399834</v>
      </c>
      <c r="Q137">
        <v>295234</v>
      </c>
      <c r="R137">
        <v>104601</v>
      </c>
      <c r="S137">
        <v>32076</v>
      </c>
      <c r="T137">
        <v>7355</v>
      </c>
      <c r="U137">
        <v>24721</v>
      </c>
      <c r="V137">
        <v>246351</v>
      </c>
      <c r="W137">
        <v>119582</v>
      </c>
      <c r="X137">
        <v>126769</v>
      </c>
    </row>
    <row r="138" spans="1:24" x14ac:dyDescent="0.25">
      <c r="A138" s="2">
        <v>40210</v>
      </c>
      <c r="B138">
        <v>174778</v>
      </c>
      <c r="D138" s="2">
        <v>40210</v>
      </c>
      <c r="E138">
        <v>778720</v>
      </c>
      <c r="F138">
        <v>289939</v>
      </c>
      <c r="G138">
        <v>14421</v>
      </c>
      <c r="H138">
        <v>120949</v>
      </c>
      <c r="J138" s="2">
        <v>40210</v>
      </c>
      <c r="K138">
        <v>617765</v>
      </c>
      <c r="O138" s="2">
        <v>40210</v>
      </c>
      <c r="P138">
        <v>393604</v>
      </c>
      <c r="Q138">
        <v>289939</v>
      </c>
      <c r="R138">
        <v>103665</v>
      </c>
      <c r="S138">
        <v>40573</v>
      </c>
      <c r="T138">
        <v>14421</v>
      </c>
      <c r="U138">
        <v>26152</v>
      </c>
      <c r="V138">
        <v>238944</v>
      </c>
      <c r="W138">
        <v>120949</v>
      </c>
      <c r="X138">
        <v>117995</v>
      </c>
    </row>
    <row r="139" spans="1:24" x14ac:dyDescent="0.25">
      <c r="A139" s="2">
        <v>40238</v>
      </c>
      <c r="B139">
        <v>176270</v>
      </c>
      <c r="D139" s="2">
        <v>40238</v>
      </c>
      <c r="E139">
        <v>765574</v>
      </c>
      <c r="F139">
        <v>289214</v>
      </c>
      <c r="G139">
        <v>20579</v>
      </c>
      <c r="H139">
        <v>120732</v>
      </c>
      <c r="J139" s="2">
        <v>40238</v>
      </c>
      <c r="K139">
        <v>625136</v>
      </c>
      <c r="O139" s="2">
        <v>40238</v>
      </c>
      <c r="P139">
        <v>393020</v>
      </c>
      <c r="Q139">
        <v>289214</v>
      </c>
      <c r="R139">
        <v>103807</v>
      </c>
      <c r="S139">
        <v>46819</v>
      </c>
      <c r="T139">
        <v>20579</v>
      </c>
      <c r="U139">
        <v>26240</v>
      </c>
      <c r="V139">
        <v>222006</v>
      </c>
      <c r="W139">
        <v>120732</v>
      </c>
      <c r="X139">
        <v>101274</v>
      </c>
    </row>
    <row r="140" spans="1:24" x14ac:dyDescent="0.25">
      <c r="A140" s="2">
        <v>40269</v>
      </c>
      <c r="B140">
        <v>176887</v>
      </c>
      <c r="D140" s="2">
        <v>40269</v>
      </c>
      <c r="E140">
        <v>763758</v>
      </c>
      <c r="F140">
        <v>289460</v>
      </c>
      <c r="G140">
        <v>24019</v>
      </c>
      <c r="H140">
        <v>116100</v>
      </c>
      <c r="J140" s="2">
        <v>40269</v>
      </c>
      <c r="K140">
        <v>629368</v>
      </c>
      <c r="O140" s="2">
        <v>40269</v>
      </c>
      <c r="P140">
        <v>393261</v>
      </c>
      <c r="Q140">
        <v>289460</v>
      </c>
      <c r="R140">
        <v>103801</v>
      </c>
      <c r="S140">
        <v>51898</v>
      </c>
      <c r="T140">
        <v>24019</v>
      </c>
      <c r="U140">
        <v>27879</v>
      </c>
      <c r="V140">
        <v>213717</v>
      </c>
      <c r="W140">
        <v>116100</v>
      </c>
      <c r="X140">
        <v>97618</v>
      </c>
    </row>
    <row r="141" spans="1:24" x14ac:dyDescent="0.25">
      <c r="A141" s="2">
        <v>40299</v>
      </c>
      <c r="B141">
        <v>177032</v>
      </c>
      <c r="D141" s="2">
        <v>40299</v>
      </c>
      <c r="E141">
        <v>761331</v>
      </c>
      <c r="F141">
        <v>289195</v>
      </c>
      <c r="G141">
        <v>27416</v>
      </c>
      <c r="H141">
        <v>113572</v>
      </c>
      <c r="J141" s="2">
        <v>40299</v>
      </c>
      <c r="K141">
        <v>638591</v>
      </c>
      <c r="O141" s="2">
        <v>40299</v>
      </c>
      <c r="P141">
        <v>391947</v>
      </c>
      <c r="Q141">
        <v>289195</v>
      </c>
      <c r="R141">
        <v>102753</v>
      </c>
      <c r="S141">
        <v>55337</v>
      </c>
      <c r="T141">
        <v>27416</v>
      </c>
      <c r="U141">
        <v>27921</v>
      </c>
      <c r="V141">
        <v>207433</v>
      </c>
      <c r="W141">
        <v>113572</v>
      </c>
      <c r="X141">
        <v>93861</v>
      </c>
    </row>
    <row r="142" spans="1:24" x14ac:dyDescent="0.25">
      <c r="A142" s="2">
        <v>40330</v>
      </c>
      <c r="B142">
        <v>177263</v>
      </c>
      <c r="D142" s="2">
        <v>40330</v>
      </c>
      <c r="E142">
        <v>761353</v>
      </c>
      <c r="F142">
        <v>286248</v>
      </c>
      <c r="G142">
        <v>28678</v>
      </c>
      <c r="H142">
        <v>113921</v>
      </c>
      <c r="J142" s="2">
        <v>40330</v>
      </c>
      <c r="K142">
        <v>647088</v>
      </c>
      <c r="O142" s="2">
        <v>40330</v>
      </c>
      <c r="P142">
        <v>389294</v>
      </c>
      <c r="Q142">
        <v>286248</v>
      </c>
      <c r="R142">
        <v>103045</v>
      </c>
      <c r="S142">
        <v>56988</v>
      </c>
      <c r="T142">
        <v>28678</v>
      </c>
      <c r="U142">
        <v>28309</v>
      </c>
      <c r="V142">
        <v>209868</v>
      </c>
      <c r="W142">
        <v>113921</v>
      </c>
      <c r="X142">
        <v>95947</v>
      </c>
    </row>
    <row r="143" spans="1:24" x14ac:dyDescent="0.25">
      <c r="A143" s="2">
        <v>40360</v>
      </c>
      <c r="B143">
        <v>176344</v>
      </c>
      <c r="D143" s="2">
        <v>40360</v>
      </c>
      <c r="E143">
        <v>748300</v>
      </c>
      <c r="F143">
        <v>283076</v>
      </c>
      <c r="G143">
        <v>28860</v>
      </c>
      <c r="H143">
        <v>110030</v>
      </c>
      <c r="J143" s="2">
        <v>40360</v>
      </c>
      <c r="K143">
        <v>647646</v>
      </c>
      <c r="O143" s="2">
        <v>40360</v>
      </c>
      <c r="P143">
        <v>386150</v>
      </c>
      <c r="Q143">
        <v>283076</v>
      </c>
      <c r="R143">
        <v>103073</v>
      </c>
      <c r="S143">
        <v>58452</v>
      </c>
      <c r="T143">
        <v>28860</v>
      </c>
      <c r="U143">
        <v>29592</v>
      </c>
      <c r="V143">
        <v>202817</v>
      </c>
      <c r="W143">
        <v>110030</v>
      </c>
      <c r="X143">
        <v>92787</v>
      </c>
    </row>
    <row r="144" spans="1:24" x14ac:dyDescent="0.25">
      <c r="A144" s="2">
        <v>40391</v>
      </c>
      <c r="B144">
        <v>175145</v>
      </c>
      <c r="D144" s="2">
        <v>40391</v>
      </c>
      <c r="E144">
        <v>755224</v>
      </c>
      <c r="F144">
        <v>282282</v>
      </c>
      <c r="G144">
        <v>29086</v>
      </c>
      <c r="H144">
        <v>93691</v>
      </c>
      <c r="J144" s="2">
        <v>40391</v>
      </c>
      <c r="K144">
        <v>645144</v>
      </c>
      <c r="O144" s="2">
        <v>40391</v>
      </c>
      <c r="P144">
        <v>381208</v>
      </c>
      <c r="Q144">
        <v>282282</v>
      </c>
      <c r="R144">
        <v>98926</v>
      </c>
      <c r="S144">
        <v>62362</v>
      </c>
      <c r="T144">
        <v>29086</v>
      </c>
      <c r="U144">
        <v>33277</v>
      </c>
      <c r="V144">
        <v>204677</v>
      </c>
      <c r="W144">
        <v>93691</v>
      </c>
      <c r="X144">
        <v>110986</v>
      </c>
    </row>
    <row r="145" spans="1:24" x14ac:dyDescent="0.25">
      <c r="A145" s="2">
        <v>40422</v>
      </c>
      <c r="B145">
        <v>175126</v>
      </c>
      <c r="D145" s="2">
        <v>40422</v>
      </c>
      <c r="E145">
        <v>745621</v>
      </c>
      <c r="F145">
        <v>277900</v>
      </c>
      <c r="G145">
        <v>34970</v>
      </c>
      <c r="H145">
        <v>105175</v>
      </c>
      <c r="J145" s="2">
        <v>40422</v>
      </c>
      <c r="K145">
        <v>646989</v>
      </c>
      <c r="O145" s="2">
        <v>40422</v>
      </c>
      <c r="P145">
        <v>376301</v>
      </c>
      <c r="Q145">
        <v>277900</v>
      </c>
      <c r="R145">
        <v>98401</v>
      </c>
      <c r="S145">
        <v>67374</v>
      </c>
      <c r="T145">
        <v>34970</v>
      </c>
      <c r="U145">
        <v>32404</v>
      </c>
      <c r="V145">
        <v>194938</v>
      </c>
      <c r="W145">
        <v>105175</v>
      </c>
      <c r="X145">
        <v>89763</v>
      </c>
    </row>
    <row r="146" spans="1:24" x14ac:dyDescent="0.25">
      <c r="A146" s="2">
        <v>40452</v>
      </c>
      <c r="B146">
        <v>174833</v>
      </c>
      <c r="D146" s="2">
        <v>40452</v>
      </c>
      <c r="E146">
        <v>739303</v>
      </c>
      <c r="F146">
        <v>275809</v>
      </c>
      <c r="G146">
        <v>36323</v>
      </c>
      <c r="H146">
        <v>104825</v>
      </c>
      <c r="J146" s="2">
        <v>40452</v>
      </c>
      <c r="K146">
        <v>648080</v>
      </c>
      <c r="O146" s="2">
        <v>40452</v>
      </c>
      <c r="P146">
        <v>373699</v>
      </c>
      <c r="Q146">
        <v>275809</v>
      </c>
      <c r="R146">
        <v>97890</v>
      </c>
      <c r="S146">
        <v>68575</v>
      </c>
      <c r="T146">
        <v>36323</v>
      </c>
      <c r="U146">
        <v>32252</v>
      </c>
      <c r="V146">
        <v>191477</v>
      </c>
      <c r="W146">
        <v>104825</v>
      </c>
      <c r="X146">
        <v>86652</v>
      </c>
    </row>
    <row r="147" spans="1:24" x14ac:dyDescent="0.25">
      <c r="A147" s="2">
        <v>40483</v>
      </c>
      <c r="B147">
        <v>175441</v>
      </c>
      <c r="D147" s="2">
        <v>40483</v>
      </c>
      <c r="E147">
        <v>741172</v>
      </c>
      <c r="F147">
        <v>276816</v>
      </c>
      <c r="G147">
        <v>36602</v>
      </c>
      <c r="H147">
        <v>105527</v>
      </c>
      <c r="J147" s="2">
        <v>40483</v>
      </c>
      <c r="K147">
        <v>652709</v>
      </c>
      <c r="O147" s="2">
        <v>40483</v>
      </c>
      <c r="P147">
        <v>374395</v>
      </c>
      <c r="Q147">
        <v>276816</v>
      </c>
      <c r="R147">
        <v>97579</v>
      </c>
      <c r="S147">
        <v>69753</v>
      </c>
      <c r="T147">
        <v>36602</v>
      </c>
      <c r="U147">
        <v>33151</v>
      </c>
      <c r="V147">
        <v>192006</v>
      </c>
      <c r="W147">
        <v>105527</v>
      </c>
      <c r="X147">
        <v>86480</v>
      </c>
    </row>
    <row r="148" spans="1:24" x14ac:dyDescent="0.25">
      <c r="A148" s="2">
        <v>40513</v>
      </c>
      <c r="B148">
        <v>171889</v>
      </c>
      <c r="D148" s="2">
        <v>40513</v>
      </c>
      <c r="E148">
        <v>737280</v>
      </c>
      <c r="F148">
        <v>273599</v>
      </c>
      <c r="G148">
        <v>36126</v>
      </c>
      <c r="H148">
        <v>105572</v>
      </c>
      <c r="J148" s="2">
        <v>40513</v>
      </c>
      <c r="K148">
        <v>641887</v>
      </c>
      <c r="O148" s="2">
        <v>40513</v>
      </c>
      <c r="P148">
        <v>371891</v>
      </c>
      <c r="Q148">
        <v>273599</v>
      </c>
      <c r="R148">
        <v>98291</v>
      </c>
      <c r="S148">
        <v>69952</v>
      </c>
      <c r="T148">
        <v>36126</v>
      </c>
      <c r="U148">
        <v>33826</v>
      </c>
      <c r="V148">
        <v>192217</v>
      </c>
      <c r="W148">
        <v>105572</v>
      </c>
      <c r="X148">
        <v>86645</v>
      </c>
    </row>
    <row r="149" spans="1:24" x14ac:dyDescent="0.25">
      <c r="A149" s="2">
        <v>40544</v>
      </c>
      <c r="B149">
        <v>172078</v>
      </c>
      <c r="D149" s="2">
        <v>40544</v>
      </c>
      <c r="E149">
        <v>736231</v>
      </c>
      <c r="F149">
        <v>273735</v>
      </c>
      <c r="G149">
        <v>34561</v>
      </c>
      <c r="H149">
        <v>104852</v>
      </c>
      <c r="J149" s="2">
        <v>40544</v>
      </c>
      <c r="K149">
        <v>662489</v>
      </c>
      <c r="O149" s="2">
        <v>40544</v>
      </c>
      <c r="P149">
        <v>371375</v>
      </c>
      <c r="Q149">
        <v>273735</v>
      </c>
      <c r="R149">
        <v>97640</v>
      </c>
      <c r="S149">
        <v>71724</v>
      </c>
      <c r="T149">
        <v>34561</v>
      </c>
      <c r="U149">
        <v>37162</v>
      </c>
      <c r="V149">
        <v>190278</v>
      </c>
      <c r="W149">
        <v>104852</v>
      </c>
      <c r="X149">
        <v>85426</v>
      </c>
    </row>
    <row r="150" spans="1:24" x14ac:dyDescent="0.25">
      <c r="A150" s="2">
        <v>40575</v>
      </c>
      <c r="B150">
        <v>170479</v>
      </c>
      <c r="D150" s="2">
        <v>40575</v>
      </c>
      <c r="E150">
        <v>728881</v>
      </c>
      <c r="F150">
        <v>273914</v>
      </c>
      <c r="G150">
        <v>36193</v>
      </c>
      <c r="H150">
        <v>104760</v>
      </c>
      <c r="J150" s="2">
        <v>40575</v>
      </c>
      <c r="K150">
        <v>635486</v>
      </c>
      <c r="O150" s="2">
        <v>40575</v>
      </c>
      <c r="P150">
        <v>367239</v>
      </c>
      <c r="Q150">
        <v>273914</v>
      </c>
      <c r="R150">
        <v>93325</v>
      </c>
      <c r="S150">
        <v>72612</v>
      </c>
      <c r="T150">
        <v>36193</v>
      </c>
      <c r="U150">
        <v>36419</v>
      </c>
      <c r="V150">
        <v>187408</v>
      </c>
      <c r="W150">
        <v>104760</v>
      </c>
      <c r="X150">
        <v>82647</v>
      </c>
    </row>
    <row r="151" spans="1:24" x14ac:dyDescent="0.25">
      <c r="A151" s="2">
        <v>40603</v>
      </c>
      <c r="B151">
        <v>172394</v>
      </c>
      <c r="D151" s="2">
        <v>40603</v>
      </c>
      <c r="E151">
        <v>718518</v>
      </c>
      <c r="F151">
        <v>276210</v>
      </c>
      <c r="G151">
        <v>45992</v>
      </c>
      <c r="H151">
        <v>79716</v>
      </c>
      <c r="J151" s="2">
        <v>40603</v>
      </c>
      <c r="K151">
        <v>644216</v>
      </c>
      <c r="O151" s="2">
        <v>40603</v>
      </c>
      <c r="P151">
        <v>372715</v>
      </c>
      <c r="Q151">
        <v>276210</v>
      </c>
      <c r="R151">
        <v>96505</v>
      </c>
      <c r="S151">
        <v>89224</v>
      </c>
      <c r="T151">
        <v>45992</v>
      </c>
      <c r="U151">
        <v>43232</v>
      </c>
      <c r="V151">
        <v>155849</v>
      </c>
      <c r="W151">
        <v>79716</v>
      </c>
      <c r="X151">
        <v>76133</v>
      </c>
    </row>
    <row r="152" spans="1:24" x14ac:dyDescent="0.25">
      <c r="A152" s="2">
        <v>40634</v>
      </c>
      <c r="B152">
        <v>174042</v>
      </c>
      <c r="D152" s="2">
        <v>40634</v>
      </c>
      <c r="E152">
        <v>695641</v>
      </c>
      <c r="F152">
        <v>267638</v>
      </c>
      <c r="G152">
        <v>55999</v>
      </c>
      <c r="H152">
        <v>58467</v>
      </c>
      <c r="J152" s="2">
        <v>40634</v>
      </c>
      <c r="K152">
        <v>649836</v>
      </c>
      <c r="O152" s="2">
        <v>40634</v>
      </c>
      <c r="P152">
        <v>370835</v>
      </c>
      <c r="Q152">
        <v>267638</v>
      </c>
      <c r="R152">
        <v>103197</v>
      </c>
      <c r="S152">
        <v>101421</v>
      </c>
      <c r="T152">
        <v>55999</v>
      </c>
      <c r="U152">
        <v>45422</v>
      </c>
      <c r="V152">
        <v>127471</v>
      </c>
      <c r="W152">
        <v>58467</v>
      </c>
      <c r="X152">
        <v>69004</v>
      </c>
    </row>
    <row r="153" spans="1:24" x14ac:dyDescent="0.25">
      <c r="A153" s="2">
        <v>40664</v>
      </c>
      <c r="B153">
        <v>175113</v>
      </c>
      <c r="D153" s="2">
        <v>40664</v>
      </c>
      <c r="E153">
        <v>685411</v>
      </c>
      <c r="F153">
        <v>265694</v>
      </c>
      <c r="G153">
        <v>63792</v>
      </c>
      <c r="H153">
        <v>43459</v>
      </c>
      <c r="J153" s="2">
        <v>40664</v>
      </c>
      <c r="K153">
        <v>658074</v>
      </c>
      <c r="O153" s="2">
        <v>40664</v>
      </c>
      <c r="P153">
        <v>372054</v>
      </c>
      <c r="Q153">
        <v>265694</v>
      </c>
      <c r="R153">
        <v>106361</v>
      </c>
      <c r="S153">
        <v>107202</v>
      </c>
      <c r="T153">
        <v>63792</v>
      </c>
      <c r="U153">
        <v>43410</v>
      </c>
      <c r="V153">
        <v>110021</v>
      </c>
      <c r="W153">
        <v>43459</v>
      </c>
      <c r="X153">
        <v>66562</v>
      </c>
    </row>
    <row r="154" spans="1:24" x14ac:dyDescent="0.25">
      <c r="A154" s="2">
        <v>40695</v>
      </c>
      <c r="B154">
        <v>176555</v>
      </c>
      <c r="D154" s="2">
        <v>40695</v>
      </c>
      <c r="E154">
        <v>683102</v>
      </c>
      <c r="F154">
        <v>264970</v>
      </c>
      <c r="G154">
        <v>66739</v>
      </c>
      <c r="H154">
        <v>37904</v>
      </c>
      <c r="J154" s="2">
        <v>40695</v>
      </c>
      <c r="K154">
        <v>664436</v>
      </c>
      <c r="O154" s="2">
        <v>40695</v>
      </c>
      <c r="P154">
        <v>372884</v>
      </c>
      <c r="Q154">
        <v>264970</v>
      </c>
      <c r="R154">
        <v>107913</v>
      </c>
      <c r="S154">
        <v>111212</v>
      </c>
      <c r="T154">
        <v>66739</v>
      </c>
      <c r="U154">
        <v>44473</v>
      </c>
      <c r="V154">
        <v>101886</v>
      </c>
      <c r="W154">
        <v>37904</v>
      </c>
      <c r="X154">
        <v>63982</v>
      </c>
    </row>
    <row r="155" spans="1:24" x14ac:dyDescent="0.25">
      <c r="A155" s="2">
        <v>40725</v>
      </c>
      <c r="B155">
        <v>183015</v>
      </c>
      <c r="D155" s="2">
        <v>40725</v>
      </c>
      <c r="E155">
        <v>683417</v>
      </c>
      <c r="F155">
        <v>263625</v>
      </c>
      <c r="G155">
        <v>69875</v>
      </c>
      <c r="H155">
        <v>34550</v>
      </c>
      <c r="J155" s="2">
        <v>40725</v>
      </c>
      <c r="K155">
        <v>667956</v>
      </c>
      <c r="O155" s="2">
        <v>40725</v>
      </c>
      <c r="P155">
        <v>370562</v>
      </c>
      <c r="Q155">
        <v>263625</v>
      </c>
      <c r="R155">
        <v>106937</v>
      </c>
      <c r="S155">
        <v>119616</v>
      </c>
      <c r="T155">
        <v>69875</v>
      </c>
      <c r="U155">
        <v>49740</v>
      </c>
      <c r="V155">
        <v>102401</v>
      </c>
      <c r="W155">
        <v>34550</v>
      </c>
      <c r="X155">
        <v>67851</v>
      </c>
    </row>
    <row r="156" spans="1:24" x14ac:dyDescent="0.25">
      <c r="A156" s="2">
        <v>40756</v>
      </c>
      <c r="B156">
        <v>183090</v>
      </c>
      <c r="D156" s="2">
        <v>40756</v>
      </c>
      <c r="E156">
        <v>687300</v>
      </c>
      <c r="F156">
        <v>261743</v>
      </c>
      <c r="G156">
        <v>76831</v>
      </c>
      <c r="H156">
        <v>24266</v>
      </c>
      <c r="J156" s="2">
        <v>40756</v>
      </c>
      <c r="K156">
        <v>668381</v>
      </c>
      <c r="O156" s="2">
        <v>40756</v>
      </c>
      <c r="P156">
        <v>379244</v>
      </c>
      <c r="Q156">
        <v>261743</v>
      </c>
      <c r="R156">
        <v>117500</v>
      </c>
      <c r="S156">
        <v>128187</v>
      </c>
      <c r="T156">
        <v>76831</v>
      </c>
      <c r="U156">
        <v>51356</v>
      </c>
      <c r="V156">
        <v>84708</v>
      </c>
      <c r="W156">
        <v>24266</v>
      </c>
      <c r="X156">
        <v>60443</v>
      </c>
    </row>
    <row r="157" spans="1:24" x14ac:dyDescent="0.25">
      <c r="A157" s="2">
        <v>40787</v>
      </c>
      <c r="B157">
        <v>183326</v>
      </c>
      <c r="D157" s="2">
        <v>40787</v>
      </c>
      <c r="E157">
        <v>664662</v>
      </c>
      <c r="F157">
        <v>260150</v>
      </c>
      <c r="G157">
        <v>79815</v>
      </c>
      <c r="H157">
        <v>19353</v>
      </c>
      <c r="J157" s="2">
        <v>40787</v>
      </c>
      <c r="K157">
        <v>665528</v>
      </c>
      <c r="O157" s="2">
        <v>40787</v>
      </c>
      <c r="P157">
        <v>372041</v>
      </c>
      <c r="Q157">
        <v>260150</v>
      </c>
      <c r="R157">
        <v>111891</v>
      </c>
      <c r="S157">
        <v>134313</v>
      </c>
      <c r="T157">
        <v>79815</v>
      </c>
      <c r="U157">
        <v>54498</v>
      </c>
      <c r="V157">
        <v>64389</v>
      </c>
      <c r="W157">
        <v>19353</v>
      </c>
      <c r="X157">
        <v>45036</v>
      </c>
    </row>
    <row r="158" spans="1:24" x14ac:dyDescent="0.25">
      <c r="A158" s="2">
        <v>40817</v>
      </c>
      <c r="B158">
        <v>183809</v>
      </c>
      <c r="D158" s="2">
        <v>40817</v>
      </c>
      <c r="E158">
        <v>680764</v>
      </c>
      <c r="F158">
        <v>259302</v>
      </c>
      <c r="G158">
        <v>84340</v>
      </c>
      <c r="H158">
        <v>15841</v>
      </c>
      <c r="J158" s="2">
        <v>40817</v>
      </c>
      <c r="K158">
        <v>667876</v>
      </c>
      <c r="O158" s="2">
        <v>40817</v>
      </c>
      <c r="P158">
        <v>376973</v>
      </c>
      <c r="Q158">
        <v>259302</v>
      </c>
      <c r="R158">
        <v>117671</v>
      </c>
      <c r="S158">
        <v>155482</v>
      </c>
      <c r="T158">
        <v>84340</v>
      </c>
      <c r="U158">
        <v>71142</v>
      </c>
      <c r="V158">
        <v>51950</v>
      </c>
      <c r="W158">
        <v>15841</v>
      </c>
      <c r="X158">
        <v>36109</v>
      </c>
    </row>
    <row r="159" spans="1:24" x14ac:dyDescent="0.25">
      <c r="A159" s="2">
        <v>40848</v>
      </c>
      <c r="B159">
        <v>183542</v>
      </c>
      <c r="D159" s="2">
        <v>40848</v>
      </c>
      <c r="E159">
        <v>676098</v>
      </c>
      <c r="F159">
        <v>258051</v>
      </c>
      <c r="G159">
        <v>88400</v>
      </c>
      <c r="H159">
        <v>10967</v>
      </c>
      <c r="J159" s="2">
        <v>40848</v>
      </c>
      <c r="K159">
        <v>665139</v>
      </c>
      <c r="O159" s="2">
        <v>40848</v>
      </c>
      <c r="P159">
        <v>363417</v>
      </c>
      <c r="Q159">
        <v>258051</v>
      </c>
      <c r="R159">
        <v>105366</v>
      </c>
      <c r="S159">
        <v>164077</v>
      </c>
      <c r="T159">
        <v>88400</v>
      </c>
      <c r="U159">
        <v>75677</v>
      </c>
      <c r="V159">
        <v>45975</v>
      </c>
      <c r="W159">
        <v>10967</v>
      </c>
      <c r="X159">
        <v>35008</v>
      </c>
    </row>
    <row r="160" spans="1:24" x14ac:dyDescent="0.25">
      <c r="A160" s="2">
        <v>40878</v>
      </c>
      <c r="B160">
        <v>181352</v>
      </c>
      <c r="D160" s="2">
        <v>40878</v>
      </c>
      <c r="E160">
        <v>792319</v>
      </c>
      <c r="F160">
        <v>377551</v>
      </c>
      <c r="G160">
        <v>99097</v>
      </c>
      <c r="H160">
        <v>6714</v>
      </c>
      <c r="J160" s="2">
        <v>40878</v>
      </c>
      <c r="K160">
        <v>658301</v>
      </c>
      <c r="O160" s="2">
        <v>40878</v>
      </c>
      <c r="P160">
        <v>475389</v>
      </c>
      <c r="Q160">
        <v>377551</v>
      </c>
      <c r="R160">
        <v>97838</v>
      </c>
      <c r="S160">
        <v>182452</v>
      </c>
      <c r="T160">
        <v>99097</v>
      </c>
      <c r="U160">
        <v>83355</v>
      </c>
      <c r="V160">
        <v>29181</v>
      </c>
      <c r="W160">
        <v>6714</v>
      </c>
      <c r="X160">
        <v>22468</v>
      </c>
    </row>
    <row r="161" spans="1:24" x14ac:dyDescent="0.25">
      <c r="A161" s="2">
        <v>40909</v>
      </c>
      <c r="B161">
        <v>180954</v>
      </c>
      <c r="D161" s="2">
        <v>40909</v>
      </c>
      <c r="E161">
        <v>789770</v>
      </c>
      <c r="F161">
        <v>378023</v>
      </c>
      <c r="G161">
        <v>103180</v>
      </c>
      <c r="H161">
        <v>3746</v>
      </c>
      <c r="J161" s="2">
        <v>40909</v>
      </c>
      <c r="K161">
        <v>657779</v>
      </c>
      <c r="O161" s="2">
        <v>40909</v>
      </c>
      <c r="P161">
        <v>474138</v>
      </c>
      <c r="Q161">
        <v>378023</v>
      </c>
      <c r="R161">
        <v>96114</v>
      </c>
      <c r="S161">
        <v>187991</v>
      </c>
      <c r="T161">
        <v>103180</v>
      </c>
      <c r="U161">
        <v>84811</v>
      </c>
      <c r="V161">
        <v>24394</v>
      </c>
      <c r="W161">
        <v>3746</v>
      </c>
      <c r="X161">
        <v>20648</v>
      </c>
    </row>
    <row r="162" spans="1:24" x14ac:dyDescent="0.25">
      <c r="A162" s="2">
        <v>40940</v>
      </c>
      <c r="B162">
        <v>180691</v>
      </c>
      <c r="D162" s="2">
        <v>40940</v>
      </c>
      <c r="E162">
        <v>788423</v>
      </c>
      <c r="F162">
        <v>377753</v>
      </c>
      <c r="G162">
        <v>106215</v>
      </c>
      <c r="H162">
        <v>3234</v>
      </c>
      <c r="J162" s="2">
        <v>40940</v>
      </c>
      <c r="K162">
        <v>657380</v>
      </c>
      <c r="O162" s="2">
        <v>40940</v>
      </c>
      <c r="P162">
        <v>472664</v>
      </c>
      <c r="Q162">
        <v>377753</v>
      </c>
      <c r="R162">
        <v>94910</v>
      </c>
      <c r="S162">
        <v>189848</v>
      </c>
      <c r="T162">
        <v>106215</v>
      </c>
      <c r="U162">
        <v>83633</v>
      </c>
      <c r="V162">
        <v>23617</v>
      </c>
      <c r="W162">
        <v>3234</v>
      </c>
      <c r="X162">
        <v>20383</v>
      </c>
    </row>
    <row r="163" spans="1:24" x14ac:dyDescent="0.25">
      <c r="A163" s="2">
        <v>40969</v>
      </c>
      <c r="B163">
        <v>181312</v>
      </c>
      <c r="D163" s="2">
        <v>40969</v>
      </c>
      <c r="E163">
        <v>791346</v>
      </c>
      <c r="F163">
        <v>378268</v>
      </c>
      <c r="G163">
        <v>110166</v>
      </c>
      <c r="H163">
        <v>2606</v>
      </c>
      <c r="J163" s="2">
        <v>40969</v>
      </c>
      <c r="K163">
        <v>660981</v>
      </c>
      <c r="O163" s="2">
        <v>40969</v>
      </c>
      <c r="P163">
        <v>472584</v>
      </c>
      <c r="Q163">
        <v>378268</v>
      </c>
      <c r="R163">
        <v>94316</v>
      </c>
      <c r="S163">
        <v>194230</v>
      </c>
      <c r="T163">
        <v>110166</v>
      </c>
      <c r="U163">
        <v>84064</v>
      </c>
      <c r="V163">
        <v>23030</v>
      </c>
      <c r="W163">
        <v>2606</v>
      </c>
      <c r="X163">
        <v>20423</v>
      </c>
    </row>
    <row r="164" spans="1:24" x14ac:dyDescent="0.25">
      <c r="A164" s="2">
        <v>41000</v>
      </c>
      <c r="B164">
        <v>181634</v>
      </c>
      <c r="D164" s="2">
        <v>41000</v>
      </c>
      <c r="E164">
        <v>802786</v>
      </c>
      <c r="F164">
        <v>380254</v>
      </c>
      <c r="G164">
        <v>112770</v>
      </c>
      <c r="H164">
        <v>3131</v>
      </c>
      <c r="J164" s="2">
        <v>41000</v>
      </c>
      <c r="K164">
        <v>665371</v>
      </c>
      <c r="O164" s="2">
        <v>41000</v>
      </c>
      <c r="P164">
        <v>475036</v>
      </c>
      <c r="Q164">
        <v>380254</v>
      </c>
      <c r="R164">
        <v>94782</v>
      </c>
      <c r="S164">
        <v>197589</v>
      </c>
      <c r="T164">
        <v>112770</v>
      </c>
      <c r="U164">
        <v>84819</v>
      </c>
      <c r="V164">
        <v>22649</v>
      </c>
      <c r="W164">
        <v>3131</v>
      </c>
      <c r="X164">
        <v>19518</v>
      </c>
    </row>
    <row r="165" spans="1:24" x14ac:dyDescent="0.25">
      <c r="A165" s="2">
        <v>41030</v>
      </c>
      <c r="B165">
        <v>181816</v>
      </c>
      <c r="D165" s="2">
        <v>41030</v>
      </c>
      <c r="E165">
        <v>809470</v>
      </c>
      <c r="F165">
        <v>381248</v>
      </c>
      <c r="G165">
        <v>117118</v>
      </c>
      <c r="H165">
        <v>2740</v>
      </c>
      <c r="J165" s="2">
        <v>41030</v>
      </c>
      <c r="K165">
        <v>666987</v>
      </c>
      <c r="O165" s="2">
        <v>41030</v>
      </c>
      <c r="P165">
        <v>475980</v>
      </c>
      <c r="Q165">
        <v>381248</v>
      </c>
      <c r="R165">
        <v>94732</v>
      </c>
      <c r="S165">
        <v>203284</v>
      </c>
      <c r="T165">
        <v>117118</v>
      </c>
      <c r="U165">
        <v>86165</v>
      </c>
      <c r="V165">
        <v>21912</v>
      </c>
      <c r="W165">
        <v>2740</v>
      </c>
      <c r="X165">
        <v>19172</v>
      </c>
    </row>
    <row r="166" spans="1:24" x14ac:dyDescent="0.25">
      <c r="A166" s="2">
        <v>41061</v>
      </c>
      <c r="B166">
        <v>181628</v>
      </c>
      <c r="D166" s="2">
        <v>41061</v>
      </c>
      <c r="E166">
        <v>796864</v>
      </c>
      <c r="F166">
        <v>386091</v>
      </c>
      <c r="G166">
        <v>115289</v>
      </c>
      <c r="H166">
        <v>2779</v>
      </c>
      <c r="J166" s="2">
        <v>41061</v>
      </c>
      <c r="K166">
        <v>664741</v>
      </c>
      <c r="O166" s="2">
        <v>41061</v>
      </c>
      <c r="P166">
        <v>474634</v>
      </c>
      <c r="Q166">
        <v>386091</v>
      </c>
      <c r="R166">
        <v>88543</v>
      </c>
      <c r="S166">
        <v>197372</v>
      </c>
      <c r="T166">
        <v>115289</v>
      </c>
      <c r="U166">
        <v>82083</v>
      </c>
      <c r="V166">
        <v>19908</v>
      </c>
      <c r="W166">
        <v>2779</v>
      </c>
      <c r="X166">
        <v>17129</v>
      </c>
    </row>
    <row r="167" spans="1:24" x14ac:dyDescent="0.25">
      <c r="A167" s="2">
        <v>41091</v>
      </c>
      <c r="B167">
        <v>181279</v>
      </c>
      <c r="D167" s="2">
        <v>41091</v>
      </c>
      <c r="E167">
        <v>808109</v>
      </c>
      <c r="F167">
        <v>385979</v>
      </c>
      <c r="G167">
        <v>118182</v>
      </c>
      <c r="H167">
        <v>2556</v>
      </c>
      <c r="J167" s="2">
        <v>41091</v>
      </c>
      <c r="K167">
        <v>666815</v>
      </c>
      <c r="O167" s="2">
        <v>41091</v>
      </c>
      <c r="P167">
        <v>474777</v>
      </c>
      <c r="Q167">
        <v>385979</v>
      </c>
      <c r="R167">
        <v>88798</v>
      </c>
      <c r="S167">
        <v>204740</v>
      </c>
      <c r="T167">
        <v>118182</v>
      </c>
      <c r="U167">
        <v>86558</v>
      </c>
      <c r="V167">
        <v>18729</v>
      </c>
      <c r="W167">
        <v>2556</v>
      </c>
      <c r="X167">
        <v>16173</v>
      </c>
    </row>
    <row r="168" spans="1:24" x14ac:dyDescent="0.25">
      <c r="A168" s="2">
        <v>41122</v>
      </c>
      <c r="B168">
        <v>181103</v>
      </c>
      <c r="D168" s="2">
        <v>41122</v>
      </c>
      <c r="E168">
        <v>800745</v>
      </c>
      <c r="F168">
        <v>382077</v>
      </c>
      <c r="G168">
        <v>120510</v>
      </c>
      <c r="H168">
        <v>3254</v>
      </c>
      <c r="J168" s="2">
        <v>41122</v>
      </c>
      <c r="K168">
        <v>660250</v>
      </c>
      <c r="O168" s="2">
        <v>41122</v>
      </c>
      <c r="P168">
        <v>469532</v>
      </c>
      <c r="Q168">
        <v>382077</v>
      </c>
      <c r="R168">
        <v>87454</v>
      </c>
      <c r="S168">
        <v>207146</v>
      </c>
      <c r="T168">
        <v>120510</v>
      </c>
      <c r="U168">
        <v>86636</v>
      </c>
      <c r="V168">
        <v>18856</v>
      </c>
      <c r="W168">
        <v>3254</v>
      </c>
      <c r="X168">
        <v>15602</v>
      </c>
    </row>
    <row r="169" spans="1:24" x14ac:dyDescent="0.25">
      <c r="A169" s="2">
        <v>41153</v>
      </c>
      <c r="B169">
        <v>179136</v>
      </c>
      <c r="D169" s="2">
        <v>41153</v>
      </c>
      <c r="E169">
        <v>801081</v>
      </c>
      <c r="F169">
        <v>380483</v>
      </c>
      <c r="G169">
        <v>121979</v>
      </c>
      <c r="H169">
        <v>3319</v>
      </c>
      <c r="J169" s="2">
        <v>41153</v>
      </c>
      <c r="K169">
        <v>658059</v>
      </c>
      <c r="O169" s="2">
        <v>41153</v>
      </c>
      <c r="P169">
        <v>468633</v>
      </c>
      <c r="Q169">
        <v>380483</v>
      </c>
      <c r="R169">
        <v>88150</v>
      </c>
      <c r="S169">
        <v>209724</v>
      </c>
      <c r="T169">
        <v>121979</v>
      </c>
      <c r="U169">
        <v>87745</v>
      </c>
      <c r="V169">
        <v>15440</v>
      </c>
      <c r="W169">
        <v>3319</v>
      </c>
      <c r="X169">
        <v>12121</v>
      </c>
    </row>
    <row r="170" spans="1:24" x14ac:dyDescent="0.25">
      <c r="A170" s="2">
        <v>41183</v>
      </c>
      <c r="B170">
        <v>179756</v>
      </c>
      <c r="D170" s="2">
        <v>41183</v>
      </c>
      <c r="E170">
        <v>798163</v>
      </c>
      <c r="F170">
        <v>382559</v>
      </c>
      <c r="G170">
        <v>123768</v>
      </c>
      <c r="H170">
        <v>3310</v>
      </c>
      <c r="J170" s="2">
        <v>41183</v>
      </c>
      <c r="K170">
        <v>659951</v>
      </c>
      <c r="O170" s="2">
        <v>41183</v>
      </c>
      <c r="P170">
        <v>467037</v>
      </c>
      <c r="Q170">
        <v>382559</v>
      </c>
      <c r="R170">
        <v>84479</v>
      </c>
      <c r="S170">
        <v>208539</v>
      </c>
      <c r="T170">
        <v>123768</v>
      </c>
      <c r="U170">
        <v>84771</v>
      </c>
      <c r="V170">
        <v>15646</v>
      </c>
      <c r="W170">
        <v>3310</v>
      </c>
      <c r="X170">
        <v>12336</v>
      </c>
    </row>
    <row r="171" spans="1:24" x14ac:dyDescent="0.25">
      <c r="A171" s="2">
        <v>41214</v>
      </c>
      <c r="B171">
        <v>179753</v>
      </c>
      <c r="D171" s="2">
        <v>41214</v>
      </c>
      <c r="E171">
        <v>798515</v>
      </c>
      <c r="F171">
        <v>383573</v>
      </c>
      <c r="G171">
        <v>125389</v>
      </c>
      <c r="H171">
        <v>3217</v>
      </c>
      <c r="J171" s="2">
        <v>41214</v>
      </c>
      <c r="K171">
        <v>659318</v>
      </c>
      <c r="O171" s="2">
        <v>41214</v>
      </c>
      <c r="P171">
        <v>467448</v>
      </c>
      <c r="Q171">
        <v>383573</v>
      </c>
      <c r="R171">
        <v>83875</v>
      </c>
      <c r="S171">
        <v>211268</v>
      </c>
      <c r="T171">
        <v>125389</v>
      </c>
      <c r="U171">
        <v>85878</v>
      </c>
      <c r="V171">
        <v>14636</v>
      </c>
      <c r="W171">
        <v>3217</v>
      </c>
      <c r="X171">
        <v>11419</v>
      </c>
    </row>
    <row r="172" spans="1:24" x14ac:dyDescent="0.25">
      <c r="A172" s="2">
        <v>41244</v>
      </c>
      <c r="B172">
        <v>180939</v>
      </c>
      <c r="D172" s="2">
        <v>41244</v>
      </c>
      <c r="E172">
        <v>797105</v>
      </c>
      <c r="F172">
        <v>383989</v>
      </c>
      <c r="G172">
        <v>126316</v>
      </c>
      <c r="H172">
        <v>3136</v>
      </c>
      <c r="J172" s="2">
        <v>41244</v>
      </c>
      <c r="K172">
        <v>669048</v>
      </c>
      <c r="O172" s="2">
        <v>41244</v>
      </c>
      <c r="P172">
        <v>465498</v>
      </c>
      <c r="Q172">
        <v>383989</v>
      </c>
      <c r="R172">
        <v>81509</v>
      </c>
      <c r="S172">
        <v>210850</v>
      </c>
      <c r="T172">
        <v>126316</v>
      </c>
      <c r="U172">
        <v>84534</v>
      </c>
      <c r="V172">
        <v>12724</v>
      </c>
      <c r="W172">
        <v>3136</v>
      </c>
      <c r="X172">
        <v>9588</v>
      </c>
    </row>
    <row r="173" spans="1:24" x14ac:dyDescent="0.25">
      <c r="A173" s="2">
        <v>41275</v>
      </c>
      <c r="B173">
        <v>180505</v>
      </c>
      <c r="D173" s="2">
        <v>41275</v>
      </c>
      <c r="E173">
        <v>797625</v>
      </c>
      <c r="F173">
        <v>382610</v>
      </c>
      <c r="G173">
        <v>134648</v>
      </c>
      <c r="H173">
        <v>2998</v>
      </c>
      <c r="J173" s="2">
        <v>41275</v>
      </c>
      <c r="K173">
        <v>656434</v>
      </c>
      <c r="O173" s="2">
        <v>41275</v>
      </c>
      <c r="P173">
        <v>463547</v>
      </c>
      <c r="Q173">
        <v>382610</v>
      </c>
      <c r="R173">
        <v>80937</v>
      </c>
      <c r="S173">
        <v>213092</v>
      </c>
      <c r="T173">
        <v>134648</v>
      </c>
      <c r="U173">
        <v>78444</v>
      </c>
      <c r="V173">
        <v>11818</v>
      </c>
      <c r="W173">
        <v>2998</v>
      </c>
      <c r="X173">
        <v>8819</v>
      </c>
    </row>
    <row r="174" spans="1:24" x14ac:dyDescent="0.25">
      <c r="A174" s="2">
        <v>41306</v>
      </c>
      <c r="B174">
        <v>179889</v>
      </c>
      <c r="D174" s="2">
        <v>41306</v>
      </c>
      <c r="E174">
        <v>791328</v>
      </c>
      <c r="F174">
        <v>382344</v>
      </c>
      <c r="G174">
        <v>134927</v>
      </c>
      <c r="H174">
        <v>2854</v>
      </c>
      <c r="J174" s="2">
        <v>41306</v>
      </c>
      <c r="K174">
        <v>656004</v>
      </c>
      <c r="O174" s="2">
        <v>41306</v>
      </c>
      <c r="P174">
        <v>462300</v>
      </c>
      <c r="Q174">
        <v>382344</v>
      </c>
      <c r="R174">
        <v>79956</v>
      </c>
      <c r="S174">
        <v>211884</v>
      </c>
      <c r="T174">
        <v>134927</v>
      </c>
      <c r="U174">
        <v>76957</v>
      </c>
      <c r="V174">
        <v>11293</v>
      </c>
      <c r="W174">
        <v>2854</v>
      </c>
      <c r="X174">
        <v>8439</v>
      </c>
    </row>
    <row r="175" spans="1:24" x14ac:dyDescent="0.25">
      <c r="A175" s="2">
        <v>41334</v>
      </c>
      <c r="B175">
        <v>182691</v>
      </c>
      <c r="D175" s="2">
        <v>41334</v>
      </c>
      <c r="E175">
        <v>792924</v>
      </c>
      <c r="F175">
        <v>388527</v>
      </c>
      <c r="G175">
        <v>133853</v>
      </c>
      <c r="H175">
        <v>2725</v>
      </c>
      <c r="J175" s="2">
        <v>41334</v>
      </c>
      <c r="K175">
        <v>663165</v>
      </c>
      <c r="O175" s="2">
        <v>41334</v>
      </c>
      <c r="P175">
        <v>469771</v>
      </c>
      <c r="Q175">
        <v>388527</v>
      </c>
      <c r="R175">
        <v>81245</v>
      </c>
      <c r="S175">
        <v>210213</v>
      </c>
      <c r="T175">
        <v>133853</v>
      </c>
      <c r="U175">
        <v>76361</v>
      </c>
      <c r="V175">
        <v>11152</v>
      </c>
      <c r="W175">
        <v>2725</v>
      </c>
      <c r="X175">
        <v>8427</v>
      </c>
    </row>
    <row r="176" spans="1:24" x14ac:dyDescent="0.25">
      <c r="A176" s="2">
        <v>41365</v>
      </c>
      <c r="B176">
        <v>182513</v>
      </c>
      <c r="D176" s="2">
        <v>41365</v>
      </c>
      <c r="E176">
        <v>793344</v>
      </c>
      <c r="F176">
        <v>386288</v>
      </c>
      <c r="G176">
        <v>135089</v>
      </c>
      <c r="H176">
        <v>2279</v>
      </c>
      <c r="J176" s="2">
        <v>41365</v>
      </c>
      <c r="K176">
        <v>661069</v>
      </c>
      <c r="O176" s="2">
        <v>41365</v>
      </c>
      <c r="P176">
        <v>468568</v>
      </c>
      <c r="Q176">
        <v>386288</v>
      </c>
      <c r="R176">
        <v>82280</v>
      </c>
      <c r="S176">
        <v>211613</v>
      </c>
      <c r="T176">
        <v>135089</v>
      </c>
      <c r="U176">
        <v>76524</v>
      </c>
      <c r="V176">
        <v>10252</v>
      </c>
      <c r="W176">
        <v>2279</v>
      </c>
      <c r="X176">
        <v>7973</v>
      </c>
    </row>
    <row r="177" spans="1:24" x14ac:dyDescent="0.25">
      <c r="A177" s="2">
        <v>41395</v>
      </c>
      <c r="B177">
        <v>182415</v>
      </c>
      <c r="D177" s="2">
        <v>41395</v>
      </c>
      <c r="E177">
        <v>793778</v>
      </c>
      <c r="F177">
        <v>386056</v>
      </c>
      <c r="G177">
        <v>135719</v>
      </c>
      <c r="H177">
        <v>2225</v>
      </c>
      <c r="J177" s="2">
        <v>41395</v>
      </c>
      <c r="K177">
        <v>657505</v>
      </c>
      <c r="O177" s="2">
        <v>41395</v>
      </c>
      <c r="P177">
        <v>468744</v>
      </c>
      <c r="Q177">
        <v>386056</v>
      </c>
      <c r="R177">
        <v>82688</v>
      </c>
      <c r="S177">
        <v>212679</v>
      </c>
      <c r="T177">
        <v>135719</v>
      </c>
      <c r="U177">
        <v>76961</v>
      </c>
      <c r="V177">
        <v>9463</v>
      </c>
      <c r="W177">
        <v>2225</v>
      </c>
      <c r="X177">
        <v>7237</v>
      </c>
    </row>
    <row r="178" spans="1:24" x14ac:dyDescent="0.25">
      <c r="A178" s="2">
        <v>41426</v>
      </c>
      <c r="B178">
        <v>182057</v>
      </c>
      <c r="D178" s="2">
        <v>41426</v>
      </c>
      <c r="E178">
        <v>794461</v>
      </c>
      <c r="F178">
        <v>387411</v>
      </c>
      <c r="G178">
        <v>135204</v>
      </c>
      <c r="H178">
        <v>2220</v>
      </c>
      <c r="J178" s="2">
        <v>41426</v>
      </c>
      <c r="K178">
        <v>656142</v>
      </c>
      <c r="O178" s="2">
        <v>41426</v>
      </c>
      <c r="P178">
        <v>468012</v>
      </c>
      <c r="Q178">
        <v>387411</v>
      </c>
      <c r="R178">
        <v>80601</v>
      </c>
      <c r="S178">
        <v>211867</v>
      </c>
      <c r="T178">
        <v>135204</v>
      </c>
      <c r="U178">
        <v>76664</v>
      </c>
      <c r="V178">
        <v>9144</v>
      </c>
      <c r="W178">
        <v>2220</v>
      </c>
      <c r="X178">
        <v>6924</v>
      </c>
    </row>
    <row r="179" spans="1:24" x14ac:dyDescent="0.25">
      <c r="A179" s="2">
        <v>41456</v>
      </c>
      <c r="B179">
        <v>182503</v>
      </c>
      <c r="D179" s="2">
        <v>41456</v>
      </c>
      <c r="E179">
        <v>800597</v>
      </c>
      <c r="F179">
        <v>390614</v>
      </c>
      <c r="G179">
        <v>136903</v>
      </c>
      <c r="H179">
        <v>2191</v>
      </c>
      <c r="J179" s="2">
        <v>41456</v>
      </c>
      <c r="K179">
        <v>656602</v>
      </c>
      <c r="O179" s="2">
        <v>41456</v>
      </c>
      <c r="P179">
        <v>471160</v>
      </c>
      <c r="Q179">
        <v>390614</v>
      </c>
      <c r="R179">
        <v>80546</v>
      </c>
      <c r="S179">
        <v>213695</v>
      </c>
      <c r="T179">
        <v>136903</v>
      </c>
      <c r="U179">
        <v>76792</v>
      </c>
      <c r="V179">
        <v>9105</v>
      </c>
      <c r="W179">
        <v>2191</v>
      </c>
      <c r="X179">
        <v>6913</v>
      </c>
    </row>
    <row r="180" spans="1:24" x14ac:dyDescent="0.25">
      <c r="A180" s="2">
        <v>41487</v>
      </c>
      <c r="B180">
        <v>182093</v>
      </c>
      <c r="D180" s="2">
        <v>41487</v>
      </c>
      <c r="E180">
        <v>795060</v>
      </c>
      <c r="F180">
        <v>387564</v>
      </c>
      <c r="G180">
        <v>137409</v>
      </c>
      <c r="H180">
        <v>2019</v>
      </c>
      <c r="J180" s="2">
        <v>41487</v>
      </c>
      <c r="K180">
        <v>652367</v>
      </c>
      <c r="O180" s="2">
        <v>41487</v>
      </c>
      <c r="P180">
        <v>468879</v>
      </c>
      <c r="Q180">
        <v>387564</v>
      </c>
      <c r="R180">
        <v>81315</v>
      </c>
      <c r="S180">
        <v>214426</v>
      </c>
      <c r="T180">
        <v>137409</v>
      </c>
      <c r="U180">
        <v>77017</v>
      </c>
      <c r="V180">
        <v>8444</v>
      </c>
      <c r="W180">
        <v>2019</v>
      </c>
      <c r="X180">
        <v>6425</v>
      </c>
    </row>
    <row r="181" spans="1:24" x14ac:dyDescent="0.25">
      <c r="A181" s="2">
        <v>41518</v>
      </c>
      <c r="B181">
        <v>182190</v>
      </c>
      <c r="D181" s="2">
        <v>41518</v>
      </c>
      <c r="E181">
        <v>801203</v>
      </c>
      <c r="F181">
        <v>391022</v>
      </c>
      <c r="G181">
        <v>139262</v>
      </c>
      <c r="H181">
        <v>1963</v>
      </c>
      <c r="J181" s="2">
        <v>41518</v>
      </c>
      <c r="K181">
        <v>652648</v>
      </c>
      <c r="O181" s="2">
        <v>41518</v>
      </c>
      <c r="P181">
        <v>470089</v>
      </c>
      <c r="Q181">
        <v>391022</v>
      </c>
      <c r="R181">
        <v>79067</v>
      </c>
      <c r="S181">
        <v>216509</v>
      </c>
      <c r="T181">
        <v>139262</v>
      </c>
      <c r="U181">
        <v>77247</v>
      </c>
      <c r="V181">
        <v>8406</v>
      </c>
      <c r="W181">
        <v>1963</v>
      </c>
      <c r="X181">
        <v>6443</v>
      </c>
    </row>
    <row r="182" spans="1:24" x14ac:dyDescent="0.25">
      <c r="A182" s="2">
        <v>41548</v>
      </c>
      <c r="B182">
        <v>182674</v>
      </c>
      <c r="D182" s="2">
        <v>41548</v>
      </c>
      <c r="E182">
        <v>799790</v>
      </c>
      <c r="F182">
        <v>393012</v>
      </c>
      <c r="G182">
        <v>140956</v>
      </c>
      <c r="H182">
        <v>1877</v>
      </c>
      <c r="J182" s="2">
        <v>41548</v>
      </c>
      <c r="K182">
        <v>651557</v>
      </c>
      <c r="O182" s="2">
        <v>41548</v>
      </c>
      <c r="P182">
        <v>471212</v>
      </c>
      <c r="Q182">
        <v>393012</v>
      </c>
      <c r="R182">
        <v>78200</v>
      </c>
      <c r="S182">
        <v>216086</v>
      </c>
      <c r="T182">
        <v>140956</v>
      </c>
      <c r="U182">
        <v>75129</v>
      </c>
      <c r="V182">
        <v>8371</v>
      </c>
      <c r="W182">
        <v>1877</v>
      </c>
      <c r="X182">
        <v>6494</v>
      </c>
    </row>
    <row r="183" spans="1:24" x14ac:dyDescent="0.25">
      <c r="A183" s="2">
        <v>41579</v>
      </c>
      <c r="B183">
        <v>182307</v>
      </c>
      <c r="D183" s="2">
        <v>41579</v>
      </c>
      <c r="E183">
        <v>796855</v>
      </c>
      <c r="F183">
        <v>394359</v>
      </c>
      <c r="G183">
        <v>142013</v>
      </c>
      <c r="H183">
        <v>1660</v>
      </c>
      <c r="J183" s="2">
        <v>41579</v>
      </c>
      <c r="K183">
        <v>646902</v>
      </c>
      <c r="O183" s="2">
        <v>41579</v>
      </c>
      <c r="P183">
        <v>470904</v>
      </c>
      <c r="Q183">
        <v>394359</v>
      </c>
      <c r="R183">
        <v>76546</v>
      </c>
      <c r="S183">
        <v>216940</v>
      </c>
      <c r="T183">
        <v>142013</v>
      </c>
      <c r="U183">
        <v>74926</v>
      </c>
      <c r="V183">
        <v>7385</v>
      </c>
      <c r="W183">
        <v>1660</v>
      </c>
      <c r="X183">
        <v>5726</v>
      </c>
    </row>
    <row r="184" spans="1:24" x14ac:dyDescent="0.25">
      <c r="A184" s="2">
        <v>41609</v>
      </c>
      <c r="B184">
        <v>181543</v>
      </c>
      <c r="D184" s="2">
        <v>41609</v>
      </c>
      <c r="E184">
        <v>865065</v>
      </c>
      <c r="F184">
        <v>425477</v>
      </c>
      <c r="G184">
        <v>165588</v>
      </c>
      <c r="H184">
        <v>1279</v>
      </c>
      <c r="J184" s="2">
        <v>41609</v>
      </c>
      <c r="K184">
        <v>645479</v>
      </c>
      <c r="O184" s="2">
        <v>41609</v>
      </c>
      <c r="P184">
        <v>505341</v>
      </c>
      <c r="Q184">
        <v>425477</v>
      </c>
      <c r="R184">
        <v>79864</v>
      </c>
      <c r="S184">
        <v>243891</v>
      </c>
      <c r="T184">
        <v>165588</v>
      </c>
      <c r="U184">
        <v>78303</v>
      </c>
      <c r="V184">
        <v>7836</v>
      </c>
      <c r="W184">
        <v>1279</v>
      </c>
      <c r="X184">
        <v>6558</v>
      </c>
    </row>
    <row r="185" spans="1:24" x14ac:dyDescent="0.25">
      <c r="A185" s="2">
        <v>41640</v>
      </c>
      <c r="B185">
        <v>182129</v>
      </c>
      <c r="D185" s="2">
        <v>41640</v>
      </c>
      <c r="E185">
        <v>864540</v>
      </c>
      <c r="F185">
        <v>427962</v>
      </c>
      <c r="G185">
        <v>167115</v>
      </c>
      <c r="H185">
        <v>1104</v>
      </c>
      <c r="J185" s="2">
        <v>41640</v>
      </c>
      <c r="K185">
        <v>645382</v>
      </c>
      <c r="O185" s="2">
        <v>41640</v>
      </c>
      <c r="P185">
        <v>507671</v>
      </c>
      <c r="Q185">
        <v>427962</v>
      </c>
      <c r="R185">
        <v>79709</v>
      </c>
      <c r="S185">
        <v>245947</v>
      </c>
      <c r="T185">
        <v>167115</v>
      </c>
      <c r="U185">
        <v>78832</v>
      </c>
      <c r="V185">
        <v>7425</v>
      </c>
      <c r="W185">
        <v>1104</v>
      </c>
      <c r="X185">
        <v>6321</v>
      </c>
    </row>
    <row r="186" spans="1:24" x14ac:dyDescent="0.25">
      <c r="A186" s="2">
        <v>41671</v>
      </c>
      <c r="B186">
        <v>180383</v>
      </c>
      <c r="D186" s="2">
        <v>41671</v>
      </c>
      <c r="E186">
        <v>859225</v>
      </c>
      <c r="F186">
        <v>426857</v>
      </c>
      <c r="G186">
        <v>166714</v>
      </c>
      <c r="H186">
        <v>1069</v>
      </c>
      <c r="J186" s="2">
        <v>41671</v>
      </c>
      <c r="K186">
        <v>637649</v>
      </c>
      <c r="O186" s="2">
        <v>41671</v>
      </c>
      <c r="P186">
        <v>504926</v>
      </c>
      <c r="Q186">
        <v>426857</v>
      </c>
      <c r="R186">
        <v>78069</v>
      </c>
      <c r="S186">
        <v>246958</v>
      </c>
      <c r="T186">
        <v>166714</v>
      </c>
      <c r="U186">
        <v>80244</v>
      </c>
      <c r="V186">
        <v>7328</v>
      </c>
      <c r="W186">
        <v>1069</v>
      </c>
      <c r="X186">
        <v>6259</v>
      </c>
    </row>
    <row r="187" spans="1:24" x14ac:dyDescent="0.25">
      <c r="A187" s="2">
        <v>41699</v>
      </c>
      <c r="B187">
        <v>180700</v>
      </c>
      <c r="D187" s="2">
        <v>41699</v>
      </c>
      <c r="E187">
        <v>865749</v>
      </c>
      <c r="F187">
        <v>429587</v>
      </c>
      <c r="G187">
        <v>168807</v>
      </c>
      <c r="H187">
        <v>1067</v>
      </c>
      <c r="J187" s="2">
        <v>41699</v>
      </c>
      <c r="K187">
        <v>637718</v>
      </c>
      <c r="O187" s="2">
        <v>41699</v>
      </c>
      <c r="P187">
        <v>507380</v>
      </c>
      <c r="Q187">
        <v>429587</v>
      </c>
      <c r="R187">
        <v>77793</v>
      </c>
      <c r="S187">
        <v>249171</v>
      </c>
      <c r="T187">
        <v>168807</v>
      </c>
      <c r="U187">
        <v>80364</v>
      </c>
      <c r="V187">
        <v>6475</v>
      </c>
      <c r="W187">
        <v>1067</v>
      </c>
      <c r="X187">
        <v>5408</v>
      </c>
    </row>
    <row r="188" spans="1:24" x14ac:dyDescent="0.25">
      <c r="A188" s="2">
        <v>41730</v>
      </c>
      <c r="B188">
        <v>180822</v>
      </c>
      <c r="D188" s="2">
        <v>41730</v>
      </c>
      <c r="E188">
        <v>866777</v>
      </c>
      <c r="F188">
        <v>432222</v>
      </c>
      <c r="G188">
        <v>170020</v>
      </c>
      <c r="H188">
        <v>1061</v>
      </c>
      <c r="J188" s="2">
        <v>41730</v>
      </c>
      <c r="K188">
        <v>635894</v>
      </c>
      <c r="O188" s="2">
        <v>41730</v>
      </c>
      <c r="P188">
        <v>509474</v>
      </c>
      <c r="Q188">
        <v>432222</v>
      </c>
      <c r="R188">
        <v>77251</v>
      </c>
      <c r="S188">
        <v>248868</v>
      </c>
      <c r="T188">
        <v>170020</v>
      </c>
      <c r="U188">
        <v>78848</v>
      </c>
      <c r="V188">
        <v>6334</v>
      </c>
      <c r="W188">
        <v>1061</v>
      </c>
      <c r="X188">
        <v>5273</v>
      </c>
    </row>
    <row r="189" spans="1:24" x14ac:dyDescent="0.25">
      <c r="A189" s="2">
        <v>41760</v>
      </c>
      <c r="B189">
        <v>180963</v>
      </c>
      <c r="D189" s="2">
        <v>41760</v>
      </c>
      <c r="E189">
        <v>871653</v>
      </c>
      <c r="F189">
        <v>436164</v>
      </c>
      <c r="G189">
        <v>170359</v>
      </c>
      <c r="H189">
        <v>1062</v>
      </c>
      <c r="J189" s="2">
        <v>41760</v>
      </c>
      <c r="K189">
        <v>633797</v>
      </c>
      <c r="O189" s="2">
        <v>41760</v>
      </c>
      <c r="P189">
        <v>512986</v>
      </c>
      <c r="Q189">
        <v>436164</v>
      </c>
      <c r="R189">
        <v>76822</v>
      </c>
      <c r="S189">
        <v>250911</v>
      </c>
      <c r="T189">
        <v>170359</v>
      </c>
      <c r="U189">
        <v>80551</v>
      </c>
      <c r="V189">
        <v>6087</v>
      </c>
      <c r="W189">
        <v>1062</v>
      </c>
      <c r="X189">
        <v>5025</v>
      </c>
    </row>
    <row r="190" spans="1:24" x14ac:dyDescent="0.25">
      <c r="A190" s="2">
        <v>41791</v>
      </c>
      <c r="B190">
        <v>180768</v>
      </c>
      <c r="D190" s="2">
        <v>41791</v>
      </c>
      <c r="E190">
        <v>874068</v>
      </c>
      <c r="F190">
        <v>440436</v>
      </c>
      <c r="G190">
        <v>171733</v>
      </c>
      <c r="H190">
        <v>1069</v>
      </c>
      <c r="J190" s="2">
        <v>41791</v>
      </c>
      <c r="K190">
        <v>630176</v>
      </c>
      <c r="O190" s="2">
        <v>41791</v>
      </c>
      <c r="P190">
        <v>516610</v>
      </c>
      <c r="Q190">
        <v>440436</v>
      </c>
      <c r="R190">
        <v>76175</v>
      </c>
      <c r="S190">
        <v>251822</v>
      </c>
      <c r="T190">
        <v>171733</v>
      </c>
      <c r="U190">
        <v>80090</v>
      </c>
      <c r="V190">
        <v>5989</v>
      </c>
      <c r="W190">
        <v>1069</v>
      </c>
      <c r="X190">
        <v>4920</v>
      </c>
    </row>
    <row r="191" spans="1:24" x14ac:dyDescent="0.25">
      <c r="A191" s="2">
        <v>41821</v>
      </c>
      <c r="B191">
        <v>180675</v>
      </c>
      <c r="D191" s="2">
        <v>41821</v>
      </c>
      <c r="E191">
        <v>881935</v>
      </c>
      <c r="F191">
        <v>445303</v>
      </c>
      <c r="G191">
        <v>173810</v>
      </c>
      <c r="H191">
        <v>821</v>
      </c>
      <c r="J191" s="2">
        <v>41821</v>
      </c>
      <c r="K191">
        <v>628769</v>
      </c>
      <c r="O191" s="2">
        <v>41821</v>
      </c>
      <c r="P191">
        <v>521060</v>
      </c>
      <c r="Q191">
        <v>445303</v>
      </c>
      <c r="R191">
        <v>75757</v>
      </c>
      <c r="S191">
        <v>254081</v>
      </c>
      <c r="T191">
        <v>173810</v>
      </c>
      <c r="U191">
        <v>80272</v>
      </c>
      <c r="V191">
        <v>5139</v>
      </c>
      <c r="W191">
        <v>821</v>
      </c>
      <c r="X191">
        <v>4318</v>
      </c>
    </row>
    <row r="192" spans="1:24" x14ac:dyDescent="0.25">
      <c r="A192" s="2">
        <v>41852</v>
      </c>
      <c r="B192">
        <v>179813</v>
      </c>
      <c r="D192" s="2">
        <v>41852</v>
      </c>
      <c r="E192">
        <v>883061</v>
      </c>
      <c r="F192">
        <v>446656</v>
      </c>
      <c r="G192">
        <v>175203</v>
      </c>
      <c r="H192">
        <v>821</v>
      </c>
      <c r="J192" s="2">
        <v>41852</v>
      </c>
      <c r="K192">
        <v>623644</v>
      </c>
      <c r="O192" s="2">
        <v>41852</v>
      </c>
      <c r="P192">
        <v>521567</v>
      </c>
      <c r="Q192">
        <v>446656</v>
      </c>
      <c r="R192">
        <v>74911</v>
      </c>
      <c r="S192">
        <v>255611</v>
      </c>
      <c r="T192">
        <v>175203</v>
      </c>
      <c r="U192">
        <v>80407</v>
      </c>
      <c r="V192">
        <v>5168</v>
      </c>
      <c r="W192">
        <v>821</v>
      </c>
      <c r="X192">
        <v>4348</v>
      </c>
    </row>
    <row r="193" spans="1:24" x14ac:dyDescent="0.25">
      <c r="A193" s="2">
        <v>41883</v>
      </c>
      <c r="B193">
        <v>179766</v>
      </c>
      <c r="D193" s="2">
        <v>41883</v>
      </c>
      <c r="E193">
        <v>888479</v>
      </c>
      <c r="F193">
        <v>452423</v>
      </c>
      <c r="G193">
        <v>179468</v>
      </c>
      <c r="H193">
        <v>627</v>
      </c>
      <c r="J193" s="2">
        <v>41883</v>
      </c>
      <c r="K193">
        <v>621571</v>
      </c>
      <c r="O193" s="2">
        <v>41883</v>
      </c>
      <c r="P193">
        <v>524986</v>
      </c>
      <c r="Q193">
        <v>452423</v>
      </c>
      <c r="R193">
        <v>72563</v>
      </c>
      <c r="S193">
        <v>257330</v>
      </c>
      <c r="T193">
        <v>179468</v>
      </c>
      <c r="U193">
        <v>77862</v>
      </c>
      <c r="V193">
        <v>4823</v>
      </c>
      <c r="W193">
        <v>627</v>
      </c>
      <c r="X193">
        <v>4197</v>
      </c>
    </row>
    <row r="194" spans="1:24" x14ac:dyDescent="0.25">
      <c r="A194" s="2">
        <v>41913</v>
      </c>
      <c r="B194">
        <v>179371</v>
      </c>
      <c r="D194" s="2">
        <v>41913</v>
      </c>
      <c r="E194">
        <v>891163</v>
      </c>
      <c r="F194">
        <v>454898</v>
      </c>
      <c r="G194">
        <v>180583</v>
      </c>
      <c r="H194">
        <v>622</v>
      </c>
      <c r="J194" s="2">
        <v>41913</v>
      </c>
      <c r="K194">
        <v>616810</v>
      </c>
      <c r="O194" s="2">
        <v>41913</v>
      </c>
      <c r="P194">
        <v>526579</v>
      </c>
      <c r="Q194">
        <v>454898</v>
      </c>
      <c r="R194">
        <v>71680</v>
      </c>
      <c r="S194">
        <v>260002</v>
      </c>
      <c r="T194">
        <v>180583</v>
      </c>
      <c r="U194">
        <v>79419</v>
      </c>
      <c r="V194">
        <v>4701</v>
      </c>
      <c r="W194">
        <v>622</v>
      </c>
      <c r="X194">
        <v>4079</v>
      </c>
    </row>
    <row r="195" spans="1:24" x14ac:dyDescent="0.25">
      <c r="A195" s="2">
        <v>41944</v>
      </c>
      <c r="B195">
        <v>179000</v>
      </c>
      <c r="D195" s="2">
        <v>41944</v>
      </c>
      <c r="E195">
        <v>892734</v>
      </c>
      <c r="F195">
        <v>457750</v>
      </c>
      <c r="G195">
        <v>182397</v>
      </c>
      <c r="H195">
        <v>617</v>
      </c>
      <c r="J195" s="2">
        <v>41944</v>
      </c>
      <c r="K195">
        <v>614022</v>
      </c>
      <c r="O195" s="2">
        <v>41944</v>
      </c>
      <c r="P195">
        <v>528060</v>
      </c>
      <c r="Q195">
        <v>457750</v>
      </c>
      <c r="R195">
        <v>70310</v>
      </c>
      <c r="S195">
        <v>261000</v>
      </c>
      <c r="T195">
        <v>182397</v>
      </c>
      <c r="U195">
        <v>78602</v>
      </c>
      <c r="V195">
        <v>4169</v>
      </c>
      <c r="W195">
        <v>617</v>
      </c>
      <c r="X195">
        <v>3553</v>
      </c>
    </row>
    <row r="196" spans="1:24" x14ac:dyDescent="0.25">
      <c r="A196" s="2">
        <v>41974</v>
      </c>
      <c r="B196">
        <v>175927</v>
      </c>
      <c r="D196" s="2">
        <v>41974</v>
      </c>
      <c r="E196">
        <v>887453</v>
      </c>
      <c r="F196">
        <v>455370</v>
      </c>
      <c r="G196">
        <v>178934</v>
      </c>
      <c r="H196">
        <v>472</v>
      </c>
      <c r="J196" s="2">
        <v>41974</v>
      </c>
      <c r="K196">
        <v>605957</v>
      </c>
      <c r="O196" s="2">
        <v>41974</v>
      </c>
      <c r="P196">
        <v>523093</v>
      </c>
      <c r="Q196">
        <v>455370</v>
      </c>
      <c r="R196">
        <v>67724</v>
      </c>
      <c r="S196">
        <v>261278</v>
      </c>
      <c r="T196">
        <v>178934</v>
      </c>
      <c r="U196">
        <v>82343</v>
      </c>
      <c r="V196">
        <v>3786</v>
      </c>
      <c r="W196">
        <v>472</v>
      </c>
      <c r="X196">
        <v>3314</v>
      </c>
    </row>
    <row r="197" spans="1:24" x14ac:dyDescent="0.25">
      <c r="A197" s="2">
        <v>42005</v>
      </c>
      <c r="B197">
        <v>172737</v>
      </c>
      <c r="D197" s="2">
        <v>42005</v>
      </c>
      <c r="E197">
        <v>878733</v>
      </c>
      <c r="F197">
        <v>452550</v>
      </c>
      <c r="G197">
        <v>176719</v>
      </c>
      <c r="H197">
        <v>495</v>
      </c>
      <c r="J197" s="2">
        <v>42005</v>
      </c>
      <c r="K197">
        <v>585469</v>
      </c>
      <c r="O197" s="2">
        <v>42005</v>
      </c>
      <c r="P197">
        <v>519354</v>
      </c>
      <c r="Q197">
        <v>452550</v>
      </c>
      <c r="R197">
        <v>66804</v>
      </c>
      <c r="S197">
        <v>257598</v>
      </c>
      <c r="T197">
        <v>176719</v>
      </c>
      <c r="U197">
        <v>80879</v>
      </c>
      <c r="V197">
        <v>3902</v>
      </c>
      <c r="W197">
        <v>495</v>
      </c>
      <c r="X197">
        <v>3406</v>
      </c>
    </row>
    <row r="198" spans="1:24" x14ac:dyDescent="0.25">
      <c r="A198" s="2">
        <v>42036</v>
      </c>
      <c r="B198">
        <v>170160</v>
      </c>
      <c r="D198" s="2">
        <v>42036</v>
      </c>
      <c r="E198">
        <v>866739</v>
      </c>
      <c r="F198">
        <v>447410</v>
      </c>
      <c r="G198">
        <v>179166</v>
      </c>
      <c r="H198">
        <v>479</v>
      </c>
      <c r="J198" s="2">
        <v>42036</v>
      </c>
      <c r="K198">
        <v>573192</v>
      </c>
      <c r="O198" s="2">
        <v>42036</v>
      </c>
      <c r="P198">
        <v>511681</v>
      </c>
      <c r="Q198">
        <v>447410</v>
      </c>
      <c r="R198">
        <v>64271</v>
      </c>
      <c r="S198">
        <v>256978</v>
      </c>
      <c r="T198">
        <v>179166</v>
      </c>
      <c r="U198">
        <v>77811</v>
      </c>
      <c r="V198">
        <v>3199</v>
      </c>
      <c r="W198">
        <v>479</v>
      </c>
      <c r="X198">
        <v>2720</v>
      </c>
    </row>
    <row r="199" spans="1:24" x14ac:dyDescent="0.25">
      <c r="A199" s="2">
        <v>42064</v>
      </c>
      <c r="B199">
        <v>171007</v>
      </c>
      <c r="D199" s="2">
        <v>42064</v>
      </c>
      <c r="E199">
        <v>873373</v>
      </c>
      <c r="F199">
        <v>454037</v>
      </c>
      <c r="G199">
        <v>182162</v>
      </c>
      <c r="H199">
        <v>546</v>
      </c>
      <c r="J199" s="2">
        <v>42064</v>
      </c>
      <c r="K199">
        <v>568952</v>
      </c>
      <c r="O199" s="2">
        <v>42064</v>
      </c>
      <c r="P199">
        <v>513774</v>
      </c>
      <c r="Q199">
        <v>454037</v>
      </c>
      <c r="R199">
        <v>59737</v>
      </c>
      <c r="S199">
        <v>257817</v>
      </c>
      <c r="T199">
        <v>182162</v>
      </c>
      <c r="U199">
        <v>75654</v>
      </c>
      <c r="V199">
        <v>3520</v>
      </c>
      <c r="W199">
        <v>546</v>
      </c>
      <c r="X199">
        <v>2974</v>
      </c>
    </row>
    <row r="200" spans="1:24" x14ac:dyDescent="0.25">
      <c r="A200" s="2">
        <v>42095</v>
      </c>
      <c r="B200">
        <v>171557</v>
      </c>
      <c r="D200" s="2">
        <v>42095</v>
      </c>
      <c r="E200">
        <v>876071</v>
      </c>
      <c r="F200">
        <v>458489</v>
      </c>
      <c r="G200">
        <v>182713</v>
      </c>
      <c r="H200">
        <v>526</v>
      </c>
      <c r="J200" s="2">
        <v>42095</v>
      </c>
      <c r="K200">
        <v>571070</v>
      </c>
      <c r="O200" s="2">
        <v>42095</v>
      </c>
      <c r="P200">
        <v>517925</v>
      </c>
      <c r="Q200">
        <v>458489</v>
      </c>
      <c r="R200">
        <v>59436</v>
      </c>
      <c r="S200">
        <v>257996</v>
      </c>
      <c r="T200">
        <v>182713</v>
      </c>
      <c r="U200">
        <v>75283</v>
      </c>
      <c r="V200">
        <v>3444</v>
      </c>
      <c r="W200">
        <v>526</v>
      </c>
      <c r="X200">
        <v>2918</v>
      </c>
    </row>
    <row r="201" spans="1:24" x14ac:dyDescent="0.25">
      <c r="A201" s="2">
        <v>42125</v>
      </c>
      <c r="B201">
        <v>170423</v>
      </c>
      <c r="D201" s="2">
        <v>42125</v>
      </c>
      <c r="E201">
        <v>877503</v>
      </c>
      <c r="F201">
        <v>458389</v>
      </c>
      <c r="G201">
        <v>182835</v>
      </c>
      <c r="H201">
        <v>447</v>
      </c>
      <c r="J201" s="2">
        <v>42125</v>
      </c>
      <c r="K201">
        <v>568484</v>
      </c>
      <c r="O201" s="2">
        <v>42125</v>
      </c>
      <c r="P201">
        <v>517434</v>
      </c>
      <c r="Q201">
        <v>458389</v>
      </c>
      <c r="R201">
        <v>59045</v>
      </c>
      <c r="S201">
        <v>259722</v>
      </c>
      <c r="T201">
        <v>182835</v>
      </c>
      <c r="U201">
        <v>76887</v>
      </c>
      <c r="V201">
        <v>3337</v>
      </c>
      <c r="W201">
        <v>447</v>
      </c>
      <c r="X201">
        <v>2890</v>
      </c>
    </row>
    <row r="202" spans="1:24" x14ac:dyDescent="0.25">
      <c r="A202" s="2">
        <v>42156</v>
      </c>
      <c r="B202">
        <v>169385</v>
      </c>
      <c r="D202" s="2">
        <v>42156</v>
      </c>
      <c r="E202">
        <v>881420</v>
      </c>
      <c r="F202">
        <v>459833</v>
      </c>
      <c r="G202">
        <v>184301</v>
      </c>
      <c r="H202">
        <v>442</v>
      </c>
      <c r="J202" s="2">
        <v>42156</v>
      </c>
      <c r="K202">
        <v>565527</v>
      </c>
      <c r="O202" s="2">
        <v>42156</v>
      </c>
      <c r="P202">
        <v>518085</v>
      </c>
      <c r="Q202">
        <v>459833</v>
      </c>
      <c r="R202">
        <v>58252</v>
      </c>
      <c r="S202">
        <v>260909</v>
      </c>
      <c r="T202">
        <v>184301</v>
      </c>
      <c r="U202">
        <v>76608</v>
      </c>
      <c r="V202">
        <v>2867</v>
      </c>
      <c r="W202">
        <v>442</v>
      </c>
      <c r="X202">
        <v>2425</v>
      </c>
    </row>
    <row r="203" spans="1:24" x14ac:dyDescent="0.25">
      <c r="A203" s="2">
        <v>42186</v>
      </c>
      <c r="B203">
        <v>170037</v>
      </c>
      <c r="D203" s="2">
        <v>42186</v>
      </c>
      <c r="E203">
        <v>879341</v>
      </c>
      <c r="F203">
        <v>456415</v>
      </c>
      <c r="G203">
        <v>190057</v>
      </c>
      <c r="H203">
        <v>441</v>
      </c>
      <c r="J203" s="2">
        <v>42186</v>
      </c>
      <c r="K203">
        <v>558413</v>
      </c>
      <c r="O203" s="2">
        <v>42186</v>
      </c>
      <c r="P203">
        <v>514860</v>
      </c>
      <c r="Q203">
        <v>456415</v>
      </c>
      <c r="R203">
        <v>58445</v>
      </c>
      <c r="S203">
        <v>268388</v>
      </c>
      <c r="T203">
        <v>190057</v>
      </c>
      <c r="U203">
        <v>78330</v>
      </c>
      <c r="V203">
        <v>2862</v>
      </c>
      <c r="W203">
        <v>441</v>
      </c>
      <c r="X203">
        <v>2421</v>
      </c>
    </row>
    <row r="204" spans="1:24" x14ac:dyDescent="0.25">
      <c r="A204" s="2">
        <v>42217</v>
      </c>
      <c r="B204">
        <v>169755</v>
      </c>
      <c r="D204" s="2">
        <v>42217</v>
      </c>
      <c r="E204">
        <v>893192</v>
      </c>
      <c r="F204">
        <v>463323</v>
      </c>
      <c r="G204">
        <v>196967</v>
      </c>
      <c r="H204">
        <v>400</v>
      </c>
      <c r="J204" s="2">
        <v>42217</v>
      </c>
      <c r="K204">
        <v>552152</v>
      </c>
      <c r="O204" s="2">
        <v>42217</v>
      </c>
      <c r="P204">
        <v>518969</v>
      </c>
      <c r="Q204">
        <v>463323</v>
      </c>
      <c r="R204">
        <v>55646</v>
      </c>
      <c r="S204">
        <v>274147</v>
      </c>
      <c r="T204">
        <v>196967</v>
      </c>
      <c r="U204">
        <v>77180</v>
      </c>
      <c r="V204">
        <v>2270</v>
      </c>
      <c r="W204">
        <v>400</v>
      </c>
      <c r="X204">
        <v>1869</v>
      </c>
    </row>
    <row r="205" spans="1:24" x14ac:dyDescent="0.25">
      <c r="A205" s="2">
        <v>42248</v>
      </c>
      <c r="B205">
        <v>170266</v>
      </c>
      <c r="D205" s="2">
        <v>42248</v>
      </c>
      <c r="E205">
        <v>906124</v>
      </c>
      <c r="F205">
        <v>471833</v>
      </c>
      <c r="G205">
        <v>202092</v>
      </c>
      <c r="H205">
        <v>393</v>
      </c>
      <c r="J205" s="2">
        <v>42248</v>
      </c>
      <c r="K205">
        <v>548927</v>
      </c>
      <c r="O205" s="2">
        <v>42248</v>
      </c>
      <c r="P205">
        <v>525790</v>
      </c>
      <c r="Q205">
        <v>471833</v>
      </c>
      <c r="R205">
        <v>53957</v>
      </c>
      <c r="S205">
        <v>279774</v>
      </c>
      <c r="T205">
        <v>202092</v>
      </c>
      <c r="U205">
        <v>77681</v>
      </c>
      <c r="V205">
        <v>2160</v>
      </c>
      <c r="W205">
        <v>393</v>
      </c>
      <c r="X205">
        <v>1768</v>
      </c>
    </row>
    <row r="206" spans="1:24" x14ac:dyDescent="0.25">
      <c r="A206" s="2">
        <v>42278</v>
      </c>
      <c r="B206">
        <v>170422</v>
      </c>
      <c r="D206" s="2">
        <v>42278</v>
      </c>
      <c r="E206">
        <v>905968</v>
      </c>
      <c r="F206">
        <v>474881</v>
      </c>
      <c r="G206">
        <v>204753</v>
      </c>
      <c r="H206">
        <v>390</v>
      </c>
      <c r="J206" s="2">
        <v>42278</v>
      </c>
      <c r="K206">
        <v>540065</v>
      </c>
      <c r="O206" s="2">
        <v>42278</v>
      </c>
      <c r="P206">
        <v>528007</v>
      </c>
      <c r="Q206">
        <v>474881</v>
      </c>
      <c r="R206">
        <v>53126</v>
      </c>
      <c r="S206">
        <v>281425</v>
      </c>
      <c r="T206">
        <v>204753</v>
      </c>
      <c r="U206">
        <v>76672</v>
      </c>
      <c r="V206">
        <v>1988</v>
      </c>
      <c r="W206">
        <v>390</v>
      </c>
      <c r="X206">
        <v>1598</v>
      </c>
    </row>
    <row r="207" spans="1:24" x14ac:dyDescent="0.25">
      <c r="A207" s="2">
        <v>42309</v>
      </c>
      <c r="B207">
        <v>171537</v>
      </c>
      <c r="D207" s="2">
        <v>42309</v>
      </c>
      <c r="E207">
        <v>914831</v>
      </c>
      <c r="F207">
        <v>474956</v>
      </c>
      <c r="G207">
        <v>207453</v>
      </c>
      <c r="H207">
        <v>370</v>
      </c>
      <c r="J207" s="2">
        <v>42309</v>
      </c>
      <c r="K207">
        <v>531357</v>
      </c>
      <c r="O207" s="2">
        <v>42309</v>
      </c>
      <c r="P207">
        <v>531020</v>
      </c>
      <c r="Q207">
        <v>474956</v>
      </c>
      <c r="R207">
        <v>56064</v>
      </c>
      <c r="S207">
        <v>283818</v>
      </c>
      <c r="T207">
        <v>207453</v>
      </c>
      <c r="U207">
        <v>76365</v>
      </c>
      <c r="V207">
        <v>1976</v>
      </c>
      <c r="W207">
        <v>370</v>
      </c>
      <c r="X207">
        <v>1605</v>
      </c>
    </row>
    <row r="208" spans="1:24" x14ac:dyDescent="0.25">
      <c r="A208" s="2">
        <v>42339</v>
      </c>
      <c r="B208">
        <v>172482</v>
      </c>
      <c r="D208" s="2">
        <v>42339</v>
      </c>
      <c r="E208">
        <v>907667</v>
      </c>
      <c r="F208">
        <v>472652</v>
      </c>
      <c r="G208">
        <v>207992</v>
      </c>
      <c r="H208">
        <v>381</v>
      </c>
      <c r="J208" s="2">
        <v>42339</v>
      </c>
      <c r="K208">
        <v>521615</v>
      </c>
      <c r="O208" s="2">
        <v>42339</v>
      </c>
      <c r="P208">
        <v>527262</v>
      </c>
      <c r="Q208">
        <v>472652</v>
      </c>
      <c r="R208">
        <v>54610</v>
      </c>
      <c r="S208">
        <v>281902</v>
      </c>
      <c r="T208">
        <v>207992</v>
      </c>
      <c r="U208">
        <v>73910</v>
      </c>
      <c r="V208">
        <v>2422</v>
      </c>
      <c r="W208">
        <v>381</v>
      </c>
      <c r="X208">
        <v>2041</v>
      </c>
    </row>
    <row r="209" spans="1:24" x14ac:dyDescent="0.25">
      <c r="A209" s="2">
        <v>42370</v>
      </c>
      <c r="B209">
        <v>173693</v>
      </c>
      <c r="D209" s="2">
        <v>42370</v>
      </c>
      <c r="E209">
        <v>911500</v>
      </c>
      <c r="F209">
        <v>476006</v>
      </c>
      <c r="G209">
        <v>207982</v>
      </c>
      <c r="H209">
        <v>377</v>
      </c>
      <c r="J209" s="2">
        <v>42370</v>
      </c>
      <c r="K209">
        <v>509685</v>
      </c>
      <c r="O209" s="2">
        <v>42370</v>
      </c>
      <c r="P209">
        <v>529107</v>
      </c>
      <c r="Q209">
        <v>476006</v>
      </c>
      <c r="R209">
        <v>53101</v>
      </c>
      <c r="S209">
        <v>283031</v>
      </c>
      <c r="T209">
        <v>207982</v>
      </c>
      <c r="U209">
        <v>75049</v>
      </c>
      <c r="V209">
        <v>2409</v>
      </c>
      <c r="W209">
        <v>377</v>
      </c>
      <c r="X209">
        <v>2031</v>
      </c>
    </row>
    <row r="210" spans="1:24" x14ac:dyDescent="0.25">
      <c r="A210" s="2">
        <v>42401</v>
      </c>
      <c r="B210">
        <v>175951</v>
      </c>
      <c r="D210" s="2">
        <v>42401</v>
      </c>
      <c r="E210">
        <v>907260</v>
      </c>
      <c r="F210">
        <v>477196</v>
      </c>
      <c r="G210">
        <v>208080</v>
      </c>
      <c r="H210">
        <v>376</v>
      </c>
      <c r="J210" s="2">
        <v>42401</v>
      </c>
      <c r="K210">
        <v>500000</v>
      </c>
      <c r="O210" s="2">
        <v>42401</v>
      </c>
      <c r="P210">
        <v>528697</v>
      </c>
      <c r="Q210">
        <v>477196</v>
      </c>
      <c r="R210">
        <v>51501</v>
      </c>
      <c r="S210">
        <v>282113</v>
      </c>
      <c r="T210">
        <v>208080</v>
      </c>
      <c r="U210">
        <v>74033</v>
      </c>
      <c r="V210">
        <v>2428</v>
      </c>
      <c r="W210">
        <v>376</v>
      </c>
      <c r="X210">
        <v>2052</v>
      </c>
    </row>
    <row r="211" spans="1:24" x14ac:dyDescent="0.25">
      <c r="A211" s="2">
        <v>42430</v>
      </c>
      <c r="B211">
        <v>181071</v>
      </c>
      <c r="D211" s="2">
        <v>42430</v>
      </c>
      <c r="E211">
        <v>913639</v>
      </c>
      <c r="F211">
        <v>482352</v>
      </c>
      <c r="G211">
        <v>204599</v>
      </c>
      <c r="H211">
        <v>361</v>
      </c>
      <c r="J211" s="2">
        <v>42430</v>
      </c>
      <c r="K211">
        <v>495505</v>
      </c>
      <c r="O211" s="2">
        <v>42430</v>
      </c>
      <c r="P211">
        <v>534357</v>
      </c>
      <c r="Q211">
        <v>482352</v>
      </c>
      <c r="R211">
        <v>52005</v>
      </c>
      <c r="S211">
        <v>280630</v>
      </c>
      <c r="T211">
        <v>204599</v>
      </c>
      <c r="U211">
        <v>76032</v>
      </c>
      <c r="V211">
        <v>2370</v>
      </c>
      <c r="W211">
        <v>361</v>
      </c>
      <c r="X211">
        <v>2009</v>
      </c>
    </row>
    <row r="212" spans="1:24" x14ac:dyDescent="0.25">
      <c r="A212" s="2">
        <v>42461</v>
      </c>
      <c r="B212">
        <v>187505</v>
      </c>
      <c r="D212" s="2">
        <v>42461</v>
      </c>
      <c r="E212">
        <v>912077</v>
      </c>
      <c r="F212">
        <v>487180</v>
      </c>
      <c r="G212">
        <v>203171</v>
      </c>
      <c r="H212">
        <v>362</v>
      </c>
      <c r="J212" s="2">
        <v>42461</v>
      </c>
      <c r="K212">
        <v>490202</v>
      </c>
      <c r="O212" s="2">
        <v>42461</v>
      </c>
      <c r="P212">
        <v>538427</v>
      </c>
      <c r="Q212">
        <v>487180</v>
      </c>
      <c r="R212">
        <v>51247</v>
      </c>
      <c r="S212">
        <v>278963</v>
      </c>
      <c r="T212">
        <v>203171</v>
      </c>
      <c r="U212">
        <v>75792</v>
      </c>
      <c r="V212">
        <v>2538</v>
      </c>
      <c r="W212">
        <v>362</v>
      </c>
      <c r="X212">
        <v>2176</v>
      </c>
    </row>
    <row r="213" spans="1:24" x14ac:dyDescent="0.25">
      <c r="A213" s="2">
        <v>42491</v>
      </c>
      <c r="B213">
        <v>193016</v>
      </c>
      <c r="D213" s="2">
        <v>42491</v>
      </c>
      <c r="E213">
        <v>919664</v>
      </c>
      <c r="F213">
        <v>493475</v>
      </c>
      <c r="G213">
        <v>202953</v>
      </c>
      <c r="H213">
        <v>356</v>
      </c>
      <c r="J213" s="2">
        <v>42491</v>
      </c>
      <c r="K213">
        <v>488054</v>
      </c>
      <c r="O213" s="2">
        <v>42491</v>
      </c>
      <c r="P213">
        <v>544647</v>
      </c>
      <c r="Q213">
        <v>493475</v>
      </c>
      <c r="R213">
        <v>51171</v>
      </c>
      <c r="S213">
        <v>278453</v>
      </c>
      <c r="T213">
        <v>202953</v>
      </c>
      <c r="U213">
        <v>75500</v>
      </c>
      <c r="V213">
        <v>2360</v>
      </c>
      <c r="W213">
        <v>356</v>
      </c>
      <c r="X213">
        <v>2004</v>
      </c>
    </row>
    <row r="214" spans="1:24" x14ac:dyDescent="0.25">
      <c r="A214" s="2">
        <v>42522</v>
      </c>
      <c r="B214">
        <v>199423</v>
      </c>
      <c r="D214" s="2">
        <v>42522</v>
      </c>
      <c r="E214">
        <v>926617</v>
      </c>
      <c r="F214">
        <v>499526</v>
      </c>
      <c r="G214">
        <v>202484</v>
      </c>
      <c r="H214">
        <v>358</v>
      </c>
      <c r="J214" s="2">
        <v>42522</v>
      </c>
      <c r="K214">
        <v>476986</v>
      </c>
      <c r="O214" s="2">
        <v>42522</v>
      </c>
      <c r="P214">
        <v>550231</v>
      </c>
      <c r="Q214">
        <v>499526</v>
      </c>
      <c r="R214">
        <v>50705</v>
      </c>
      <c r="S214">
        <v>277905</v>
      </c>
      <c r="T214">
        <v>202484</v>
      </c>
      <c r="U214">
        <v>75421</v>
      </c>
      <c r="V214">
        <v>3105</v>
      </c>
      <c r="W214">
        <v>358</v>
      </c>
      <c r="X214">
        <v>2747</v>
      </c>
    </row>
    <row r="215" spans="1:24" x14ac:dyDescent="0.25">
      <c r="A215" s="2">
        <v>42552</v>
      </c>
      <c r="B215">
        <v>204843</v>
      </c>
      <c r="D215" s="2">
        <v>42552</v>
      </c>
      <c r="E215">
        <v>925349</v>
      </c>
      <c r="F215">
        <v>505264</v>
      </c>
      <c r="G215">
        <v>201573</v>
      </c>
      <c r="H215">
        <v>344</v>
      </c>
      <c r="J215" s="2">
        <v>42552</v>
      </c>
      <c r="K215">
        <v>469956</v>
      </c>
      <c r="O215" s="2">
        <v>42552</v>
      </c>
      <c r="P215">
        <v>555476</v>
      </c>
      <c r="Q215">
        <v>505264</v>
      </c>
      <c r="R215">
        <v>50212</v>
      </c>
      <c r="S215">
        <v>277042</v>
      </c>
      <c r="T215">
        <v>201573</v>
      </c>
      <c r="U215">
        <v>75469</v>
      </c>
      <c r="V215">
        <v>3003</v>
      </c>
      <c r="W215">
        <v>344</v>
      </c>
      <c r="X215">
        <v>2659</v>
      </c>
    </row>
    <row r="216" spans="1:24" x14ac:dyDescent="0.25">
      <c r="A216" s="2">
        <v>42583</v>
      </c>
      <c r="B216">
        <v>210497</v>
      </c>
      <c r="D216" s="2">
        <v>42583</v>
      </c>
      <c r="E216">
        <v>930678</v>
      </c>
      <c r="F216">
        <v>507766</v>
      </c>
      <c r="G216">
        <v>200084</v>
      </c>
      <c r="H216">
        <v>333</v>
      </c>
      <c r="J216" s="2">
        <v>42583</v>
      </c>
      <c r="K216">
        <v>465888</v>
      </c>
      <c r="O216" s="2">
        <v>42583</v>
      </c>
      <c r="P216">
        <v>557403</v>
      </c>
      <c r="Q216">
        <v>507766</v>
      </c>
      <c r="R216">
        <v>49637</v>
      </c>
      <c r="S216">
        <v>275792</v>
      </c>
      <c r="T216">
        <v>200084</v>
      </c>
      <c r="U216">
        <v>75707</v>
      </c>
      <c r="V216">
        <v>3085</v>
      </c>
      <c r="W216">
        <v>333</v>
      </c>
      <c r="X216">
        <v>2752</v>
      </c>
    </row>
    <row r="217" spans="1:24" x14ac:dyDescent="0.25">
      <c r="A217" s="2">
        <v>42614</v>
      </c>
      <c r="B217">
        <v>216448</v>
      </c>
      <c r="D217" s="2">
        <v>42614</v>
      </c>
      <c r="E217">
        <v>929908</v>
      </c>
      <c r="F217">
        <v>513928</v>
      </c>
      <c r="G217">
        <v>198557</v>
      </c>
      <c r="H217">
        <v>329</v>
      </c>
      <c r="J217" s="2">
        <v>42614</v>
      </c>
      <c r="K217">
        <v>457686</v>
      </c>
      <c r="O217" s="2">
        <v>42614</v>
      </c>
      <c r="P217">
        <v>563100</v>
      </c>
      <c r="Q217">
        <v>513928</v>
      </c>
      <c r="R217">
        <v>49172</v>
      </c>
      <c r="S217">
        <v>273205</v>
      </c>
      <c r="T217">
        <v>198557</v>
      </c>
      <c r="U217">
        <v>74648</v>
      </c>
      <c r="V217">
        <v>3060</v>
      </c>
      <c r="W217">
        <v>329</v>
      </c>
      <c r="X217">
        <v>2731</v>
      </c>
    </row>
    <row r="218" spans="1:24" x14ac:dyDescent="0.25">
      <c r="A218" s="2">
        <v>42644</v>
      </c>
      <c r="B218">
        <v>223433</v>
      </c>
      <c r="D218" s="2">
        <v>42644</v>
      </c>
      <c r="E218">
        <v>944328</v>
      </c>
      <c r="F218">
        <v>527454</v>
      </c>
      <c r="G218">
        <v>197574</v>
      </c>
      <c r="H218">
        <v>301</v>
      </c>
      <c r="J218" s="2">
        <v>42644</v>
      </c>
      <c r="K218">
        <v>454863</v>
      </c>
      <c r="O218" s="2">
        <v>42644</v>
      </c>
      <c r="P218">
        <v>576150</v>
      </c>
      <c r="Q218">
        <v>527454</v>
      </c>
      <c r="R218">
        <v>48696</v>
      </c>
      <c r="S218">
        <v>272127</v>
      </c>
      <c r="T218">
        <v>197574</v>
      </c>
      <c r="U218">
        <v>74553</v>
      </c>
      <c r="V218">
        <v>2837</v>
      </c>
      <c r="W218">
        <v>301</v>
      </c>
      <c r="X218">
        <v>2536</v>
      </c>
    </row>
    <row r="219" spans="1:24" x14ac:dyDescent="0.25">
      <c r="A219" s="2">
        <v>42675</v>
      </c>
      <c r="B219">
        <v>230138</v>
      </c>
      <c r="D219" s="2">
        <v>42675</v>
      </c>
      <c r="E219">
        <v>948090</v>
      </c>
      <c r="F219">
        <v>533089</v>
      </c>
      <c r="G219">
        <v>196455</v>
      </c>
      <c r="H219">
        <v>286</v>
      </c>
      <c r="J219" s="2">
        <v>42675</v>
      </c>
      <c r="K219">
        <v>448116</v>
      </c>
      <c r="O219" s="2">
        <v>42675</v>
      </c>
      <c r="P219">
        <v>581293</v>
      </c>
      <c r="Q219">
        <v>533089</v>
      </c>
      <c r="R219">
        <v>48205</v>
      </c>
      <c r="S219">
        <v>270604</v>
      </c>
      <c r="T219">
        <v>196455</v>
      </c>
      <c r="U219">
        <v>74149</v>
      </c>
      <c r="V219">
        <v>2652</v>
      </c>
      <c r="W219">
        <v>286</v>
      </c>
      <c r="X219">
        <v>2366</v>
      </c>
    </row>
    <row r="220" spans="1:24" x14ac:dyDescent="0.25">
      <c r="A220" s="2">
        <v>42705</v>
      </c>
      <c r="B220">
        <v>235722</v>
      </c>
      <c r="D220" s="2">
        <v>42705</v>
      </c>
      <c r="E220">
        <v>951104</v>
      </c>
      <c r="F220">
        <v>540307</v>
      </c>
      <c r="G220">
        <v>195758</v>
      </c>
      <c r="H220">
        <v>285</v>
      </c>
      <c r="J220" s="2">
        <v>42705</v>
      </c>
      <c r="K220">
        <v>441011</v>
      </c>
      <c r="O220" s="2">
        <v>42705</v>
      </c>
      <c r="P220">
        <v>587586</v>
      </c>
      <c r="Q220">
        <v>540307</v>
      </c>
      <c r="R220">
        <v>47279</v>
      </c>
      <c r="S220">
        <v>269391</v>
      </c>
      <c r="T220">
        <v>195758</v>
      </c>
      <c r="U220">
        <v>73633</v>
      </c>
      <c r="V220">
        <v>2573</v>
      </c>
      <c r="W220">
        <v>285</v>
      </c>
      <c r="X220">
        <v>2288</v>
      </c>
    </row>
    <row r="221" spans="1:24" x14ac:dyDescent="0.25">
      <c r="A221" s="2">
        <v>42736</v>
      </c>
      <c r="B221">
        <v>241983</v>
      </c>
      <c r="D221" s="2">
        <v>42736</v>
      </c>
      <c r="E221">
        <v>957056</v>
      </c>
      <c r="F221">
        <v>547308</v>
      </c>
      <c r="G221">
        <v>195296</v>
      </c>
      <c r="H221">
        <v>277</v>
      </c>
      <c r="J221" s="2">
        <v>42736</v>
      </c>
      <c r="K221">
        <v>435704</v>
      </c>
      <c r="O221" s="2">
        <v>42736</v>
      </c>
      <c r="P221">
        <v>594803</v>
      </c>
      <c r="Q221">
        <v>547308</v>
      </c>
      <c r="R221">
        <v>47495</v>
      </c>
      <c r="S221">
        <v>268705</v>
      </c>
      <c r="T221">
        <v>195296</v>
      </c>
      <c r="U221">
        <v>73409</v>
      </c>
      <c r="V221">
        <v>2680</v>
      </c>
      <c r="W221">
        <v>277</v>
      </c>
      <c r="X221">
        <v>2404</v>
      </c>
    </row>
    <row r="222" spans="1:24" x14ac:dyDescent="0.25">
      <c r="A222" s="2">
        <v>42767</v>
      </c>
      <c r="B222">
        <v>247036</v>
      </c>
      <c r="D222" s="2">
        <v>42767</v>
      </c>
      <c r="E222">
        <v>953660</v>
      </c>
      <c r="F222">
        <v>546941</v>
      </c>
      <c r="G222">
        <v>194438</v>
      </c>
      <c r="H222">
        <v>233</v>
      </c>
      <c r="J222" s="2">
        <v>42767</v>
      </c>
      <c r="K222">
        <v>427270</v>
      </c>
      <c r="O222" s="2">
        <v>42767</v>
      </c>
      <c r="P222">
        <v>594046</v>
      </c>
      <c r="Q222">
        <v>546941</v>
      </c>
      <c r="R222">
        <v>47105</v>
      </c>
      <c r="S222">
        <v>267834</v>
      </c>
      <c r="T222">
        <v>194438</v>
      </c>
      <c r="U222">
        <v>73396</v>
      </c>
      <c r="V222">
        <v>2670</v>
      </c>
      <c r="W222">
        <v>233</v>
      </c>
      <c r="X222">
        <v>2437</v>
      </c>
    </row>
    <row r="223" spans="1:24" x14ac:dyDescent="0.25">
      <c r="A223" s="2">
        <v>42795</v>
      </c>
      <c r="B223">
        <v>257027</v>
      </c>
      <c r="D223" s="2">
        <v>42795</v>
      </c>
      <c r="E223">
        <v>962261</v>
      </c>
      <c r="F223">
        <v>557788</v>
      </c>
      <c r="G223">
        <v>194119</v>
      </c>
      <c r="H223">
        <v>247</v>
      </c>
      <c r="J223" s="2">
        <v>42795</v>
      </c>
      <c r="K223">
        <v>422179</v>
      </c>
      <c r="O223" s="2">
        <v>42795</v>
      </c>
      <c r="P223">
        <v>604413</v>
      </c>
      <c r="Q223">
        <v>557788</v>
      </c>
      <c r="R223">
        <v>46625</v>
      </c>
      <c r="S223">
        <v>267073</v>
      </c>
      <c r="T223">
        <v>194119</v>
      </c>
      <c r="U223">
        <v>72954</v>
      </c>
      <c r="V223">
        <v>2456</v>
      </c>
      <c r="W223">
        <v>247</v>
      </c>
      <c r="X223">
        <v>2209</v>
      </c>
    </row>
    <row r="224" spans="1:24" x14ac:dyDescent="0.25">
      <c r="A224" s="2">
        <v>42826</v>
      </c>
      <c r="B224">
        <v>261577</v>
      </c>
      <c r="D224" s="2">
        <v>42826</v>
      </c>
      <c r="E224">
        <v>965175</v>
      </c>
      <c r="F224">
        <v>563392</v>
      </c>
      <c r="G224">
        <v>193021</v>
      </c>
      <c r="H224">
        <v>230</v>
      </c>
      <c r="J224" s="2">
        <v>42826</v>
      </c>
      <c r="K224">
        <v>416881</v>
      </c>
      <c r="O224" s="2">
        <v>42826</v>
      </c>
      <c r="P224">
        <v>609601</v>
      </c>
      <c r="Q224">
        <v>563392</v>
      </c>
      <c r="R224">
        <v>46209</v>
      </c>
      <c r="S224">
        <v>265963</v>
      </c>
      <c r="T224">
        <v>193021</v>
      </c>
      <c r="U224">
        <v>72942</v>
      </c>
      <c r="V224">
        <v>2333</v>
      </c>
      <c r="W224">
        <v>230</v>
      </c>
      <c r="X224">
        <v>2103</v>
      </c>
    </row>
    <row r="225" spans="1:24" x14ac:dyDescent="0.25">
      <c r="A225" s="2">
        <v>42856</v>
      </c>
      <c r="B225">
        <v>271190</v>
      </c>
      <c r="D225" s="2">
        <v>42856</v>
      </c>
      <c r="E225">
        <v>972337</v>
      </c>
      <c r="F225">
        <v>569235</v>
      </c>
      <c r="G225">
        <v>193193</v>
      </c>
      <c r="H225">
        <v>214</v>
      </c>
      <c r="J225" s="2">
        <v>42856</v>
      </c>
      <c r="K225">
        <v>410692</v>
      </c>
      <c r="O225" s="2">
        <v>42856</v>
      </c>
      <c r="P225">
        <v>615349</v>
      </c>
      <c r="Q225">
        <v>569235</v>
      </c>
      <c r="R225">
        <v>46114</v>
      </c>
      <c r="S225">
        <v>265276</v>
      </c>
      <c r="T225">
        <v>193193</v>
      </c>
      <c r="U225">
        <v>72083</v>
      </c>
      <c r="V225">
        <v>2176</v>
      </c>
      <c r="W225">
        <v>214</v>
      </c>
      <c r="X225">
        <v>1963</v>
      </c>
    </row>
    <row r="226" spans="1:24" x14ac:dyDescent="0.25">
      <c r="A226" s="2">
        <v>42887</v>
      </c>
      <c r="B226">
        <v>281776</v>
      </c>
      <c r="D226" s="2">
        <v>42887</v>
      </c>
      <c r="E226">
        <v>975356</v>
      </c>
      <c r="F226">
        <v>574958</v>
      </c>
      <c r="G226">
        <v>192998</v>
      </c>
      <c r="H226">
        <v>223</v>
      </c>
      <c r="J226" s="2">
        <v>42887</v>
      </c>
      <c r="K226">
        <v>403832</v>
      </c>
      <c r="O226" s="2">
        <v>42887</v>
      </c>
      <c r="P226">
        <v>620980</v>
      </c>
      <c r="Q226">
        <v>574958</v>
      </c>
      <c r="R226">
        <v>46022</v>
      </c>
      <c r="S226">
        <v>265791</v>
      </c>
      <c r="T226">
        <v>192998</v>
      </c>
      <c r="U226">
        <v>72793</v>
      </c>
      <c r="V226">
        <v>2205</v>
      </c>
      <c r="W226">
        <v>223</v>
      </c>
      <c r="X226">
        <v>1982</v>
      </c>
    </row>
    <row r="227" spans="1:24" x14ac:dyDescent="0.25">
      <c r="A227" s="2">
        <v>42917</v>
      </c>
      <c r="B227">
        <v>290799</v>
      </c>
      <c r="D227" s="2">
        <v>42917</v>
      </c>
      <c r="E227">
        <v>982950</v>
      </c>
      <c r="F227">
        <v>581938</v>
      </c>
      <c r="G227">
        <v>194519</v>
      </c>
      <c r="H227">
        <v>225</v>
      </c>
      <c r="J227" s="2">
        <v>42917</v>
      </c>
      <c r="K227">
        <v>395820</v>
      </c>
      <c r="O227" s="2">
        <v>42917</v>
      </c>
      <c r="P227">
        <v>624870</v>
      </c>
      <c r="Q227">
        <v>581938</v>
      </c>
      <c r="R227">
        <v>45915</v>
      </c>
      <c r="S227">
        <v>267804</v>
      </c>
      <c r="T227">
        <v>194519</v>
      </c>
      <c r="U227">
        <v>73438</v>
      </c>
      <c r="V227">
        <v>2441</v>
      </c>
      <c r="W227">
        <v>225</v>
      </c>
      <c r="X227">
        <v>2216</v>
      </c>
    </row>
    <row r="228" spans="1:24" x14ac:dyDescent="0.25">
      <c r="A228" s="2">
        <v>42948</v>
      </c>
      <c r="B228">
        <v>299947</v>
      </c>
      <c r="D228" s="2">
        <v>42948</v>
      </c>
      <c r="F228">
        <v>584497</v>
      </c>
      <c r="G228">
        <v>196714</v>
      </c>
      <c r="H228">
        <v>227</v>
      </c>
      <c r="J228" s="2">
        <v>42948</v>
      </c>
      <c r="K228">
        <v>388048</v>
      </c>
      <c r="Q228">
        <v>584497</v>
      </c>
      <c r="T228">
        <v>196714</v>
      </c>
      <c r="W228">
        <v>227</v>
      </c>
    </row>
    <row r="229" spans="1:24" x14ac:dyDescent="0.25">
      <c r="A229" s="2">
        <v>42979</v>
      </c>
      <c r="B229">
        <v>305056</v>
      </c>
      <c r="D229" s="2">
        <v>42979</v>
      </c>
      <c r="F229">
        <v>589049</v>
      </c>
      <c r="G229">
        <v>199703</v>
      </c>
      <c r="H229">
        <v>226</v>
      </c>
      <c r="J229" s="2">
        <v>42979</v>
      </c>
      <c r="K229">
        <v>382447</v>
      </c>
    </row>
    <row r="230" spans="1:24" x14ac:dyDescent="0.25">
      <c r="A230" s="2">
        <v>43009</v>
      </c>
      <c r="B230">
        <v>312003</v>
      </c>
      <c r="D230" s="2">
        <v>43009</v>
      </c>
      <c r="F230">
        <v>595442</v>
      </c>
      <c r="G230">
        <v>204319</v>
      </c>
      <c r="H230">
        <v>220</v>
      </c>
      <c r="J230" s="2">
        <v>43009</v>
      </c>
      <c r="K230">
        <v>375373</v>
      </c>
    </row>
    <row r="231" spans="1:24" x14ac:dyDescent="0.25">
      <c r="A231" s="2">
        <v>43040</v>
      </c>
      <c r="B231">
        <v>322559</v>
      </c>
      <c r="D231" s="2">
        <v>43040</v>
      </c>
      <c r="E231" s="1"/>
      <c r="F231">
        <v>600265</v>
      </c>
      <c r="G231">
        <v>207705</v>
      </c>
      <c r="H231">
        <v>215</v>
      </c>
      <c r="J231" s="2">
        <v>43040</v>
      </c>
      <c r="K231">
        <v>370465</v>
      </c>
    </row>
    <row r="232" spans="1:24" x14ac:dyDescent="0.25">
      <c r="A232" s="2">
        <v>43070</v>
      </c>
      <c r="B232">
        <v>328961</v>
      </c>
      <c r="D232" s="2">
        <v>43070</v>
      </c>
      <c r="E232" s="1"/>
      <c r="F232">
        <v>601159</v>
      </c>
      <c r="G232">
        <v>211151</v>
      </c>
      <c r="H232">
        <v>217</v>
      </c>
      <c r="J232" s="2">
        <v>43070</v>
      </c>
      <c r="K232">
        <v>361847</v>
      </c>
    </row>
    <row r="233" spans="1:24" x14ac:dyDescent="0.25">
      <c r="A233" s="2">
        <v>43101</v>
      </c>
      <c r="B233">
        <v>336277</v>
      </c>
      <c r="D233" s="2">
        <v>43101</v>
      </c>
      <c r="E233" s="1"/>
      <c r="F233">
        <v>605553</v>
      </c>
      <c r="G233">
        <v>214768</v>
      </c>
      <c r="H233">
        <v>212</v>
      </c>
      <c r="J233" s="2">
        <v>43101</v>
      </c>
      <c r="K233">
        <v>357714</v>
      </c>
    </row>
    <row r="234" spans="1:24" x14ac:dyDescent="0.25">
      <c r="A234" s="2">
        <v>43132</v>
      </c>
      <c r="B234">
        <v>340849</v>
      </c>
      <c r="D234" s="2">
        <v>43132</v>
      </c>
      <c r="E234" s="1"/>
      <c r="F234" s="10">
        <v>606690.37566500006</v>
      </c>
      <c r="G234" s="10">
        <v>218227.71246000001</v>
      </c>
      <c r="H234">
        <v>198</v>
      </c>
      <c r="J234" s="2">
        <v>43132</v>
      </c>
      <c r="K234">
        <v>350414</v>
      </c>
    </row>
    <row r="235" spans="1:24" x14ac:dyDescent="0.25">
      <c r="A235" s="2">
        <v>43160</v>
      </c>
      <c r="B235">
        <v>349963</v>
      </c>
      <c r="D235" s="2">
        <v>43160</v>
      </c>
      <c r="E235" s="1"/>
      <c r="F235" s="10">
        <v>611489.36601900007</v>
      </c>
      <c r="G235" s="10">
        <v>222209.608011</v>
      </c>
      <c r="H235" s="10">
        <v>192.35853299999144</v>
      </c>
      <c r="J235" s="2">
        <v>43160</v>
      </c>
      <c r="K235">
        <v>347649</v>
      </c>
    </row>
    <row r="236" spans="1:24" x14ac:dyDescent="0.25">
      <c r="A236" s="2">
        <v>43191</v>
      </c>
      <c r="B236">
        <v>358172</v>
      </c>
      <c r="D236" s="2">
        <v>43191</v>
      </c>
      <c r="E236" s="1"/>
      <c r="F236" s="10">
        <v>616769.14472600003</v>
      </c>
      <c r="G236" s="10">
        <v>226073.755252</v>
      </c>
      <c r="H236" s="10">
        <v>190.07447500000126</v>
      </c>
      <c r="J236" s="2">
        <v>43191</v>
      </c>
    </row>
    <row r="237" spans="1:24" x14ac:dyDescent="0.25">
      <c r="A237" s="2">
        <v>43221</v>
      </c>
      <c r="D237" s="2">
        <v>43221</v>
      </c>
      <c r="E237" s="1"/>
      <c r="F237" s="10">
        <v>621162.57112599991</v>
      </c>
      <c r="G237" s="10">
        <v>231830.61945599999</v>
      </c>
      <c r="H237" s="10">
        <v>174.53962100000354</v>
      </c>
    </row>
    <row r="238" spans="1:24" x14ac:dyDescent="0.25">
      <c r="A238" s="2">
        <v>43252</v>
      </c>
      <c r="D238" s="2">
        <v>43252</v>
      </c>
      <c r="E238" s="1"/>
      <c r="F238" s="1">
        <v>623218.23508700018</v>
      </c>
      <c r="G238" s="1">
        <v>238313.69047599999</v>
      </c>
      <c r="H238" s="10">
        <v>164.34156500000972</v>
      </c>
    </row>
    <row r="239" spans="1:24" x14ac:dyDescent="0.25">
      <c r="D239" s="2">
        <v>43282</v>
      </c>
      <c r="E239" s="1"/>
      <c r="F239" s="1">
        <v>631406.56170900015</v>
      </c>
      <c r="G239" s="1">
        <v>243293.29745599997</v>
      </c>
      <c r="H239" s="1">
        <v>161.83481299999403</v>
      </c>
    </row>
    <row r="240" spans="1:24" x14ac:dyDescent="0.25">
      <c r="D240" s="2">
        <v>43313</v>
      </c>
      <c r="E240" s="1"/>
      <c r="F240" s="1">
        <v>633874.21782399993</v>
      </c>
      <c r="G240" s="1">
        <v>248539.41819499998</v>
      </c>
      <c r="H240" s="1">
        <v>155.12760099998559</v>
      </c>
    </row>
    <row r="241" spans="4:8" x14ac:dyDescent="0.25">
      <c r="D241" s="2">
        <v>43344</v>
      </c>
      <c r="E241" s="1"/>
      <c r="F241" s="1">
        <v>638493.38320599997</v>
      </c>
      <c r="G241" s="1">
        <v>256125.42882100001</v>
      </c>
      <c r="H241" s="1">
        <v>158.82614700001432</v>
      </c>
    </row>
    <row r="242" spans="4:8" x14ac:dyDescent="0.25">
      <c r="D242" s="2">
        <v>43374</v>
      </c>
      <c r="E242" s="1"/>
      <c r="F242" s="1">
        <v>636517.09324100008</v>
      </c>
      <c r="G242" s="1">
        <v>265687.18323000002</v>
      </c>
      <c r="H242" s="1">
        <v>161.762733999989</v>
      </c>
    </row>
    <row r="243" spans="4:8" x14ac:dyDescent="0.25">
      <c r="D243" s="2">
        <v>43405</v>
      </c>
      <c r="E243" s="1"/>
      <c r="F243" s="1">
        <v>636514.89620199997</v>
      </c>
      <c r="G243" s="1">
        <v>279012.65779699996</v>
      </c>
      <c r="H243" s="1">
        <v>162.49006099998951</v>
      </c>
    </row>
    <row r="244" spans="4:8" x14ac:dyDescent="0.25">
      <c r="D244" s="2">
        <v>43435</v>
      </c>
      <c r="E244" s="1"/>
      <c r="F244" s="1">
        <v>635140</v>
      </c>
      <c r="G244" s="1">
        <v>289127</v>
      </c>
      <c r="H244">
        <v>156</v>
      </c>
    </row>
    <row r="245" spans="4:8" x14ac:dyDescent="0.25">
      <c r="D245" s="2">
        <v>43466</v>
      </c>
      <c r="E245" s="1"/>
      <c r="F245" s="1">
        <v>636487</v>
      </c>
      <c r="G245" s="1">
        <v>298828</v>
      </c>
      <c r="H245">
        <v>159</v>
      </c>
    </row>
    <row r="246" spans="4:8" x14ac:dyDescent="0.25">
      <c r="D246" s="2">
        <v>43497</v>
      </c>
      <c r="E246" s="1"/>
      <c r="F246" s="1">
        <v>630390.34824399999</v>
      </c>
      <c r="G246" s="1">
        <v>305423.98748199997</v>
      </c>
      <c r="H246" s="1">
        <v>155.84779400005937</v>
      </c>
    </row>
    <row r="247" spans="4:8" x14ac:dyDescent="0.25">
      <c r="D247" s="2">
        <v>43525</v>
      </c>
      <c r="F247" s="1">
        <v>633096.06746799988</v>
      </c>
      <c r="G247" s="1">
        <v>311295.24970400002</v>
      </c>
      <c r="H247" s="1">
        <v>158.6493419999606</v>
      </c>
    </row>
    <row r="248" spans="4:8" x14ac:dyDescent="0.25">
      <c r="D248" s="2">
        <v>43556</v>
      </c>
      <c r="F248" s="1">
        <v>636115.6783899999</v>
      </c>
      <c r="G248" s="1">
        <v>317571.80722100002</v>
      </c>
      <c r="H248" s="12">
        <v>155.13144699996337</v>
      </c>
    </row>
    <row r="249" spans="4:8" x14ac:dyDescent="0.25">
      <c r="D249" s="2">
        <v>43586</v>
      </c>
      <c r="F249" s="1">
        <v>639598.27344799996</v>
      </c>
      <c r="G249" s="1">
        <v>324067.671607</v>
      </c>
      <c r="H249" s="12">
        <v>158.38740899995901</v>
      </c>
    </row>
    <row r="250" spans="4:8" x14ac:dyDescent="0.25">
      <c r="D250" s="2">
        <v>43617</v>
      </c>
      <c r="F250" s="1">
        <v>642790.414353</v>
      </c>
      <c r="G250" s="1">
        <v>330647.12077099999</v>
      </c>
      <c r="H250" s="12">
        <v>161.40625399997225</v>
      </c>
    </row>
    <row r="251" spans="4:8" x14ac:dyDescent="0.25">
      <c r="D251" s="2">
        <v>43647</v>
      </c>
      <c r="F251" s="1">
        <v>646024.84668299998</v>
      </c>
      <c r="G251" s="1">
        <v>337229.73642199999</v>
      </c>
      <c r="H251" s="12">
        <v>153.49992900004145</v>
      </c>
    </row>
    <row r="252" spans="4:8" x14ac:dyDescent="0.25">
      <c r="D252" s="2">
        <v>43678</v>
      </c>
      <c r="F252" s="1">
        <v>646122.79249699996</v>
      </c>
      <c r="G252" s="1">
        <v>342375.35261399997</v>
      </c>
      <c r="H252" s="12">
        <v>156.77042000001529</v>
      </c>
    </row>
    <row r="253" spans="4:8" x14ac:dyDescent="0.25">
      <c r="D253" s="2">
        <v>43709</v>
      </c>
      <c r="F253" s="12">
        <v>648935.77673699998</v>
      </c>
      <c r="G253" s="12">
        <v>348308.02376799996</v>
      </c>
      <c r="H253" s="12">
        <v>152.63127500005066</v>
      </c>
    </row>
  </sheetData>
  <mergeCells count="1">
    <mergeCell ref="B3:C3"/>
  </mergeCells>
  <hyperlinks>
    <hyperlink ref="B4" r:id="rId1" location="!ds=5z41!9ynx=7&amp;display=lin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3"/>
  <sheetViews>
    <sheetView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R146" sqref="R146"/>
    </sheetView>
  </sheetViews>
  <sheetFormatPr defaultRowHeight="15" x14ac:dyDescent="0.25"/>
  <cols>
    <col min="2" max="2" width="12.28515625" style="1" bestFit="1" customWidth="1"/>
    <col min="3" max="3" width="11.5703125" style="1" bestFit="1" customWidth="1"/>
    <col min="4" max="4" width="22" style="1" bestFit="1" customWidth="1"/>
    <col min="7" max="9" width="9.140625" style="9"/>
    <col min="16" max="16" width="10.85546875" style="1" bestFit="1" customWidth="1"/>
    <col min="17" max="17" width="17.28515625" style="1" bestFit="1" customWidth="1"/>
    <col min="18" max="18" width="26.140625" style="1" bestFit="1" customWidth="1"/>
    <col min="20" max="20" width="16" bestFit="1" customWidth="1"/>
    <col min="21" max="21" width="17.28515625" bestFit="1" customWidth="1"/>
  </cols>
  <sheetData>
    <row r="1" spans="1:21" x14ac:dyDescent="0.25">
      <c r="A1" t="s">
        <v>30</v>
      </c>
      <c r="O1" t="s">
        <v>46</v>
      </c>
      <c r="T1" t="s">
        <v>27</v>
      </c>
    </row>
    <row r="2" spans="1:21" x14ac:dyDescent="0.25">
      <c r="B2" s="1" t="s">
        <v>27</v>
      </c>
      <c r="C2" s="1" t="s">
        <v>28</v>
      </c>
      <c r="D2" s="1" t="s">
        <v>52</v>
      </c>
      <c r="G2" s="9" t="s">
        <v>27</v>
      </c>
      <c r="H2" s="9" t="s">
        <v>28</v>
      </c>
      <c r="I2" s="9" t="s">
        <v>29</v>
      </c>
      <c r="M2" s="8"/>
      <c r="N2" s="8"/>
      <c r="P2" s="1" t="s">
        <v>32</v>
      </c>
      <c r="Q2" s="1" t="s">
        <v>33</v>
      </c>
      <c r="R2" s="1" t="s">
        <v>31</v>
      </c>
      <c r="T2" s="4" t="s">
        <v>32</v>
      </c>
      <c r="U2" s="4" t="s">
        <v>33</v>
      </c>
    </row>
    <row r="3" spans="1:21" x14ac:dyDescent="0.25">
      <c r="A3" s="2">
        <v>39448</v>
      </c>
      <c r="B3" s="1">
        <f>Sheet1!B113</f>
        <v>132373</v>
      </c>
      <c r="C3" s="1">
        <f>Sheet1!F113+Sheet1!G113+Sheet1!H113</f>
        <v>529560</v>
      </c>
      <c r="D3" s="1">
        <v>391028</v>
      </c>
      <c r="E3" s="1">
        <f>SUM(B3:D3)</f>
        <v>1052961</v>
      </c>
      <c r="G3" s="9">
        <f t="shared" ref="G3:G10" si="0">B3/$E3</f>
        <v>0.1257150074884065</v>
      </c>
      <c r="H3" s="9">
        <f t="shared" ref="H3:H10" si="1">C3/$E3</f>
        <v>0.50292460974338082</v>
      </c>
      <c r="I3" s="9">
        <f t="shared" ref="I3:I10" si="2">D3/$E3</f>
        <v>0.3713603827682127</v>
      </c>
      <c r="M3" s="8">
        <f t="shared" ref="M3:M61" si="3">P3/(SUM(P3:R3))</f>
        <v>0.94561716910692795</v>
      </c>
      <c r="N3" s="8">
        <f t="shared" ref="N3:N61" si="4">Q3/SUM(P3:R3)</f>
        <v>0</v>
      </c>
      <c r="O3" s="2">
        <v>39448</v>
      </c>
      <c r="P3" s="1">
        <f>(Sheet1!K113+Sheet1!Q113+T3)/1000</f>
        <v>995.69799999999998</v>
      </c>
      <c r="Q3" s="1">
        <f>(Sheet1!T113)/1000</f>
        <v>0</v>
      </c>
      <c r="R3" s="1">
        <f>(Sheet1!W113)/1000</f>
        <v>57.262999999999998</v>
      </c>
      <c r="T3">
        <v>132373</v>
      </c>
    </row>
    <row r="4" spans="1:21" x14ac:dyDescent="0.25">
      <c r="A4" s="2">
        <v>39479</v>
      </c>
      <c r="B4" s="1">
        <f>Sheet1!B114</f>
        <v>131965</v>
      </c>
      <c r="C4" s="1">
        <f>Sheet1!F114+Sheet1!G114+Sheet1!H114</f>
        <v>526560</v>
      </c>
      <c r="D4" s="1">
        <v>382742</v>
      </c>
      <c r="E4" s="1">
        <f t="shared" ref="E4:E67" si="5">SUM(B4:D4)</f>
        <v>1041267</v>
      </c>
      <c r="G4" s="9">
        <f t="shared" si="0"/>
        <v>0.12673502569465853</v>
      </c>
      <c r="H4" s="9">
        <f t="shared" si="1"/>
        <v>0.50569162376220511</v>
      </c>
      <c r="I4" s="9">
        <f t="shared" si="2"/>
        <v>0.36757335054313639</v>
      </c>
      <c r="M4" s="8">
        <f t="shared" si="3"/>
        <v>0.94025355648455189</v>
      </c>
      <c r="N4" s="8">
        <f t="shared" si="4"/>
        <v>0</v>
      </c>
      <c r="O4" s="2">
        <v>39479</v>
      </c>
      <c r="P4" s="1">
        <f>(Sheet1!F114+'Lán með veð í íbúð'!D4+'Lán með veð í íbúð'!T4)/1000</f>
        <v>979.05499999999995</v>
      </c>
      <c r="Q4" s="1">
        <f>(Sheet1!T114)/1000</f>
        <v>0</v>
      </c>
      <c r="R4" s="1">
        <f>(Sheet1!W114)/1000</f>
        <v>62.212000000000003</v>
      </c>
      <c r="S4" s="1">
        <f t="shared" ref="S4:S67" si="6">SUM(P4:R4)</f>
        <v>1041.2670000000001</v>
      </c>
      <c r="T4">
        <v>131965</v>
      </c>
    </row>
    <row r="5" spans="1:21" x14ac:dyDescent="0.25">
      <c r="A5" s="2">
        <v>39508</v>
      </c>
      <c r="B5" s="1">
        <f>Sheet1!B115</f>
        <v>133779</v>
      </c>
      <c r="C5" s="1">
        <f>Sheet1!F115+Sheet1!G115+Sheet1!H115</f>
        <v>547457</v>
      </c>
      <c r="D5" s="1">
        <v>388757</v>
      </c>
      <c r="E5" s="1">
        <f t="shared" si="5"/>
        <v>1069993</v>
      </c>
      <c r="G5" s="9">
        <f t="shared" si="0"/>
        <v>0.12502792074340674</v>
      </c>
      <c r="H5" s="9">
        <f t="shared" si="1"/>
        <v>0.51164540328768504</v>
      </c>
      <c r="I5" s="9">
        <f t="shared" si="2"/>
        <v>0.36332667596890822</v>
      </c>
      <c r="M5" s="8">
        <f t="shared" si="3"/>
        <v>0.92511726712230835</v>
      </c>
      <c r="N5" s="8">
        <f t="shared" si="4"/>
        <v>0</v>
      </c>
      <c r="O5" s="2">
        <v>39508</v>
      </c>
      <c r="P5" s="1">
        <f>(Sheet1!F115+'Lán með veð í íbúð'!D5+'Lán með veð í íbúð'!T5)/1000</f>
        <v>989.86900000000003</v>
      </c>
      <c r="Q5" s="1">
        <f>(Sheet1!T115)/1000</f>
        <v>0</v>
      </c>
      <c r="R5" s="1">
        <f>(Sheet1!W115)/1000</f>
        <v>80.123999999999995</v>
      </c>
      <c r="S5" s="1">
        <f t="shared" si="6"/>
        <v>1069.9929999999999</v>
      </c>
      <c r="T5">
        <v>133779</v>
      </c>
    </row>
    <row r="6" spans="1:21" x14ac:dyDescent="0.25">
      <c r="A6" s="2">
        <v>39539</v>
      </c>
      <c r="B6" s="1">
        <f>Sheet1!B116</f>
        <v>136356</v>
      </c>
      <c r="C6" s="1">
        <f>Sheet1!F116+Sheet1!G116+Sheet1!H116</f>
        <v>542764</v>
      </c>
      <c r="D6" s="1">
        <v>397611</v>
      </c>
      <c r="E6" s="1">
        <f t="shared" si="5"/>
        <v>1076731</v>
      </c>
      <c r="G6" s="9">
        <f t="shared" si="0"/>
        <v>0.12663887266178833</v>
      </c>
      <c r="H6" s="9">
        <f t="shared" si="1"/>
        <v>0.50408505002642257</v>
      </c>
      <c r="I6" s="9">
        <f t="shared" si="2"/>
        <v>0.36927607731178913</v>
      </c>
      <c r="M6" s="8">
        <f t="shared" si="3"/>
        <v>0.92626013368241467</v>
      </c>
      <c r="N6" s="8">
        <f t="shared" si="4"/>
        <v>0</v>
      </c>
      <c r="O6" s="2">
        <v>39539</v>
      </c>
      <c r="P6" s="1">
        <f>(Sheet1!F116+'Lán með veð í íbúð'!D6+'Lán með veð í íbúð'!T6)/1000</f>
        <v>997.33299999999997</v>
      </c>
      <c r="Q6" s="1">
        <f>(Sheet1!G116+'Lán með veð í íbúð'!U6)/1000</f>
        <v>0</v>
      </c>
      <c r="R6" s="1">
        <f>(Sheet1!W116)/1000</f>
        <v>79.397999999999996</v>
      </c>
      <c r="S6" s="1">
        <f t="shared" si="6"/>
        <v>1076.731</v>
      </c>
      <c r="T6">
        <v>136356</v>
      </c>
    </row>
    <row r="7" spans="1:21" x14ac:dyDescent="0.25">
      <c r="A7" s="2">
        <v>39569</v>
      </c>
      <c r="B7" s="1">
        <f>Sheet1!B117</f>
        <v>144727</v>
      </c>
      <c r="C7" s="1">
        <f>Sheet1!F117+Sheet1!G117+Sheet1!H117</f>
        <v>563333</v>
      </c>
      <c r="D7" s="1">
        <v>412759</v>
      </c>
      <c r="E7" s="1">
        <f t="shared" si="5"/>
        <v>1120819</v>
      </c>
      <c r="G7" s="9">
        <f t="shared" si="0"/>
        <v>0.12912611224470677</v>
      </c>
      <c r="H7" s="9">
        <f t="shared" si="1"/>
        <v>0.50260836049353197</v>
      </c>
      <c r="I7" s="9">
        <f t="shared" si="2"/>
        <v>0.36826552726176126</v>
      </c>
      <c r="M7" s="8">
        <f t="shared" si="3"/>
        <v>0.92596485248733296</v>
      </c>
      <c r="N7" s="8">
        <f t="shared" si="4"/>
        <v>0</v>
      </c>
      <c r="O7" s="2">
        <v>39569</v>
      </c>
      <c r="P7" s="1">
        <f>(Sheet1!F117+'Lán með veð í íbúð'!D7+'Lán með veð í íbúð'!T7)/1000</f>
        <v>1037.8389999999999</v>
      </c>
      <c r="Q7" s="1">
        <f>(Sheet1!G117+'Lán með veð í íbúð'!U7)/1000</f>
        <v>0</v>
      </c>
      <c r="R7" s="1">
        <f>(Sheet1!W117)/1000</f>
        <v>82.98</v>
      </c>
      <c r="S7" s="1">
        <f t="shared" si="6"/>
        <v>1120.819</v>
      </c>
      <c r="T7">
        <v>144727</v>
      </c>
    </row>
    <row r="8" spans="1:21" x14ac:dyDescent="0.25">
      <c r="A8" s="2">
        <v>39600</v>
      </c>
      <c r="B8" s="1">
        <f>Sheet1!B118</f>
        <v>147472</v>
      </c>
      <c r="C8" s="1">
        <f>Sheet1!F118+Sheet1!G118+Sheet1!H118</f>
        <v>566851</v>
      </c>
      <c r="D8" s="1">
        <v>419512</v>
      </c>
      <c r="E8" s="1">
        <f t="shared" si="5"/>
        <v>1133835</v>
      </c>
      <c r="G8" s="9">
        <f t="shared" si="0"/>
        <v>0.13006478014878708</v>
      </c>
      <c r="H8" s="9">
        <f t="shared" si="1"/>
        <v>0.49994134949088714</v>
      </c>
      <c r="I8" s="9">
        <f t="shared" si="2"/>
        <v>0.36999387036032577</v>
      </c>
      <c r="M8" s="8">
        <f t="shared" si="3"/>
        <v>0.92528277924036562</v>
      </c>
      <c r="N8" s="8">
        <f t="shared" si="4"/>
        <v>0</v>
      </c>
      <c r="O8" s="2">
        <v>39600</v>
      </c>
      <c r="P8" s="1">
        <f>(Sheet1!F118+'Lán með veð í íbúð'!D8+'Lán með veð í íbúð'!T8)/1000</f>
        <v>1049.1179999999999</v>
      </c>
      <c r="Q8" s="1">
        <f>(Sheet1!G118+'Lán með veð í íbúð'!U8)/1000</f>
        <v>0</v>
      </c>
      <c r="R8" s="1">
        <f>(Sheet1!W118)/1000</f>
        <v>84.716999999999999</v>
      </c>
      <c r="S8" s="1">
        <f t="shared" si="6"/>
        <v>1133.835</v>
      </c>
      <c r="T8">
        <v>147472</v>
      </c>
    </row>
    <row r="9" spans="1:21" x14ac:dyDescent="0.25">
      <c r="A9" s="2">
        <v>39630</v>
      </c>
      <c r="B9" s="1">
        <f>Sheet1!B119</f>
        <v>152122</v>
      </c>
      <c r="C9" s="1">
        <f>Sheet1!F119+Sheet1!G119+Sheet1!H119</f>
        <v>566211</v>
      </c>
      <c r="D9" s="1">
        <v>419196</v>
      </c>
      <c r="E9" s="1">
        <f t="shared" si="5"/>
        <v>1137529</v>
      </c>
      <c r="G9" s="9">
        <f t="shared" si="0"/>
        <v>0.1337302169878746</v>
      </c>
      <c r="H9" s="9">
        <f t="shared" si="1"/>
        <v>0.49775522206466827</v>
      </c>
      <c r="I9" s="9">
        <f t="shared" si="2"/>
        <v>0.36851456094745716</v>
      </c>
      <c r="M9" s="8">
        <f t="shared" si="3"/>
        <v>0.92552101968389378</v>
      </c>
      <c r="N9" s="8">
        <f t="shared" si="4"/>
        <v>0</v>
      </c>
      <c r="O9" s="2">
        <v>39630</v>
      </c>
      <c r="P9" s="1">
        <f>(Sheet1!F119+'Lán með veð í íbúð'!D9+'Lán með veð í íbúð'!T9)/1000</f>
        <v>1052.807</v>
      </c>
      <c r="Q9" s="1">
        <f>(Sheet1!G119+'Lán með veð í íbúð'!U9)/1000</f>
        <v>0</v>
      </c>
      <c r="R9" s="1">
        <f>Sheet1!H119/1000</f>
        <v>84.721999999999994</v>
      </c>
      <c r="S9" s="1">
        <f t="shared" si="6"/>
        <v>1137.529</v>
      </c>
      <c r="T9">
        <v>152122</v>
      </c>
    </row>
    <row r="10" spans="1:21" x14ac:dyDescent="0.25">
      <c r="A10" s="2">
        <v>39661</v>
      </c>
      <c r="B10" s="1">
        <f>Sheet1!B120</f>
        <v>155230</v>
      </c>
      <c r="C10" s="1">
        <f>Sheet1!F120+Sheet1!G120+Sheet1!H120</f>
        <v>582966</v>
      </c>
      <c r="D10" s="1">
        <v>438052</v>
      </c>
      <c r="E10" s="1">
        <f t="shared" si="5"/>
        <v>1176248</v>
      </c>
      <c r="G10" s="9">
        <f t="shared" si="0"/>
        <v>0.13197046881269936</v>
      </c>
      <c r="H10" s="9">
        <f t="shared" si="1"/>
        <v>0.49561487033346707</v>
      </c>
      <c r="I10" s="9">
        <f t="shared" si="2"/>
        <v>0.37241466085383357</v>
      </c>
      <c r="M10" s="8">
        <f t="shared" si="3"/>
        <v>0.92805853867551735</v>
      </c>
      <c r="N10" s="8">
        <f t="shared" si="4"/>
        <v>0</v>
      </c>
      <c r="O10" s="2">
        <v>39661</v>
      </c>
      <c r="P10" s="1">
        <f>(Sheet1!F120+'Lán með veð í íbúð'!D10+'Lán með veð í íbúð'!T10)/1000</f>
        <v>1091.627</v>
      </c>
      <c r="Q10" s="1">
        <f>(Sheet1!G120+'Lán með veð í íbúð'!U10)/1000</f>
        <v>0</v>
      </c>
      <c r="R10" s="1">
        <f>Sheet1!H120/1000</f>
        <v>84.620999999999995</v>
      </c>
      <c r="S10" s="1">
        <f t="shared" si="6"/>
        <v>1176.248</v>
      </c>
      <c r="T10">
        <v>155230</v>
      </c>
    </row>
    <row r="11" spans="1:21" x14ac:dyDescent="0.25">
      <c r="A11" s="2">
        <v>39692</v>
      </c>
      <c r="B11" s="1">
        <f>Sheet1!B121</f>
        <v>155958</v>
      </c>
      <c r="C11" s="1">
        <f>Sheet1!F121+Sheet1!G121+Sheet1!H121</f>
        <v>606886</v>
      </c>
      <c r="D11" s="1">
        <v>444484</v>
      </c>
      <c r="E11" s="1">
        <f t="shared" si="5"/>
        <v>1207328</v>
      </c>
      <c r="G11" s="9">
        <f t="shared" ref="G11:G74" si="7">B11/$E11</f>
        <v>0.12917616422380662</v>
      </c>
      <c r="H11" s="9">
        <f t="shared" ref="H11:H74" si="8">C11/$E11</f>
        <v>0.5026687031196162</v>
      </c>
      <c r="I11" s="9">
        <f t="shared" ref="I11:I74" si="9">D11/$E11</f>
        <v>0.36815513265657718</v>
      </c>
      <c r="M11" s="8">
        <f t="shared" si="3"/>
        <v>0.91091650322033457</v>
      </c>
      <c r="N11" s="8">
        <f t="shared" si="4"/>
        <v>0</v>
      </c>
      <c r="O11" s="2">
        <v>39692</v>
      </c>
      <c r="P11" s="1">
        <f>(Sheet1!F121+'Lán með veð í íbúð'!D11+'Lán með veð í íbúð'!T11)/1000</f>
        <v>1099.7750000000001</v>
      </c>
      <c r="Q11" s="1">
        <f>(Sheet1!G121+'Lán með veð í íbúð'!U11)/1000</f>
        <v>0</v>
      </c>
      <c r="R11" s="1">
        <f>Sheet1!H121/1000</f>
        <v>107.553</v>
      </c>
      <c r="S11" s="1">
        <f t="shared" si="6"/>
        <v>1207.328</v>
      </c>
      <c r="T11">
        <v>155958</v>
      </c>
    </row>
    <row r="12" spans="1:21" x14ac:dyDescent="0.25">
      <c r="A12" s="2">
        <v>39722</v>
      </c>
      <c r="B12" s="1">
        <f>Sheet1!B122</f>
        <v>159454</v>
      </c>
      <c r="C12" s="1">
        <f>Sheet1!F122+Sheet1!G122+Sheet1!H122</f>
        <v>387297</v>
      </c>
      <c r="D12" s="1">
        <v>442800</v>
      </c>
      <c r="E12" s="1">
        <f t="shared" si="5"/>
        <v>989551</v>
      </c>
      <c r="G12" s="9">
        <f t="shared" si="7"/>
        <v>0.16113772812113777</v>
      </c>
      <c r="H12" s="9">
        <f t="shared" si="8"/>
        <v>0.39138659856844166</v>
      </c>
      <c r="I12" s="9">
        <f t="shared" si="9"/>
        <v>0.4474756733104206</v>
      </c>
      <c r="M12" s="8">
        <f t="shared" si="3"/>
        <v>0.91954937138156612</v>
      </c>
      <c r="N12" s="8">
        <f t="shared" si="4"/>
        <v>5.1740637925685496E-4</v>
      </c>
      <c r="O12" s="2">
        <v>39722</v>
      </c>
      <c r="P12" s="1">
        <f>(Sheet1!F122+'Lán með veð í íbúð'!D12+'Lán með veð í íbúð'!T12)/1000</f>
        <v>909.94100000000003</v>
      </c>
      <c r="Q12" s="1">
        <f>(Sheet1!G122+'Lán með veð í íbúð'!U12)/1000</f>
        <v>0.51200000000000001</v>
      </c>
      <c r="R12" s="1">
        <f>Sheet1!H122/1000</f>
        <v>79.097999999999999</v>
      </c>
      <c r="S12" s="1">
        <f t="shared" si="6"/>
        <v>989.55099999999993</v>
      </c>
      <c r="T12">
        <v>159454</v>
      </c>
    </row>
    <row r="13" spans="1:21" x14ac:dyDescent="0.25">
      <c r="A13" s="2">
        <v>39753</v>
      </c>
      <c r="B13" s="1">
        <f>Sheet1!B123</f>
        <v>162141</v>
      </c>
      <c r="C13" s="1">
        <f>Sheet1!F123+Sheet1!G123+Sheet1!H123</f>
        <v>415654</v>
      </c>
      <c r="D13" s="1">
        <v>450063</v>
      </c>
      <c r="E13" s="1">
        <f t="shared" si="5"/>
        <v>1027858</v>
      </c>
      <c r="G13" s="9">
        <f t="shared" si="7"/>
        <v>0.15774649805712462</v>
      </c>
      <c r="H13" s="9">
        <f t="shared" si="8"/>
        <v>0.40438854394284035</v>
      </c>
      <c r="I13" s="9">
        <f t="shared" si="9"/>
        <v>0.437864958000035</v>
      </c>
      <c r="M13" s="8">
        <f t="shared" si="3"/>
        <v>0.90531376902256933</v>
      </c>
      <c r="N13" s="8">
        <f t="shared" si="4"/>
        <v>4.7282795872581623E-4</v>
      </c>
      <c r="O13" s="2">
        <v>39753</v>
      </c>
      <c r="P13" s="1">
        <f>(Sheet1!F123+'Lán með veð í íbúð'!D13+'Lán með veð í íbúð'!T13)/1000</f>
        <v>930.53399999999999</v>
      </c>
      <c r="Q13" s="1">
        <f>(Sheet1!G123+'Lán með veð í íbúð'!U13)/1000</f>
        <v>0.48599999999999999</v>
      </c>
      <c r="R13" s="1">
        <f>Sheet1!H123/1000</f>
        <v>96.837999999999994</v>
      </c>
      <c r="S13" s="1">
        <f t="shared" si="6"/>
        <v>1027.8579999999999</v>
      </c>
      <c r="T13">
        <v>162141</v>
      </c>
    </row>
    <row r="14" spans="1:21" x14ac:dyDescent="0.25">
      <c r="A14" s="2">
        <v>39783</v>
      </c>
      <c r="B14" s="1">
        <f>Sheet1!B124</f>
        <v>163282</v>
      </c>
      <c r="C14" s="1">
        <f>Sheet1!F124+Sheet1!G124+Sheet1!H124</f>
        <v>410907</v>
      </c>
      <c r="D14" s="1">
        <v>458421</v>
      </c>
      <c r="E14" s="1">
        <f t="shared" si="5"/>
        <v>1032610</v>
      </c>
      <c r="G14" s="9">
        <f t="shared" si="7"/>
        <v>0.15812552657828222</v>
      </c>
      <c r="H14" s="9">
        <f t="shared" si="8"/>
        <v>0.39793048682464821</v>
      </c>
      <c r="I14" s="9">
        <f t="shared" si="9"/>
        <v>0.44394398659706957</v>
      </c>
      <c r="M14" s="8">
        <f t="shared" si="3"/>
        <v>0.91248196318067798</v>
      </c>
      <c r="N14" s="8">
        <f t="shared" si="4"/>
        <v>4.7452571638856869E-4</v>
      </c>
      <c r="O14" s="2">
        <v>39783</v>
      </c>
      <c r="P14" s="1">
        <f>(Sheet1!F124+'Lán með veð í íbúð'!D14+'Lán með veð í íbúð'!T14)/1000</f>
        <v>942.23800000000006</v>
      </c>
      <c r="Q14" s="1">
        <f>(Sheet1!G124+'Lán með veð í íbúð'!U14)/1000</f>
        <v>0.49</v>
      </c>
      <c r="R14" s="1">
        <f>Sheet1!H124/1000</f>
        <v>89.882000000000005</v>
      </c>
      <c r="S14" s="1">
        <f t="shared" si="6"/>
        <v>1032.6100000000001</v>
      </c>
      <c r="T14">
        <v>163282</v>
      </c>
    </row>
    <row r="15" spans="1:21" x14ac:dyDescent="0.25">
      <c r="A15" s="2">
        <v>39814</v>
      </c>
      <c r="B15" s="1">
        <f>Sheet1!B125</f>
        <v>165826</v>
      </c>
      <c r="C15" s="1">
        <f>Sheet1!F125+Sheet1!G125+Sheet1!H125</f>
        <v>409949</v>
      </c>
      <c r="D15" s="1">
        <v>464605</v>
      </c>
      <c r="E15" s="1">
        <f t="shared" si="5"/>
        <v>1040380</v>
      </c>
      <c r="G15" s="9">
        <f t="shared" si="7"/>
        <v>0.15938983832830311</v>
      </c>
      <c r="H15" s="9">
        <f t="shared" si="8"/>
        <v>0.39403775543551395</v>
      </c>
      <c r="I15" s="9">
        <f t="shared" si="9"/>
        <v>0.44657240623618294</v>
      </c>
      <c r="M15" s="8">
        <f t="shared" si="3"/>
        <v>0.91888444606778286</v>
      </c>
      <c r="N15" s="8">
        <f t="shared" si="4"/>
        <v>4.4887444972029446E-4</v>
      </c>
      <c r="O15" s="2">
        <v>39814</v>
      </c>
      <c r="P15" s="1">
        <f>(Sheet1!F125+'Lán með veð í íbúð'!D15+'Lán með veð í íbúð'!T15)/1000</f>
        <v>955.98900000000003</v>
      </c>
      <c r="Q15" s="1">
        <f>(Sheet1!G125+'Lán með veð í íbúð'!U15)/1000</f>
        <v>0.46700000000000003</v>
      </c>
      <c r="R15" s="1">
        <f>Sheet1!H125/1000</f>
        <v>83.924000000000007</v>
      </c>
      <c r="S15" s="1">
        <f t="shared" si="6"/>
        <v>1040.3800000000001</v>
      </c>
      <c r="T15">
        <v>165826</v>
      </c>
    </row>
    <row r="16" spans="1:21" x14ac:dyDescent="0.25">
      <c r="A16" s="2">
        <v>39845</v>
      </c>
      <c r="B16" s="1">
        <f>Sheet1!B126</f>
        <v>167084</v>
      </c>
      <c r="C16" s="1">
        <f>Sheet1!F126+Sheet1!G126+Sheet1!H126</f>
        <v>408248</v>
      </c>
      <c r="D16" s="1">
        <v>570249</v>
      </c>
      <c r="E16" s="1">
        <f t="shared" si="5"/>
        <v>1145581</v>
      </c>
      <c r="G16" s="9">
        <f t="shared" si="7"/>
        <v>0.14585088265255797</v>
      </c>
      <c r="H16" s="9">
        <f t="shared" si="8"/>
        <v>0.3563676422706033</v>
      </c>
      <c r="I16" s="9">
        <f t="shared" si="9"/>
        <v>0.49778147507683873</v>
      </c>
      <c r="M16" s="8">
        <f t="shared" si="3"/>
        <v>0.93072423512610647</v>
      </c>
      <c r="N16" s="8">
        <f t="shared" si="4"/>
        <v>4.0678048955071711E-4</v>
      </c>
      <c r="O16" s="2">
        <v>39845</v>
      </c>
      <c r="P16" s="1">
        <f>(Sheet1!F126+'Lán með veð í íbúð'!D16+'Lán með veð í íbúð'!T16)/1000</f>
        <v>1066.22</v>
      </c>
      <c r="Q16" s="1">
        <f>(Sheet1!G126+'Lán með veð í íbúð'!U16)/1000</f>
        <v>0.46600000000000003</v>
      </c>
      <c r="R16" s="1">
        <f>Sheet1!H126/1000</f>
        <v>78.894999999999996</v>
      </c>
      <c r="S16" s="1">
        <f t="shared" si="6"/>
        <v>1145.5809999999999</v>
      </c>
      <c r="T16">
        <v>167084</v>
      </c>
    </row>
    <row r="17" spans="1:20" x14ac:dyDescent="0.25">
      <c r="A17" s="2">
        <v>39873</v>
      </c>
      <c r="B17" s="1">
        <f>Sheet1!B127</f>
        <v>168288</v>
      </c>
      <c r="C17" s="1">
        <f>Sheet1!F127+Sheet1!G127+Sheet1!H127</f>
        <v>356647</v>
      </c>
      <c r="D17" s="1">
        <v>573162</v>
      </c>
      <c r="E17" s="1">
        <f t="shared" si="5"/>
        <v>1098097</v>
      </c>
      <c r="G17" s="9">
        <f t="shared" si="7"/>
        <v>0.15325422071092079</v>
      </c>
      <c r="H17" s="9">
        <f t="shared" si="8"/>
        <v>0.32478642597147611</v>
      </c>
      <c r="I17" s="9">
        <f t="shared" si="9"/>
        <v>0.52195935331760313</v>
      </c>
      <c r="M17" s="8">
        <f t="shared" si="3"/>
        <v>0.93052435258451671</v>
      </c>
      <c r="N17" s="8">
        <f t="shared" si="4"/>
        <v>4.4076251915814359E-4</v>
      </c>
      <c r="O17" s="2">
        <v>39873</v>
      </c>
      <c r="P17" s="1">
        <f>(Sheet1!F127+'Lán með veð í íbúð'!D17+'Lán með veð í íbúð'!T17)/1000</f>
        <v>1021.806</v>
      </c>
      <c r="Q17" s="1">
        <f>(Sheet1!G127+'Lán með veð í íbúð'!U17)/1000</f>
        <v>0.48399999999999999</v>
      </c>
      <c r="R17" s="1">
        <f>Sheet1!H127/1000</f>
        <v>75.807000000000002</v>
      </c>
      <c r="S17" s="1">
        <f t="shared" si="6"/>
        <v>1098.097</v>
      </c>
      <c r="T17">
        <v>168288</v>
      </c>
    </row>
    <row r="18" spans="1:20" x14ac:dyDescent="0.25">
      <c r="A18" s="2">
        <v>39904</v>
      </c>
      <c r="B18" s="1">
        <f>Sheet1!B128</f>
        <v>167847</v>
      </c>
      <c r="C18" s="1">
        <f>Sheet1!F128+Sheet1!G128+Sheet1!H128</f>
        <v>355217</v>
      </c>
      <c r="D18" s="1">
        <v>583072</v>
      </c>
      <c r="E18" s="1">
        <f t="shared" si="5"/>
        <v>1106136</v>
      </c>
      <c r="G18" s="9">
        <f t="shared" si="7"/>
        <v>0.1517417388096943</v>
      </c>
      <c r="H18" s="9">
        <f t="shared" si="8"/>
        <v>0.32113320604337986</v>
      </c>
      <c r="I18" s="9">
        <f t="shared" si="9"/>
        <v>0.52712505514692587</v>
      </c>
      <c r="M18" s="8">
        <f t="shared" si="3"/>
        <v>0.93288890335365637</v>
      </c>
      <c r="N18" s="8">
        <f t="shared" si="4"/>
        <v>4.4659969479340694E-4</v>
      </c>
      <c r="O18" s="2">
        <v>39904</v>
      </c>
      <c r="P18" s="1">
        <f>(Sheet1!F128+'Lán með veð í íbúð'!D18+'Lán með veð í íbúð'!T18)/1000</f>
        <v>1031.902</v>
      </c>
      <c r="Q18" s="1">
        <f>(Sheet1!G128+'Lán með veð í íbúð'!U18)/1000</f>
        <v>0.49399999999999999</v>
      </c>
      <c r="R18" s="1">
        <f>Sheet1!H128/1000</f>
        <v>73.739999999999995</v>
      </c>
      <c r="S18" s="1">
        <f t="shared" si="6"/>
        <v>1106.136</v>
      </c>
      <c r="T18">
        <v>167847</v>
      </c>
    </row>
    <row r="19" spans="1:20" x14ac:dyDescent="0.25">
      <c r="A19" s="2">
        <v>39934</v>
      </c>
      <c r="B19" s="1">
        <f>Sheet1!B129</f>
        <v>168581</v>
      </c>
      <c r="C19" s="1">
        <f>Sheet1!F129+Sheet1!G129+Sheet1!H129</f>
        <v>356819</v>
      </c>
      <c r="D19" s="1">
        <v>582955</v>
      </c>
      <c r="E19" s="1">
        <f t="shared" si="5"/>
        <v>1108355</v>
      </c>
      <c r="G19" s="9">
        <f t="shared" si="7"/>
        <v>0.15210018450767127</v>
      </c>
      <c r="H19" s="9">
        <f t="shared" si="8"/>
        <v>0.32193566140812285</v>
      </c>
      <c r="I19" s="9">
        <f t="shared" si="9"/>
        <v>0.52596415408420583</v>
      </c>
      <c r="M19" s="8">
        <f t="shared" si="3"/>
        <v>0.93406354462243579</v>
      </c>
      <c r="N19" s="8">
        <f t="shared" si="4"/>
        <v>4.5743466669072633E-4</v>
      </c>
      <c r="O19" s="2">
        <v>39934</v>
      </c>
      <c r="P19" s="1">
        <f>(Sheet1!F129+'Lán með veð í íbúð'!D19+'Lán með veð í íbúð'!T19)/1000</f>
        <v>1035.2739999999999</v>
      </c>
      <c r="Q19" s="1">
        <f>(Sheet1!G129+'Lán með veð í íbúð'!U19)/1000</f>
        <v>0.50700000000000001</v>
      </c>
      <c r="R19" s="1">
        <f>Sheet1!H129/1000</f>
        <v>72.573999999999998</v>
      </c>
      <c r="S19" s="1">
        <f t="shared" si="6"/>
        <v>1108.355</v>
      </c>
      <c r="T19">
        <v>168581</v>
      </c>
    </row>
    <row r="20" spans="1:20" x14ac:dyDescent="0.25">
      <c r="A20" s="2">
        <v>39965</v>
      </c>
      <c r="B20" s="1">
        <f>Sheet1!B130</f>
        <v>170497</v>
      </c>
      <c r="C20" s="1">
        <f>Sheet1!F130+Sheet1!G130+Sheet1!H130</f>
        <v>358696</v>
      </c>
      <c r="D20" s="1">
        <v>598765</v>
      </c>
      <c r="E20" s="1">
        <f t="shared" si="5"/>
        <v>1127958</v>
      </c>
      <c r="G20" s="9">
        <f t="shared" si="7"/>
        <v>0.15115545082352358</v>
      </c>
      <c r="H20" s="9">
        <f t="shared" si="8"/>
        <v>0.31800474840375265</v>
      </c>
      <c r="I20" s="9">
        <f t="shared" si="9"/>
        <v>0.53083980077272386</v>
      </c>
      <c r="M20" s="8">
        <f t="shared" si="3"/>
        <v>0.93319964041214298</v>
      </c>
      <c r="N20" s="8">
        <f t="shared" si="4"/>
        <v>4.63669746568578E-4</v>
      </c>
      <c r="O20" s="2">
        <v>39965</v>
      </c>
      <c r="P20" s="1">
        <f>(Sheet1!F130+'Lán með veð í íbúð'!D20+'Lán með veð í íbúð'!T20)/1000</f>
        <v>1052.6099999999999</v>
      </c>
      <c r="Q20" s="1">
        <f>(Sheet1!G130+'Lán með veð í íbúð'!U20)/1000</f>
        <v>0.52300000000000002</v>
      </c>
      <c r="R20" s="1">
        <f>Sheet1!H130/1000</f>
        <v>74.825000000000003</v>
      </c>
      <c r="S20" s="1">
        <f t="shared" si="6"/>
        <v>1127.9579999999999</v>
      </c>
      <c r="T20">
        <v>170497</v>
      </c>
    </row>
    <row r="21" spans="1:20" x14ac:dyDescent="0.25">
      <c r="A21" s="2">
        <v>39995</v>
      </c>
      <c r="B21" s="1">
        <f>Sheet1!B131</f>
        <v>172653</v>
      </c>
      <c r="C21" s="1">
        <f>Sheet1!F131+Sheet1!G131+Sheet1!H131</f>
        <v>360002</v>
      </c>
      <c r="D21" s="1">
        <v>609523</v>
      </c>
      <c r="E21" s="1">
        <f t="shared" si="5"/>
        <v>1142178</v>
      </c>
      <c r="G21" s="9">
        <f t="shared" si="7"/>
        <v>0.15116120254461213</v>
      </c>
      <c r="H21" s="9">
        <f t="shared" si="8"/>
        <v>0.31518905109361239</v>
      </c>
      <c r="I21" s="9">
        <f t="shared" si="9"/>
        <v>0.53364974636177553</v>
      </c>
      <c r="M21" s="8">
        <f t="shared" si="3"/>
        <v>0.93344294847212939</v>
      </c>
      <c r="N21" s="8">
        <f t="shared" si="4"/>
        <v>8.5450779125495317E-4</v>
      </c>
      <c r="O21" s="2">
        <v>39995</v>
      </c>
      <c r="P21" s="1">
        <f>(Sheet1!F131+'Lán með veð í íbúð'!D21+'Lán með veð í íbúð'!T21)/1000</f>
        <v>1066.1579999999999</v>
      </c>
      <c r="Q21" s="1">
        <f>(Sheet1!G131+'Lán með veð í íbúð'!U21)/1000</f>
        <v>0.97599999999999998</v>
      </c>
      <c r="R21" s="1">
        <f>Sheet1!H131/1000</f>
        <v>75.043999999999997</v>
      </c>
      <c r="S21" s="1">
        <f t="shared" si="6"/>
        <v>1142.1780000000001</v>
      </c>
      <c r="T21">
        <v>172653</v>
      </c>
    </row>
    <row r="22" spans="1:20" x14ac:dyDescent="0.25">
      <c r="A22" s="2">
        <v>40026</v>
      </c>
      <c r="B22" s="1">
        <f>Sheet1!B132</f>
        <v>172878</v>
      </c>
      <c r="C22" s="1">
        <f>Sheet1!F132+Sheet1!G132+Sheet1!H132</f>
        <v>354614</v>
      </c>
      <c r="D22" s="1">
        <v>609984</v>
      </c>
      <c r="E22" s="1">
        <f t="shared" si="5"/>
        <v>1137476</v>
      </c>
      <c r="G22" s="9">
        <f t="shared" si="7"/>
        <v>0.1519838660332174</v>
      </c>
      <c r="H22" s="9">
        <f t="shared" si="8"/>
        <v>0.31175514911962976</v>
      </c>
      <c r="I22" s="9">
        <f t="shared" si="9"/>
        <v>0.53626098484715279</v>
      </c>
      <c r="M22" s="8">
        <f t="shared" si="3"/>
        <v>0.93337266017041232</v>
      </c>
      <c r="N22" s="8">
        <f t="shared" si="4"/>
        <v>8.650731971487749E-4</v>
      </c>
      <c r="O22" s="2">
        <v>40026</v>
      </c>
      <c r="P22" s="1">
        <f>(Sheet1!F132+'Lán með veð í íbúð'!D22+'Lán með veð í íbúð'!T22)/1000</f>
        <v>1061.6890000000001</v>
      </c>
      <c r="Q22" s="1">
        <f>(Sheet1!G132+'Lán með veð í íbúð'!U22)/1000</f>
        <v>0.98399999999999999</v>
      </c>
      <c r="R22" s="1">
        <f>Sheet1!H132/1000</f>
        <v>74.802999999999997</v>
      </c>
      <c r="S22" s="1">
        <f t="shared" si="6"/>
        <v>1137.4760000000001</v>
      </c>
      <c r="T22">
        <v>172878</v>
      </c>
    </row>
    <row r="23" spans="1:20" x14ac:dyDescent="0.25">
      <c r="A23" s="2">
        <v>40057</v>
      </c>
      <c r="B23" s="1">
        <f>Sheet1!B133</f>
        <v>173225</v>
      </c>
      <c r="C23" s="1">
        <f>Sheet1!F133+Sheet1!G133+Sheet1!H133</f>
        <v>358015</v>
      </c>
      <c r="D23" s="1">
        <v>613666</v>
      </c>
      <c r="E23" s="1">
        <f t="shared" si="5"/>
        <v>1144906</v>
      </c>
      <c r="G23" s="9">
        <f t="shared" si="7"/>
        <v>0.1513006307941438</v>
      </c>
      <c r="H23" s="9">
        <f t="shared" si="8"/>
        <v>0.31270252754374595</v>
      </c>
      <c r="I23" s="9">
        <f t="shared" si="9"/>
        <v>0.53599684166211026</v>
      </c>
      <c r="M23" s="8">
        <f t="shared" si="3"/>
        <v>0.93277264683738237</v>
      </c>
      <c r="N23" s="8">
        <f t="shared" si="4"/>
        <v>1.137211264505558E-3</v>
      </c>
      <c r="O23" s="2">
        <v>40057</v>
      </c>
      <c r="P23" s="1">
        <f>(Sheet1!F133+'Lán með veð í íbúð'!D23+'Lán með veð í íbúð'!T23)/1000</f>
        <v>1067.9369999999999</v>
      </c>
      <c r="Q23" s="1">
        <f>(Sheet1!G133+'Lán með veð í íbúð'!U23)/1000</f>
        <v>1.302</v>
      </c>
      <c r="R23" s="1">
        <f>Sheet1!H133/1000</f>
        <v>75.667000000000002</v>
      </c>
      <c r="S23" s="1">
        <f t="shared" si="6"/>
        <v>1144.9059999999997</v>
      </c>
      <c r="T23">
        <v>173225</v>
      </c>
    </row>
    <row r="24" spans="1:20" x14ac:dyDescent="0.25">
      <c r="A24" s="2">
        <v>40087</v>
      </c>
      <c r="B24" s="1">
        <f>Sheet1!B134</f>
        <v>174121</v>
      </c>
      <c r="C24" s="1">
        <f>Sheet1!F134+Sheet1!G134+Sheet1!H134</f>
        <v>360894</v>
      </c>
      <c r="D24" s="1">
        <v>617943</v>
      </c>
      <c r="E24" s="1">
        <f t="shared" si="5"/>
        <v>1152958</v>
      </c>
      <c r="G24" s="9">
        <f t="shared" si="7"/>
        <v>0.15102111265111132</v>
      </c>
      <c r="H24" s="9">
        <f t="shared" si="8"/>
        <v>0.31301573864789523</v>
      </c>
      <c r="I24" s="9">
        <f t="shared" si="9"/>
        <v>0.53596314870099349</v>
      </c>
      <c r="M24" s="8">
        <f t="shared" si="3"/>
        <v>0.93264281959967332</v>
      </c>
      <c r="N24" s="8">
        <f t="shared" si="4"/>
        <v>1.1466159218288959E-3</v>
      </c>
      <c r="O24" s="2">
        <v>40087</v>
      </c>
      <c r="P24" s="1">
        <f>(Sheet1!F134+'Lán með veð í íbúð'!D24+'Lán með veð í íbúð'!T24)/1000</f>
        <v>1075.298</v>
      </c>
      <c r="Q24" s="1">
        <f>(Sheet1!G134+'Lán með veð í íbúð'!U24)/1000</f>
        <v>1.3220000000000001</v>
      </c>
      <c r="R24" s="1">
        <f>Sheet1!H134/1000</f>
        <v>76.337999999999994</v>
      </c>
      <c r="S24" s="1">
        <f t="shared" si="6"/>
        <v>1152.9579999999999</v>
      </c>
      <c r="T24">
        <v>174121</v>
      </c>
    </row>
    <row r="25" spans="1:20" x14ac:dyDescent="0.25">
      <c r="A25" s="2">
        <v>40118</v>
      </c>
      <c r="B25" s="1">
        <f>Sheet1!B135</f>
        <v>175499</v>
      </c>
      <c r="C25" s="1">
        <f>Sheet1!F135+Sheet1!G135+Sheet1!H135</f>
        <v>363438</v>
      </c>
      <c r="D25" s="1">
        <v>624259</v>
      </c>
      <c r="E25" s="1">
        <f t="shared" si="5"/>
        <v>1163196</v>
      </c>
      <c r="G25" s="9">
        <f t="shared" si="7"/>
        <v>0.15087655046956833</v>
      </c>
      <c r="H25" s="9">
        <f t="shared" si="8"/>
        <v>0.31244777320417194</v>
      </c>
      <c r="I25" s="9">
        <f t="shared" si="9"/>
        <v>0.53667567632625968</v>
      </c>
      <c r="M25" s="8">
        <f t="shared" si="3"/>
        <v>0.93349186207655477</v>
      </c>
      <c r="N25" s="8">
        <f t="shared" si="4"/>
        <v>1.18380737210238E-3</v>
      </c>
      <c r="O25" s="2">
        <v>40118</v>
      </c>
      <c r="P25" s="1">
        <f>(Sheet1!F135+'Lán með veð í íbúð'!D25+'Lán með veð í íbúð'!T25)/1000</f>
        <v>1085.8340000000001</v>
      </c>
      <c r="Q25" s="1">
        <f>(Sheet1!G135+'Lán með veð í íbúð'!U25)/1000</f>
        <v>1.377</v>
      </c>
      <c r="R25" s="1">
        <f>Sheet1!H135/1000</f>
        <v>75.984999999999999</v>
      </c>
      <c r="S25" s="1">
        <f t="shared" si="6"/>
        <v>1163.1959999999999</v>
      </c>
      <c r="T25">
        <v>175499</v>
      </c>
    </row>
    <row r="26" spans="1:20" x14ac:dyDescent="0.25">
      <c r="A26" s="2">
        <v>40148</v>
      </c>
      <c r="B26" s="1">
        <f>Sheet1!B136</f>
        <v>174436</v>
      </c>
      <c r="C26" s="1">
        <f>Sheet1!F136+Sheet1!G136+Sheet1!H136</f>
        <v>360134</v>
      </c>
      <c r="D26" s="1">
        <v>616362</v>
      </c>
      <c r="E26" s="1">
        <f t="shared" si="5"/>
        <v>1150932</v>
      </c>
      <c r="G26" s="9">
        <f t="shared" si="7"/>
        <v>0.15156064823986126</v>
      </c>
      <c r="H26" s="9">
        <f t="shared" si="8"/>
        <v>0.31290640976182782</v>
      </c>
      <c r="I26" s="9">
        <f t="shared" si="9"/>
        <v>0.53553294199831092</v>
      </c>
      <c r="M26" s="8">
        <f t="shared" si="3"/>
        <v>0.93479632158980719</v>
      </c>
      <c r="N26" s="8">
        <f t="shared" si="4"/>
        <v>1.9436421960637119E-3</v>
      </c>
      <c r="O26" s="2">
        <v>40148</v>
      </c>
      <c r="P26" s="1">
        <f>(Sheet1!F136+'Lán með veð í íbúð'!D26+'Lán með veð í íbúð'!T26)/1000</f>
        <v>1075.8869999999999</v>
      </c>
      <c r="Q26" s="1">
        <f>(Sheet1!G136+'Lán með veð í íbúð'!U26)/1000</f>
        <v>2.2370000000000001</v>
      </c>
      <c r="R26" s="1">
        <f>Sheet1!H136/1000</f>
        <v>72.808000000000007</v>
      </c>
      <c r="S26" s="1">
        <f t="shared" si="6"/>
        <v>1150.932</v>
      </c>
      <c r="T26">
        <v>174436</v>
      </c>
    </row>
    <row r="27" spans="1:20" x14ac:dyDescent="0.25">
      <c r="A27" s="2">
        <v>40179</v>
      </c>
      <c r="B27" s="1">
        <f>Sheet1!B137</f>
        <v>175376</v>
      </c>
      <c r="C27" s="1">
        <f>Sheet1!F137+Sheet1!G137+Sheet1!H137</f>
        <v>422171</v>
      </c>
      <c r="D27" s="1">
        <v>619345</v>
      </c>
      <c r="E27" s="1">
        <f t="shared" si="5"/>
        <v>1216892</v>
      </c>
      <c r="G27" s="9">
        <f t="shared" si="7"/>
        <v>0.14411796609723787</v>
      </c>
      <c r="H27" s="9">
        <f t="shared" si="8"/>
        <v>0.34692561048967369</v>
      </c>
      <c r="I27" s="9">
        <f t="shared" si="9"/>
        <v>0.50895642341308844</v>
      </c>
      <c r="M27" s="8">
        <f t="shared" si="3"/>
        <v>0.89568753841754245</v>
      </c>
      <c r="N27" s="8">
        <f t="shared" si="4"/>
        <v>6.0440860815914651E-3</v>
      </c>
      <c r="O27" s="2">
        <v>40179</v>
      </c>
      <c r="P27" s="1">
        <f>(Sheet1!F137+'Lán með veð í íbúð'!D27+'Lán með veð í íbúð'!T27)/1000</f>
        <v>1089.9549999999999</v>
      </c>
      <c r="Q27" s="1">
        <f>(Sheet1!G137+'Lán með veð í íbúð'!U27)/1000</f>
        <v>7.3550000000000004</v>
      </c>
      <c r="R27" s="1">
        <f>Sheet1!H137/1000</f>
        <v>119.58199999999999</v>
      </c>
      <c r="S27" s="1">
        <f t="shared" si="6"/>
        <v>1216.8919999999998</v>
      </c>
      <c r="T27">
        <v>175376</v>
      </c>
    </row>
    <row r="28" spans="1:20" x14ac:dyDescent="0.25">
      <c r="A28" s="2">
        <v>40210</v>
      </c>
      <c r="B28" s="1">
        <f>Sheet1!B138</f>
        <v>174778</v>
      </c>
      <c r="C28" s="1">
        <f>Sheet1!F138+Sheet1!G138+Sheet1!H138</f>
        <v>425309</v>
      </c>
      <c r="D28" s="1">
        <v>617765</v>
      </c>
      <c r="E28" s="1">
        <f t="shared" si="5"/>
        <v>1217852</v>
      </c>
      <c r="G28" s="9">
        <f t="shared" si="7"/>
        <v>0.14351333331143687</v>
      </c>
      <c r="H28" s="9">
        <f t="shared" si="8"/>
        <v>0.34922880612750973</v>
      </c>
      <c r="I28" s="9">
        <f t="shared" si="9"/>
        <v>0.50725786056105338</v>
      </c>
      <c r="M28" s="8">
        <f t="shared" si="3"/>
        <v>0.8888452784082137</v>
      </c>
      <c r="N28" s="8">
        <f t="shared" si="4"/>
        <v>1.1841340327067655E-2</v>
      </c>
      <c r="O28" s="2">
        <v>40210</v>
      </c>
      <c r="P28" s="1">
        <f>(Sheet1!F138+'Lán með veð í íbúð'!D28+'Lán með veð í íbúð'!T28)/1000</f>
        <v>1082.482</v>
      </c>
      <c r="Q28" s="1">
        <f>(Sheet1!G138+'Lán með veð í íbúð'!U28)/1000</f>
        <v>14.420999999999999</v>
      </c>
      <c r="R28" s="1">
        <f>Sheet1!H138/1000</f>
        <v>120.949</v>
      </c>
      <c r="S28" s="1">
        <f t="shared" si="6"/>
        <v>1217.8520000000001</v>
      </c>
      <c r="T28">
        <v>174778</v>
      </c>
    </row>
    <row r="29" spans="1:20" x14ac:dyDescent="0.25">
      <c r="A29" s="2">
        <v>40238</v>
      </c>
      <c r="B29" s="1">
        <f>Sheet1!B139</f>
        <v>176270</v>
      </c>
      <c r="C29" s="1">
        <f>Sheet1!F139+Sheet1!G139+Sheet1!H139</f>
        <v>430525</v>
      </c>
      <c r="D29" s="1">
        <v>625136</v>
      </c>
      <c r="E29" s="1">
        <f t="shared" si="5"/>
        <v>1231931</v>
      </c>
      <c r="G29" s="9">
        <f t="shared" si="7"/>
        <v>0.14308431235190933</v>
      </c>
      <c r="H29" s="9">
        <f t="shared" si="8"/>
        <v>0.34947168307315912</v>
      </c>
      <c r="I29" s="9">
        <f t="shared" si="9"/>
        <v>0.50744400457493155</v>
      </c>
      <c r="M29" s="8">
        <f t="shared" si="3"/>
        <v>0.88529308865512768</v>
      </c>
      <c r="N29" s="8">
        <f t="shared" si="4"/>
        <v>1.6704669336188475E-2</v>
      </c>
      <c r="O29" s="2">
        <v>40238</v>
      </c>
      <c r="P29" s="1">
        <f>(Sheet1!F139+'Lán með veð í íbúð'!D29+'Lán með veð í íbúð'!T29)/1000</f>
        <v>1090.6199999999999</v>
      </c>
      <c r="Q29" s="1">
        <f>(Sheet1!G139+'Lán með veð í íbúð'!U29)/1000</f>
        <v>20.579000000000001</v>
      </c>
      <c r="R29" s="1">
        <f>Sheet1!H139/1000</f>
        <v>120.732</v>
      </c>
      <c r="S29" s="1">
        <f t="shared" si="6"/>
        <v>1231.9309999999998</v>
      </c>
      <c r="T29">
        <v>176270</v>
      </c>
    </row>
    <row r="30" spans="1:20" x14ac:dyDescent="0.25">
      <c r="A30" s="2">
        <v>40269</v>
      </c>
      <c r="B30" s="1">
        <f>Sheet1!B140</f>
        <v>176887</v>
      </c>
      <c r="C30" s="1">
        <f>Sheet1!F140+Sheet1!G140+Sheet1!H140</f>
        <v>429579</v>
      </c>
      <c r="D30" s="1">
        <v>629368</v>
      </c>
      <c r="E30" s="1">
        <f t="shared" si="5"/>
        <v>1235834</v>
      </c>
      <c r="G30" s="9">
        <f t="shared" si="7"/>
        <v>0.14313168273408888</v>
      </c>
      <c r="H30" s="9">
        <f t="shared" si="8"/>
        <v>0.34760250972217954</v>
      </c>
      <c r="I30" s="9">
        <f t="shared" si="9"/>
        <v>0.50926580754373163</v>
      </c>
      <c r="M30" s="8">
        <f t="shared" si="3"/>
        <v>0.88661988584227336</v>
      </c>
      <c r="N30" s="8">
        <f t="shared" si="4"/>
        <v>1.943545816023835E-2</v>
      </c>
      <c r="O30" s="2">
        <v>40269</v>
      </c>
      <c r="P30" s="1">
        <f>(Sheet1!F140+'Lán með veð í íbúð'!D30+'Lán með veð í íbúð'!T30)/1000</f>
        <v>1095.7149999999999</v>
      </c>
      <c r="Q30" s="1">
        <f>(Sheet1!G140+'Lán með veð í íbúð'!U30)/1000</f>
        <v>24.018999999999998</v>
      </c>
      <c r="R30" s="1">
        <f>Sheet1!H140/1000</f>
        <v>116.1</v>
      </c>
      <c r="S30" s="1">
        <f t="shared" si="6"/>
        <v>1235.8339999999998</v>
      </c>
      <c r="T30">
        <v>176887</v>
      </c>
    </row>
    <row r="31" spans="1:20" x14ac:dyDescent="0.25">
      <c r="A31" s="2">
        <v>40299</v>
      </c>
      <c r="B31" s="1">
        <f>Sheet1!B141</f>
        <v>177032</v>
      </c>
      <c r="C31" s="1">
        <f>Sheet1!F141+Sheet1!G141+Sheet1!H141</f>
        <v>430183</v>
      </c>
      <c r="D31" s="1">
        <v>638591</v>
      </c>
      <c r="E31" s="1">
        <f t="shared" si="5"/>
        <v>1245806</v>
      </c>
      <c r="G31" s="9">
        <f t="shared" si="7"/>
        <v>0.14210238191179045</v>
      </c>
      <c r="H31" s="9">
        <f t="shared" si="8"/>
        <v>0.34530496722603682</v>
      </c>
      <c r="I31" s="9">
        <f t="shared" si="9"/>
        <v>0.51259265086217276</v>
      </c>
      <c r="M31" s="8">
        <f t="shared" si="3"/>
        <v>0.88682989165247228</v>
      </c>
      <c r="N31" s="8">
        <f t="shared" si="4"/>
        <v>2.2006636667346278E-2</v>
      </c>
      <c r="O31" s="2">
        <v>40299</v>
      </c>
      <c r="P31" s="1">
        <f>(Sheet1!F141+'Lán með veð í íbúð'!D31+'Lán með veð í íbúð'!T31)/1000</f>
        <v>1104.818</v>
      </c>
      <c r="Q31" s="1">
        <f>(Sheet1!G141+'Lán með veð í íbúð'!U31)/1000</f>
        <v>27.416</v>
      </c>
      <c r="R31" s="1">
        <f>Sheet1!H141/1000</f>
        <v>113.572</v>
      </c>
      <c r="S31" s="1">
        <f t="shared" si="6"/>
        <v>1245.806</v>
      </c>
      <c r="T31">
        <v>177032</v>
      </c>
    </row>
    <row r="32" spans="1:20" x14ac:dyDescent="0.25">
      <c r="A32" s="2">
        <v>40330</v>
      </c>
      <c r="B32" s="1">
        <f>Sheet1!B142</f>
        <v>177263</v>
      </c>
      <c r="C32" s="1">
        <f>Sheet1!F142+Sheet1!G142+Sheet1!H142</f>
        <v>428847</v>
      </c>
      <c r="D32" s="1">
        <v>647088</v>
      </c>
      <c r="E32" s="1">
        <f t="shared" si="5"/>
        <v>1253198</v>
      </c>
      <c r="G32" s="9">
        <f t="shared" si="7"/>
        <v>0.14144851811126413</v>
      </c>
      <c r="H32" s="9">
        <f t="shared" si="8"/>
        <v>0.34220211012146523</v>
      </c>
      <c r="I32" s="9">
        <f t="shared" si="9"/>
        <v>0.51634937176727058</v>
      </c>
      <c r="M32" s="8">
        <f t="shared" si="3"/>
        <v>0.88621191543554956</v>
      </c>
      <c r="N32" s="8">
        <f t="shared" si="4"/>
        <v>2.2883853948059283E-2</v>
      </c>
      <c r="O32" s="2">
        <v>40330</v>
      </c>
      <c r="P32" s="1">
        <f>(Sheet1!F142+'Lán með veð í íbúð'!D32+'Lán með veð í íbúð'!T32)/1000</f>
        <v>1110.5989999999999</v>
      </c>
      <c r="Q32" s="1">
        <f>(Sheet1!G142+'Lán með veð í íbúð'!U32)/1000</f>
        <v>28.678000000000001</v>
      </c>
      <c r="R32" s="1">
        <f>Sheet1!H142/1000</f>
        <v>113.92100000000001</v>
      </c>
      <c r="S32" s="1">
        <f t="shared" si="6"/>
        <v>1253.1980000000001</v>
      </c>
      <c r="T32">
        <v>177263</v>
      </c>
    </row>
    <row r="33" spans="1:20" x14ac:dyDescent="0.25">
      <c r="A33" s="2">
        <v>40360</v>
      </c>
      <c r="B33" s="1">
        <f>Sheet1!B143</f>
        <v>176344</v>
      </c>
      <c r="C33" s="1">
        <f>Sheet1!F143+Sheet1!G143+Sheet1!H143</f>
        <v>421966</v>
      </c>
      <c r="D33" s="1">
        <v>647646</v>
      </c>
      <c r="E33" s="1">
        <f t="shared" si="5"/>
        <v>1245956</v>
      </c>
      <c r="G33" s="9">
        <f t="shared" si="7"/>
        <v>0.14153308784579874</v>
      </c>
      <c r="H33" s="9">
        <f t="shared" si="8"/>
        <v>0.33866846020244695</v>
      </c>
      <c r="I33" s="9">
        <f t="shared" si="9"/>
        <v>0.51979845195175434</v>
      </c>
      <c r="M33" s="8">
        <f t="shared" si="3"/>
        <v>0.88852736372713015</v>
      </c>
      <c r="N33" s="8">
        <f t="shared" si="4"/>
        <v>2.3162936732918339E-2</v>
      </c>
      <c r="O33" s="2">
        <v>40360</v>
      </c>
      <c r="P33" s="1">
        <f>(Sheet1!F143+'Lán með veð í íbúð'!D33+'Lán með veð í íbúð'!T33)/1000</f>
        <v>1107.066</v>
      </c>
      <c r="Q33" s="1">
        <f>(Sheet1!G143+'Lán með veð í íbúð'!U33)/1000</f>
        <v>28.86</v>
      </c>
      <c r="R33" s="1">
        <f>Sheet1!H143/1000</f>
        <v>110.03</v>
      </c>
      <c r="S33" s="1">
        <f t="shared" si="6"/>
        <v>1245.9559999999999</v>
      </c>
      <c r="T33">
        <v>176344</v>
      </c>
    </row>
    <row r="34" spans="1:20" x14ac:dyDescent="0.25">
      <c r="A34" s="2">
        <v>40391</v>
      </c>
      <c r="B34" s="1">
        <f>Sheet1!B144</f>
        <v>175145</v>
      </c>
      <c r="C34" s="1">
        <f>Sheet1!F144+Sheet1!G144+Sheet1!H144</f>
        <v>405059</v>
      </c>
      <c r="D34" s="1">
        <v>645144</v>
      </c>
      <c r="E34" s="1">
        <f t="shared" si="5"/>
        <v>1225348</v>
      </c>
      <c r="G34" s="9">
        <f t="shared" si="7"/>
        <v>0.14293490502289963</v>
      </c>
      <c r="H34" s="9">
        <f t="shared" si="8"/>
        <v>0.33056650029216189</v>
      </c>
      <c r="I34" s="9">
        <f t="shared" si="9"/>
        <v>0.52649859468493854</v>
      </c>
      <c r="M34" s="8">
        <f t="shared" si="3"/>
        <v>0.89980234186533126</v>
      </c>
      <c r="N34" s="8">
        <f t="shared" si="4"/>
        <v>2.3736930243490013E-2</v>
      </c>
      <c r="O34" s="2">
        <v>40391</v>
      </c>
      <c r="P34" s="1">
        <f>(Sheet1!F144+'Lán með veð í íbúð'!D34+'Lán með veð í íbúð'!T34)/1000</f>
        <v>1102.5709999999999</v>
      </c>
      <c r="Q34" s="1">
        <f>(Sheet1!G144+'Lán með veð í íbúð'!U34)/1000</f>
        <v>29.085999999999999</v>
      </c>
      <c r="R34" s="1">
        <f>Sheet1!H144/1000</f>
        <v>93.691000000000003</v>
      </c>
      <c r="S34" s="1">
        <f t="shared" si="6"/>
        <v>1225.348</v>
      </c>
      <c r="T34">
        <v>175145</v>
      </c>
    </row>
    <row r="35" spans="1:20" x14ac:dyDescent="0.25">
      <c r="A35" s="2">
        <v>40422</v>
      </c>
      <c r="B35" s="1">
        <f>Sheet1!B145</f>
        <v>175126</v>
      </c>
      <c r="C35" s="1">
        <f>Sheet1!F145+Sheet1!G145+Sheet1!H145</f>
        <v>418045</v>
      </c>
      <c r="D35" s="1">
        <v>646989</v>
      </c>
      <c r="E35" s="1">
        <f t="shared" si="5"/>
        <v>1240160</v>
      </c>
      <c r="G35" s="9">
        <f t="shared" si="7"/>
        <v>0.14121242420332861</v>
      </c>
      <c r="H35" s="9">
        <f t="shared" si="8"/>
        <v>0.33708956908785964</v>
      </c>
      <c r="I35" s="9">
        <f t="shared" si="9"/>
        <v>0.52169800670881172</v>
      </c>
      <c r="M35" s="8">
        <f t="shared" si="3"/>
        <v>0.88699442007482909</v>
      </c>
      <c r="N35" s="8">
        <f t="shared" si="4"/>
        <v>2.8197974454909042E-2</v>
      </c>
      <c r="O35" s="2">
        <v>40422</v>
      </c>
      <c r="P35" s="1">
        <f>(Sheet1!F145+'Lán með veð í íbúð'!D35+'Lán með veð í íbúð'!T35)/1000</f>
        <v>1100.0150000000001</v>
      </c>
      <c r="Q35" s="1">
        <f>(Sheet1!G145+'Lán með veð í íbúð'!U35)/1000</f>
        <v>34.97</v>
      </c>
      <c r="R35" s="1">
        <f>Sheet1!H145/1000</f>
        <v>105.175</v>
      </c>
      <c r="S35" s="1">
        <f t="shared" si="6"/>
        <v>1240.1600000000001</v>
      </c>
      <c r="T35">
        <v>175126</v>
      </c>
    </row>
    <row r="36" spans="1:20" x14ac:dyDescent="0.25">
      <c r="A36" s="2">
        <v>40452</v>
      </c>
      <c r="B36" s="1">
        <f>Sheet1!B146</f>
        <v>174833</v>
      </c>
      <c r="C36" s="1">
        <f>Sheet1!F146+Sheet1!G146+Sheet1!H146</f>
        <v>416957</v>
      </c>
      <c r="D36" s="1">
        <v>648080</v>
      </c>
      <c r="E36" s="1">
        <f t="shared" si="5"/>
        <v>1239870</v>
      </c>
      <c r="G36" s="9">
        <f t="shared" si="7"/>
        <v>0.14100913805479606</v>
      </c>
      <c r="H36" s="9">
        <f t="shared" si="8"/>
        <v>0.33629090146547624</v>
      </c>
      <c r="I36" s="9">
        <f t="shared" si="9"/>
        <v>0.52269996047972767</v>
      </c>
      <c r="M36" s="8">
        <f t="shared" si="3"/>
        <v>0.88615903280182595</v>
      </c>
      <c r="N36" s="8">
        <f t="shared" si="4"/>
        <v>2.9295813270746124E-2</v>
      </c>
      <c r="O36" s="2">
        <v>40452</v>
      </c>
      <c r="P36" s="1">
        <f>(Sheet1!F146+'Lán með veð í íbúð'!D36+'Lán með veð í íbúð'!T36)/1000</f>
        <v>1098.722</v>
      </c>
      <c r="Q36" s="1">
        <f>(Sheet1!G146+'Lán með veð í íbúð'!U36)/1000</f>
        <v>36.323</v>
      </c>
      <c r="R36" s="1">
        <f>Sheet1!H146/1000</f>
        <v>104.825</v>
      </c>
      <c r="S36" s="1">
        <f t="shared" si="6"/>
        <v>1239.8700000000001</v>
      </c>
      <c r="T36">
        <v>174833</v>
      </c>
    </row>
    <row r="37" spans="1:20" x14ac:dyDescent="0.25">
      <c r="A37" s="2">
        <v>40483</v>
      </c>
      <c r="B37" s="1">
        <f>Sheet1!B147</f>
        <v>175441</v>
      </c>
      <c r="C37" s="1">
        <f>Sheet1!F147+Sheet1!G147+Sheet1!H147</f>
        <v>418945</v>
      </c>
      <c r="D37" s="1">
        <v>652709</v>
      </c>
      <c r="E37" s="1">
        <f t="shared" si="5"/>
        <v>1247095</v>
      </c>
      <c r="G37" s="9">
        <f t="shared" si="7"/>
        <v>0.1406797397150979</v>
      </c>
      <c r="H37" s="9">
        <f t="shared" si="8"/>
        <v>0.33593671693014565</v>
      </c>
      <c r="I37" s="9">
        <f t="shared" si="9"/>
        <v>0.52338354335475645</v>
      </c>
      <c r="M37" s="8">
        <f t="shared" si="3"/>
        <v>0.88603193822443349</v>
      </c>
      <c r="N37" s="8">
        <f t="shared" si="4"/>
        <v>2.9349808956013773E-2</v>
      </c>
      <c r="O37" s="2">
        <v>40483</v>
      </c>
      <c r="P37" s="1">
        <f>(Sheet1!F147+'Lán með veð í íbúð'!D37+'Lán með veð í íbúð'!T37)/1000</f>
        <v>1104.9659999999999</v>
      </c>
      <c r="Q37" s="1">
        <f>(Sheet1!G147+'Lán með veð í íbúð'!U37)/1000</f>
        <v>36.601999999999997</v>
      </c>
      <c r="R37" s="1">
        <f>Sheet1!H147/1000</f>
        <v>105.527</v>
      </c>
      <c r="S37" s="1">
        <f t="shared" si="6"/>
        <v>1247.095</v>
      </c>
      <c r="T37">
        <v>175441</v>
      </c>
    </row>
    <row r="38" spans="1:20" x14ac:dyDescent="0.25">
      <c r="A38" s="2">
        <v>40513</v>
      </c>
      <c r="B38" s="1">
        <f>Sheet1!B148</f>
        <v>171889</v>
      </c>
      <c r="C38" s="1">
        <f>Sheet1!F148+Sheet1!G148+Sheet1!H148</f>
        <v>415297</v>
      </c>
      <c r="D38" s="1">
        <v>641887</v>
      </c>
      <c r="E38" s="1">
        <f t="shared" si="5"/>
        <v>1229073</v>
      </c>
      <c r="G38" s="9">
        <f t="shared" si="7"/>
        <v>0.13985255554389364</v>
      </c>
      <c r="H38" s="9">
        <f t="shared" si="8"/>
        <v>0.33789449446859543</v>
      </c>
      <c r="I38" s="9">
        <f t="shared" si="9"/>
        <v>0.52225294998751093</v>
      </c>
      <c r="M38" s="8">
        <f t="shared" si="3"/>
        <v>0.88471148581085102</v>
      </c>
      <c r="N38" s="8">
        <f t="shared" si="4"/>
        <v>2.939288390518708E-2</v>
      </c>
      <c r="O38" s="2">
        <v>40513</v>
      </c>
      <c r="P38" s="1">
        <f>(Sheet1!F148+'Lán með veð í íbúð'!D38+'Lán með veð í íbúð'!T38)/1000</f>
        <v>1087.375</v>
      </c>
      <c r="Q38" s="1">
        <f>(Sheet1!G148+'Lán með veð í íbúð'!U38)/1000</f>
        <v>36.125999999999998</v>
      </c>
      <c r="R38" s="1">
        <f>Sheet1!H148/1000</f>
        <v>105.572</v>
      </c>
      <c r="S38" s="1">
        <f t="shared" si="6"/>
        <v>1229.0729999999999</v>
      </c>
      <c r="T38">
        <v>171889</v>
      </c>
    </row>
    <row r="39" spans="1:20" x14ac:dyDescent="0.25">
      <c r="A39" s="2">
        <v>40544</v>
      </c>
      <c r="B39" s="1">
        <f>Sheet1!B149</f>
        <v>172078</v>
      </c>
      <c r="C39" s="1">
        <f>Sheet1!F149+Sheet1!G149+Sheet1!H149</f>
        <v>413148</v>
      </c>
      <c r="D39" s="1">
        <v>662489</v>
      </c>
      <c r="E39" s="1">
        <f t="shared" si="5"/>
        <v>1247715</v>
      </c>
      <c r="G39" s="9">
        <f t="shared" si="7"/>
        <v>0.13791450772011238</v>
      </c>
      <c r="H39" s="9">
        <f t="shared" si="8"/>
        <v>0.33112369411283826</v>
      </c>
      <c r="I39" s="9">
        <f t="shared" si="9"/>
        <v>0.53096179816704936</v>
      </c>
      <c r="M39" s="8">
        <f t="shared" si="3"/>
        <v>0.88826534905807819</v>
      </c>
      <c r="N39" s="8">
        <f t="shared" si="4"/>
        <v>2.7699434566387359E-2</v>
      </c>
      <c r="O39" s="2">
        <v>40544</v>
      </c>
      <c r="P39" s="1">
        <f>(Sheet1!F149+'Lán með veð í íbúð'!D39+'Lán með veð í íbúð'!T39)/1000</f>
        <v>1108.3019999999999</v>
      </c>
      <c r="Q39" s="1">
        <f>(Sheet1!G149+'Lán með veð í íbúð'!U39)/1000</f>
        <v>34.561</v>
      </c>
      <c r="R39" s="1">
        <f>Sheet1!H149/1000</f>
        <v>104.852</v>
      </c>
      <c r="S39" s="1">
        <f t="shared" si="6"/>
        <v>1247.7149999999999</v>
      </c>
      <c r="T39">
        <v>172078</v>
      </c>
    </row>
    <row r="40" spans="1:20" x14ac:dyDescent="0.25">
      <c r="A40" s="2">
        <v>40575</v>
      </c>
      <c r="B40" s="1">
        <f>Sheet1!B150</f>
        <v>170479</v>
      </c>
      <c r="C40" s="1">
        <f>Sheet1!F150+Sheet1!G150+Sheet1!H150</f>
        <v>414867</v>
      </c>
      <c r="D40" s="1">
        <v>635486</v>
      </c>
      <c r="E40" s="1">
        <f t="shared" si="5"/>
        <v>1220832</v>
      </c>
      <c r="G40" s="9">
        <f t="shared" si="7"/>
        <v>0.13964165421614114</v>
      </c>
      <c r="H40" s="9">
        <f t="shared" si="8"/>
        <v>0.33982316977274513</v>
      </c>
      <c r="I40" s="9">
        <f t="shared" si="9"/>
        <v>0.52053517601111376</v>
      </c>
      <c r="M40" s="8">
        <f t="shared" si="3"/>
        <v>0.88454349165159496</v>
      </c>
      <c r="N40" s="8">
        <f t="shared" si="4"/>
        <v>2.9646175722785773E-2</v>
      </c>
      <c r="O40" s="2">
        <v>40575</v>
      </c>
      <c r="P40" s="1">
        <f>(Sheet1!F150+'Lán með veð í íbúð'!D40+'Lán með veð í íbúð'!T40)/1000</f>
        <v>1079.8789999999999</v>
      </c>
      <c r="Q40" s="1">
        <f>(Sheet1!G150+'Lán með veð í íbúð'!U40)/1000</f>
        <v>36.192999999999998</v>
      </c>
      <c r="R40" s="1">
        <f>Sheet1!H150/1000</f>
        <v>104.76</v>
      </c>
      <c r="S40" s="1">
        <f t="shared" si="6"/>
        <v>1220.8319999999999</v>
      </c>
      <c r="T40">
        <v>170479</v>
      </c>
    </row>
    <row r="41" spans="1:20" x14ac:dyDescent="0.25">
      <c r="A41" s="2">
        <v>40603</v>
      </c>
      <c r="B41" s="1">
        <f>Sheet1!B151</f>
        <v>172394</v>
      </c>
      <c r="C41" s="1">
        <f>Sheet1!F151+Sheet1!G151+Sheet1!H151</f>
        <v>401918</v>
      </c>
      <c r="D41" s="1">
        <v>644216</v>
      </c>
      <c r="E41" s="1">
        <f t="shared" si="5"/>
        <v>1218528</v>
      </c>
      <c r="G41" s="9">
        <f t="shared" si="7"/>
        <v>0.14147725780613987</v>
      </c>
      <c r="H41" s="9">
        <f t="shared" si="8"/>
        <v>0.32983895322881379</v>
      </c>
      <c r="I41" s="9">
        <f t="shared" si="9"/>
        <v>0.52868378896504631</v>
      </c>
      <c r="M41" s="8">
        <f t="shared" si="3"/>
        <v>0.89683618267286436</v>
      </c>
      <c r="N41" s="8">
        <f t="shared" si="4"/>
        <v>3.7743900837732089E-2</v>
      </c>
      <c r="O41" s="2">
        <v>40603</v>
      </c>
      <c r="P41" s="1">
        <f>(Sheet1!F151+'Lán með veð í íbúð'!D41+'Lán með veð í íbúð'!T41)/1000</f>
        <v>1092.82</v>
      </c>
      <c r="Q41" s="1">
        <f>(Sheet1!G151+'Lán með veð í íbúð'!U41)/1000</f>
        <v>45.991999999999997</v>
      </c>
      <c r="R41" s="1">
        <f>Sheet1!H151/1000</f>
        <v>79.715999999999994</v>
      </c>
      <c r="S41" s="1">
        <f t="shared" si="6"/>
        <v>1218.5279999999998</v>
      </c>
      <c r="T41">
        <v>172394</v>
      </c>
    </row>
    <row r="42" spans="1:20" x14ac:dyDescent="0.25">
      <c r="A42" s="2">
        <v>40634</v>
      </c>
      <c r="B42" s="1">
        <f>Sheet1!B152</f>
        <v>174042</v>
      </c>
      <c r="C42" s="1">
        <f>Sheet1!F152+Sheet1!G152+Sheet1!H152</f>
        <v>382104</v>
      </c>
      <c r="D42" s="1">
        <v>649836</v>
      </c>
      <c r="E42" s="1">
        <f t="shared" si="5"/>
        <v>1205982</v>
      </c>
      <c r="G42" s="9">
        <f t="shared" si="7"/>
        <v>0.14431558679980297</v>
      </c>
      <c r="H42" s="9">
        <f t="shared" si="8"/>
        <v>0.3168405498589531</v>
      </c>
      <c r="I42" s="9">
        <f t="shared" si="9"/>
        <v>0.5388438633412439</v>
      </c>
      <c r="M42" s="8">
        <f t="shared" si="3"/>
        <v>0.90508481884472558</v>
      </c>
      <c r="N42" s="8">
        <f t="shared" si="4"/>
        <v>4.6434358058412145E-2</v>
      </c>
      <c r="O42" s="2">
        <v>40634</v>
      </c>
      <c r="P42" s="1">
        <f>(Sheet1!F152+'Lán með veð í íbúð'!D42+'Lán með veð í íbúð'!T42)/1000</f>
        <v>1091.5160000000001</v>
      </c>
      <c r="Q42" s="1">
        <f>(Sheet1!G152+'Lán með veð í íbúð'!U42)/1000</f>
        <v>55.999000000000002</v>
      </c>
      <c r="R42" s="1">
        <f>Sheet1!H152/1000</f>
        <v>58.466999999999999</v>
      </c>
      <c r="S42" s="1">
        <f t="shared" si="6"/>
        <v>1205.9820000000002</v>
      </c>
      <c r="T42">
        <v>174042</v>
      </c>
    </row>
    <row r="43" spans="1:20" x14ac:dyDescent="0.25">
      <c r="A43" s="2">
        <v>40664</v>
      </c>
      <c r="B43" s="1">
        <f>Sheet1!B153</f>
        <v>175113</v>
      </c>
      <c r="C43" s="1">
        <f>Sheet1!F153+Sheet1!G153+Sheet1!H153</f>
        <v>372945</v>
      </c>
      <c r="D43" s="1">
        <v>658074</v>
      </c>
      <c r="E43" s="1">
        <f t="shared" si="5"/>
        <v>1206132</v>
      </c>
      <c r="G43" s="9">
        <f t="shared" si="7"/>
        <v>0.1451856015759469</v>
      </c>
      <c r="H43" s="9">
        <f t="shared" si="8"/>
        <v>0.30920744993085336</v>
      </c>
      <c r="I43" s="9">
        <f t="shared" si="9"/>
        <v>0.54560694849319979</v>
      </c>
      <c r="M43" s="8">
        <f t="shared" si="3"/>
        <v>0.91107855524934256</v>
      </c>
      <c r="N43" s="8">
        <f t="shared" si="4"/>
        <v>5.2889733462009134E-2</v>
      </c>
      <c r="O43" s="2">
        <v>40664</v>
      </c>
      <c r="P43" s="1">
        <f>(Sheet1!F153+'Lán með veð í íbúð'!D43+'Lán með veð í íbúð'!T43)/1000</f>
        <v>1098.8810000000001</v>
      </c>
      <c r="Q43" s="1">
        <f>(Sheet1!G153+'Lán með veð í íbúð'!U43)/1000</f>
        <v>63.792000000000002</v>
      </c>
      <c r="R43" s="1">
        <f>Sheet1!H153/1000</f>
        <v>43.459000000000003</v>
      </c>
      <c r="S43" s="1">
        <f t="shared" si="6"/>
        <v>1206.1320000000001</v>
      </c>
      <c r="T43">
        <v>175113</v>
      </c>
    </row>
    <row r="44" spans="1:20" x14ac:dyDescent="0.25">
      <c r="A44" s="2">
        <v>40695</v>
      </c>
      <c r="B44" s="1">
        <f>Sheet1!B154</f>
        <v>176555</v>
      </c>
      <c r="C44" s="1">
        <f>Sheet1!F154+Sheet1!G154+Sheet1!H154</f>
        <v>369613</v>
      </c>
      <c r="D44" s="1">
        <v>664436</v>
      </c>
      <c r="E44" s="1">
        <f t="shared" si="5"/>
        <v>1210604</v>
      </c>
      <c r="G44" s="9">
        <f t="shared" si="7"/>
        <v>0.14584042345804243</v>
      </c>
      <c r="H44" s="9">
        <f t="shared" si="8"/>
        <v>0.30531288513832766</v>
      </c>
      <c r="I44" s="9">
        <f t="shared" si="9"/>
        <v>0.54884669140362996</v>
      </c>
      <c r="M44" s="8">
        <f t="shared" si="3"/>
        <v>0.91356132971640602</v>
      </c>
      <c r="N44" s="8">
        <f t="shared" si="4"/>
        <v>5.5128679568215537E-2</v>
      </c>
      <c r="O44" s="2">
        <v>40695</v>
      </c>
      <c r="P44" s="1">
        <f>(Sheet1!F154+'Lán með veð í íbúð'!D44+'Lán með veð í íbúð'!T44)/1000</f>
        <v>1105.961</v>
      </c>
      <c r="Q44" s="1">
        <f>(Sheet1!G154+'Lán með veð í íbúð'!U44)/1000</f>
        <v>66.739000000000004</v>
      </c>
      <c r="R44" s="1">
        <f>Sheet1!H154/1000</f>
        <v>37.904000000000003</v>
      </c>
      <c r="S44" s="1">
        <f t="shared" si="6"/>
        <v>1210.604</v>
      </c>
      <c r="T44">
        <v>176555</v>
      </c>
    </row>
    <row r="45" spans="1:20" x14ac:dyDescent="0.25">
      <c r="A45" s="2">
        <v>40725</v>
      </c>
      <c r="B45" s="1">
        <f>Sheet1!B155</f>
        <v>183015</v>
      </c>
      <c r="C45" s="1">
        <f>Sheet1!F155+Sheet1!G155+Sheet1!H155</f>
        <v>368050</v>
      </c>
      <c r="D45" s="1">
        <v>667956</v>
      </c>
      <c r="E45" s="1">
        <f t="shared" si="5"/>
        <v>1219021</v>
      </c>
      <c r="G45" s="9">
        <f t="shared" si="7"/>
        <v>0.15013277047729284</v>
      </c>
      <c r="H45" s="9">
        <f t="shared" si="8"/>
        <v>0.30192260838820661</v>
      </c>
      <c r="I45" s="9">
        <f t="shared" si="9"/>
        <v>0.5479446211345006</v>
      </c>
      <c r="M45" s="8">
        <f t="shared" si="3"/>
        <v>0.91433699665551293</v>
      </c>
      <c r="N45" s="8">
        <f t="shared" si="4"/>
        <v>5.7320587586267999E-2</v>
      </c>
      <c r="O45" s="2">
        <v>40725</v>
      </c>
      <c r="P45" s="1">
        <f>(Sheet1!F155+'Lán með veð í íbúð'!D45+'Lán með veð í íbúð'!T45)/1000</f>
        <v>1114.596</v>
      </c>
      <c r="Q45" s="1">
        <f>(Sheet1!G155+'Lán með veð í íbúð'!U45)/1000</f>
        <v>69.875</v>
      </c>
      <c r="R45" s="1">
        <f>Sheet1!H155/1000</f>
        <v>34.549999999999997</v>
      </c>
      <c r="S45" s="1">
        <f t="shared" si="6"/>
        <v>1219.021</v>
      </c>
      <c r="T45">
        <v>183015</v>
      </c>
    </row>
    <row r="46" spans="1:20" x14ac:dyDescent="0.25">
      <c r="A46" s="2">
        <v>40756</v>
      </c>
      <c r="B46" s="1">
        <f>Sheet1!B156</f>
        <v>183090</v>
      </c>
      <c r="C46" s="1">
        <f>Sheet1!F156+Sheet1!G156+Sheet1!H156</f>
        <v>362840</v>
      </c>
      <c r="D46" s="1">
        <v>668381</v>
      </c>
      <c r="E46" s="1">
        <f t="shared" si="5"/>
        <v>1214311</v>
      </c>
      <c r="G46" s="9">
        <f t="shared" si="7"/>
        <v>0.15077686029361506</v>
      </c>
      <c r="H46" s="9">
        <f t="shared" si="8"/>
        <v>0.29880318962769836</v>
      </c>
      <c r="I46" s="9">
        <f t="shared" si="9"/>
        <v>0.5504199500786866</v>
      </c>
      <c r="M46" s="8">
        <f t="shared" si="3"/>
        <v>0.91674538071383693</v>
      </c>
      <c r="N46" s="8">
        <f t="shared" si="4"/>
        <v>6.3271270704127691E-2</v>
      </c>
      <c r="O46" s="2">
        <v>40756</v>
      </c>
      <c r="P46" s="1">
        <f>(Sheet1!F156+'Lán með veð í íbúð'!D46+'Lán með veð í íbúð'!T46)/1000</f>
        <v>1113.2139999999999</v>
      </c>
      <c r="Q46" s="1">
        <f>(Sheet1!G156+'Lán með veð í íbúð'!U46)/1000</f>
        <v>76.831000000000003</v>
      </c>
      <c r="R46" s="1">
        <f>Sheet1!H156/1000</f>
        <v>24.265999999999998</v>
      </c>
      <c r="S46" s="1">
        <f t="shared" si="6"/>
        <v>1214.3109999999999</v>
      </c>
      <c r="T46">
        <v>183090</v>
      </c>
    </row>
    <row r="47" spans="1:20" x14ac:dyDescent="0.25">
      <c r="A47" s="2">
        <v>40787</v>
      </c>
      <c r="B47" s="1">
        <f>Sheet1!B157</f>
        <v>183326</v>
      </c>
      <c r="C47" s="1">
        <f>Sheet1!F157+Sheet1!G157+Sheet1!H157</f>
        <v>359318</v>
      </c>
      <c r="D47" s="1">
        <v>665528</v>
      </c>
      <c r="E47" s="1">
        <f t="shared" si="5"/>
        <v>1208172</v>
      </c>
      <c r="G47" s="9">
        <f t="shared" si="7"/>
        <v>0.1517383286485699</v>
      </c>
      <c r="H47" s="9">
        <f t="shared" si="8"/>
        <v>0.29740632956234708</v>
      </c>
      <c r="I47" s="9">
        <f t="shared" si="9"/>
        <v>0.55085534178908302</v>
      </c>
      <c r="M47" s="8">
        <f t="shared" si="3"/>
        <v>0.91791897180202808</v>
      </c>
      <c r="N47" s="8">
        <f t="shared" si="4"/>
        <v>6.6062613601374637E-2</v>
      </c>
      <c r="O47" s="2">
        <v>40787</v>
      </c>
      <c r="P47" s="1">
        <f>(Sheet1!F157+'Lán með veð í íbúð'!D47+'Lán með veð í íbúð'!T47)/1000</f>
        <v>1109.0039999999999</v>
      </c>
      <c r="Q47" s="1">
        <f>(Sheet1!G157+'Lán með veð í íbúð'!U47)/1000</f>
        <v>79.814999999999998</v>
      </c>
      <c r="R47" s="1">
        <f>Sheet1!H157/1000</f>
        <v>19.353000000000002</v>
      </c>
      <c r="S47" s="1">
        <f t="shared" si="6"/>
        <v>1208.172</v>
      </c>
      <c r="T47">
        <v>183326</v>
      </c>
    </row>
    <row r="48" spans="1:20" x14ac:dyDescent="0.25">
      <c r="A48" s="2">
        <v>40817</v>
      </c>
      <c r="B48" s="1">
        <f>Sheet1!B158</f>
        <v>183809</v>
      </c>
      <c r="C48" s="1">
        <f>Sheet1!F158+Sheet1!G158+Sheet1!H158</f>
        <v>359483</v>
      </c>
      <c r="D48" s="1">
        <v>667876</v>
      </c>
      <c r="E48" s="1">
        <f t="shared" si="5"/>
        <v>1211168</v>
      </c>
      <c r="G48" s="9">
        <f t="shared" si="7"/>
        <v>0.15176177045628683</v>
      </c>
      <c r="H48" s="9">
        <f t="shared" si="8"/>
        <v>0.29680688393352533</v>
      </c>
      <c r="I48" s="9">
        <f t="shared" si="9"/>
        <v>0.55143134561018781</v>
      </c>
      <c r="M48" s="8">
        <f t="shared" si="3"/>
        <v>0.91728562841818817</v>
      </c>
      <c r="N48" s="8">
        <f t="shared" si="4"/>
        <v>6.9635261169383608E-2</v>
      </c>
      <c r="O48" s="2">
        <v>40817</v>
      </c>
      <c r="P48" s="1">
        <f>(Sheet1!F158+'Lán með veð í íbúð'!D48+'Lán með veð í íbúð'!T48)/1000</f>
        <v>1110.9870000000001</v>
      </c>
      <c r="Q48" s="1">
        <f>(Sheet1!G158+'Lán með veð í íbúð'!U48)/1000</f>
        <v>84.34</v>
      </c>
      <c r="R48" s="1">
        <f>Sheet1!H158/1000</f>
        <v>15.840999999999999</v>
      </c>
      <c r="S48" s="1">
        <f t="shared" si="6"/>
        <v>1211.1679999999999</v>
      </c>
      <c r="T48">
        <v>183809</v>
      </c>
    </row>
    <row r="49" spans="1:20" x14ac:dyDescent="0.25">
      <c r="A49" s="2">
        <v>40848</v>
      </c>
      <c r="B49" s="1">
        <f>Sheet1!B159</f>
        <v>183542</v>
      </c>
      <c r="C49" s="1">
        <f>Sheet1!F159+Sheet1!G159+Sheet1!H159</f>
        <v>357418</v>
      </c>
      <c r="D49" s="1">
        <v>665139</v>
      </c>
      <c r="E49" s="1">
        <f t="shared" si="5"/>
        <v>1206099</v>
      </c>
      <c r="G49" s="9">
        <f t="shared" si="7"/>
        <v>0.15217822085915003</v>
      </c>
      <c r="H49" s="9">
        <f t="shared" si="8"/>
        <v>0.29634217423279513</v>
      </c>
      <c r="I49" s="9">
        <f t="shared" si="9"/>
        <v>0.55147960490805481</v>
      </c>
      <c r="K49">
        <v>1000</v>
      </c>
      <c r="M49" s="8">
        <f t="shared" si="3"/>
        <v>0.91761289910695543</v>
      </c>
      <c r="N49" s="8">
        <f t="shared" si="4"/>
        <v>7.3294149153593516E-2</v>
      </c>
      <c r="O49" s="2">
        <v>40848</v>
      </c>
      <c r="P49" s="1">
        <f>(Sheet1!F159+'Lán með veð í íbúð'!D49+'Lán með veð í íbúð'!T49)/1000</f>
        <v>1106.732</v>
      </c>
      <c r="Q49" s="1">
        <f>(Sheet1!G159+'Lán með veð í íbúð'!U49)/1000</f>
        <v>88.4</v>
      </c>
      <c r="R49" s="1">
        <f>Sheet1!H159/1000</f>
        <v>10.967000000000001</v>
      </c>
      <c r="S49" s="1">
        <f t="shared" si="6"/>
        <v>1206.0990000000002</v>
      </c>
      <c r="T49">
        <v>183542</v>
      </c>
    </row>
    <row r="50" spans="1:20" x14ac:dyDescent="0.25">
      <c r="A50" s="2">
        <v>40878</v>
      </c>
      <c r="B50" s="1">
        <f>Sheet1!B160</f>
        <v>181352</v>
      </c>
      <c r="C50" s="1">
        <f>Sheet1!F160+Sheet1!G160+Sheet1!H160</f>
        <v>483362</v>
      </c>
      <c r="D50" s="1">
        <v>658301</v>
      </c>
      <c r="E50" s="1">
        <f t="shared" si="5"/>
        <v>1323015</v>
      </c>
      <c r="G50" s="9">
        <f t="shared" si="7"/>
        <v>0.13707478751185739</v>
      </c>
      <c r="H50" s="9">
        <f t="shared" si="8"/>
        <v>0.36534884336156431</v>
      </c>
      <c r="I50" s="9">
        <f t="shared" si="9"/>
        <v>0.49757636912657832</v>
      </c>
      <c r="M50" s="8">
        <f t="shared" si="3"/>
        <v>0.92002282664973567</v>
      </c>
      <c r="N50" s="8">
        <f t="shared" si="4"/>
        <v>7.490240095539355E-2</v>
      </c>
      <c r="O50" s="2">
        <v>40878</v>
      </c>
      <c r="P50" s="1">
        <f>(Sheet1!F160+'Lán með veð í íbúð'!D50+'Lán með veð í íbúð'!T50)/1000</f>
        <v>1217.204</v>
      </c>
      <c r="Q50" s="1">
        <f>(Sheet1!G160+'Lán með veð í íbúð'!U50)/1000</f>
        <v>99.096999999999994</v>
      </c>
      <c r="R50" s="1">
        <f>Sheet1!H160/1000</f>
        <v>6.7140000000000004</v>
      </c>
      <c r="S50" s="1">
        <f t="shared" si="6"/>
        <v>1323.0149999999999</v>
      </c>
      <c r="T50">
        <v>181352</v>
      </c>
    </row>
    <row r="51" spans="1:20" x14ac:dyDescent="0.25">
      <c r="A51" s="2">
        <v>40909</v>
      </c>
      <c r="B51" s="1">
        <f>Sheet1!B161</f>
        <v>180954</v>
      </c>
      <c r="C51" s="1">
        <f>Sheet1!F161+Sheet1!G161+Sheet1!H161</f>
        <v>484949</v>
      </c>
      <c r="D51" s="1">
        <v>657779</v>
      </c>
      <c r="E51" s="1">
        <f t="shared" si="5"/>
        <v>1323682</v>
      </c>
      <c r="G51" s="9">
        <f t="shared" si="7"/>
        <v>0.13670503942789886</v>
      </c>
      <c r="H51" s="9">
        <f t="shared" si="8"/>
        <v>0.36636367345026977</v>
      </c>
      <c r="I51" s="9">
        <f t="shared" si="9"/>
        <v>0.49693128712183138</v>
      </c>
      <c r="M51" s="8">
        <f t="shared" si="3"/>
        <v>0.91922077961323023</v>
      </c>
      <c r="N51" s="8">
        <f t="shared" si="4"/>
        <v>7.7949235541466905E-2</v>
      </c>
      <c r="O51" s="2">
        <v>40909</v>
      </c>
      <c r="P51" s="1">
        <f>(Sheet1!F161+'Lán með veð í íbúð'!D51+'Lán með veð í íbúð'!T51)/1000</f>
        <v>1216.7560000000001</v>
      </c>
      <c r="Q51" s="1">
        <f>(Sheet1!G161+'Lán með veð í íbúð'!U51)/1000</f>
        <v>103.18</v>
      </c>
      <c r="R51" s="1">
        <f>Sheet1!H161/1000</f>
        <v>3.746</v>
      </c>
      <c r="S51" s="1">
        <f t="shared" si="6"/>
        <v>1323.6820000000002</v>
      </c>
      <c r="T51">
        <v>180954</v>
      </c>
    </row>
    <row r="52" spans="1:20" x14ac:dyDescent="0.25">
      <c r="A52" s="2">
        <v>40940</v>
      </c>
      <c r="B52" s="1">
        <f>Sheet1!B162</f>
        <v>180691</v>
      </c>
      <c r="C52" s="1">
        <f>Sheet1!F162+Sheet1!G162+Sheet1!H162</f>
        <v>487202</v>
      </c>
      <c r="D52" s="1">
        <v>657380</v>
      </c>
      <c r="E52" s="1">
        <f t="shared" si="5"/>
        <v>1325273</v>
      </c>
      <c r="G52" s="9">
        <f t="shared" si="7"/>
        <v>0.13634247434302216</v>
      </c>
      <c r="H52" s="9">
        <f t="shared" si="8"/>
        <v>0.36762387824999077</v>
      </c>
      <c r="I52" s="9">
        <f t="shared" si="9"/>
        <v>0.49603364740698708</v>
      </c>
      <c r="M52" s="8">
        <f t="shared" si="3"/>
        <v>0.91741399696515369</v>
      </c>
      <c r="N52" s="8">
        <f t="shared" si="4"/>
        <v>8.0145751101848461E-2</v>
      </c>
      <c r="O52" s="2">
        <v>40940</v>
      </c>
      <c r="P52" s="1">
        <f>(Sheet1!F162+'Lán með veð í íbúð'!D52+'Lán með veð í íbúð'!T52)/1000</f>
        <v>1215.8240000000001</v>
      </c>
      <c r="Q52" s="1">
        <f>(Sheet1!G162+'Lán með veð í íbúð'!U52)/1000</f>
        <v>106.215</v>
      </c>
      <c r="R52" s="1">
        <f>Sheet1!H162/1000</f>
        <v>3.234</v>
      </c>
      <c r="S52" s="1">
        <f t="shared" si="6"/>
        <v>1325.2729999999999</v>
      </c>
      <c r="T52">
        <v>180691</v>
      </c>
    </row>
    <row r="53" spans="1:20" x14ac:dyDescent="0.25">
      <c r="A53" s="2">
        <v>40969</v>
      </c>
      <c r="B53" s="1">
        <f>Sheet1!B163</f>
        <v>181312</v>
      </c>
      <c r="C53" s="1">
        <f>Sheet1!F163+Sheet1!G163+Sheet1!H163</f>
        <v>491040</v>
      </c>
      <c r="D53" s="1">
        <v>660981</v>
      </c>
      <c r="E53" s="1">
        <f t="shared" si="5"/>
        <v>1333333</v>
      </c>
      <c r="G53" s="9">
        <f t="shared" si="7"/>
        <v>0.1359840339960085</v>
      </c>
      <c r="H53" s="9">
        <f t="shared" si="8"/>
        <v>0.36828009207002299</v>
      </c>
      <c r="I53" s="9">
        <f t="shared" si="9"/>
        <v>0.49573587393396851</v>
      </c>
      <c r="M53" s="8">
        <f t="shared" si="3"/>
        <v>0.91542097885524476</v>
      </c>
      <c r="N53" s="8">
        <f t="shared" si="4"/>
        <v>8.2624520656130171E-2</v>
      </c>
      <c r="O53" s="2">
        <v>40969</v>
      </c>
      <c r="P53" s="1">
        <f>(Sheet1!F163+'Lán með veð í íbúð'!D53+'Lán með veð í íbúð'!T53)/1000</f>
        <v>1220.5609999999999</v>
      </c>
      <c r="Q53" s="1">
        <f>(Sheet1!G163+'Lán með veð í íbúð'!U53)/1000</f>
        <v>110.166</v>
      </c>
      <c r="R53" s="1">
        <f>Sheet1!H163/1000</f>
        <v>2.6059999999999999</v>
      </c>
      <c r="S53" s="1">
        <f t="shared" si="6"/>
        <v>1333.3329999999999</v>
      </c>
      <c r="T53">
        <v>181312</v>
      </c>
    </row>
    <row r="54" spans="1:20" x14ac:dyDescent="0.25">
      <c r="A54" s="2">
        <v>41000</v>
      </c>
      <c r="B54" s="1">
        <f>Sheet1!B164</f>
        <v>181634</v>
      </c>
      <c r="C54" s="1">
        <f>Sheet1!F164+Sheet1!G164+Sheet1!H164</f>
        <v>496155</v>
      </c>
      <c r="D54" s="1">
        <v>665371</v>
      </c>
      <c r="E54" s="1">
        <f t="shared" si="5"/>
        <v>1343160</v>
      </c>
      <c r="G54" s="9">
        <f t="shared" si="7"/>
        <v>0.13522886327764377</v>
      </c>
      <c r="H54" s="9">
        <f t="shared" si="8"/>
        <v>0.36939381756454925</v>
      </c>
      <c r="I54" s="9">
        <f t="shared" si="9"/>
        <v>0.49537731915780697</v>
      </c>
      <c r="M54" s="8">
        <f t="shared" si="3"/>
        <v>0.91371020578337647</v>
      </c>
      <c r="N54" s="8">
        <f t="shared" si="4"/>
        <v>8.3958724202626636E-2</v>
      </c>
      <c r="O54" s="2">
        <v>41000</v>
      </c>
      <c r="P54" s="1">
        <f>(Sheet1!F164+'Lán með veð í íbúð'!D54+'Lán með veð í íbúð'!T54)/1000</f>
        <v>1227.259</v>
      </c>
      <c r="Q54" s="1">
        <f>(Sheet1!G164+'Lán með veð í íbúð'!U54)/1000</f>
        <v>112.77</v>
      </c>
      <c r="R54" s="1">
        <f>Sheet1!H164/1000</f>
        <v>3.1309999999999998</v>
      </c>
      <c r="S54" s="1">
        <f t="shared" si="6"/>
        <v>1343.16</v>
      </c>
      <c r="T54">
        <v>181634</v>
      </c>
    </row>
    <row r="55" spans="1:20" x14ac:dyDescent="0.25">
      <c r="A55" s="2">
        <v>41030</v>
      </c>
      <c r="B55" s="1">
        <f>Sheet1!B165</f>
        <v>181816</v>
      </c>
      <c r="C55" s="1">
        <f>Sheet1!F165+Sheet1!G165+Sheet1!H165</f>
        <v>501106</v>
      </c>
      <c r="D55" s="1">
        <v>666987</v>
      </c>
      <c r="E55" s="1">
        <f t="shared" si="5"/>
        <v>1349909</v>
      </c>
      <c r="G55" s="9">
        <f t="shared" si="7"/>
        <v>0.13468759746027326</v>
      </c>
      <c r="H55" s="9">
        <f t="shared" si="8"/>
        <v>0.37121465224692923</v>
      </c>
      <c r="I55" s="9">
        <f t="shared" si="9"/>
        <v>0.49409775029279751</v>
      </c>
      <c r="M55" s="8">
        <f t="shared" si="3"/>
        <v>0.91121031121357077</v>
      </c>
      <c r="N55" s="8">
        <f t="shared" si="4"/>
        <v>8.6759922335505585E-2</v>
      </c>
      <c r="O55" s="2">
        <v>41030</v>
      </c>
      <c r="P55" s="1">
        <f>(Sheet1!F165+'Lán með veð í íbúð'!D55+'Lán með veð í íbúð'!T55)/1000</f>
        <v>1230.0509999999999</v>
      </c>
      <c r="Q55" s="1">
        <f>(Sheet1!G165+'Lán með veð í íbúð'!U55)/1000</f>
        <v>117.11799999999999</v>
      </c>
      <c r="R55" s="1">
        <f>Sheet1!H165/1000</f>
        <v>2.74</v>
      </c>
      <c r="S55" s="1">
        <f t="shared" si="6"/>
        <v>1349.9089999999999</v>
      </c>
      <c r="T55">
        <v>181816</v>
      </c>
    </row>
    <row r="56" spans="1:20" x14ac:dyDescent="0.25">
      <c r="A56" s="2">
        <v>41061</v>
      </c>
      <c r="B56" s="1">
        <f>Sheet1!B166</f>
        <v>181628</v>
      </c>
      <c r="C56" s="1">
        <f>Sheet1!F166+Sheet1!G166+Sheet1!H166</f>
        <v>504159</v>
      </c>
      <c r="D56" s="1">
        <v>664741</v>
      </c>
      <c r="E56" s="1">
        <f t="shared" si="5"/>
        <v>1350528</v>
      </c>
      <c r="G56" s="9">
        <f t="shared" si="7"/>
        <v>0.13448666003222443</v>
      </c>
      <c r="H56" s="9">
        <f t="shared" si="8"/>
        <v>0.37330510733579758</v>
      </c>
      <c r="I56" s="9">
        <f t="shared" si="9"/>
        <v>0.49220823263197799</v>
      </c>
      <c r="M56" s="8">
        <f t="shared" si="3"/>
        <v>0.91257641455786187</v>
      </c>
      <c r="N56" s="8">
        <f t="shared" si="4"/>
        <v>8.5365871718320538E-2</v>
      </c>
      <c r="O56" s="2">
        <v>41061</v>
      </c>
      <c r="P56" s="1">
        <f>(Sheet1!F166+'Lán með veð í íbúð'!D56+'Lán með veð í íbúð'!T56)/1000</f>
        <v>1232.46</v>
      </c>
      <c r="Q56" s="1">
        <f>(Sheet1!G166+'Lán með veð í íbúð'!U56)/1000</f>
        <v>115.289</v>
      </c>
      <c r="R56" s="1">
        <f>Sheet1!H166/1000</f>
        <v>2.7789999999999999</v>
      </c>
      <c r="S56" s="1">
        <f t="shared" si="6"/>
        <v>1350.528</v>
      </c>
      <c r="T56">
        <v>181628</v>
      </c>
    </row>
    <row r="57" spans="1:20" x14ac:dyDescent="0.25">
      <c r="A57" s="2">
        <v>41091</v>
      </c>
      <c r="B57" s="1">
        <f>Sheet1!B167</f>
        <v>181279</v>
      </c>
      <c r="C57" s="1">
        <f>Sheet1!F167+Sheet1!G167+Sheet1!H167</f>
        <v>506717</v>
      </c>
      <c r="D57" s="1">
        <v>666815</v>
      </c>
      <c r="E57" s="1">
        <f t="shared" si="5"/>
        <v>1354811</v>
      </c>
      <c r="G57" s="9">
        <f t="shared" si="7"/>
        <v>0.13380390327506936</v>
      </c>
      <c r="H57" s="9">
        <f t="shared" si="8"/>
        <v>0.37401305421937081</v>
      </c>
      <c r="I57" s="9">
        <f t="shared" si="9"/>
        <v>0.49218304250555983</v>
      </c>
      <c r="M57" s="8">
        <f t="shared" si="3"/>
        <v>0.91088203446827631</v>
      </c>
      <c r="N57" s="8">
        <f t="shared" si="4"/>
        <v>8.7231355517485454E-2</v>
      </c>
      <c r="O57" s="2">
        <v>41091</v>
      </c>
      <c r="P57" s="1">
        <f>(Sheet1!F167+'Lán með veð í íbúð'!D57+'Lán með veð í íbúð'!T57)/1000</f>
        <v>1234.0730000000001</v>
      </c>
      <c r="Q57" s="1">
        <f>(Sheet1!G167+'Lán með veð í íbúð'!U57)/1000</f>
        <v>118.182</v>
      </c>
      <c r="R57" s="1">
        <f>Sheet1!H167/1000</f>
        <v>2.556</v>
      </c>
      <c r="S57" s="1">
        <f t="shared" si="6"/>
        <v>1354.8110000000001</v>
      </c>
      <c r="T57">
        <v>181279</v>
      </c>
    </row>
    <row r="58" spans="1:20" x14ac:dyDescent="0.25">
      <c r="A58" s="2">
        <v>41122</v>
      </c>
      <c r="B58" s="1">
        <f>Sheet1!B168</f>
        <v>181103</v>
      </c>
      <c r="C58" s="1">
        <f>Sheet1!F168+Sheet1!G168+Sheet1!H168</f>
        <v>505841</v>
      </c>
      <c r="D58" s="1">
        <v>660250</v>
      </c>
      <c r="E58" s="1">
        <f t="shared" si="5"/>
        <v>1347194</v>
      </c>
      <c r="G58" s="9">
        <f t="shared" si="7"/>
        <v>0.13442978516828311</v>
      </c>
      <c r="H58" s="9">
        <f t="shared" si="8"/>
        <v>0.37547747391986602</v>
      </c>
      <c r="I58" s="9">
        <f t="shared" si="9"/>
        <v>0.49009274091185084</v>
      </c>
      <c r="M58" s="8">
        <f t="shared" si="3"/>
        <v>0.90813201365207985</v>
      </c>
      <c r="N58" s="8">
        <f t="shared" si="4"/>
        <v>8.9452595543032407E-2</v>
      </c>
      <c r="O58" s="2">
        <v>41122</v>
      </c>
      <c r="P58" s="1">
        <f>(Sheet1!F168+'Lán með veð í íbúð'!D58+'Lán með veð í íbúð'!T58)/1000</f>
        <v>1223.43</v>
      </c>
      <c r="Q58" s="1">
        <f>(Sheet1!G168+'Lán með veð í íbúð'!U58)/1000</f>
        <v>120.51</v>
      </c>
      <c r="R58" s="1">
        <f>Sheet1!H168/1000</f>
        <v>3.254</v>
      </c>
      <c r="S58" s="1">
        <f t="shared" si="6"/>
        <v>1347.194</v>
      </c>
      <c r="T58">
        <v>181103</v>
      </c>
    </row>
    <row r="59" spans="1:20" x14ac:dyDescent="0.25">
      <c r="A59" s="2">
        <v>41153</v>
      </c>
      <c r="B59" s="1">
        <f>Sheet1!B169</f>
        <v>179136</v>
      </c>
      <c r="C59" s="1">
        <f>Sheet1!F169+Sheet1!G169+Sheet1!H169</f>
        <v>505781</v>
      </c>
      <c r="D59" s="1">
        <v>658059</v>
      </c>
      <c r="E59" s="1">
        <f t="shared" si="5"/>
        <v>1342976</v>
      </c>
      <c r="G59" s="9">
        <f t="shared" si="7"/>
        <v>0.13338734273732367</v>
      </c>
      <c r="H59" s="9">
        <f t="shared" si="8"/>
        <v>0.37661209135531831</v>
      </c>
      <c r="I59" s="9">
        <f t="shared" si="9"/>
        <v>0.49000056590735797</v>
      </c>
      <c r="M59" s="8">
        <f t="shared" si="3"/>
        <v>0.90670123665650015</v>
      </c>
      <c r="N59" s="8">
        <f t="shared" si="4"/>
        <v>9.0827386341974833E-2</v>
      </c>
      <c r="O59" s="2">
        <v>41153</v>
      </c>
      <c r="P59" s="1">
        <f>(Sheet1!F169+'Lán með veð í íbúð'!D59+'Lán með veð í íbúð'!T59)/1000</f>
        <v>1217.6780000000001</v>
      </c>
      <c r="Q59" s="1">
        <f>(Sheet1!G169+'Lán með veð í íbúð'!U59)/1000</f>
        <v>121.979</v>
      </c>
      <c r="R59" s="1">
        <f>Sheet1!H169/1000</f>
        <v>3.319</v>
      </c>
      <c r="S59" s="1">
        <f t="shared" si="6"/>
        <v>1342.9760000000001</v>
      </c>
      <c r="T59">
        <v>179136</v>
      </c>
    </row>
    <row r="60" spans="1:20" x14ac:dyDescent="0.25">
      <c r="A60" s="2">
        <v>41183</v>
      </c>
      <c r="B60" s="1">
        <f>Sheet1!B170</f>
        <v>179756</v>
      </c>
      <c r="C60" s="1">
        <f>Sheet1!F170+Sheet1!G170+Sheet1!H170</f>
        <v>509637</v>
      </c>
      <c r="D60" s="1">
        <v>659951</v>
      </c>
      <c r="E60" s="1">
        <f t="shared" si="5"/>
        <v>1349344</v>
      </c>
      <c r="G60" s="9">
        <f t="shared" si="7"/>
        <v>0.13321732634524627</v>
      </c>
      <c r="H60" s="9">
        <f t="shared" si="8"/>
        <v>0.37769241942751441</v>
      </c>
      <c r="I60" s="9">
        <f t="shared" si="9"/>
        <v>0.48909025422723929</v>
      </c>
      <c r="M60" s="8">
        <f t="shared" si="3"/>
        <v>0.90582238480328225</v>
      </c>
      <c r="N60" s="8">
        <f t="shared" si="4"/>
        <v>9.1724571347262071E-2</v>
      </c>
      <c r="O60" s="2">
        <v>41183</v>
      </c>
      <c r="P60" s="1">
        <f>(Sheet1!F170+'Lán með veð í íbúð'!D60+'Lán með veð í íbúð'!T60)/1000</f>
        <v>1222.2660000000001</v>
      </c>
      <c r="Q60" s="1">
        <f>(Sheet1!G170+'Lán með veð í íbúð'!U60)/1000</f>
        <v>123.768</v>
      </c>
      <c r="R60" s="1">
        <f>Sheet1!H170/1000</f>
        <v>3.31</v>
      </c>
      <c r="S60" s="1">
        <f t="shared" si="6"/>
        <v>1349.3440000000001</v>
      </c>
      <c r="T60">
        <v>179756</v>
      </c>
    </row>
    <row r="61" spans="1:20" x14ac:dyDescent="0.25">
      <c r="A61" s="2">
        <v>41214</v>
      </c>
      <c r="B61" s="1">
        <f>Sheet1!B171</f>
        <v>179753</v>
      </c>
      <c r="C61" s="1">
        <f>Sheet1!F171+Sheet1!G171+Sheet1!H171</f>
        <v>512179</v>
      </c>
      <c r="D61" s="1">
        <v>659318</v>
      </c>
      <c r="E61" s="1">
        <f t="shared" si="5"/>
        <v>1351250</v>
      </c>
      <c r="G61" s="9">
        <f t="shared" si="7"/>
        <v>0.13302719703977797</v>
      </c>
      <c r="H61" s="9">
        <f t="shared" si="8"/>
        <v>0.37904088806660502</v>
      </c>
      <c r="I61" s="9">
        <f t="shared" si="9"/>
        <v>0.48793191489361704</v>
      </c>
      <c r="M61" s="8">
        <f t="shared" si="3"/>
        <v>0.90482442183163736</v>
      </c>
      <c r="N61" s="8">
        <f t="shared" si="4"/>
        <v>9.2794819611470861E-2</v>
      </c>
      <c r="O61" s="2">
        <v>41214</v>
      </c>
      <c r="P61" s="1">
        <f>(Sheet1!F171+'Lán með veð í íbúð'!D61+'Lán með veð í íbúð'!T61)/1000</f>
        <v>1222.644</v>
      </c>
      <c r="Q61" s="1">
        <f>(Sheet1!G171+'Lán með veð í íbúð'!U61)/1000</f>
        <v>125.389</v>
      </c>
      <c r="R61" s="1">
        <f>Sheet1!H171/1000</f>
        <v>3.2170000000000001</v>
      </c>
      <c r="S61" s="1">
        <f t="shared" si="6"/>
        <v>1351.25</v>
      </c>
      <c r="T61">
        <v>179753</v>
      </c>
    </row>
    <row r="62" spans="1:20" x14ac:dyDescent="0.25">
      <c r="A62" s="2">
        <v>41244</v>
      </c>
      <c r="B62" s="1">
        <f>Sheet1!B172</f>
        <v>180939</v>
      </c>
      <c r="C62" s="1">
        <f>Sheet1!F172+Sheet1!G172+Sheet1!H172</f>
        <v>513441</v>
      </c>
      <c r="D62" s="1">
        <v>669048</v>
      </c>
      <c r="E62" s="1">
        <f t="shared" si="5"/>
        <v>1363428</v>
      </c>
      <c r="G62" s="9">
        <f t="shared" si="7"/>
        <v>0.13270887791654565</v>
      </c>
      <c r="H62" s="9">
        <f t="shared" si="8"/>
        <v>0.37658094156787159</v>
      </c>
      <c r="I62" s="9">
        <f t="shared" si="9"/>
        <v>0.49071018051558279</v>
      </c>
      <c r="M62" s="8">
        <f t="shared" ref="M62:M119" si="10">P62/(SUM(P62:R62))</f>
        <v>0.90505402558844328</v>
      </c>
      <c r="N62" s="8">
        <f t="shared" ref="N62:N119" si="11">Q62/SUM(P62:R62)</f>
        <v>9.2645889625268069E-2</v>
      </c>
      <c r="O62" s="2">
        <v>41244</v>
      </c>
      <c r="P62" s="1">
        <f>(Sheet1!F172+'Lán með veð í íbúð'!D62+'Lán með veð í íbúð'!T62)/1000</f>
        <v>1233.9760000000001</v>
      </c>
      <c r="Q62" s="1">
        <f>(Sheet1!G172+'Lán með veð í íbúð'!U62)/1000</f>
        <v>126.316</v>
      </c>
      <c r="R62" s="1">
        <f>Sheet1!H172/1000</f>
        <v>3.1360000000000001</v>
      </c>
      <c r="S62" s="1">
        <f t="shared" si="6"/>
        <v>1363.4280000000001</v>
      </c>
      <c r="T62">
        <v>180939</v>
      </c>
    </row>
    <row r="63" spans="1:20" x14ac:dyDescent="0.25">
      <c r="A63" s="2">
        <v>41275</v>
      </c>
      <c r="B63" s="1">
        <f>Sheet1!B173</f>
        <v>180505</v>
      </c>
      <c r="C63" s="1">
        <f>Sheet1!F173+Sheet1!G173+Sheet1!H173</f>
        <v>520256</v>
      </c>
      <c r="D63" s="1">
        <v>656434</v>
      </c>
      <c r="E63" s="1">
        <f t="shared" si="5"/>
        <v>1357195</v>
      </c>
      <c r="G63" s="9">
        <f t="shared" si="7"/>
        <v>0.13299857426530454</v>
      </c>
      <c r="H63" s="9">
        <f t="shared" si="8"/>
        <v>0.38333179830459146</v>
      </c>
      <c r="I63" s="9">
        <f t="shared" si="9"/>
        <v>0.483669627430104</v>
      </c>
      <c r="M63" s="8">
        <f t="shared" si="10"/>
        <v>0.89858052822181045</v>
      </c>
      <c r="N63" s="8">
        <f t="shared" si="11"/>
        <v>9.9210504017477219E-2</v>
      </c>
      <c r="O63" s="2">
        <v>41275</v>
      </c>
      <c r="P63" s="1">
        <f>(Sheet1!F173+'Lán með veð í íbúð'!D63+'Lán með veð í íbúð'!T63)/1000</f>
        <v>1219.549</v>
      </c>
      <c r="Q63" s="1">
        <f>(Sheet1!G173+'Lán með veð í íbúð'!U63)/1000</f>
        <v>134.648</v>
      </c>
      <c r="R63" s="1">
        <f>Sheet1!H173/1000</f>
        <v>2.9980000000000002</v>
      </c>
      <c r="S63" s="1">
        <f t="shared" si="6"/>
        <v>1357.1949999999999</v>
      </c>
      <c r="T63">
        <v>180505</v>
      </c>
    </row>
    <row r="64" spans="1:20" x14ac:dyDescent="0.25">
      <c r="A64" s="2">
        <v>41306</v>
      </c>
      <c r="B64" s="1">
        <f>Sheet1!B174</f>
        <v>179889</v>
      </c>
      <c r="C64" s="1">
        <f>Sheet1!F174+Sheet1!G174+Sheet1!H174</f>
        <v>520125</v>
      </c>
      <c r="D64" s="1">
        <v>656004</v>
      </c>
      <c r="E64" s="1">
        <f t="shared" si="5"/>
        <v>1356018</v>
      </c>
      <c r="G64" s="9">
        <f t="shared" si="7"/>
        <v>0.13265974345473291</v>
      </c>
      <c r="H64" s="9">
        <f t="shared" si="8"/>
        <v>0.38356791724003664</v>
      </c>
      <c r="I64" s="9">
        <f t="shared" si="9"/>
        <v>0.48377233930523045</v>
      </c>
      <c r="M64" s="8">
        <f t="shared" si="10"/>
        <v>0.89839294168661477</v>
      </c>
      <c r="N64" s="8">
        <f t="shared" si="11"/>
        <v>9.950236648776048E-2</v>
      </c>
      <c r="O64" s="2">
        <v>41306</v>
      </c>
      <c r="P64" s="1">
        <f>(Sheet1!F174+'Lán með veð í íbúð'!D64+'Lán með veð í íbúð'!T64)/1000</f>
        <v>1218.2370000000001</v>
      </c>
      <c r="Q64" s="1">
        <f>(Sheet1!G174+'Lán með veð í íbúð'!U64)/1000</f>
        <v>134.92699999999999</v>
      </c>
      <c r="R64" s="1">
        <f>Sheet1!H174/1000</f>
        <v>2.8540000000000001</v>
      </c>
      <c r="S64" s="1">
        <f t="shared" si="6"/>
        <v>1356.018</v>
      </c>
      <c r="T64">
        <v>179889</v>
      </c>
    </row>
    <row r="65" spans="1:20" x14ac:dyDescent="0.25">
      <c r="A65" s="2">
        <v>41334</v>
      </c>
      <c r="B65" s="1">
        <f>Sheet1!B175</f>
        <v>182691</v>
      </c>
      <c r="C65" s="1">
        <f>Sheet1!F175+Sheet1!G175+Sheet1!H175</f>
        <v>525105</v>
      </c>
      <c r="D65" s="1">
        <v>663165</v>
      </c>
      <c r="E65" s="1">
        <f t="shared" si="5"/>
        <v>1370961</v>
      </c>
      <c r="G65" s="9">
        <f t="shared" si="7"/>
        <v>0.1332576200198255</v>
      </c>
      <c r="H65" s="9">
        <f t="shared" si="8"/>
        <v>0.38301964826132912</v>
      </c>
      <c r="I65" s="9">
        <f t="shared" si="9"/>
        <v>0.48372273171884539</v>
      </c>
      <c r="M65" s="8">
        <f t="shared" si="10"/>
        <v>0.90037791009372259</v>
      </c>
      <c r="N65" s="8">
        <f t="shared" si="11"/>
        <v>9.7634433072859114E-2</v>
      </c>
      <c r="O65" s="2">
        <v>41334</v>
      </c>
      <c r="P65" s="1">
        <f>(Sheet1!F175+'Lán með veð í íbúð'!D65+'Lán með veð í íbúð'!T65)/1000</f>
        <v>1234.383</v>
      </c>
      <c r="Q65" s="1">
        <f>(Sheet1!G175+'Lán með veð í íbúð'!U65)/1000</f>
        <v>133.85300000000001</v>
      </c>
      <c r="R65" s="1">
        <f>Sheet1!H175/1000</f>
        <v>2.7250000000000001</v>
      </c>
      <c r="S65" s="1">
        <f t="shared" si="6"/>
        <v>1370.961</v>
      </c>
      <c r="T65">
        <v>182691</v>
      </c>
    </row>
    <row r="66" spans="1:20" x14ac:dyDescent="0.25">
      <c r="A66" s="2">
        <v>41365</v>
      </c>
      <c r="B66" s="1">
        <f>Sheet1!B176</f>
        <v>182513</v>
      </c>
      <c r="C66" s="1">
        <f>Sheet1!F176+Sheet1!G176+Sheet1!H176</f>
        <v>523656</v>
      </c>
      <c r="D66" s="1">
        <v>661069</v>
      </c>
      <c r="E66" s="1">
        <f t="shared" si="5"/>
        <v>1367238</v>
      </c>
      <c r="G66" s="9">
        <f t="shared" si="7"/>
        <v>0.13349029210715324</v>
      </c>
      <c r="H66" s="9">
        <f t="shared" si="8"/>
        <v>0.38300281297038263</v>
      </c>
      <c r="I66" s="9">
        <f t="shared" si="9"/>
        <v>0.48350689492246413</v>
      </c>
      <c r="M66" s="8">
        <f t="shared" si="10"/>
        <v>0.89952883111791804</v>
      </c>
      <c r="N66" s="8">
        <f t="shared" si="11"/>
        <v>9.8804304736995321E-2</v>
      </c>
      <c r="O66" s="2">
        <v>41365</v>
      </c>
      <c r="P66" s="1">
        <f>(Sheet1!F176+'Lán með veð í íbúð'!D66+'Lán með veð í íbúð'!T66)/1000</f>
        <v>1229.8699999999999</v>
      </c>
      <c r="Q66" s="1">
        <f>(Sheet1!G176+'Lán með veð í íbúð'!U66)/1000</f>
        <v>135.089</v>
      </c>
      <c r="R66" s="1">
        <f>Sheet1!H176/1000</f>
        <v>2.2789999999999999</v>
      </c>
      <c r="S66" s="1">
        <f t="shared" si="6"/>
        <v>1367.2379999999998</v>
      </c>
      <c r="T66">
        <v>182513</v>
      </c>
    </row>
    <row r="67" spans="1:20" x14ac:dyDescent="0.25">
      <c r="A67" s="2">
        <v>41395</v>
      </c>
      <c r="B67" s="1">
        <f>Sheet1!B177</f>
        <v>182415</v>
      </c>
      <c r="C67" s="1">
        <f>Sheet1!F177+Sheet1!G177+Sheet1!H177</f>
        <v>524000</v>
      </c>
      <c r="D67" s="1">
        <v>657505</v>
      </c>
      <c r="E67" s="1">
        <f t="shared" si="5"/>
        <v>1363920</v>
      </c>
      <c r="G67" s="9">
        <f t="shared" si="7"/>
        <v>0.13374318141826499</v>
      </c>
      <c r="H67" s="9">
        <f t="shared" si="8"/>
        <v>0.38418675582145578</v>
      </c>
      <c r="I67" s="9">
        <f t="shared" si="9"/>
        <v>0.48207006276027919</v>
      </c>
      <c r="M67" s="8">
        <f t="shared" si="10"/>
        <v>0.89886210334917005</v>
      </c>
      <c r="N67" s="8">
        <f t="shared" si="11"/>
        <v>9.9506569300252201E-2</v>
      </c>
      <c r="O67" s="2">
        <v>41395</v>
      </c>
      <c r="P67" s="1">
        <f>(Sheet1!F177+'Lán með veð í íbúð'!D67+'Lán með veð í íbúð'!T67)/1000</f>
        <v>1225.9760000000001</v>
      </c>
      <c r="Q67" s="1">
        <f>(Sheet1!G177+'Lán með veð í íbúð'!U67)/1000</f>
        <v>135.71899999999999</v>
      </c>
      <c r="R67" s="1">
        <f>Sheet1!H177/1000</f>
        <v>2.2250000000000001</v>
      </c>
      <c r="S67" s="1">
        <f t="shared" si="6"/>
        <v>1363.92</v>
      </c>
      <c r="T67">
        <v>182415</v>
      </c>
    </row>
    <row r="68" spans="1:20" x14ac:dyDescent="0.25">
      <c r="A68" s="2">
        <v>41426</v>
      </c>
      <c r="B68" s="1">
        <f>Sheet1!B178</f>
        <v>182057</v>
      </c>
      <c r="C68" s="1">
        <f>Sheet1!F178+Sheet1!G178+Sheet1!H178</f>
        <v>524835</v>
      </c>
      <c r="D68" s="1">
        <v>656142</v>
      </c>
      <c r="E68" s="1">
        <f t="shared" ref="E68:E127" si="12">SUM(B68:D68)</f>
        <v>1363034</v>
      </c>
      <c r="G68" s="9">
        <f t="shared" si="7"/>
        <v>0.13356746786947354</v>
      </c>
      <c r="H68" s="9">
        <f t="shared" si="8"/>
        <v>0.38504908901758872</v>
      </c>
      <c r="I68" s="9">
        <f t="shared" si="9"/>
        <v>0.48138344311293774</v>
      </c>
      <c r="M68" s="8">
        <f t="shared" si="10"/>
        <v>0.89917786350157081</v>
      </c>
      <c r="N68" s="8">
        <f t="shared" si="11"/>
        <v>9.919341703875327E-2</v>
      </c>
      <c r="O68" s="2">
        <v>41426</v>
      </c>
      <c r="P68" s="1">
        <f>(Sheet1!F178+'Lán með veð í íbúð'!D68+'Lán með veð í íbúð'!T68)/1000</f>
        <v>1225.6099999999999</v>
      </c>
      <c r="Q68" s="1">
        <f>(Sheet1!G178+'Lán með veð í íbúð'!U68)/1000</f>
        <v>135.20400000000001</v>
      </c>
      <c r="R68" s="1">
        <f>Sheet1!H178/1000</f>
        <v>2.2200000000000002</v>
      </c>
      <c r="S68" s="1">
        <f t="shared" ref="S68:S127" si="13">SUM(P68:R68)</f>
        <v>1363.0339999999999</v>
      </c>
      <c r="T68">
        <v>182057</v>
      </c>
    </row>
    <row r="69" spans="1:20" x14ac:dyDescent="0.25">
      <c r="A69" s="2">
        <v>41456</v>
      </c>
      <c r="B69" s="1">
        <f>Sheet1!B179</f>
        <v>182503</v>
      </c>
      <c r="C69" s="1">
        <f>Sheet1!F179+Sheet1!G179+Sheet1!H179</f>
        <v>529708</v>
      </c>
      <c r="D69" s="1">
        <v>656602</v>
      </c>
      <c r="E69" s="1">
        <f t="shared" si="12"/>
        <v>1368813</v>
      </c>
      <c r="G69" s="9">
        <f t="shared" si="7"/>
        <v>0.13332938830943306</v>
      </c>
      <c r="H69" s="9">
        <f t="shared" si="8"/>
        <v>0.38698346669705797</v>
      </c>
      <c r="I69" s="9">
        <f t="shared" si="9"/>
        <v>0.47968714499350895</v>
      </c>
      <c r="M69" s="8">
        <f t="shared" si="10"/>
        <v>0.8983834899288653</v>
      </c>
      <c r="N69" s="8">
        <f t="shared" si="11"/>
        <v>0.10001585315159922</v>
      </c>
      <c r="O69" s="2">
        <v>41456</v>
      </c>
      <c r="P69" s="1">
        <f>(Sheet1!F179+'Lán með veð í íbúð'!D69+'Lán með veð í íbúð'!T69)/1000</f>
        <v>1229.7190000000001</v>
      </c>
      <c r="Q69" s="1">
        <f>(Sheet1!G179+'Lán með veð í íbúð'!U69)/1000</f>
        <v>136.90299999999999</v>
      </c>
      <c r="R69" s="1">
        <f>Sheet1!H179/1000</f>
        <v>2.1909999999999998</v>
      </c>
      <c r="S69" s="1">
        <f t="shared" si="13"/>
        <v>1368.8130000000001</v>
      </c>
      <c r="T69">
        <v>182503</v>
      </c>
    </row>
    <row r="70" spans="1:20" x14ac:dyDescent="0.25">
      <c r="A70" s="2">
        <v>41487</v>
      </c>
      <c r="B70" s="1">
        <f>Sheet1!B180</f>
        <v>182093</v>
      </c>
      <c r="C70" s="1">
        <f>Sheet1!F180+Sheet1!G180+Sheet1!H180</f>
        <v>526992</v>
      </c>
      <c r="D70" s="1">
        <v>652367</v>
      </c>
      <c r="E70" s="1">
        <f t="shared" si="12"/>
        <v>1361452</v>
      </c>
      <c r="G70" s="9">
        <f t="shared" si="7"/>
        <v>0.13374911491554606</v>
      </c>
      <c r="H70" s="9">
        <f t="shared" si="8"/>
        <v>0.38708085191398595</v>
      </c>
      <c r="I70" s="9">
        <f t="shared" si="9"/>
        <v>0.47917003317046802</v>
      </c>
      <c r="M70" s="8">
        <f t="shared" si="10"/>
        <v>0.89758875083366862</v>
      </c>
      <c r="N70" s="8">
        <f t="shared" si="11"/>
        <v>0.10092827363726374</v>
      </c>
      <c r="O70" s="2">
        <v>41487</v>
      </c>
      <c r="P70" s="1">
        <f>(Sheet1!F180+'Lán með veð í íbúð'!D70+'Lán með veð í íbúð'!T70)/1000</f>
        <v>1222.0239999999999</v>
      </c>
      <c r="Q70" s="1">
        <f>(Sheet1!G180+'Lán með veð í íbúð'!U70)/1000</f>
        <v>137.40899999999999</v>
      </c>
      <c r="R70" s="1">
        <f>Sheet1!H180/1000</f>
        <v>2.0190000000000001</v>
      </c>
      <c r="S70" s="1">
        <f t="shared" si="13"/>
        <v>1361.452</v>
      </c>
      <c r="T70">
        <v>182093</v>
      </c>
    </row>
    <row r="71" spans="1:20" x14ac:dyDescent="0.25">
      <c r="A71" s="2">
        <v>41518</v>
      </c>
      <c r="B71" s="1">
        <f>Sheet1!B181</f>
        <v>182190</v>
      </c>
      <c r="C71" s="1">
        <f>Sheet1!F181+Sheet1!G181+Sheet1!H181</f>
        <v>532247</v>
      </c>
      <c r="D71" s="1">
        <v>652648</v>
      </c>
      <c r="E71" s="1">
        <f t="shared" si="12"/>
        <v>1367085</v>
      </c>
      <c r="G71" s="9">
        <f t="shared" si="7"/>
        <v>0.13326896279309625</v>
      </c>
      <c r="H71" s="9">
        <f t="shared" si="8"/>
        <v>0.38932985147229326</v>
      </c>
      <c r="I71" s="9">
        <f t="shared" si="9"/>
        <v>0.47740118573461049</v>
      </c>
      <c r="M71" s="8">
        <f t="shared" si="10"/>
        <v>0.89669625517067342</v>
      </c>
      <c r="N71" s="8">
        <f t="shared" si="11"/>
        <v>0.10186784289199283</v>
      </c>
      <c r="O71" s="2">
        <v>41518</v>
      </c>
      <c r="P71" s="1">
        <f>(Sheet1!F181+'Lán með veð í íbúð'!D71+'Lán með veð í íbúð'!T71)/1000</f>
        <v>1225.8599999999999</v>
      </c>
      <c r="Q71" s="1">
        <f>(Sheet1!G181+'Lán með veð í íbúð'!U71)/1000</f>
        <v>139.262</v>
      </c>
      <c r="R71" s="1">
        <f>Sheet1!H181/1000</f>
        <v>1.9630000000000001</v>
      </c>
      <c r="S71" s="1">
        <f t="shared" si="13"/>
        <v>1367.0849999999998</v>
      </c>
      <c r="T71">
        <v>182190</v>
      </c>
    </row>
    <row r="72" spans="1:20" x14ac:dyDescent="0.25">
      <c r="A72" s="2">
        <v>41548</v>
      </c>
      <c r="B72" s="1">
        <f>Sheet1!B182</f>
        <v>182674</v>
      </c>
      <c r="C72" s="1">
        <f>Sheet1!F182+Sheet1!G182+Sheet1!H182</f>
        <v>535845</v>
      </c>
      <c r="D72" s="1">
        <v>651557</v>
      </c>
      <c r="E72" s="1">
        <f t="shared" si="12"/>
        <v>1370076</v>
      </c>
      <c r="G72" s="9">
        <f t="shared" si="7"/>
        <v>0.13333128965108504</v>
      </c>
      <c r="H72" s="9">
        <f t="shared" si="8"/>
        <v>0.39110604083277134</v>
      </c>
      <c r="I72" s="9">
        <f t="shared" si="9"/>
        <v>0.47556266951614362</v>
      </c>
      <c r="M72" s="8">
        <f t="shared" si="10"/>
        <v>0.89574811908244512</v>
      </c>
      <c r="N72" s="8">
        <f t="shared" si="11"/>
        <v>0.1028818839246874</v>
      </c>
      <c r="O72" s="2">
        <v>41548</v>
      </c>
      <c r="P72" s="1">
        <f>(Sheet1!F182+'Lán með veð í íbúð'!D72+'Lán með veð í íbúð'!T72)/1000</f>
        <v>1227.2429999999999</v>
      </c>
      <c r="Q72" s="1">
        <f>(Sheet1!G182+'Lán með veð í íbúð'!U72)/1000</f>
        <v>140.95599999999999</v>
      </c>
      <c r="R72" s="1">
        <f>Sheet1!H182/1000</f>
        <v>1.877</v>
      </c>
      <c r="S72" s="1">
        <f t="shared" si="13"/>
        <v>1370.0759999999998</v>
      </c>
      <c r="T72">
        <v>182674</v>
      </c>
    </row>
    <row r="73" spans="1:20" x14ac:dyDescent="0.25">
      <c r="A73" s="2">
        <v>41579</v>
      </c>
      <c r="B73" s="1">
        <f>Sheet1!B183</f>
        <v>182307</v>
      </c>
      <c r="C73" s="1">
        <f>Sheet1!F183+Sheet1!G183+Sheet1!H183</f>
        <v>538032</v>
      </c>
      <c r="D73" s="1">
        <v>646902</v>
      </c>
      <c r="E73" s="1">
        <f t="shared" si="12"/>
        <v>1367241</v>
      </c>
      <c r="G73" s="9">
        <f t="shared" si="7"/>
        <v>0.13333933081292909</v>
      </c>
      <c r="H73" s="9">
        <f t="shared" si="8"/>
        <v>0.39351657827698261</v>
      </c>
      <c r="I73" s="9">
        <f t="shared" si="9"/>
        <v>0.4731440909100883</v>
      </c>
      <c r="M73" s="8">
        <f t="shared" si="10"/>
        <v>0.89491757488255541</v>
      </c>
      <c r="N73" s="8">
        <f t="shared" si="11"/>
        <v>0.10386830119927651</v>
      </c>
      <c r="O73" s="2">
        <v>41579</v>
      </c>
      <c r="P73" s="1">
        <f>(Sheet1!F183+'Lán með veð í íbúð'!D73+'Lán með veð í íbúð'!T73)/1000</f>
        <v>1223.568</v>
      </c>
      <c r="Q73" s="1">
        <f>(Sheet1!G183+'Lán með veð í íbúð'!U73)/1000</f>
        <v>142.01300000000001</v>
      </c>
      <c r="R73" s="1">
        <f>Sheet1!H183/1000</f>
        <v>1.66</v>
      </c>
      <c r="S73" s="1">
        <f t="shared" si="13"/>
        <v>1367.241</v>
      </c>
      <c r="T73">
        <v>182307</v>
      </c>
    </row>
    <row r="74" spans="1:20" x14ac:dyDescent="0.25">
      <c r="A74" s="2">
        <v>41609</v>
      </c>
      <c r="B74" s="1">
        <f>Sheet1!B184</f>
        <v>181543</v>
      </c>
      <c r="C74" s="1">
        <f>Sheet1!F184+Sheet1!G184+Sheet1!H184</f>
        <v>592344</v>
      </c>
      <c r="D74" s="1">
        <v>645479</v>
      </c>
      <c r="E74" s="1">
        <f t="shared" si="12"/>
        <v>1419366</v>
      </c>
      <c r="G74" s="9">
        <f t="shared" si="7"/>
        <v>0.12790428966172221</v>
      </c>
      <c r="H74" s="9">
        <f t="shared" si="8"/>
        <v>0.41732999099597989</v>
      </c>
      <c r="I74" s="9">
        <f t="shared" si="9"/>
        <v>0.45476571934229792</v>
      </c>
      <c r="M74" s="8">
        <f t="shared" si="10"/>
        <v>0.88243553812054121</v>
      </c>
      <c r="N74" s="8">
        <f t="shared" si="11"/>
        <v>0.11666335532906945</v>
      </c>
      <c r="O74" s="2">
        <v>41609</v>
      </c>
      <c r="P74" s="1">
        <f>(Sheet1!F184+'Lán með veð í íbúð'!D74+'Lán með veð í íbúð'!T74)/1000</f>
        <v>1252.499</v>
      </c>
      <c r="Q74" s="1">
        <f>(Sheet1!G184+'Lán með veð í íbúð'!U74)/1000</f>
        <v>165.58799999999999</v>
      </c>
      <c r="R74" s="1">
        <f>Sheet1!H184/1000</f>
        <v>1.2789999999999999</v>
      </c>
      <c r="S74" s="1">
        <f t="shared" si="13"/>
        <v>1419.366</v>
      </c>
      <c r="T74">
        <v>181543</v>
      </c>
    </row>
    <row r="75" spans="1:20" x14ac:dyDescent="0.25">
      <c r="A75" s="2">
        <v>41640</v>
      </c>
      <c r="B75" s="1">
        <f>Sheet1!B185</f>
        <v>182129</v>
      </c>
      <c r="C75" s="1">
        <f>Sheet1!F185+Sheet1!G185+Sheet1!H185</f>
        <v>596181</v>
      </c>
      <c r="D75" s="1">
        <v>645382</v>
      </c>
      <c r="E75" s="1">
        <f t="shared" si="12"/>
        <v>1423692</v>
      </c>
      <c r="G75" s="9">
        <f t="shared" ref="G75:G117" si="14">B75/$E75</f>
        <v>0.12792724830932534</v>
      </c>
      <c r="H75" s="9">
        <f t="shared" ref="H75:H117" si="15">C75/$E75</f>
        <v>0.41875700643116631</v>
      </c>
      <c r="I75" s="9">
        <f t="shared" ref="I75:I117" si="16">D75/$E75</f>
        <v>0.45331574525950835</v>
      </c>
      <c r="M75" s="8">
        <f t="shared" si="10"/>
        <v>0.88184312337219006</v>
      </c>
      <c r="N75" s="8">
        <f t="shared" si="11"/>
        <v>0.11738142800549557</v>
      </c>
      <c r="O75" s="2">
        <v>41640</v>
      </c>
      <c r="P75" s="1">
        <f>(Sheet1!F185+'Lán með veð í íbúð'!D75+'Lán með veð í íbúð'!T75)/1000</f>
        <v>1255.473</v>
      </c>
      <c r="Q75" s="1">
        <f>(Sheet1!G185+'Lán með veð í íbúð'!U75)/1000</f>
        <v>167.11500000000001</v>
      </c>
      <c r="R75" s="1">
        <f>Sheet1!H185/1000</f>
        <v>1.1040000000000001</v>
      </c>
      <c r="S75" s="1">
        <f t="shared" si="13"/>
        <v>1423.692</v>
      </c>
      <c r="T75">
        <v>182129</v>
      </c>
    </row>
    <row r="76" spans="1:20" x14ac:dyDescent="0.25">
      <c r="A76" s="2">
        <v>41671</v>
      </c>
      <c r="B76" s="1">
        <f>Sheet1!B186</f>
        <v>180383</v>
      </c>
      <c r="C76" s="1">
        <f>Sheet1!F186+Sheet1!G186+Sheet1!H186</f>
        <v>594640</v>
      </c>
      <c r="D76" s="1">
        <v>637649</v>
      </c>
      <c r="E76" s="1">
        <f t="shared" si="12"/>
        <v>1412672</v>
      </c>
      <c r="G76" s="9">
        <f t="shared" si="14"/>
        <v>0.12768923005481811</v>
      </c>
      <c r="H76" s="9">
        <f t="shared" si="15"/>
        <v>0.42093281384496894</v>
      </c>
      <c r="I76" s="9">
        <f t="shared" si="16"/>
        <v>0.45137795610021292</v>
      </c>
      <c r="M76" s="8">
        <f t="shared" si="10"/>
        <v>0.88123003782902198</v>
      </c>
      <c r="N76" s="8">
        <f t="shared" si="11"/>
        <v>0.1180132401576587</v>
      </c>
      <c r="O76" s="2">
        <v>41671</v>
      </c>
      <c r="P76" s="1">
        <f>(Sheet1!F186+'Lán með veð í íbúð'!D76+'Lán með veð í íbúð'!T76)/1000</f>
        <v>1244.8889999999999</v>
      </c>
      <c r="Q76" s="1">
        <f>(Sheet1!G186+'Lán með veð í íbúð'!U76)/1000</f>
        <v>166.714</v>
      </c>
      <c r="R76" s="1">
        <f>Sheet1!H186/1000</f>
        <v>1.069</v>
      </c>
      <c r="S76" s="1">
        <f t="shared" si="13"/>
        <v>1412.6719999999998</v>
      </c>
      <c r="T76">
        <v>180383</v>
      </c>
    </row>
    <row r="77" spans="1:20" x14ac:dyDescent="0.25">
      <c r="A77" s="2">
        <v>41699</v>
      </c>
      <c r="B77" s="1">
        <f>Sheet1!B187</f>
        <v>180700</v>
      </c>
      <c r="C77" s="1">
        <f>Sheet1!F187+Sheet1!G187+Sheet1!H187</f>
        <v>599461</v>
      </c>
      <c r="D77" s="1">
        <v>637718</v>
      </c>
      <c r="E77" s="1">
        <f t="shared" si="12"/>
        <v>1417879</v>
      </c>
      <c r="G77" s="9">
        <f t="shared" si="14"/>
        <v>0.1274438792026682</v>
      </c>
      <c r="H77" s="9">
        <f t="shared" si="15"/>
        <v>0.42278713486834912</v>
      </c>
      <c r="I77" s="9">
        <f t="shared" si="16"/>
        <v>0.44976898592898268</v>
      </c>
      <c r="M77" s="8">
        <f t="shared" si="10"/>
        <v>0.88019146908868806</v>
      </c>
      <c r="N77" s="8">
        <f t="shared" si="11"/>
        <v>0.11905599843145993</v>
      </c>
      <c r="O77" s="2">
        <v>41699</v>
      </c>
      <c r="P77" s="1">
        <f>(Sheet1!F187+'Lán með veð í íbúð'!D77+'Lán með veð í íbúð'!T77)/1000</f>
        <v>1248.0050000000001</v>
      </c>
      <c r="Q77" s="1">
        <f>(Sheet1!G187+'Lán með veð í íbúð'!U77)/1000</f>
        <v>168.80699999999999</v>
      </c>
      <c r="R77" s="1">
        <f>Sheet1!H187/1000</f>
        <v>1.0669999999999999</v>
      </c>
      <c r="S77" s="1">
        <f t="shared" si="13"/>
        <v>1417.8790000000001</v>
      </c>
      <c r="T77">
        <v>180700</v>
      </c>
    </row>
    <row r="78" spans="1:20" x14ac:dyDescent="0.25">
      <c r="A78" s="2">
        <v>41730</v>
      </c>
      <c r="B78" s="1">
        <f>Sheet1!B188</f>
        <v>180822</v>
      </c>
      <c r="C78" s="1">
        <f>Sheet1!F188+Sheet1!G188+Sheet1!H188</f>
        <v>603303</v>
      </c>
      <c r="D78" s="1">
        <v>635894</v>
      </c>
      <c r="E78" s="1">
        <f t="shared" si="12"/>
        <v>1420019</v>
      </c>
      <c r="G78" s="9">
        <f t="shared" si="14"/>
        <v>0.12733773280498359</v>
      </c>
      <c r="H78" s="9">
        <f t="shared" si="15"/>
        <v>0.4248555829182567</v>
      </c>
      <c r="I78" s="9">
        <f t="shared" si="16"/>
        <v>0.44780668427675968</v>
      </c>
      <c r="M78" s="8">
        <f t="shared" si="10"/>
        <v>0.87952203456432632</v>
      </c>
      <c r="N78" s="8">
        <f t="shared" si="11"/>
        <v>0.11973079233446877</v>
      </c>
      <c r="O78" s="2">
        <v>41730</v>
      </c>
      <c r="P78" s="1">
        <f>(Sheet1!F188+'Lán með veð í íbúð'!D78+'Lán með veð í íbúð'!T78)/1000</f>
        <v>1248.9380000000001</v>
      </c>
      <c r="Q78" s="1">
        <f>(Sheet1!G188+'Lán með veð í íbúð'!U78)/1000</f>
        <v>170.02</v>
      </c>
      <c r="R78" s="1">
        <f>Sheet1!H188/1000</f>
        <v>1.0609999999999999</v>
      </c>
      <c r="S78" s="1">
        <f t="shared" si="13"/>
        <v>1420.019</v>
      </c>
      <c r="T78">
        <v>180822</v>
      </c>
    </row>
    <row r="79" spans="1:20" x14ac:dyDescent="0.25">
      <c r="A79" s="2">
        <v>41760</v>
      </c>
      <c r="B79" s="1">
        <f>Sheet1!B189</f>
        <v>180963</v>
      </c>
      <c r="C79" s="1">
        <f>Sheet1!F189+Sheet1!G189+Sheet1!H189</f>
        <v>607585</v>
      </c>
      <c r="D79" s="1">
        <v>633797</v>
      </c>
      <c r="E79" s="1">
        <f t="shared" si="12"/>
        <v>1422345</v>
      </c>
      <c r="G79" s="9">
        <f t="shared" si="14"/>
        <v>0.12722862596627402</v>
      </c>
      <c r="H79" s="9">
        <f t="shared" si="15"/>
        <v>0.4271713262253532</v>
      </c>
      <c r="I79" s="9">
        <f t="shared" si="16"/>
        <v>0.44560004780837281</v>
      </c>
      <c r="M79" s="8">
        <f t="shared" si="10"/>
        <v>0.87948001363944761</v>
      </c>
      <c r="N79" s="8">
        <f t="shared" si="11"/>
        <v>0.11977333206781761</v>
      </c>
      <c r="O79" s="2">
        <v>41760</v>
      </c>
      <c r="P79" s="1">
        <f>(Sheet1!F189+'Lán með veð í íbúð'!D79+'Lán með veð í íbúð'!T79)/1000</f>
        <v>1250.924</v>
      </c>
      <c r="Q79" s="1">
        <f>(Sheet1!G189+'Lán með veð í íbúð'!U79)/1000</f>
        <v>170.35900000000001</v>
      </c>
      <c r="R79" s="1">
        <f>Sheet1!H189/1000</f>
        <v>1.0620000000000001</v>
      </c>
      <c r="S79" s="1">
        <f t="shared" si="13"/>
        <v>1422.3449999999998</v>
      </c>
      <c r="T79">
        <v>180963</v>
      </c>
    </row>
    <row r="80" spans="1:20" x14ac:dyDescent="0.25">
      <c r="A80" s="2">
        <v>41791</v>
      </c>
      <c r="B80" s="1">
        <f>Sheet1!B190</f>
        <v>180768</v>
      </c>
      <c r="C80" s="1">
        <f>Sheet1!F190+Sheet1!G190+Sheet1!H190</f>
        <v>613238</v>
      </c>
      <c r="D80" s="1">
        <v>630176</v>
      </c>
      <c r="E80" s="1">
        <f t="shared" si="12"/>
        <v>1424182</v>
      </c>
      <c r="G80" s="9">
        <f t="shared" si="14"/>
        <v>0.12692759773680612</v>
      </c>
      <c r="H80" s="9">
        <f t="shared" si="15"/>
        <v>0.43058962969620457</v>
      </c>
      <c r="I80" s="9">
        <f t="shared" si="16"/>
        <v>0.44248277256698931</v>
      </c>
      <c r="M80" s="8">
        <f t="shared" si="10"/>
        <v>0.87866578850175059</v>
      </c>
      <c r="N80" s="8">
        <f t="shared" si="11"/>
        <v>0.12058360518529233</v>
      </c>
      <c r="O80" s="2">
        <v>41791</v>
      </c>
      <c r="P80" s="1">
        <f>(Sheet1!F190+'Lán með veð í íbúð'!D80+'Lán með veð í íbúð'!T80)/1000</f>
        <v>1251.3800000000001</v>
      </c>
      <c r="Q80" s="1">
        <f>(Sheet1!G190+'Lán með veð í íbúð'!U80)/1000</f>
        <v>171.733</v>
      </c>
      <c r="R80" s="1">
        <f>Sheet1!H190/1000</f>
        <v>1.069</v>
      </c>
      <c r="S80" s="1">
        <f t="shared" si="13"/>
        <v>1424.182</v>
      </c>
      <c r="T80">
        <v>180768</v>
      </c>
    </row>
    <row r="81" spans="1:21" x14ac:dyDescent="0.25">
      <c r="A81" s="2">
        <v>41821</v>
      </c>
      <c r="B81" s="1">
        <f>Sheet1!B191</f>
        <v>180675</v>
      </c>
      <c r="C81" s="1">
        <f>Sheet1!F191+Sheet1!G191+Sheet1!H191</f>
        <v>619934</v>
      </c>
      <c r="D81" s="1">
        <v>628769</v>
      </c>
      <c r="E81" s="1">
        <f t="shared" si="12"/>
        <v>1429378</v>
      </c>
      <c r="G81" s="9">
        <f t="shared" si="14"/>
        <v>0.12640113391978888</v>
      </c>
      <c r="H81" s="9">
        <f t="shared" si="15"/>
        <v>0.4337089279392855</v>
      </c>
      <c r="I81" s="9">
        <f t="shared" si="16"/>
        <v>0.43988993814092564</v>
      </c>
      <c r="M81" s="8">
        <f t="shared" si="10"/>
        <v>0.87782727871843569</v>
      </c>
      <c r="N81" s="8">
        <f t="shared" si="11"/>
        <v>0.12159834557408887</v>
      </c>
      <c r="O81" s="2">
        <v>41821</v>
      </c>
      <c r="P81" s="1">
        <f>(Sheet1!F191+'Lán með veð í íbúð'!D81+'Lán með veð í íbúð'!T81)/1000</f>
        <v>1254.7470000000001</v>
      </c>
      <c r="Q81" s="1">
        <f>(Sheet1!G191+'Lán með veð í íbúð'!U81)/1000</f>
        <v>173.81</v>
      </c>
      <c r="R81" s="1">
        <f>Sheet1!H191/1000</f>
        <v>0.82099999999999995</v>
      </c>
      <c r="S81" s="1">
        <f t="shared" si="13"/>
        <v>1429.3779999999999</v>
      </c>
      <c r="T81">
        <v>180675</v>
      </c>
    </row>
    <row r="82" spans="1:21" x14ac:dyDescent="0.25">
      <c r="A82" s="2">
        <v>41852</v>
      </c>
      <c r="B82" s="1">
        <f>Sheet1!B192</f>
        <v>179813</v>
      </c>
      <c r="C82" s="1">
        <f>Sheet1!F192+Sheet1!G192+Sheet1!H192</f>
        <v>622680</v>
      </c>
      <c r="D82" s="1">
        <v>623644</v>
      </c>
      <c r="E82" s="1">
        <f t="shared" si="12"/>
        <v>1426137</v>
      </c>
      <c r="G82" s="9">
        <f t="shared" si="14"/>
        <v>0.12608395967568334</v>
      </c>
      <c r="H82" s="9">
        <f t="shared" si="15"/>
        <v>0.43662004421735079</v>
      </c>
      <c r="I82" s="9">
        <f t="shared" si="16"/>
        <v>0.4372959961069659</v>
      </c>
      <c r="M82" s="8">
        <f t="shared" si="10"/>
        <v>0.87657286782405908</v>
      </c>
      <c r="N82" s="8">
        <f t="shared" si="11"/>
        <v>0.12285145115791822</v>
      </c>
      <c r="O82" s="2">
        <v>41852</v>
      </c>
      <c r="P82" s="1">
        <f>(Sheet1!F192+'Lán með veð í íbúð'!D82+'Lán með veð í íbúð'!T82)/1000</f>
        <v>1250.1130000000001</v>
      </c>
      <c r="Q82" s="1">
        <f>(Sheet1!G192+'Lán með veð í íbúð'!U82)/1000</f>
        <v>175.203</v>
      </c>
      <c r="R82" s="1">
        <f>Sheet1!H192/1000</f>
        <v>0.82099999999999995</v>
      </c>
      <c r="S82" s="1">
        <f t="shared" si="13"/>
        <v>1426.1369999999999</v>
      </c>
      <c r="T82">
        <v>179813</v>
      </c>
    </row>
    <row r="83" spans="1:21" x14ac:dyDescent="0.25">
      <c r="A83" s="2">
        <v>41883</v>
      </c>
      <c r="B83" s="1">
        <f>Sheet1!B193</f>
        <v>179766</v>
      </c>
      <c r="C83" s="1">
        <f>Sheet1!F193+Sheet1!G193+Sheet1!H193</f>
        <v>632518</v>
      </c>
      <c r="D83" s="1">
        <v>621571</v>
      </c>
      <c r="E83" s="1">
        <f t="shared" si="12"/>
        <v>1433855</v>
      </c>
      <c r="G83" s="9">
        <f t="shared" si="14"/>
        <v>0.12537250977260603</v>
      </c>
      <c r="H83" s="9">
        <f t="shared" si="15"/>
        <v>0.44113107671277779</v>
      </c>
      <c r="I83" s="9">
        <f t="shared" si="16"/>
        <v>0.43349641351461621</v>
      </c>
      <c r="M83" s="8">
        <f t="shared" si="10"/>
        <v>0.87439803885330103</v>
      </c>
      <c r="N83" s="8">
        <f t="shared" si="11"/>
        <v>0.12516467843680149</v>
      </c>
      <c r="O83" s="2">
        <v>41883</v>
      </c>
      <c r="P83" s="1">
        <f>(Sheet1!F193+'Lán með veð í íbúð'!D83+'Lán með veð í íbúð'!T83)/1000</f>
        <v>1253.76</v>
      </c>
      <c r="Q83" s="1">
        <f>(Sheet1!G193+'Lán með veð í íbúð'!U83)/1000</f>
        <v>179.46799999999999</v>
      </c>
      <c r="R83" s="1">
        <f>Sheet1!H193/1000</f>
        <v>0.627</v>
      </c>
      <c r="S83" s="1">
        <f t="shared" si="13"/>
        <v>1433.855</v>
      </c>
      <c r="T83">
        <v>179766</v>
      </c>
    </row>
    <row r="84" spans="1:21" x14ac:dyDescent="0.25">
      <c r="A84" s="2">
        <v>41913</v>
      </c>
      <c r="B84" s="1">
        <f>Sheet1!B194</f>
        <v>179371</v>
      </c>
      <c r="C84" s="1">
        <f>Sheet1!F194+Sheet1!G194+Sheet1!H194</f>
        <v>636103</v>
      </c>
      <c r="D84" s="1">
        <v>616810</v>
      </c>
      <c r="E84" s="1">
        <f t="shared" si="12"/>
        <v>1432284</v>
      </c>
      <c r="G84" s="9">
        <f t="shared" si="14"/>
        <v>0.12523424125382954</v>
      </c>
      <c r="H84" s="9">
        <f t="shared" si="15"/>
        <v>0.4441179263330457</v>
      </c>
      <c r="I84" s="9">
        <f t="shared" si="16"/>
        <v>0.43064783241312476</v>
      </c>
      <c r="M84" s="8">
        <f t="shared" si="10"/>
        <v>0.87348528643760581</v>
      </c>
      <c r="N84" s="8">
        <f t="shared" si="11"/>
        <v>0.1260804421469485</v>
      </c>
      <c r="O84" s="2">
        <v>41913</v>
      </c>
      <c r="P84" s="1">
        <f>(Sheet1!F194+'Lán með veð í íbúð'!D84+'Lán með veð í íbúð'!T84)/1000</f>
        <v>1251.079</v>
      </c>
      <c r="Q84" s="1">
        <f>(Sheet1!G194+'Lán með veð í íbúð'!U84)/1000</f>
        <v>180.583</v>
      </c>
      <c r="R84" s="1">
        <f>Sheet1!H194/1000</f>
        <v>0.622</v>
      </c>
      <c r="S84" s="1">
        <f t="shared" si="13"/>
        <v>1432.2840000000001</v>
      </c>
      <c r="T84">
        <v>179371</v>
      </c>
    </row>
    <row r="85" spans="1:21" x14ac:dyDescent="0.25">
      <c r="A85" s="2">
        <v>41944</v>
      </c>
      <c r="B85" s="1">
        <f>Sheet1!B195</f>
        <v>179000</v>
      </c>
      <c r="C85" s="1">
        <f>Sheet1!F195+Sheet1!G195+Sheet1!H195</f>
        <v>640764</v>
      </c>
      <c r="D85" s="1">
        <v>614022</v>
      </c>
      <c r="E85" s="1">
        <f t="shared" si="12"/>
        <v>1433786</v>
      </c>
      <c r="G85" s="9">
        <f t="shared" si="14"/>
        <v>0.12484429336037596</v>
      </c>
      <c r="H85" s="9">
        <f t="shared" si="15"/>
        <v>0.44690351279758628</v>
      </c>
      <c r="I85" s="9">
        <f t="shared" si="16"/>
        <v>0.42825219384203778</v>
      </c>
      <c r="M85" s="8">
        <f t="shared" si="10"/>
        <v>0.87235612567007914</v>
      </c>
      <c r="N85" s="8">
        <f t="shared" si="11"/>
        <v>0.12721354511761171</v>
      </c>
      <c r="O85" s="2">
        <v>41944</v>
      </c>
      <c r="P85" s="1">
        <f>(Sheet1!F195+'Lán með veð í íbúð'!D85+'Lán með veð í íbúð'!T85)/1000</f>
        <v>1250.7719999999999</v>
      </c>
      <c r="Q85" s="1">
        <f>(Sheet1!G195+'Lán með veð í íbúð'!U85)/1000</f>
        <v>182.39699999999999</v>
      </c>
      <c r="R85" s="1">
        <f>Sheet1!H195/1000</f>
        <v>0.61699999999999999</v>
      </c>
      <c r="S85" s="1">
        <f t="shared" si="13"/>
        <v>1433.7859999999998</v>
      </c>
      <c r="T85">
        <v>179000</v>
      </c>
    </row>
    <row r="86" spans="1:21" x14ac:dyDescent="0.25">
      <c r="A86" s="2">
        <v>41974</v>
      </c>
      <c r="B86" s="1">
        <f>Sheet1!B196</f>
        <v>175927</v>
      </c>
      <c r="C86" s="1">
        <f>Sheet1!F196+Sheet1!G196+Sheet1!H196</f>
        <v>634776</v>
      </c>
      <c r="D86" s="1">
        <v>605957</v>
      </c>
      <c r="E86" s="1">
        <f t="shared" si="12"/>
        <v>1416660</v>
      </c>
      <c r="G86" s="9">
        <f t="shared" si="14"/>
        <v>0.12418434910281931</v>
      </c>
      <c r="H86" s="9">
        <f t="shared" si="15"/>
        <v>0.44807928507898859</v>
      </c>
      <c r="I86" s="9">
        <f t="shared" si="16"/>
        <v>0.42773636581819208</v>
      </c>
      <c r="M86" s="8">
        <f t="shared" si="10"/>
        <v>0.87335987463470421</v>
      </c>
      <c r="N86" s="8">
        <f t="shared" si="11"/>
        <v>0.12630694732681097</v>
      </c>
      <c r="O86" s="2">
        <v>41974</v>
      </c>
      <c r="P86" s="1">
        <f>(Sheet1!F196+'Lán með veð í íbúð'!D86+'Lán með veð í íbúð'!T86)/1000</f>
        <v>1237.2539999999999</v>
      </c>
      <c r="Q86" s="1">
        <f>(Sheet1!G196+'Lán með veð í íbúð'!U86)/1000</f>
        <v>178.934</v>
      </c>
      <c r="R86" s="1">
        <f>Sheet1!H196/1000</f>
        <v>0.47199999999999998</v>
      </c>
      <c r="S86" s="1">
        <f t="shared" si="13"/>
        <v>1416.6599999999999</v>
      </c>
      <c r="T86">
        <v>175927</v>
      </c>
    </row>
    <row r="87" spans="1:21" x14ac:dyDescent="0.25">
      <c r="A87" s="2">
        <v>42005</v>
      </c>
      <c r="B87" s="1">
        <f>Sheet1!B197</f>
        <v>172737</v>
      </c>
      <c r="C87" s="1">
        <f>Sheet1!F197+Sheet1!G197+Sheet1!H197</f>
        <v>629764</v>
      </c>
      <c r="D87" s="1">
        <v>585469</v>
      </c>
      <c r="E87" s="1">
        <f t="shared" si="12"/>
        <v>1387970</v>
      </c>
      <c r="G87" s="9">
        <f t="shared" si="14"/>
        <v>0.12445297809030455</v>
      </c>
      <c r="H87" s="9">
        <f t="shared" si="15"/>
        <v>0.4537302679452726</v>
      </c>
      <c r="I87" s="9">
        <f t="shared" si="16"/>
        <v>0.42181675396442286</v>
      </c>
      <c r="M87" s="8">
        <f t="shared" si="10"/>
        <v>0.87232144786991073</v>
      </c>
      <c r="N87" s="8">
        <f t="shared" si="11"/>
        <v>0.1273219161797445</v>
      </c>
      <c r="O87" s="2">
        <v>42005</v>
      </c>
      <c r="P87" s="1">
        <f>(Sheet1!F197+'Lán með veð í íbúð'!D87+'Lán með veð í íbúð'!T87)/1000</f>
        <v>1210.7560000000001</v>
      </c>
      <c r="Q87" s="1">
        <f>(Sheet1!G197+'Lán með veð í íbúð'!U87)/1000</f>
        <v>176.71899999999999</v>
      </c>
      <c r="R87" s="1">
        <f>Sheet1!H197/1000</f>
        <v>0.495</v>
      </c>
      <c r="S87" s="1">
        <f t="shared" si="13"/>
        <v>1387.97</v>
      </c>
      <c r="T87">
        <v>172737</v>
      </c>
    </row>
    <row r="88" spans="1:21" x14ac:dyDescent="0.25">
      <c r="A88" s="2">
        <v>42036</v>
      </c>
      <c r="B88" s="1">
        <f>Sheet1!B198</f>
        <v>170160</v>
      </c>
      <c r="C88" s="1">
        <f>Sheet1!F198+Sheet1!G198+Sheet1!H198</f>
        <v>627055</v>
      </c>
      <c r="D88" s="1">
        <v>573192</v>
      </c>
      <c r="E88" s="1">
        <f t="shared" si="12"/>
        <v>1370407</v>
      </c>
      <c r="G88" s="9">
        <f t="shared" si="14"/>
        <v>0.12416749184731252</v>
      </c>
      <c r="H88" s="9">
        <f t="shared" si="15"/>
        <v>0.45756844499480809</v>
      </c>
      <c r="I88" s="9">
        <f t="shared" si="16"/>
        <v>0.4182640631578794</v>
      </c>
      <c r="M88" s="8">
        <f t="shared" si="10"/>
        <v>0.86891120667071897</v>
      </c>
      <c r="N88" s="8">
        <f t="shared" si="11"/>
        <v>0.13073926213161491</v>
      </c>
      <c r="O88" s="2">
        <v>42036</v>
      </c>
      <c r="P88" s="1">
        <f>(Sheet1!F198+'Lán með veð í íbúð'!D88+'Lán með veð í íbúð'!T88)/1000</f>
        <v>1190.7619999999999</v>
      </c>
      <c r="Q88" s="1">
        <f>(Sheet1!G198+'Lán með veð í íbúð'!U88)/1000</f>
        <v>179.166</v>
      </c>
      <c r="R88" s="1">
        <f>Sheet1!H198/1000</f>
        <v>0.47899999999999998</v>
      </c>
      <c r="S88" s="1">
        <f t="shared" si="13"/>
        <v>1370.4069999999999</v>
      </c>
      <c r="T88">
        <v>170160</v>
      </c>
    </row>
    <row r="89" spans="1:21" x14ac:dyDescent="0.25">
      <c r="A89" s="2">
        <v>42064</v>
      </c>
      <c r="B89" s="1">
        <f>Sheet1!B199</f>
        <v>171007</v>
      </c>
      <c r="C89" s="1">
        <f>Sheet1!F199+Sheet1!G199+Sheet1!H199</f>
        <v>636745</v>
      </c>
      <c r="D89" s="1">
        <v>568952</v>
      </c>
      <c r="E89" s="1">
        <f t="shared" si="12"/>
        <v>1376704</v>
      </c>
      <c r="G89" s="9">
        <f t="shared" si="14"/>
        <v>0.124214791269583</v>
      </c>
      <c r="H89" s="9">
        <f t="shared" si="15"/>
        <v>0.46251409162753943</v>
      </c>
      <c r="I89" s="9">
        <f t="shared" si="16"/>
        <v>0.41327111710287762</v>
      </c>
      <c r="M89" s="8">
        <f t="shared" si="10"/>
        <v>0.86728592348100964</v>
      </c>
      <c r="N89" s="8">
        <f t="shared" si="11"/>
        <v>0.1323174771047371</v>
      </c>
      <c r="O89" s="2">
        <v>42064</v>
      </c>
      <c r="P89" s="1">
        <f>(Sheet1!F199+'Lán með veð í íbúð'!D89+'Lán með veð í íbúð'!T89)/1000</f>
        <v>1193.9960000000001</v>
      </c>
      <c r="Q89" s="1">
        <f>(Sheet1!G199+'Lán með veð í íbúð'!U89)/1000</f>
        <v>182.16200000000001</v>
      </c>
      <c r="R89" s="1">
        <f>Sheet1!H199/1000</f>
        <v>0.54600000000000004</v>
      </c>
      <c r="S89" s="1">
        <f t="shared" si="13"/>
        <v>1376.7040000000002</v>
      </c>
      <c r="T89">
        <v>171007</v>
      </c>
      <c r="U89">
        <v>0</v>
      </c>
    </row>
    <row r="90" spans="1:21" x14ac:dyDescent="0.25">
      <c r="A90" s="2">
        <v>42095</v>
      </c>
      <c r="B90" s="1">
        <f>Sheet1!B200</f>
        <v>171557</v>
      </c>
      <c r="C90" s="1">
        <f>Sheet1!F200+Sheet1!G200+Sheet1!H200</f>
        <v>641728</v>
      </c>
      <c r="D90" s="1">
        <v>571070</v>
      </c>
      <c r="E90" s="1">
        <f t="shared" si="12"/>
        <v>1384355</v>
      </c>
      <c r="G90" s="9">
        <f t="shared" si="14"/>
        <v>0.12392558267207472</v>
      </c>
      <c r="H90" s="9">
        <f t="shared" si="15"/>
        <v>0.46355739676600294</v>
      </c>
      <c r="I90" s="9">
        <f t="shared" si="16"/>
        <v>0.41251702056192235</v>
      </c>
      <c r="M90" s="8">
        <f t="shared" si="10"/>
        <v>0.86763583040477332</v>
      </c>
      <c r="N90" s="8">
        <f t="shared" si="11"/>
        <v>0.13198420925268445</v>
      </c>
      <c r="O90" s="2">
        <v>42095</v>
      </c>
      <c r="P90" s="1">
        <f>(Sheet1!F200+'Lán með veð í íbúð'!D90+'Lán með veð í íbúð'!T90)/1000</f>
        <v>1201.116</v>
      </c>
      <c r="Q90" s="1">
        <f>(Sheet1!G200+'Lán með veð í íbúð'!U90)/1000</f>
        <v>182.71299999999999</v>
      </c>
      <c r="R90" s="1">
        <f>Sheet1!H200/1000</f>
        <v>0.52600000000000002</v>
      </c>
      <c r="S90" s="1">
        <f t="shared" si="13"/>
        <v>1384.355</v>
      </c>
      <c r="T90">
        <v>171557</v>
      </c>
    </row>
    <row r="91" spans="1:21" x14ac:dyDescent="0.25">
      <c r="A91" s="2">
        <v>42125</v>
      </c>
      <c r="B91" s="1">
        <f>Sheet1!B201</f>
        <v>170423</v>
      </c>
      <c r="C91" s="1">
        <f>Sheet1!F201+Sheet1!G201+Sheet1!H201</f>
        <v>641671</v>
      </c>
      <c r="D91" s="1">
        <v>568484</v>
      </c>
      <c r="E91" s="1">
        <f t="shared" si="12"/>
        <v>1380578</v>
      </c>
      <c r="G91" s="9">
        <f t="shared" si="14"/>
        <v>0.12344322450451913</v>
      </c>
      <c r="H91" s="9">
        <f t="shared" si="15"/>
        <v>0.46478431497532191</v>
      </c>
      <c r="I91" s="9">
        <f t="shared" si="16"/>
        <v>0.41177246052015892</v>
      </c>
      <c r="M91" s="8">
        <f t="shared" si="10"/>
        <v>0.86724256072456618</v>
      </c>
      <c r="N91" s="8">
        <f t="shared" si="11"/>
        <v>0.13243366184308311</v>
      </c>
      <c r="O91" s="2">
        <v>42125</v>
      </c>
      <c r="P91" s="1">
        <f>(Sheet1!F201+'Lán með veð í íbúð'!D91+'Lán með veð í íbúð'!T91)/1000</f>
        <v>1197.296</v>
      </c>
      <c r="Q91" s="1">
        <f>(Sheet1!G201+'Lán með veð í íbúð'!U91)/1000</f>
        <v>182.83500000000001</v>
      </c>
      <c r="R91" s="1">
        <f>Sheet1!H201/1000</f>
        <v>0.44700000000000001</v>
      </c>
      <c r="S91" s="1">
        <f t="shared" si="13"/>
        <v>1380.578</v>
      </c>
      <c r="T91">
        <v>170423</v>
      </c>
    </row>
    <row r="92" spans="1:21" x14ac:dyDescent="0.25">
      <c r="A92" s="2">
        <v>42156</v>
      </c>
      <c r="B92" s="1">
        <f>Sheet1!B202</f>
        <v>169385</v>
      </c>
      <c r="C92" s="1">
        <f>Sheet1!F202+Sheet1!G202+Sheet1!H202</f>
        <v>644576</v>
      </c>
      <c r="D92" s="1">
        <v>565527</v>
      </c>
      <c r="E92" s="1">
        <f t="shared" si="12"/>
        <v>1379488</v>
      </c>
      <c r="G92" s="9">
        <f t="shared" si="14"/>
        <v>0.1227883098656893</v>
      </c>
      <c r="H92" s="9">
        <f t="shared" si="15"/>
        <v>0.46725741724465891</v>
      </c>
      <c r="I92" s="9">
        <f t="shared" si="16"/>
        <v>0.40995427288965181</v>
      </c>
      <c r="M92" s="8">
        <f t="shared" si="10"/>
        <v>0.8660785740796586</v>
      </c>
      <c r="N92" s="8">
        <f t="shared" si="11"/>
        <v>0.13360101718898607</v>
      </c>
      <c r="O92" s="2">
        <v>42156</v>
      </c>
      <c r="P92" s="1">
        <f>(Sheet1!F202+'Lán með veð í íbúð'!D92+'Lán með veð í íbúð'!T92)/1000</f>
        <v>1194.7449999999999</v>
      </c>
      <c r="Q92" s="1">
        <f>(Sheet1!G202+'Lán með veð í íbúð'!U92)/1000</f>
        <v>184.30099999999999</v>
      </c>
      <c r="R92" s="1">
        <f>Sheet1!H202/1000</f>
        <v>0.442</v>
      </c>
      <c r="S92" s="1">
        <f t="shared" si="13"/>
        <v>1379.4879999999998</v>
      </c>
      <c r="T92">
        <v>169385</v>
      </c>
    </row>
    <row r="93" spans="1:21" x14ac:dyDescent="0.25">
      <c r="A93" s="2">
        <v>42186</v>
      </c>
      <c r="B93" s="1">
        <f>Sheet1!B203</f>
        <v>170037</v>
      </c>
      <c r="C93" s="1">
        <f>Sheet1!F203+Sheet1!G203+Sheet1!H203</f>
        <v>646913</v>
      </c>
      <c r="D93" s="1">
        <v>558413</v>
      </c>
      <c r="E93" s="1">
        <f t="shared" si="12"/>
        <v>1375363</v>
      </c>
      <c r="G93" s="9">
        <f t="shared" si="14"/>
        <v>0.12363063423983341</v>
      </c>
      <c r="H93" s="9">
        <f t="shared" si="15"/>
        <v>0.47035800730425348</v>
      </c>
      <c r="I93" s="9">
        <f t="shared" si="16"/>
        <v>0.40601135845591307</v>
      </c>
      <c r="M93" s="8">
        <f t="shared" si="10"/>
        <v>0.86149256596258583</v>
      </c>
      <c r="N93" s="8">
        <f t="shared" si="11"/>
        <v>0.13818679141433932</v>
      </c>
      <c r="O93" s="2">
        <v>42186</v>
      </c>
      <c r="P93" s="1">
        <f>(Sheet1!F203+'Lán með veð í íbúð'!D93+'Lán með veð í íbúð'!T93)/1000</f>
        <v>1184.865</v>
      </c>
      <c r="Q93" s="1">
        <f>(Sheet1!G203+'Lán með veð í íbúð'!U93)/1000</f>
        <v>190.05699999999999</v>
      </c>
      <c r="R93" s="1">
        <f>Sheet1!H203/1000</f>
        <v>0.441</v>
      </c>
      <c r="S93" s="1">
        <f t="shared" si="13"/>
        <v>1375.3630000000001</v>
      </c>
      <c r="T93">
        <v>170037</v>
      </c>
    </row>
    <row r="94" spans="1:21" x14ac:dyDescent="0.25">
      <c r="A94" s="2">
        <v>42217</v>
      </c>
      <c r="B94" s="1">
        <f>Sheet1!B204</f>
        <v>169755</v>
      </c>
      <c r="C94" s="1">
        <f>Sheet1!F204+Sheet1!G204+Sheet1!H204</f>
        <v>660690</v>
      </c>
      <c r="D94" s="1">
        <v>552152</v>
      </c>
      <c r="E94" s="1">
        <f t="shared" si="12"/>
        <v>1382597</v>
      </c>
      <c r="G94" s="9">
        <f t="shared" si="14"/>
        <v>0.12277981219400881</v>
      </c>
      <c r="H94" s="9">
        <f t="shared" si="15"/>
        <v>0.47786158945809948</v>
      </c>
      <c r="I94" s="9">
        <f t="shared" si="16"/>
        <v>0.39935859834789167</v>
      </c>
      <c r="M94" s="8">
        <f t="shared" si="10"/>
        <v>0.8572490754717389</v>
      </c>
      <c r="N94" s="8">
        <f t="shared" si="11"/>
        <v>0.14246161390484718</v>
      </c>
      <c r="O94" s="2">
        <v>42217</v>
      </c>
      <c r="P94" s="1">
        <f>(Sheet1!F204+'Lán með veð í íbúð'!D94+'Lán með veð í íbúð'!T94)/1000</f>
        <v>1185.23</v>
      </c>
      <c r="Q94" s="1">
        <f>(Sheet1!G204+'Lán með veð í íbúð'!U94)/1000</f>
        <v>196.96700000000001</v>
      </c>
      <c r="R94" s="1">
        <f>Sheet1!H204/1000</f>
        <v>0.4</v>
      </c>
      <c r="S94" s="1">
        <f t="shared" si="13"/>
        <v>1382.5970000000002</v>
      </c>
      <c r="T94">
        <v>169755</v>
      </c>
    </row>
    <row r="95" spans="1:21" x14ac:dyDescent="0.25">
      <c r="A95" s="2">
        <v>42248</v>
      </c>
      <c r="B95" s="1">
        <f>Sheet1!B205</f>
        <v>170266</v>
      </c>
      <c r="C95" s="1">
        <f>Sheet1!F205+Sheet1!G205+Sheet1!H205</f>
        <v>674318</v>
      </c>
      <c r="D95" s="1">
        <v>548927</v>
      </c>
      <c r="E95" s="1">
        <f t="shared" si="12"/>
        <v>1393511</v>
      </c>
      <c r="G95" s="9">
        <f t="shared" si="14"/>
        <v>0.12218489843280748</v>
      </c>
      <c r="H95" s="9">
        <f t="shared" si="15"/>
        <v>0.48389858422359061</v>
      </c>
      <c r="I95" s="9">
        <f t="shared" si="16"/>
        <v>0.39391651734360189</v>
      </c>
      <c r="M95" s="8">
        <f t="shared" si="10"/>
        <v>0.85469436552707512</v>
      </c>
      <c r="N95" s="8">
        <f t="shared" si="11"/>
        <v>0.1450236130177659</v>
      </c>
      <c r="O95" s="2">
        <v>42248</v>
      </c>
      <c r="P95" s="1">
        <f>(Sheet1!F205+'Lán með veð í íbúð'!D95+'Lán með veð í íbúð'!T95)/1000</f>
        <v>1191.0260000000001</v>
      </c>
      <c r="Q95" s="1">
        <f>(Sheet1!G205+'Lán með veð í íbúð'!U95)/1000</f>
        <v>202.09200000000001</v>
      </c>
      <c r="R95" s="1">
        <f>Sheet1!H205/1000</f>
        <v>0.39300000000000002</v>
      </c>
      <c r="S95" s="1">
        <f t="shared" si="13"/>
        <v>1393.5110000000002</v>
      </c>
      <c r="T95">
        <v>170266</v>
      </c>
    </row>
    <row r="96" spans="1:21" x14ac:dyDescent="0.25">
      <c r="A96" s="2">
        <v>42278</v>
      </c>
      <c r="B96" s="1">
        <f>Sheet1!B206</f>
        <v>170422</v>
      </c>
      <c r="C96" s="1">
        <f>Sheet1!F206+Sheet1!G206+Sheet1!H206</f>
        <v>680024</v>
      </c>
      <c r="D96" s="1">
        <v>540065</v>
      </c>
      <c r="E96" s="1">
        <f t="shared" si="12"/>
        <v>1390511</v>
      </c>
      <c r="G96" s="9">
        <f t="shared" si="14"/>
        <v>0.12256069890853075</v>
      </c>
      <c r="H96" s="9">
        <f t="shared" si="15"/>
        <v>0.48904611326339742</v>
      </c>
      <c r="I96" s="9">
        <f t="shared" si="16"/>
        <v>0.38839318782807186</v>
      </c>
      <c r="M96" s="8">
        <f t="shared" si="10"/>
        <v>0.85246934400375107</v>
      </c>
      <c r="N96" s="8">
        <f t="shared" si="11"/>
        <v>0.14725018356561004</v>
      </c>
      <c r="O96" s="2">
        <v>42278</v>
      </c>
      <c r="P96" s="1">
        <f>(Sheet1!F206+'Lán með veð í íbúð'!D96+'Lán með veð í íbúð'!T96)/1000</f>
        <v>1185.3679999999999</v>
      </c>
      <c r="Q96" s="1">
        <f>(Sheet1!G206+'Lán með veð í íbúð'!U96)/1000</f>
        <v>204.75299999999999</v>
      </c>
      <c r="R96" s="1">
        <f>Sheet1!H206/1000</f>
        <v>0.39</v>
      </c>
      <c r="S96" s="1">
        <f t="shared" si="13"/>
        <v>1390.511</v>
      </c>
      <c r="T96">
        <v>170422</v>
      </c>
    </row>
    <row r="97" spans="1:23" x14ac:dyDescent="0.25">
      <c r="A97" s="2">
        <v>42309</v>
      </c>
      <c r="B97" s="1">
        <f>Sheet1!B207</f>
        <v>171537</v>
      </c>
      <c r="C97" s="1">
        <f>Sheet1!F207+Sheet1!G207+Sheet1!H207</f>
        <v>682779</v>
      </c>
      <c r="D97" s="1">
        <v>531357</v>
      </c>
      <c r="E97" s="1">
        <f t="shared" si="12"/>
        <v>1385673</v>
      </c>
      <c r="G97" s="9">
        <f t="shared" si="14"/>
        <v>0.12379327590275628</v>
      </c>
      <c r="H97" s="9">
        <f t="shared" si="15"/>
        <v>0.49274179405963747</v>
      </c>
      <c r="I97" s="9">
        <f t="shared" si="16"/>
        <v>0.38346493003760629</v>
      </c>
      <c r="M97" s="8">
        <f t="shared" si="10"/>
        <v>0.85002017070405511</v>
      </c>
      <c r="N97" s="8">
        <f t="shared" si="11"/>
        <v>0.14971281103117404</v>
      </c>
      <c r="O97" s="2">
        <v>42309</v>
      </c>
      <c r="P97" s="1">
        <f>(Sheet1!F207+'Lán með veð í íbúð'!D97+'Lán með veð í íbúð'!T97)/1000</f>
        <v>1177.8499999999999</v>
      </c>
      <c r="Q97" s="1">
        <f>(Sheet1!G207+'Lán með veð í íbúð'!U97)/1000</f>
        <v>207.453</v>
      </c>
      <c r="R97" s="1">
        <f>Sheet1!H207/1000</f>
        <v>0.37</v>
      </c>
      <c r="S97" s="1">
        <f t="shared" si="13"/>
        <v>1385.6729999999998</v>
      </c>
      <c r="T97">
        <v>171537</v>
      </c>
      <c r="U97">
        <v>0</v>
      </c>
    </row>
    <row r="98" spans="1:23" x14ac:dyDescent="0.25">
      <c r="A98" s="2">
        <v>42339</v>
      </c>
      <c r="B98" s="1">
        <f>Sheet1!B208</f>
        <v>172482</v>
      </c>
      <c r="C98" s="1">
        <f>Sheet1!F208+Sheet1!G208+Sheet1!H208</f>
        <v>681025</v>
      </c>
      <c r="D98" s="1">
        <v>521615</v>
      </c>
      <c r="E98" s="1">
        <f t="shared" si="12"/>
        <v>1375122</v>
      </c>
      <c r="G98" s="9">
        <f t="shared" si="14"/>
        <v>0.12543032545475966</v>
      </c>
      <c r="H98" s="9">
        <f t="shared" si="15"/>
        <v>0.49524696717818489</v>
      </c>
      <c r="I98" s="9">
        <f t="shared" si="16"/>
        <v>0.37932270736705542</v>
      </c>
      <c r="M98" s="8">
        <f t="shared" si="10"/>
        <v>0.84733343465775002</v>
      </c>
      <c r="N98" s="8">
        <f t="shared" si="11"/>
        <v>0.15238949881501337</v>
      </c>
      <c r="O98" s="2">
        <v>42339</v>
      </c>
      <c r="P98" s="1">
        <f>(Sheet1!F208+'Lán með veð í íbúð'!D98+'Lán með veð í íbúð'!T98)/1000</f>
        <v>1165.1859999999999</v>
      </c>
      <c r="Q98" s="1">
        <f>(Sheet1!G208+'Lán með veð í íbúð'!U98)/1000</f>
        <v>209.554</v>
      </c>
      <c r="R98" s="1">
        <f>Sheet1!H208/1000</f>
        <v>0.38100000000000001</v>
      </c>
      <c r="S98" s="1">
        <f t="shared" si="13"/>
        <v>1375.1210000000001</v>
      </c>
      <c r="T98">
        <v>170919</v>
      </c>
      <c r="U98">
        <v>1562</v>
      </c>
    </row>
    <row r="99" spans="1:23" x14ac:dyDescent="0.25">
      <c r="A99" s="2">
        <v>42370</v>
      </c>
      <c r="B99" s="1">
        <f>Sheet1!B209</f>
        <v>173693</v>
      </c>
      <c r="C99" s="1">
        <f>Sheet1!F209+Sheet1!G209+Sheet1!H209</f>
        <v>684365</v>
      </c>
      <c r="D99" s="1">
        <v>509685</v>
      </c>
      <c r="E99" s="1">
        <f t="shared" si="12"/>
        <v>1367743</v>
      </c>
      <c r="G99" s="9">
        <f t="shared" si="14"/>
        <v>0.12699242474646188</v>
      </c>
      <c r="H99" s="9">
        <f t="shared" si="15"/>
        <v>0.50036081339842353</v>
      </c>
      <c r="I99" s="9">
        <f t="shared" si="16"/>
        <v>0.37264676185511458</v>
      </c>
      <c r="M99" s="8">
        <f t="shared" si="10"/>
        <v>0.84571422304756616</v>
      </c>
      <c r="N99" s="8">
        <f t="shared" si="11"/>
        <v>0.15401014783079151</v>
      </c>
      <c r="O99" s="2">
        <v>42370</v>
      </c>
      <c r="P99" s="1">
        <f>(Sheet1!F209+'Lán með veð í íbúð'!D99+'Lán með veð í íbúð'!T99)/1000</f>
        <v>1156.751</v>
      </c>
      <c r="Q99" s="1">
        <f>(Sheet1!G209+'Lán með veð í íbúð'!U99)/1000</f>
        <v>210.65199999999999</v>
      </c>
      <c r="R99" s="1">
        <f>Sheet1!H209/1000</f>
        <v>0.377</v>
      </c>
      <c r="S99" s="1">
        <f t="shared" si="13"/>
        <v>1367.78</v>
      </c>
      <c r="T99">
        <v>171060</v>
      </c>
      <c r="U99">
        <v>2670</v>
      </c>
    </row>
    <row r="100" spans="1:23" x14ac:dyDescent="0.25">
      <c r="A100" s="2">
        <v>42401</v>
      </c>
      <c r="B100" s="1">
        <f>Sheet1!B210</f>
        <v>175951</v>
      </c>
      <c r="C100" s="1">
        <f>Sheet1!F210+Sheet1!G210+Sheet1!H210</f>
        <v>685652</v>
      </c>
      <c r="D100" s="1">
        <v>500580</v>
      </c>
      <c r="E100" s="1">
        <f t="shared" si="12"/>
        <v>1362183</v>
      </c>
      <c r="G100" s="9">
        <f t="shared" si="14"/>
        <v>0.12916840101513527</v>
      </c>
      <c r="H100" s="9">
        <f t="shared" si="15"/>
        <v>0.50334793489567853</v>
      </c>
      <c r="I100" s="9">
        <f t="shared" si="16"/>
        <v>0.36748366408918626</v>
      </c>
      <c r="M100" s="8">
        <f t="shared" si="10"/>
        <v>0.84402389399955802</v>
      </c>
      <c r="N100" s="8">
        <f t="shared" si="11"/>
        <v>0.15570007847697409</v>
      </c>
      <c r="O100" s="2">
        <v>42401</v>
      </c>
      <c r="P100" s="1">
        <f>(Sheet1!F210+'Lán með veð í íbúð'!D100+'Lán með veð í íbúð'!T100)/1000</f>
        <v>1149.7149999999999</v>
      </c>
      <c r="Q100" s="1">
        <f>(Sheet1!G210+'Lán með veð í íbúð'!U100)/1000</f>
        <v>212.09200000000001</v>
      </c>
      <c r="R100" s="1">
        <f>Sheet1!H210/1000</f>
        <v>0.376</v>
      </c>
      <c r="S100" s="1">
        <f t="shared" si="13"/>
        <v>1362.183</v>
      </c>
      <c r="T100">
        <v>171939</v>
      </c>
      <c r="U100">
        <v>4012</v>
      </c>
    </row>
    <row r="101" spans="1:23" x14ac:dyDescent="0.25">
      <c r="A101" s="2">
        <v>42430</v>
      </c>
      <c r="B101" s="1">
        <f>Sheet1!B211</f>
        <v>181071</v>
      </c>
      <c r="C101" s="1">
        <f>Sheet1!F211+Sheet1!G211+Sheet1!H211</f>
        <v>687312</v>
      </c>
      <c r="D101" s="1">
        <v>496076</v>
      </c>
      <c r="E101" s="1">
        <f t="shared" si="12"/>
        <v>1364459</v>
      </c>
      <c r="G101" s="9">
        <f t="shared" si="14"/>
        <v>0.13270534328990463</v>
      </c>
      <c r="H101" s="9">
        <f t="shared" si="15"/>
        <v>0.50372491954686804</v>
      </c>
      <c r="I101" s="9">
        <f t="shared" si="16"/>
        <v>0.36356973716322732</v>
      </c>
      <c r="M101" s="8">
        <f t="shared" si="10"/>
        <v>0.84555270623741707</v>
      </c>
      <c r="N101" s="8">
        <f t="shared" si="11"/>
        <v>0.15418272003775854</v>
      </c>
      <c r="O101" s="2">
        <v>42430</v>
      </c>
      <c r="P101" s="1">
        <f>(Sheet1!F211+'Lán með veð í íbúð'!D101+'Lán með veð í íbúð'!T101)/1000</f>
        <v>1153.722</v>
      </c>
      <c r="Q101" s="1">
        <f>(Sheet1!G211+'Lán með veð í íbúð'!U101)/1000</f>
        <v>210.376</v>
      </c>
      <c r="R101" s="1">
        <f>Sheet1!H211/1000</f>
        <v>0.36099999999999999</v>
      </c>
      <c r="S101" s="1">
        <f t="shared" si="13"/>
        <v>1364.4590000000001</v>
      </c>
      <c r="T101">
        <v>175294</v>
      </c>
      <c r="U101">
        <v>5777</v>
      </c>
      <c r="V101">
        <f t="shared" ref="V101:V117" si="17">T101/B101</f>
        <v>0.96809538799697359</v>
      </c>
      <c r="W101">
        <f t="shared" ref="W101:W117" si="18">U101/B101</f>
        <v>3.1904612003026439E-2</v>
      </c>
    </row>
    <row r="102" spans="1:23" x14ac:dyDescent="0.25">
      <c r="A102" s="2">
        <v>42461</v>
      </c>
      <c r="B102" s="1">
        <f>Sheet1!B212</f>
        <v>187505</v>
      </c>
      <c r="C102" s="1">
        <f>Sheet1!F212+Sheet1!G212+Sheet1!H212</f>
        <v>690713</v>
      </c>
      <c r="D102" s="1">
        <v>490773</v>
      </c>
      <c r="E102" s="1">
        <f t="shared" si="12"/>
        <v>1368991</v>
      </c>
      <c r="G102" s="9">
        <f t="shared" si="14"/>
        <v>0.13696583834371445</v>
      </c>
      <c r="H102" s="9">
        <f t="shared" si="15"/>
        <v>0.50454166608838191</v>
      </c>
      <c r="I102" s="9">
        <f t="shared" si="16"/>
        <v>0.35849249556790364</v>
      </c>
      <c r="M102" s="8">
        <f t="shared" si="10"/>
        <v>0.84579226598275659</v>
      </c>
      <c r="N102" s="8">
        <f t="shared" si="11"/>
        <v>0.15394330569010314</v>
      </c>
      <c r="O102" s="2">
        <v>42461</v>
      </c>
      <c r="P102" s="1">
        <f>(Sheet1!F212+'Lán með veð í íbúð'!D102+'Lán með veð í íbúð'!T102)/1000</f>
        <v>1157.8820000000001</v>
      </c>
      <c r="Q102" s="1">
        <f>(Sheet1!G212+'Lán með veð í íbúð'!U102)/1000</f>
        <v>210.74700000000001</v>
      </c>
      <c r="R102" s="1">
        <f>Sheet1!H212/1000</f>
        <v>0.36199999999999999</v>
      </c>
      <c r="S102" s="1">
        <f t="shared" si="13"/>
        <v>1368.9910000000002</v>
      </c>
      <c r="T102">
        <v>179929</v>
      </c>
      <c r="U102">
        <v>7576</v>
      </c>
      <c r="V102">
        <f t="shared" si="17"/>
        <v>0.95959574411349036</v>
      </c>
      <c r="W102">
        <f t="shared" si="18"/>
        <v>4.0404255886509692E-2</v>
      </c>
    </row>
    <row r="103" spans="1:23" x14ac:dyDescent="0.25">
      <c r="A103" s="2">
        <v>42491</v>
      </c>
      <c r="B103" s="1">
        <f>Sheet1!B213</f>
        <v>193016</v>
      </c>
      <c r="C103" s="1">
        <f>Sheet1!F213+Sheet1!G213+Sheet1!H213</f>
        <v>696784</v>
      </c>
      <c r="D103" s="1">
        <v>488623</v>
      </c>
      <c r="E103" s="1">
        <f t="shared" si="12"/>
        <v>1378423</v>
      </c>
      <c r="G103" s="9">
        <f t="shared" si="14"/>
        <v>0.14002668266562587</v>
      </c>
      <c r="H103" s="9">
        <f t="shared" si="15"/>
        <v>0.50549359666807647</v>
      </c>
      <c r="I103" s="9">
        <f t="shared" si="16"/>
        <v>0.35447972066629763</v>
      </c>
      <c r="M103" s="8">
        <f t="shared" si="10"/>
        <v>0.84569468153099581</v>
      </c>
      <c r="N103" s="8">
        <f t="shared" si="11"/>
        <v>0.15404705231993374</v>
      </c>
      <c r="O103" s="2">
        <v>42491</v>
      </c>
      <c r="P103" s="1">
        <f>(Sheet1!F213+'Lán með veð í íbúð'!D103+'Lán með veð í íbúð'!T103)/1000</f>
        <v>1165.7249999999999</v>
      </c>
      <c r="Q103" s="1">
        <f>(Sheet1!G213+'Lán með veð í íbúð'!U103)/1000</f>
        <v>212.34200000000001</v>
      </c>
      <c r="R103" s="1">
        <f>Sheet1!H213/1000</f>
        <v>0.35599999999999998</v>
      </c>
      <c r="S103" s="1">
        <f t="shared" si="13"/>
        <v>1378.423</v>
      </c>
      <c r="T103">
        <v>183627</v>
      </c>
      <c r="U103">
        <v>9389</v>
      </c>
      <c r="V103">
        <f t="shared" si="17"/>
        <v>0.95135636423923409</v>
      </c>
      <c r="W103">
        <f t="shared" si="18"/>
        <v>4.8643635760765948E-2</v>
      </c>
    </row>
    <row r="104" spans="1:23" x14ac:dyDescent="0.25">
      <c r="A104" s="2">
        <v>42522</v>
      </c>
      <c r="B104" s="1">
        <f>Sheet1!B214</f>
        <v>199423</v>
      </c>
      <c r="C104" s="1">
        <f>Sheet1!F214+Sheet1!G214+Sheet1!H214</f>
        <v>702368</v>
      </c>
      <c r="D104" s="1">
        <v>477557</v>
      </c>
      <c r="E104" s="1">
        <f t="shared" si="12"/>
        <v>1379348</v>
      </c>
      <c r="G104" s="9">
        <f t="shared" si="14"/>
        <v>0.14457772802802482</v>
      </c>
      <c r="H104" s="9">
        <f t="shared" si="15"/>
        <v>0.50920289876086378</v>
      </c>
      <c r="I104" s="9">
        <f t="shared" si="16"/>
        <v>0.34621937321111135</v>
      </c>
      <c r="M104" s="8">
        <f t="shared" si="10"/>
        <v>0.84477158773565475</v>
      </c>
      <c r="N104" s="8">
        <f t="shared" si="11"/>
        <v>0.15496886934986676</v>
      </c>
      <c r="O104" s="2">
        <v>42522</v>
      </c>
      <c r="P104" s="1">
        <f>(Sheet1!F214+'Lán með veð í íbúð'!D104+'Lán með veð í íbúð'!T104)/1000</f>
        <v>1165.2339999999999</v>
      </c>
      <c r="Q104" s="1">
        <f>(Sheet1!G214+'Lán með veð í íbúð'!U104)/1000</f>
        <v>213.756</v>
      </c>
      <c r="R104" s="1">
        <f>Sheet1!H214/1000</f>
        <v>0.35799999999999998</v>
      </c>
      <c r="S104" s="1">
        <f t="shared" si="13"/>
        <v>1379.348</v>
      </c>
      <c r="T104">
        <v>188151</v>
      </c>
      <c r="U104">
        <v>11272</v>
      </c>
      <c r="V104">
        <f t="shared" si="17"/>
        <v>0.94347693094577856</v>
      </c>
      <c r="W104">
        <f t="shared" si="18"/>
        <v>5.6523069054221428E-2</v>
      </c>
    </row>
    <row r="105" spans="1:23" x14ac:dyDescent="0.25">
      <c r="A105" s="2">
        <v>42552</v>
      </c>
      <c r="B105" s="1">
        <f>Sheet1!B215</f>
        <v>204843</v>
      </c>
      <c r="C105" s="1">
        <f>Sheet1!F215+Sheet1!G215+Sheet1!H215</f>
        <v>707181</v>
      </c>
      <c r="D105" s="1">
        <v>470510</v>
      </c>
      <c r="E105" s="1">
        <f t="shared" si="12"/>
        <v>1382534</v>
      </c>
      <c r="G105" s="9">
        <f t="shared" si="14"/>
        <v>0.14816489142400838</v>
      </c>
      <c r="H105" s="9">
        <f t="shared" si="15"/>
        <v>0.51151074765611548</v>
      </c>
      <c r="I105" s="9">
        <f t="shared" si="16"/>
        <v>0.34032436091987611</v>
      </c>
      <c r="M105" s="8">
        <f t="shared" si="10"/>
        <v>0.84486996958674432</v>
      </c>
      <c r="N105" s="8">
        <f t="shared" si="11"/>
        <v>0.15488116837831661</v>
      </c>
      <c r="O105" s="2">
        <v>42552</v>
      </c>
      <c r="P105" s="1">
        <f>(Sheet1!F215+'Lán með veð í íbúð'!D105+'Lán með veð í íbúð'!T105)/1000</f>
        <v>1167.857</v>
      </c>
      <c r="Q105" s="1">
        <f>(Sheet1!G215+'Lán með veð í íbúð'!U105)/1000</f>
        <v>214.09100000000001</v>
      </c>
      <c r="R105" s="1">
        <f>Sheet1!H215/1000</f>
        <v>0.34399999999999997</v>
      </c>
      <c r="S105" s="1">
        <f t="shared" si="13"/>
        <v>1382.2919999999999</v>
      </c>
      <c r="T105">
        <v>192083</v>
      </c>
      <c r="U105">
        <v>12518</v>
      </c>
      <c r="V105">
        <f t="shared" si="17"/>
        <v>0.93770839130456007</v>
      </c>
      <c r="W105">
        <f t="shared" si="18"/>
        <v>6.1110216116733306E-2</v>
      </c>
    </row>
    <row r="106" spans="1:23" x14ac:dyDescent="0.25">
      <c r="A106" s="2">
        <v>42583</v>
      </c>
      <c r="B106" s="1">
        <f>Sheet1!B216</f>
        <v>210497</v>
      </c>
      <c r="C106" s="1">
        <f>Sheet1!F216+Sheet1!G216+Sheet1!H216</f>
        <v>708183</v>
      </c>
      <c r="D106" s="1">
        <v>466429</v>
      </c>
      <c r="E106" s="1">
        <f t="shared" si="12"/>
        <v>1385109</v>
      </c>
      <c r="G106" s="9">
        <f t="shared" si="14"/>
        <v>0.1519714332951414</v>
      </c>
      <c r="H106" s="9">
        <f t="shared" si="15"/>
        <v>0.51128322752938582</v>
      </c>
      <c r="I106" s="9">
        <f t="shared" si="16"/>
        <v>0.33674533917547284</v>
      </c>
      <c r="M106" s="8">
        <f t="shared" si="10"/>
        <v>0.84496011539786053</v>
      </c>
      <c r="N106" s="8">
        <f t="shared" si="11"/>
        <v>0.15479947239266459</v>
      </c>
      <c r="O106" s="2">
        <v>42583</v>
      </c>
      <c r="P106" s="1">
        <f>(Sheet1!F216+'Lán með veð í íbúð'!D106+'Lán með veð í íbúð'!T106)/1000</f>
        <v>1170.3720000000001</v>
      </c>
      <c r="Q106" s="1">
        <f>(Sheet1!G216+'Lán með veð í íbúð'!U106)/1000</f>
        <v>214.416</v>
      </c>
      <c r="R106" s="1">
        <f>Sheet1!H216/1000</f>
        <v>0.33300000000000002</v>
      </c>
      <c r="S106" s="1">
        <f t="shared" si="13"/>
        <v>1385.1210000000001</v>
      </c>
      <c r="T106">
        <v>196177</v>
      </c>
      <c r="U106">
        <v>14332</v>
      </c>
      <c r="V106">
        <f t="shared" si="17"/>
        <v>0.93197052689587023</v>
      </c>
      <c r="W106">
        <f t="shared" si="18"/>
        <v>6.8086481042485172E-2</v>
      </c>
    </row>
    <row r="107" spans="1:23" x14ac:dyDescent="0.25">
      <c r="A107" s="2">
        <v>42614</v>
      </c>
      <c r="B107" s="1">
        <f>Sheet1!B217</f>
        <v>216448</v>
      </c>
      <c r="C107" s="1">
        <f>Sheet1!F217+Sheet1!G217+Sheet1!H217</f>
        <v>712814</v>
      </c>
      <c r="D107" s="1">
        <v>458227</v>
      </c>
      <c r="E107" s="1">
        <f t="shared" si="12"/>
        <v>1387489</v>
      </c>
      <c r="G107" s="9">
        <f t="shared" si="14"/>
        <v>0.15599979531369257</v>
      </c>
      <c r="H107" s="9">
        <f t="shared" si="15"/>
        <v>0.51374389274437493</v>
      </c>
      <c r="I107" s="9">
        <f t="shared" si="16"/>
        <v>0.3302563119419325</v>
      </c>
      <c r="M107" s="8">
        <f t="shared" si="10"/>
        <v>0.84532447727030302</v>
      </c>
      <c r="N107" s="8">
        <f t="shared" si="11"/>
        <v>0.15443840971399414</v>
      </c>
      <c r="O107" s="2">
        <v>42614</v>
      </c>
      <c r="P107" s="1">
        <f>(Sheet1!F217+'Lán með veð í íbúð'!D107+'Lán með veð í íbúð'!T107)/1000</f>
        <v>1172.9079999999999</v>
      </c>
      <c r="Q107" s="1">
        <f>(Sheet1!G217+'Lán með veð í íbúð'!U107)/1000</f>
        <v>214.28700000000001</v>
      </c>
      <c r="R107" s="1">
        <f>Sheet1!H217/1000</f>
        <v>0.32900000000000001</v>
      </c>
      <c r="S107" s="1">
        <f t="shared" si="13"/>
        <v>1387.5239999999999</v>
      </c>
      <c r="T107">
        <v>200753</v>
      </c>
      <c r="U107">
        <v>15730</v>
      </c>
      <c r="V107">
        <f t="shared" si="17"/>
        <v>0.92748835748078062</v>
      </c>
      <c r="W107">
        <f t="shared" si="18"/>
        <v>7.2673344175044355E-2</v>
      </c>
    </row>
    <row r="108" spans="1:23" x14ac:dyDescent="0.25">
      <c r="A108" s="2">
        <v>42644</v>
      </c>
      <c r="B108" s="1">
        <f>Sheet1!B218</f>
        <v>223433</v>
      </c>
      <c r="C108" s="1">
        <f>Sheet1!F218+Sheet1!G218+Sheet1!H218</f>
        <v>725329</v>
      </c>
      <c r="D108" s="1">
        <v>455385</v>
      </c>
      <c r="E108" s="1">
        <f t="shared" si="12"/>
        <v>1404147</v>
      </c>
      <c r="G108" s="9">
        <f t="shared" si="14"/>
        <v>0.15912365300784034</v>
      </c>
      <c r="H108" s="9">
        <f t="shared" si="15"/>
        <v>0.51656201238189448</v>
      </c>
      <c r="I108" s="9">
        <f t="shared" si="16"/>
        <v>0.32431433461026515</v>
      </c>
      <c r="M108" s="8">
        <f t="shared" si="10"/>
        <v>0.84705832081075116</v>
      </c>
      <c r="N108" s="8">
        <f t="shared" si="11"/>
        <v>0.15272731157371469</v>
      </c>
      <c r="O108" s="2">
        <v>42644</v>
      </c>
      <c r="P108" s="1">
        <f>(Sheet1!F218+'Lán með veð í íbúð'!D108+'Lán með veð í íbúð'!T108)/1000</f>
        <v>1189.3800000000001</v>
      </c>
      <c r="Q108" s="1">
        <f>(Sheet1!G218+'Lán með veð í íbúð'!U108)/1000</f>
        <v>214.44900000000001</v>
      </c>
      <c r="R108" s="1">
        <f>Sheet1!H218/1000</f>
        <v>0.30099999999999999</v>
      </c>
      <c r="S108" s="1">
        <f t="shared" si="13"/>
        <v>1404.13</v>
      </c>
      <c r="T108">
        <v>206541</v>
      </c>
      <c r="U108">
        <v>16875</v>
      </c>
      <c r="V108">
        <f t="shared" si="17"/>
        <v>0.92439791794408166</v>
      </c>
      <c r="W108">
        <f t="shared" si="18"/>
        <v>7.5525996607484117E-2</v>
      </c>
    </row>
    <row r="109" spans="1:23" x14ac:dyDescent="0.25">
      <c r="A109" s="2">
        <v>42675</v>
      </c>
      <c r="B109" s="1">
        <f>Sheet1!B219</f>
        <v>230138</v>
      </c>
      <c r="C109" s="1">
        <f>Sheet1!F219+Sheet1!G219+Sheet1!H219</f>
        <v>729830</v>
      </c>
      <c r="D109" s="1">
        <v>448621</v>
      </c>
      <c r="E109" s="1">
        <f t="shared" si="12"/>
        <v>1408589</v>
      </c>
      <c r="G109" s="9">
        <f t="shared" si="14"/>
        <v>0.16338193752755417</v>
      </c>
      <c r="H109" s="9">
        <f t="shared" si="15"/>
        <v>0.51812842496995215</v>
      </c>
      <c r="I109" s="9">
        <f t="shared" si="16"/>
        <v>0.31848963750249365</v>
      </c>
      <c r="M109" s="8">
        <f t="shared" si="10"/>
        <v>0.84729967364504477</v>
      </c>
      <c r="N109" s="8">
        <f t="shared" si="11"/>
        <v>0.15249728629145903</v>
      </c>
      <c r="O109" s="2">
        <v>42675</v>
      </c>
      <c r="P109" s="1">
        <f>(Sheet1!F219+'Lán með veð í íbúð'!D109+'Lán með veð í íbúð'!T109)/1000</f>
        <v>1193.4970000000001</v>
      </c>
      <c r="Q109" s="1">
        <f>(Sheet1!G219+'Lán með veð í íbúð'!U109)/1000</f>
        <v>214.80600000000001</v>
      </c>
      <c r="R109" s="1">
        <f>Sheet1!H219/1000</f>
        <v>0.28599999999999998</v>
      </c>
      <c r="S109" s="1">
        <f t="shared" si="13"/>
        <v>1408.5890000000002</v>
      </c>
      <c r="T109">
        <v>211787</v>
      </c>
      <c r="U109">
        <v>18351</v>
      </c>
      <c r="V109">
        <f t="shared" si="17"/>
        <v>0.9202608869460932</v>
      </c>
      <c r="W109">
        <f t="shared" si="18"/>
        <v>7.9739113053906782E-2</v>
      </c>
    </row>
    <row r="110" spans="1:23" x14ac:dyDescent="0.25">
      <c r="A110" s="2">
        <v>42705</v>
      </c>
      <c r="B110" s="1">
        <f>Sheet1!B220</f>
        <v>235722</v>
      </c>
      <c r="C110" s="1">
        <f>Sheet1!F220+Sheet1!G220+Sheet1!H220</f>
        <v>736350</v>
      </c>
      <c r="D110" s="1">
        <v>441395</v>
      </c>
      <c r="E110" s="1">
        <f t="shared" si="12"/>
        <v>1413467</v>
      </c>
      <c r="G110" s="9">
        <f t="shared" si="14"/>
        <v>0.16676866173741586</v>
      </c>
      <c r="H110" s="9">
        <f t="shared" si="15"/>
        <v>0.52095308910643123</v>
      </c>
      <c r="I110" s="9">
        <f t="shared" si="16"/>
        <v>0.31227824915615293</v>
      </c>
      <c r="M110" s="8">
        <f t="shared" si="10"/>
        <v>0.84714323008602255</v>
      </c>
      <c r="N110" s="8">
        <f t="shared" si="11"/>
        <v>0.15265513804001082</v>
      </c>
      <c r="O110" s="2">
        <v>42705</v>
      </c>
      <c r="P110" s="1">
        <f>(Sheet1!F220+'Lán með veð í íbúð'!D110+'Lán með veð í íbúð'!T110)/1000</f>
        <v>1197.4090000000001</v>
      </c>
      <c r="Q110" s="1">
        <f>(Sheet1!G220+'Lán með veð í íbúð'!U110)/1000</f>
        <v>215.773</v>
      </c>
      <c r="R110" s="1">
        <f>Sheet1!H220/1000</f>
        <v>0.28499999999999998</v>
      </c>
      <c r="S110" s="1">
        <f t="shared" si="13"/>
        <v>1413.4670000000001</v>
      </c>
      <c r="T110">
        <v>215707</v>
      </c>
      <c r="U110">
        <v>20015</v>
      </c>
      <c r="V110">
        <f t="shared" si="17"/>
        <v>0.91509065763908337</v>
      </c>
      <c r="W110">
        <f t="shared" si="18"/>
        <v>8.490934236091667E-2</v>
      </c>
    </row>
    <row r="111" spans="1:23" x14ac:dyDescent="0.25">
      <c r="A111" s="2">
        <v>42736</v>
      </c>
      <c r="B111" s="1">
        <f>Sheet1!B221</f>
        <v>241983</v>
      </c>
      <c r="C111" s="1">
        <f>Sheet1!F221+Sheet1!G221+Sheet1!H221</f>
        <v>742881</v>
      </c>
      <c r="D111" s="1">
        <v>436104</v>
      </c>
      <c r="E111" s="1">
        <f t="shared" si="12"/>
        <v>1420968</v>
      </c>
      <c r="G111" s="9">
        <f t="shared" si="14"/>
        <v>0.17029447531541878</v>
      </c>
      <c r="H111" s="9">
        <f t="shared" si="15"/>
        <v>0.522799246710693</v>
      </c>
      <c r="I111" s="9">
        <f t="shared" si="16"/>
        <v>0.3069062779738882</v>
      </c>
      <c r="M111" s="8">
        <f t="shared" si="10"/>
        <v>0.84687691770680262</v>
      </c>
      <c r="N111" s="8">
        <f t="shared" si="11"/>
        <v>0.15292814475765815</v>
      </c>
      <c r="O111" s="2">
        <v>42736</v>
      </c>
      <c r="P111" s="1">
        <f>(Sheet1!F221+'Lán með veð í íbúð'!D111+'Lán með veð í íbúð'!T111)/1000</f>
        <v>1203.385</v>
      </c>
      <c r="Q111" s="1">
        <f>(Sheet1!G221+'Lán með veð í íbúð'!U111)/1000</f>
        <v>217.30600000000001</v>
      </c>
      <c r="R111" s="1">
        <f>Sheet1!H221/1000</f>
        <v>0.27700000000000002</v>
      </c>
      <c r="S111" s="1">
        <f t="shared" si="13"/>
        <v>1420.9680000000001</v>
      </c>
      <c r="T111">
        <v>219973</v>
      </c>
      <c r="U111">
        <v>22010</v>
      </c>
      <c r="V111">
        <f t="shared" si="17"/>
        <v>0.90904319724939353</v>
      </c>
      <c r="W111">
        <f t="shared" si="18"/>
        <v>9.0956802750606441E-2</v>
      </c>
    </row>
    <row r="112" spans="1:23" x14ac:dyDescent="0.25">
      <c r="A112" s="2">
        <v>42767</v>
      </c>
      <c r="B112" s="1">
        <f>Sheet1!B222</f>
        <v>247036</v>
      </c>
      <c r="C112" s="1">
        <f>Sheet1!F222+Sheet1!G222+Sheet1!H222</f>
        <v>741612</v>
      </c>
      <c r="D112" s="1">
        <v>427634</v>
      </c>
      <c r="E112" s="1">
        <f t="shared" si="12"/>
        <v>1416282</v>
      </c>
      <c r="G112" s="9">
        <f t="shared" si="14"/>
        <v>0.17442571465287279</v>
      </c>
      <c r="H112" s="9">
        <f t="shared" si="15"/>
        <v>0.52363300529131906</v>
      </c>
      <c r="I112" s="9">
        <f t="shared" si="16"/>
        <v>0.30194128005580811</v>
      </c>
      <c r="M112" s="8">
        <f t="shared" si="10"/>
        <v>0.84548568329917118</v>
      </c>
      <c r="N112" s="8">
        <f t="shared" si="11"/>
        <v>0.15434980155802197</v>
      </c>
      <c r="O112" s="2">
        <v>42767</v>
      </c>
      <c r="P112" s="1">
        <f>(Sheet1!F222+'Lán með veð í íbúð'!D112+'Lán með veð í íbúð'!T112)/1000</f>
        <v>1197.4469999999999</v>
      </c>
      <c r="Q112" s="1">
        <f>(Sheet1!G222+'Lán með veð í íbúð'!U112)/1000</f>
        <v>218.60300000000001</v>
      </c>
      <c r="R112" s="1">
        <f>Sheet1!H222/1000</f>
        <v>0.23300000000000001</v>
      </c>
      <c r="S112" s="1">
        <f t="shared" si="13"/>
        <v>1416.2829999999999</v>
      </c>
      <c r="T112">
        <v>222872</v>
      </c>
      <c r="U112">
        <v>24165</v>
      </c>
      <c r="V112">
        <f t="shared" si="17"/>
        <v>0.90218429702553471</v>
      </c>
      <c r="W112">
        <f t="shared" si="18"/>
        <v>9.7819750967470323E-2</v>
      </c>
    </row>
    <row r="113" spans="1:23" x14ac:dyDescent="0.25">
      <c r="A113" s="2">
        <v>42795</v>
      </c>
      <c r="B113" s="1">
        <f>Sheet1!B223</f>
        <v>257027</v>
      </c>
      <c r="C113" s="1">
        <f>Sheet1!F223+Sheet1!G223+Sheet1!H223</f>
        <v>752154</v>
      </c>
      <c r="D113" s="1">
        <v>422573</v>
      </c>
      <c r="E113" s="1">
        <f t="shared" si="12"/>
        <v>1431754</v>
      </c>
      <c r="G113" s="9">
        <f t="shared" si="14"/>
        <v>0.17951896764388295</v>
      </c>
      <c r="H113" s="9">
        <f t="shared" si="15"/>
        <v>0.52533745322171266</v>
      </c>
      <c r="I113" s="9">
        <f t="shared" si="16"/>
        <v>0.29514357913440437</v>
      </c>
      <c r="M113" s="8">
        <f t="shared" si="10"/>
        <v>0.84510037695049356</v>
      </c>
      <c r="N113" s="8">
        <f t="shared" si="11"/>
        <v>0.15472710725942254</v>
      </c>
      <c r="O113" s="2">
        <v>42795</v>
      </c>
      <c r="P113" s="1">
        <f>(Sheet1!F223+'Lán með veð í íbúð'!D113+'Lán með veð í íbúð'!T113)/1000</f>
        <v>1209.9749999999999</v>
      </c>
      <c r="Q113" s="1">
        <f>(Sheet1!G223+'Lán með veð í íbúð'!U113)/1000</f>
        <v>221.53100000000001</v>
      </c>
      <c r="R113" s="1">
        <f>Sheet1!H223/1000</f>
        <v>0.247</v>
      </c>
      <c r="S113" s="1">
        <f t="shared" si="13"/>
        <v>1431.7529999999999</v>
      </c>
      <c r="T113">
        <v>229614</v>
      </c>
      <c r="U113">
        <v>27412</v>
      </c>
      <c r="V113">
        <f t="shared" si="17"/>
        <v>0.89334583526244327</v>
      </c>
      <c r="W113">
        <f t="shared" si="18"/>
        <v>0.10665027409571758</v>
      </c>
    </row>
    <row r="114" spans="1:23" x14ac:dyDescent="0.25">
      <c r="A114" s="2">
        <v>42826</v>
      </c>
      <c r="B114" s="1">
        <f>Sheet1!B224</f>
        <v>261577</v>
      </c>
      <c r="C114" s="1">
        <f>Sheet1!F224+Sheet1!G224+Sheet1!H224</f>
        <v>756643</v>
      </c>
      <c r="D114" s="1">
        <v>417259</v>
      </c>
      <c r="E114" s="1">
        <f t="shared" si="12"/>
        <v>1435479</v>
      </c>
      <c r="G114" s="9">
        <f t="shared" si="14"/>
        <v>0.18222279810432615</v>
      </c>
      <c r="H114" s="9">
        <f t="shared" si="15"/>
        <v>0.52710140656881777</v>
      </c>
      <c r="I114" s="9">
        <f t="shared" si="16"/>
        <v>0.29067579532685606</v>
      </c>
      <c r="M114" s="8">
        <f t="shared" si="10"/>
        <v>0.84532699863460303</v>
      </c>
      <c r="N114" s="8">
        <f t="shared" si="11"/>
        <v>0.15451277621422799</v>
      </c>
      <c r="O114" s="2">
        <v>42826</v>
      </c>
      <c r="P114" s="1">
        <f>(Sheet1!F224+'Lán með veð í íbúð'!D114+'Lán með veð í íbúð'!T114)/1000</f>
        <v>1213.45</v>
      </c>
      <c r="Q114" s="1">
        <f>(Sheet1!G224+'Lán með veð í íbúð'!U114)/1000</f>
        <v>221.8</v>
      </c>
      <c r="R114" s="1">
        <f>Sheet1!H224/1000</f>
        <v>0.23</v>
      </c>
      <c r="S114" s="1">
        <f t="shared" si="13"/>
        <v>1435.48</v>
      </c>
      <c r="T114">
        <v>232799</v>
      </c>
      <c r="U114">
        <v>28779</v>
      </c>
      <c r="V114">
        <f t="shared" si="17"/>
        <v>0.88998268196362829</v>
      </c>
      <c r="W114">
        <f t="shared" si="18"/>
        <v>0.11002114100245816</v>
      </c>
    </row>
    <row r="115" spans="1:23" x14ac:dyDescent="0.25">
      <c r="A115" s="2">
        <v>42856</v>
      </c>
      <c r="B115" s="1">
        <f>Sheet1!B225</f>
        <v>271190</v>
      </c>
      <c r="C115" s="1">
        <f>Sheet1!F225+Sheet1!G225+Sheet1!H225</f>
        <v>762642</v>
      </c>
      <c r="D115" s="1">
        <v>411054</v>
      </c>
      <c r="E115" s="1">
        <f t="shared" si="12"/>
        <v>1444886</v>
      </c>
      <c r="G115" s="9">
        <f t="shared" si="14"/>
        <v>0.18768954782591846</v>
      </c>
      <c r="H115" s="9">
        <f t="shared" si="15"/>
        <v>0.52782157208250335</v>
      </c>
      <c r="I115" s="9">
        <f t="shared" si="16"/>
        <v>0.28448888009157813</v>
      </c>
      <c r="M115" s="8">
        <f t="shared" si="10"/>
        <v>0.84444585939651984</v>
      </c>
      <c r="N115" s="8">
        <f t="shared" si="11"/>
        <v>0.15540603203297701</v>
      </c>
      <c r="O115" s="2">
        <v>42856</v>
      </c>
      <c r="P115" s="1">
        <f>(Sheet1!F225+'Lán með veð í íbúð'!D115+'Lán með veð í íbúð'!T115)/1000</f>
        <v>1220.1279999999999</v>
      </c>
      <c r="Q115" s="1">
        <f>(Sheet1!G225+'Lán með veð í íbúð'!U115)/1000</f>
        <v>224.54400000000001</v>
      </c>
      <c r="R115" s="1">
        <f>Sheet1!H225/1000</f>
        <v>0.214</v>
      </c>
      <c r="S115" s="1">
        <f t="shared" si="13"/>
        <v>1444.886</v>
      </c>
      <c r="T115">
        <v>239839</v>
      </c>
      <c r="U115">
        <v>31351</v>
      </c>
      <c r="V115">
        <f t="shared" si="17"/>
        <v>0.88439470481949922</v>
      </c>
      <c r="W115">
        <f t="shared" si="18"/>
        <v>0.11560529518050075</v>
      </c>
    </row>
    <row r="116" spans="1:23" x14ac:dyDescent="0.25">
      <c r="A116" s="2">
        <v>42887</v>
      </c>
      <c r="B116" s="1">
        <f>Sheet1!B226</f>
        <v>281776</v>
      </c>
      <c r="C116" s="1">
        <f>Sheet1!F226+Sheet1!G226+Sheet1!H226</f>
        <v>768179</v>
      </c>
      <c r="D116" s="1">
        <v>404246</v>
      </c>
      <c r="E116" s="1">
        <f t="shared" si="12"/>
        <v>1454201</v>
      </c>
      <c r="G116" s="9">
        <f t="shared" si="14"/>
        <v>0.19376688642079051</v>
      </c>
      <c r="H116" s="9">
        <f t="shared" si="15"/>
        <v>0.52824815826697957</v>
      </c>
      <c r="I116" s="9">
        <f t="shared" si="16"/>
        <v>0.27798495531222989</v>
      </c>
      <c r="M116" s="8">
        <f t="shared" si="10"/>
        <v>0.84358971008822026</v>
      </c>
      <c r="N116" s="8">
        <f t="shared" si="11"/>
        <v>0.1562569410968635</v>
      </c>
      <c r="O116" s="2">
        <v>42887</v>
      </c>
      <c r="P116" s="1">
        <f>(Sheet1!F226+'Lán með veð í íbúð'!D116+'Lán með veð í íbúð'!T116)/1000</f>
        <v>1226.749</v>
      </c>
      <c r="Q116" s="1">
        <f>(Sheet1!G226+'Lán með veð í íbúð'!U116)/1000</f>
        <v>227.22900000000001</v>
      </c>
      <c r="R116" s="1">
        <f>Sheet1!H226/1000</f>
        <v>0.223</v>
      </c>
      <c r="S116" s="1">
        <f t="shared" si="13"/>
        <v>1454.201</v>
      </c>
      <c r="T116">
        <v>247545</v>
      </c>
      <c r="U116">
        <v>34231</v>
      </c>
      <c r="V116">
        <f t="shared" si="17"/>
        <v>0.87851697802509798</v>
      </c>
      <c r="W116">
        <f t="shared" si="18"/>
        <v>0.12148302197490204</v>
      </c>
    </row>
    <row r="117" spans="1:23" x14ac:dyDescent="0.25">
      <c r="A117" s="2">
        <v>42917</v>
      </c>
      <c r="B117" s="1">
        <f>Sheet1!B227</f>
        <v>290799</v>
      </c>
      <c r="C117" s="1">
        <f>Sheet1!F227+Sheet1!G227+Sheet1!H227</f>
        <v>776682</v>
      </c>
      <c r="D117" s="1">
        <v>396247</v>
      </c>
      <c r="E117" s="1">
        <f t="shared" si="12"/>
        <v>1463728</v>
      </c>
      <c r="G117" s="9">
        <f t="shared" si="14"/>
        <v>0.19867010810751726</v>
      </c>
      <c r="H117" s="9">
        <f t="shared" si="15"/>
        <v>0.53061907676836129</v>
      </c>
      <c r="I117" s="9">
        <f t="shared" si="16"/>
        <v>0.27071081512412143</v>
      </c>
      <c r="M117" s="8">
        <f t="shared" si="10"/>
        <v>0.84217286271766345</v>
      </c>
      <c r="N117" s="8">
        <f t="shared" si="11"/>
        <v>0.15767342019828823</v>
      </c>
      <c r="O117" s="2">
        <v>42917</v>
      </c>
      <c r="P117" s="1">
        <f>(Sheet1!F227+'Lán með veð í íbúð'!D117+'Lán með veð í íbúð'!T117)/1000</f>
        <v>1232.712</v>
      </c>
      <c r="Q117" s="1">
        <f>(Sheet1!G227+'Lán með veð í íbúð'!U117)/1000</f>
        <v>230.791</v>
      </c>
      <c r="R117" s="1">
        <f>Sheet1!H227/1000</f>
        <v>0.22500000000000001</v>
      </c>
      <c r="S117" s="1">
        <f t="shared" si="13"/>
        <v>1463.7279999999998</v>
      </c>
      <c r="T117">
        <v>254527</v>
      </c>
      <c r="U117">
        <v>36272</v>
      </c>
      <c r="V117">
        <f t="shared" si="17"/>
        <v>0.87526779665679733</v>
      </c>
      <c r="W117">
        <f t="shared" si="18"/>
        <v>0.12473220334320269</v>
      </c>
    </row>
    <row r="118" spans="1:23" x14ac:dyDescent="0.25">
      <c r="A118" s="2">
        <v>42948</v>
      </c>
      <c r="B118" s="1">
        <f>T118+U118</f>
        <v>299947</v>
      </c>
      <c r="C118" s="1">
        <f>Sheet1!F228+Sheet1!G228+Sheet1!H228</f>
        <v>781438</v>
      </c>
      <c r="D118" s="1">
        <v>388517</v>
      </c>
      <c r="E118" s="1">
        <f t="shared" si="12"/>
        <v>1469902</v>
      </c>
      <c r="G118" s="9">
        <f t="shared" ref="G118:I124" si="19">B118/$E118</f>
        <v>0.20405918217677096</v>
      </c>
      <c r="H118" s="9">
        <f t="shared" si="19"/>
        <v>0.53162591791833747</v>
      </c>
      <c r="I118" s="9">
        <f t="shared" si="19"/>
        <v>0.2643148999048916</v>
      </c>
      <c r="M118" s="8">
        <f t="shared" si="10"/>
        <v>0.8399124567488172</v>
      </c>
      <c r="N118" s="8">
        <f t="shared" si="11"/>
        <v>0.15993311118700432</v>
      </c>
      <c r="O118" s="2">
        <v>42948</v>
      </c>
      <c r="P118" s="1">
        <f>(Sheet1!F228+'Lán með veð í íbúð'!D118+'Lán með veð í íbúð'!T118)/1000</f>
        <v>1234.5889999999999</v>
      </c>
      <c r="Q118" s="1">
        <f>(Sheet1!G228+'Lán með veð í íbúð'!U118)/1000</f>
        <v>235.08600000000001</v>
      </c>
      <c r="R118" s="1">
        <f>Sheet1!H228/1000</f>
        <v>0.22700000000000001</v>
      </c>
      <c r="S118" s="1">
        <f t="shared" si="13"/>
        <v>1469.902</v>
      </c>
      <c r="T118">
        <v>261575</v>
      </c>
      <c r="U118">
        <v>38372</v>
      </c>
      <c r="V118">
        <f>T118/B118</f>
        <v>0.87207073249607425</v>
      </c>
      <c r="W118">
        <f>U118/B118</f>
        <v>0.12792926750392569</v>
      </c>
    </row>
    <row r="119" spans="1:23" x14ac:dyDescent="0.25">
      <c r="A119" s="2">
        <v>42979</v>
      </c>
      <c r="B119" s="1">
        <f t="shared" ref="B119:B121" si="20">T119+U119</f>
        <v>305057</v>
      </c>
      <c r="C119" s="1">
        <f>Sheet1!F229+Sheet1!G229+Sheet1!H229</f>
        <v>788978</v>
      </c>
      <c r="D119" s="1">
        <v>382959</v>
      </c>
      <c r="E119" s="1">
        <f t="shared" si="12"/>
        <v>1476994</v>
      </c>
      <c r="G119" s="9">
        <f t="shared" si="19"/>
        <v>0.20653909223734152</v>
      </c>
      <c r="H119" s="9">
        <f t="shared" si="19"/>
        <v>0.53417820248423487</v>
      </c>
      <c r="I119" s="9">
        <f t="shared" si="19"/>
        <v>0.25928270527842362</v>
      </c>
      <c r="M119" s="8">
        <f t="shared" si="10"/>
        <v>0.83765472303882071</v>
      </c>
      <c r="N119" s="8">
        <f t="shared" si="11"/>
        <v>0.162192263475681</v>
      </c>
      <c r="O119" s="2">
        <v>42979</v>
      </c>
      <c r="P119" s="1">
        <f>(Sheet1!F229+'Lán með veð í íbúð'!D119+'Lán með veð í íbúð'!T119)/1000</f>
        <v>1237.211</v>
      </c>
      <c r="Q119" s="1">
        <f>(Sheet1!G229+'Lán með veð í íbúð'!U119)/1000</f>
        <v>239.55699999999999</v>
      </c>
      <c r="R119" s="1">
        <f>Sheet1!H229/1000</f>
        <v>0.22600000000000001</v>
      </c>
      <c r="S119" s="1">
        <f t="shared" si="13"/>
        <v>1476.9940000000001</v>
      </c>
      <c r="T119">
        <v>265203</v>
      </c>
      <c r="U119">
        <v>39854</v>
      </c>
      <c r="V119">
        <f>T119/B119</f>
        <v>0.86935556305870709</v>
      </c>
      <c r="W119">
        <f>U119/B119</f>
        <v>0.13064443694129294</v>
      </c>
    </row>
    <row r="120" spans="1:23" x14ac:dyDescent="0.25">
      <c r="A120" s="2">
        <v>43009</v>
      </c>
      <c r="B120" s="1">
        <f t="shared" si="20"/>
        <v>312003</v>
      </c>
      <c r="C120" s="1">
        <f>Sheet1!F230+Sheet1!G230+Sheet1!H230</f>
        <v>799981</v>
      </c>
      <c r="D120" s="1">
        <v>375890</v>
      </c>
      <c r="E120" s="1">
        <f t="shared" si="12"/>
        <v>1487874</v>
      </c>
      <c r="G120" s="9">
        <f t="shared" si="19"/>
        <v>0.20969719210094404</v>
      </c>
      <c r="H120" s="9">
        <f t="shared" si="19"/>
        <v>0.5376671680532088</v>
      </c>
      <c r="I120" s="9">
        <f t="shared" si="19"/>
        <v>0.25263563984584714</v>
      </c>
      <c r="M120" s="8">
        <f t="shared" ref="M120:M124" si="21">P120/(SUM(P120:R120))</f>
        <v>0.83383203147578355</v>
      </c>
      <c r="N120" s="8">
        <f t="shared" ref="N120:N125" si="22">Q120/SUM(P120:R120)</f>
        <v>0.16602010654127969</v>
      </c>
      <c r="O120" s="2">
        <v>43009</v>
      </c>
      <c r="P120" s="1">
        <f>(Sheet1!F230+'Lán með veð í íbúð'!D120+'Lán með veð í íbúð'!T120)/1000</f>
        <v>1240.6369999999999</v>
      </c>
      <c r="Q120" s="1">
        <f>(Sheet1!G230+'Lán með veð í íbúð'!U120)/1000</f>
        <v>247.017</v>
      </c>
      <c r="R120" s="1">
        <f>Sheet1!H230/1000</f>
        <v>0.22</v>
      </c>
      <c r="S120" s="1">
        <f t="shared" si="13"/>
        <v>1487.874</v>
      </c>
      <c r="T120">
        <v>269305</v>
      </c>
      <c r="U120">
        <v>42698</v>
      </c>
      <c r="V120">
        <f>T120/B120</f>
        <v>0.86314875177482264</v>
      </c>
      <c r="W120">
        <f>U120/B120</f>
        <v>0.13685124822517733</v>
      </c>
    </row>
    <row r="121" spans="1:23" x14ac:dyDescent="0.25">
      <c r="A121" s="2">
        <v>43040</v>
      </c>
      <c r="B121" s="1">
        <f t="shared" si="20"/>
        <v>322559</v>
      </c>
      <c r="C121" s="1">
        <f>Sheet1!F231+Sheet1!G231+Sheet1!H231</f>
        <v>808185</v>
      </c>
      <c r="D121" s="1">
        <v>371016</v>
      </c>
      <c r="E121" s="1">
        <f t="shared" si="12"/>
        <v>1501760</v>
      </c>
      <c r="G121" s="9">
        <f t="shared" si="19"/>
        <v>0.21478731621564032</v>
      </c>
      <c r="H121" s="9">
        <f t="shared" si="19"/>
        <v>0.53815856062220324</v>
      </c>
      <c r="I121" s="9">
        <f t="shared" si="19"/>
        <v>0.24705412316215641</v>
      </c>
      <c r="M121" s="8">
        <f t="shared" si="21"/>
        <v>0.83084580758576598</v>
      </c>
      <c r="N121" s="8">
        <f t="shared" si="22"/>
        <v>0.16901102706158108</v>
      </c>
      <c r="O121" s="2">
        <v>43040</v>
      </c>
      <c r="P121" s="1">
        <f>(Sheet1!F231+'Lán með veð í íbúð'!D121+'Lán með veð í íbúð'!T121)/1000</f>
        <v>1247.731</v>
      </c>
      <c r="Q121" s="1">
        <f>(Sheet1!G231+'Lán með veð í íbúð'!U121)/1000</f>
        <v>253.81399999999999</v>
      </c>
      <c r="R121" s="1">
        <f>Sheet1!H231/1000</f>
        <v>0.215</v>
      </c>
      <c r="S121" s="1">
        <f t="shared" si="13"/>
        <v>1501.76</v>
      </c>
      <c r="T121">
        <v>276450</v>
      </c>
      <c r="U121">
        <v>46109</v>
      </c>
      <c r="V121">
        <f>T121/B121</f>
        <v>0.85705250822330181</v>
      </c>
      <c r="W121">
        <f>U121/B121</f>
        <v>0.14294749177669822</v>
      </c>
    </row>
    <row r="122" spans="1:23" x14ac:dyDescent="0.25">
      <c r="A122" s="2">
        <v>43070</v>
      </c>
      <c r="B122" s="1">
        <v>328414.64268999995</v>
      </c>
      <c r="C122" s="1">
        <f>Sheet1!F232+Sheet1!G232+Sheet1!H232</f>
        <v>812527</v>
      </c>
      <c r="D122" s="1">
        <v>362422</v>
      </c>
      <c r="E122" s="1">
        <f t="shared" si="12"/>
        <v>1503363.6426899999</v>
      </c>
      <c r="G122" s="9">
        <f t="shared" si="19"/>
        <v>0.21845322938790829</v>
      </c>
      <c r="H122" s="9">
        <f t="shared" si="19"/>
        <v>0.54047269531284425</v>
      </c>
      <c r="I122" s="9">
        <f t="shared" si="19"/>
        <v>0.24107407529924746</v>
      </c>
      <c r="M122" s="8">
        <f t="shared" si="21"/>
        <v>0.82518327243653056</v>
      </c>
      <c r="N122" s="8">
        <f t="shared" si="22"/>
        <v>0.17467238451391978</v>
      </c>
      <c r="O122" s="2">
        <v>43070</v>
      </c>
      <c r="P122" s="1">
        <f>(Sheet1!F232+'Lán með veð í íbúð'!D122+'Lán með veð í íbúð'!T122)/1000</f>
        <v>1240.55</v>
      </c>
      <c r="Q122" s="1">
        <f>(Sheet1!G232+'Lán með veð í íbúð'!U122)/1000</f>
        <v>262.596</v>
      </c>
      <c r="R122" s="1">
        <f>Sheet1!H232/1000</f>
        <v>0.217</v>
      </c>
      <c r="S122" s="1">
        <f t="shared" si="13"/>
        <v>1503.3630000000001</v>
      </c>
      <c r="T122" s="10">
        <v>276969</v>
      </c>
      <c r="U122" s="10">
        <v>51445</v>
      </c>
      <c r="V122">
        <f>T122/B122</f>
        <v>0.8433515562259476</v>
      </c>
      <c r="W122">
        <f>U122/B122</f>
        <v>0.15664648682720406</v>
      </c>
    </row>
    <row r="123" spans="1:23" x14ac:dyDescent="0.25">
      <c r="A123" s="2">
        <v>43101</v>
      </c>
      <c r="B123" s="1">
        <f t="shared" ref="B123:B125" si="23">T123+U123</f>
        <v>336251</v>
      </c>
      <c r="C123" s="1">
        <f>Sheet1!F233+Sheet1!G233+Sheet1!H233</f>
        <v>820533</v>
      </c>
      <c r="D123" s="1">
        <v>358608</v>
      </c>
      <c r="E123" s="1">
        <f t="shared" si="12"/>
        <v>1515392</v>
      </c>
      <c r="G123" s="9">
        <f t="shared" si="19"/>
        <v>0.22189044154911733</v>
      </c>
      <c r="H123" s="9">
        <f t="shared" si="19"/>
        <v>0.54146583854210661</v>
      </c>
      <c r="I123" s="9">
        <f t="shared" si="19"/>
        <v>0.23664371990877608</v>
      </c>
      <c r="M123" s="8">
        <f t="shared" si="21"/>
        <v>0.82327410993327144</v>
      </c>
      <c r="N123" s="8">
        <f t="shared" si="22"/>
        <v>0.17658599227130667</v>
      </c>
      <c r="O123" s="2">
        <v>43101</v>
      </c>
      <c r="P123" s="1">
        <f>(Sheet1!F233+'Lán með veð í íbúð'!D123+'Lán með veð í íbúð'!T123)/1000</f>
        <v>1247.5830000000001</v>
      </c>
      <c r="Q123" s="1">
        <f>(Sheet1!G233+'Lán með veð í íbúð'!U123)/1000</f>
        <v>267.59699999999998</v>
      </c>
      <c r="R123" s="1">
        <f>Sheet1!H233/1000</f>
        <v>0.21199999999999999</v>
      </c>
      <c r="S123" s="1">
        <f t="shared" si="13"/>
        <v>1515.3920000000001</v>
      </c>
      <c r="T123" s="10">
        <v>283422</v>
      </c>
      <c r="U123" s="10">
        <v>52829</v>
      </c>
      <c r="V123">
        <f t="shared" ref="V123:V136" si="24">T123/B123</f>
        <v>0.84288819958899752</v>
      </c>
      <c r="W123">
        <f t="shared" ref="W123:W136" si="25">U123/B123</f>
        <v>0.15711180041100251</v>
      </c>
    </row>
    <row r="124" spans="1:23" x14ac:dyDescent="0.25">
      <c r="A124" s="2">
        <v>43132</v>
      </c>
      <c r="B124" s="1">
        <f t="shared" si="23"/>
        <v>340822</v>
      </c>
      <c r="C124" s="1">
        <f>Sheet1!F234+Sheet1!G234+Sheet1!H234</f>
        <v>825116.08812500001</v>
      </c>
      <c r="D124" s="1">
        <v>351133</v>
      </c>
      <c r="E124" s="1">
        <f t="shared" si="12"/>
        <v>1517071.088125</v>
      </c>
      <c r="G124" s="9">
        <f t="shared" si="19"/>
        <v>0.22465789683015683</v>
      </c>
      <c r="H124" s="9">
        <f t="shared" si="19"/>
        <v>0.54388755713800407</v>
      </c>
      <c r="I124" s="9">
        <f t="shared" si="19"/>
        <v>0.23145454603183907</v>
      </c>
      <c r="M124" s="8">
        <f t="shared" si="21"/>
        <v>0.82049574697480354</v>
      </c>
      <c r="N124" s="8">
        <f t="shared" si="22"/>
        <v>0.17937373837657516</v>
      </c>
      <c r="O124" s="2">
        <v>43132</v>
      </c>
      <c r="P124" s="1">
        <f>(Sheet1!F234+'Lán með veð í íbúð'!D124+'Lán með veð í íbúð'!T124)/1000</f>
        <v>1244.7503756650001</v>
      </c>
      <c r="Q124" s="1">
        <f>(Sheet1!G234+'Lán með veð í íbúð'!U124)/1000</f>
        <v>272.12271246</v>
      </c>
      <c r="R124" s="1">
        <f>Sheet1!H234/1000</f>
        <v>0.19800000000000001</v>
      </c>
      <c r="S124" s="1">
        <f t="shared" si="13"/>
        <v>1517.0710881250002</v>
      </c>
      <c r="T124" s="10">
        <v>286927</v>
      </c>
      <c r="U124" s="10">
        <v>53895</v>
      </c>
      <c r="V124">
        <f t="shared" si="24"/>
        <v>0.84186760244350423</v>
      </c>
      <c r="W124">
        <f t="shared" si="25"/>
        <v>0.15813239755649577</v>
      </c>
    </row>
    <row r="125" spans="1:23" x14ac:dyDescent="0.25">
      <c r="A125" s="2">
        <v>43160</v>
      </c>
      <c r="B125" s="1">
        <f t="shared" si="23"/>
        <v>349936</v>
      </c>
      <c r="C125" s="1">
        <f>Sheet1!F235+Sheet1!G235+Sheet1!H235</f>
        <v>833891.33256300003</v>
      </c>
      <c r="D125" s="1">
        <v>348689</v>
      </c>
      <c r="E125" s="1">
        <f t="shared" si="12"/>
        <v>1532516.332563</v>
      </c>
      <c r="G125" s="9">
        <f t="shared" ref="G125:G135" si="26">B125/$E125</f>
        <v>0.22834079648258138</v>
      </c>
      <c r="H125" s="9">
        <f t="shared" ref="H125:H135" si="27">C125/$E125</f>
        <v>0.54413210146242907</v>
      </c>
      <c r="I125" s="9">
        <f t="shared" ref="I125:I135" si="28">D125/$E125</f>
        <v>0.22752710205498955</v>
      </c>
      <c r="M125" s="8">
        <f>P125/(SUM(P125:R125))</f>
        <v>0.81827863062428308</v>
      </c>
      <c r="N125" s="8">
        <f t="shared" si="22"/>
        <v>0.18159585127916372</v>
      </c>
      <c r="O125" s="2">
        <v>43160</v>
      </c>
      <c r="P125" s="1">
        <f>(Sheet1!F235+'Lán með veð í íbúð'!D125+'Lán með veð í íbúð'!T125)/1000</f>
        <v>1254.0253660190001</v>
      </c>
      <c r="Q125" s="1">
        <f>(Sheet1!G235+'Lán með veð í íbúð'!U125)/1000</f>
        <v>278.298608011</v>
      </c>
      <c r="R125" s="1">
        <f>Sheet1!H235/1000</f>
        <v>0.19235853299999145</v>
      </c>
      <c r="S125" s="1">
        <f t="shared" si="13"/>
        <v>1532.5163325630001</v>
      </c>
      <c r="T125" s="10">
        <v>293847</v>
      </c>
      <c r="U125" s="10">
        <v>56089</v>
      </c>
      <c r="V125">
        <f t="shared" si="24"/>
        <v>0.83971640528553793</v>
      </c>
      <c r="W125">
        <f t="shared" si="25"/>
        <v>0.16028359471446207</v>
      </c>
    </row>
    <row r="126" spans="1:23" x14ac:dyDescent="0.25">
      <c r="A126" s="2">
        <v>43191</v>
      </c>
      <c r="B126" s="1">
        <f t="shared" ref="B126:B131" si="29">T126+U126</f>
        <v>358145</v>
      </c>
      <c r="C126" s="1">
        <f>Sheet1!F236+Sheet1!G236+Sheet1!H236</f>
        <v>843032.974453</v>
      </c>
      <c r="D126" s="1">
        <v>344135</v>
      </c>
      <c r="E126" s="1">
        <f t="shared" si="12"/>
        <v>1545312.9744529999</v>
      </c>
      <c r="G126" s="9">
        <f t="shared" si="26"/>
        <v>0.23176211286698986</v>
      </c>
      <c r="H126" s="9">
        <f t="shared" si="27"/>
        <v>0.54554189888388882</v>
      </c>
      <c r="I126" s="9">
        <f t="shared" si="28"/>
        <v>0.22269598824912135</v>
      </c>
      <c r="M126" s="8">
        <f t="shared" ref="M126:M135" si="30">P126/(SUM(P126:R126))</f>
        <v>0.81611632437915405</v>
      </c>
      <c r="N126" s="8">
        <f t="shared" ref="N126:N136" si="31">Q126/SUM(P126:R126)</f>
        <v>0.1837606749872252</v>
      </c>
      <c r="O126" s="2">
        <v>43191</v>
      </c>
      <c r="P126" s="1">
        <f>(Sheet1!F236+'Lán með veð í íbúð'!D126+'Lán með veð í íbúð'!T126)/1000</f>
        <v>1261.1551447260001</v>
      </c>
      <c r="Q126" s="1">
        <f>(Sheet1!G236+'Lán með veð í íbúð'!U126)/1000</f>
        <v>283.96775525200002</v>
      </c>
      <c r="R126" s="1">
        <f>Sheet1!H236/1000</f>
        <v>0.19007447500000127</v>
      </c>
      <c r="S126" s="1">
        <f t="shared" si="13"/>
        <v>1545.3129744530002</v>
      </c>
      <c r="T126" s="10">
        <v>300251</v>
      </c>
      <c r="U126" s="10">
        <v>57894</v>
      </c>
      <c r="V126">
        <f t="shared" si="24"/>
        <v>0.83835038880900192</v>
      </c>
      <c r="W126">
        <f t="shared" si="25"/>
        <v>0.16164961119099805</v>
      </c>
    </row>
    <row r="127" spans="1:23" x14ac:dyDescent="0.25">
      <c r="A127" s="2">
        <v>43221</v>
      </c>
      <c r="B127" s="1">
        <f t="shared" si="29"/>
        <v>367004</v>
      </c>
      <c r="C127" s="1">
        <f>Sheet1!F237+Sheet1!G237+Sheet1!H237</f>
        <v>853167.7302029999</v>
      </c>
      <c r="D127" s="1">
        <v>337604</v>
      </c>
      <c r="E127" s="1">
        <f t="shared" si="12"/>
        <v>1557775.7302029999</v>
      </c>
      <c r="G127" s="9">
        <f t="shared" si="26"/>
        <v>0.23559488884332166</v>
      </c>
      <c r="H127" s="9">
        <f t="shared" si="27"/>
        <v>0.54768328563689994</v>
      </c>
      <c r="I127" s="9">
        <f t="shared" si="28"/>
        <v>0.21672182551977845</v>
      </c>
      <c r="M127" s="8">
        <f t="shared" si="30"/>
        <v>0.81248060718025605</v>
      </c>
      <c r="N127" s="8">
        <f t="shared" si="31"/>
        <v>0.18740734869322703</v>
      </c>
      <c r="O127" s="2">
        <v>43221</v>
      </c>
      <c r="P127" s="1">
        <f>(Sheet1!F237+'Lán með veð í íbúð'!D127+'Lán með veð í íbúð'!T127)/1000</f>
        <v>1265.6625711260001</v>
      </c>
      <c r="Q127" s="1">
        <f>(Sheet1!G237+'Lán með veð í íbúð'!U127)/1000</f>
        <v>291.93861945599997</v>
      </c>
      <c r="R127" s="1">
        <f>Sheet1!H237/1000</f>
        <v>0.17453962100000353</v>
      </c>
      <c r="S127" s="1">
        <f t="shared" si="13"/>
        <v>1557.775730203</v>
      </c>
      <c r="T127" s="10">
        <v>306896</v>
      </c>
      <c r="U127" s="10">
        <v>60108</v>
      </c>
      <c r="V127">
        <f t="shared" si="24"/>
        <v>0.83621976872186676</v>
      </c>
      <c r="W127">
        <f t="shared" si="25"/>
        <v>0.16378023127813321</v>
      </c>
    </row>
    <row r="128" spans="1:23" x14ac:dyDescent="0.25">
      <c r="A128" s="2">
        <v>43252</v>
      </c>
      <c r="B128" s="1">
        <f t="shared" si="29"/>
        <v>374254</v>
      </c>
      <c r="C128" s="1">
        <f>Sheet1!F238+Sheet1!G238+Sheet1!H238</f>
        <v>861696.26712800015</v>
      </c>
      <c r="D128" s="1">
        <v>330552</v>
      </c>
      <c r="E128" s="1">
        <f>SUM(B128:D128)</f>
        <v>1566502.267128</v>
      </c>
      <c r="G128" s="9">
        <f t="shared" si="26"/>
        <v>0.23891060220816102</v>
      </c>
      <c r="H128" s="9">
        <f t="shared" si="27"/>
        <v>0.5500766166829878</v>
      </c>
      <c r="I128" s="9">
        <f t="shared" si="28"/>
        <v>0.21101278110885133</v>
      </c>
      <c r="M128" s="8">
        <f t="shared" si="30"/>
        <v>0.80792493036563584</v>
      </c>
      <c r="N128" s="8">
        <f t="shared" si="31"/>
        <v>0.19197015975427739</v>
      </c>
      <c r="O128" s="2">
        <v>43252</v>
      </c>
      <c r="P128" s="1">
        <f>(Sheet1!F238+'Lán með veð í íbúð'!D128+'Lán með veð í íbúð'!T128)/1000</f>
        <v>1265.6162350870004</v>
      </c>
      <c r="Q128" s="1">
        <f>(Sheet1!G238+'Lán með veð í íbúð'!U128)/1000</f>
        <v>300.72169047599994</v>
      </c>
      <c r="R128" s="1">
        <f>Sheet1!H238/1000</f>
        <v>0.16434156500000971</v>
      </c>
      <c r="S128" s="1">
        <f>SUM(P128:R128)</f>
        <v>1566.5022671280003</v>
      </c>
      <c r="T128" s="10">
        <v>311846</v>
      </c>
      <c r="U128" s="10">
        <v>62408</v>
      </c>
      <c r="V128">
        <f t="shared" si="24"/>
        <v>0.83324693924447035</v>
      </c>
      <c r="W128">
        <f t="shared" si="25"/>
        <v>0.16675306075552968</v>
      </c>
    </row>
    <row r="129" spans="1:23" x14ac:dyDescent="0.25">
      <c r="A129" s="2">
        <v>43282</v>
      </c>
      <c r="B129" s="1">
        <f t="shared" si="29"/>
        <v>384590</v>
      </c>
      <c r="C129" s="1">
        <f>Sheet1!F239+Sheet1!G239+Sheet1!H239</f>
        <v>874861.6939780002</v>
      </c>
      <c r="D129" s="1">
        <v>325914</v>
      </c>
      <c r="E129" s="1">
        <f>SUM(B129:D129)</f>
        <v>1585365.6939780002</v>
      </c>
      <c r="F129" s="1"/>
      <c r="G129" s="9">
        <f t="shared" si="26"/>
        <v>0.24258756289533845</v>
      </c>
      <c r="H129" s="9">
        <f t="shared" si="27"/>
        <v>0.55183589332174643</v>
      </c>
      <c r="I129" s="9">
        <f t="shared" si="28"/>
        <v>0.20557654378291515</v>
      </c>
      <c r="M129" s="8">
        <f t="shared" si="30"/>
        <v>0.80555897390745634</v>
      </c>
      <c r="N129" s="8">
        <f t="shared" si="31"/>
        <v>0.1943389456617543</v>
      </c>
      <c r="O129" s="2">
        <v>43282</v>
      </c>
      <c r="P129" s="1">
        <f>(Sheet1!F239+'Lán með veð í íbúð'!D129+'Lán með veð í íbúð'!T129)/1000</f>
        <v>1277.1055617090003</v>
      </c>
      <c r="Q129" s="1">
        <f>(Sheet1!G239+'Lán með veð í íbúð'!U129)/1000</f>
        <v>308.09829745600001</v>
      </c>
      <c r="R129" s="1">
        <f>Sheet1!H239/1000</f>
        <v>0.16183481299999403</v>
      </c>
      <c r="S129" s="1">
        <f>SUM(P129:R129)</f>
        <v>1585.3656939780003</v>
      </c>
      <c r="T129" s="10">
        <v>319785</v>
      </c>
      <c r="U129" s="10">
        <v>64805</v>
      </c>
      <c r="V129">
        <f t="shared" si="24"/>
        <v>0.83149587872799602</v>
      </c>
      <c r="W129">
        <f t="shared" si="25"/>
        <v>0.16850412127200395</v>
      </c>
    </row>
    <row r="130" spans="1:23" x14ac:dyDescent="0.25">
      <c r="A130" s="2">
        <v>43313</v>
      </c>
      <c r="B130" s="1">
        <f t="shared" si="29"/>
        <v>393799</v>
      </c>
      <c r="C130" s="1">
        <f>Sheet1!F240+Sheet1!G240+Sheet1!H240</f>
        <v>882568.76361999987</v>
      </c>
      <c r="D130" s="1">
        <v>319858</v>
      </c>
      <c r="E130" s="1">
        <f t="shared" ref="E130:E142" si="32">SUM(B130:D130)</f>
        <v>1596225.7636199999</v>
      </c>
      <c r="F130" s="1"/>
      <c r="G130" s="9">
        <f t="shared" si="26"/>
        <v>0.24670633000367262</v>
      </c>
      <c r="H130" s="9">
        <f t="shared" si="27"/>
        <v>0.55290973478492589</v>
      </c>
      <c r="I130" s="9">
        <f t="shared" si="28"/>
        <v>0.20038393521140155</v>
      </c>
      <c r="M130" s="8">
        <f t="shared" si="30"/>
        <v>0.80249564129259865</v>
      </c>
      <c r="N130" s="8">
        <f t="shared" si="31"/>
        <v>0.1974071747096639</v>
      </c>
      <c r="O130" s="2">
        <v>43313</v>
      </c>
      <c r="P130" s="1">
        <f>(Sheet1!F240+'Lán með veð í íbúð'!D130+'Lán með veð í íbúð'!T130)/1000</f>
        <v>1280.9642178239999</v>
      </c>
      <c r="Q130" s="1">
        <f>(Sheet1!G240+'Lán með veð í íbúð'!U130)/1000</f>
        <v>315.106418195</v>
      </c>
      <c r="R130" s="1">
        <f>Sheet1!H240/1000</f>
        <v>0.1551276009999856</v>
      </c>
      <c r="S130" s="1">
        <f t="shared" ref="S130:S141" si="33">SUM(P130:R130)</f>
        <v>1596.22576362</v>
      </c>
      <c r="T130" s="10">
        <v>327232</v>
      </c>
      <c r="U130" s="10">
        <v>66567</v>
      </c>
      <c r="V130">
        <f t="shared" si="24"/>
        <v>0.83096198822241807</v>
      </c>
      <c r="W130">
        <f t="shared" si="25"/>
        <v>0.16903801177758196</v>
      </c>
    </row>
    <row r="131" spans="1:23" x14ac:dyDescent="0.25">
      <c r="A131" s="2">
        <v>43344</v>
      </c>
      <c r="B131" s="1">
        <f t="shared" si="29"/>
        <v>404515</v>
      </c>
      <c r="C131" s="1">
        <f>Sheet1!F241+Sheet1!G241+Sheet1!H241</f>
        <v>894777.63817399996</v>
      </c>
      <c r="D131" s="1">
        <v>313308</v>
      </c>
      <c r="E131" s="1">
        <f t="shared" si="32"/>
        <v>1612600.638174</v>
      </c>
      <c r="G131" s="9">
        <f t="shared" si="26"/>
        <v>0.25084635986380699</v>
      </c>
      <c r="H131" s="9">
        <f t="shared" si="27"/>
        <v>0.55486623097655829</v>
      </c>
      <c r="I131" s="9">
        <f t="shared" si="28"/>
        <v>0.19428740915963472</v>
      </c>
      <c r="M131" s="8">
        <f t="shared" si="30"/>
        <v>0.79786175991031205</v>
      </c>
      <c r="N131" s="8">
        <f t="shared" si="31"/>
        <v>0.20203974940126812</v>
      </c>
      <c r="O131" s="2">
        <v>43344</v>
      </c>
      <c r="P131" s="1">
        <f>(Sheet1!F241+'Lán með veð í íbúð'!D131+'Lán með veð í íbúð'!T131)/1000</f>
        <v>1286.632383206</v>
      </c>
      <c r="Q131" s="1">
        <f>(Sheet1!G241+'Lán með veð í íbúð'!U131)/1000</f>
        <v>325.80942882100004</v>
      </c>
      <c r="R131" s="1">
        <f>Sheet1!H241/1000</f>
        <v>0.15882614700001432</v>
      </c>
      <c r="S131" s="1">
        <f t="shared" si="33"/>
        <v>1612.6006381740001</v>
      </c>
      <c r="T131" s="10">
        <v>334831</v>
      </c>
      <c r="U131" s="10">
        <v>69684</v>
      </c>
      <c r="V131">
        <f t="shared" si="24"/>
        <v>0.82773444742469382</v>
      </c>
      <c r="W131">
        <f t="shared" si="25"/>
        <v>0.17226555257530624</v>
      </c>
    </row>
    <row r="132" spans="1:23" x14ac:dyDescent="0.25">
      <c r="A132" s="2">
        <v>43374</v>
      </c>
      <c r="B132" s="1">
        <f t="shared" ref="B132:B140" si="34">T132+U132</f>
        <v>412146</v>
      </c>
      <c r="C132" s="1">
        <f>Sheet1!F242+Sheet1!G242+Sheet1!H242</f>
        <v>902366.03920500015</v>
      </c>
      <c r="D132" s="1">
        <v>307181</v>
      </c>
      <c r="E132" s="1">
        <f t="shared" si="32"/>
        <v>1621693.0392050003</v>
      </c>
      <c r="G132" s="9">
        <f t="shared" si="26"/>
        <v>0.25414550721759627</v>
      </c>
      <c r="H132" s="9">
        <f t="shared" si="27"/>
        <v>0.55643455166297406</v>
      </c>
      <c r="I132" s="9">
        <f t="shared" si="28"/>
        <v>0.18941994111942961</v>
      </c>
      <c r="M132" s="8">
        <f t="shared" si="30"/>
        <v>0.79099808794261306</v>
      </c>
      <c r="N132" s="8">
        <f t="shared" si="31"/>
        <v>0.20890216276446327</v>
      </c>
      <c r="O132" s="2">
        <v>43374</v>
      </c>
      <c r="P132" s="1">
        <f>(Sheet1!F242+'Lán með veð í íbúð'!D132+'Lán með veð í íbúð'!T132)/1000</f>
        <v>1282.7560932410001</v>
      </c>
      <c r="Q132" s="1">
        <f>(Sheet1!G242+'Lán með veð í íbúð'!U132)/1000</f>
        <v>338.77518323000004</v>
      </c>
      <c r="R132" s="1">
        <f>Sheet1!H242/1000</f>
        <v>0.161762733999989</v>
      </c>
      <c r="S132" s="1">
        <f t="shared" si="33"/>
        <v>1621.6930392050001</v>
      </c>
      <c r="T132" s="10">
        <v>339058</v>
      </c>
      <c r="U132" s="10">
        <v>73088</v>
      </c>
      <c r="V132">
        <f t="shared" si="24"/>
        <v>0.82266478383873676</v>
      </c>
      <c r="W132">
        <f t="shared" si="25"/>
        <v>0.17733521616126324</v>
      </c>
    </row>
    <row r="133" spans="1:23" x14ac:dyDescent="0.25">
      <c r="A133" s="2">
        <v>43405</v>
      </c>
      <c r="B133" s="1">
        <f t="shared" si="34"/>
        <v>419670</v>
      </c>
      <c r="C133" s="1">
        <f>Sheet1!F243+Sheet1!G243+Sheet1!H243</f>
        <v>915690.04405999999</v>
      </c>
      <c r="D133" s="1">
        <v>302094</v>
      </c>
      <c r="E133" s="1">
        <f t="shared" si="32"/>
        <v>1637454.04406</v>
      </c>
      <c r="G133" s="9">
        <f t="shared" si="26"/>
        <v>0.25629421572006106</v>
      </c>
      <c r="H133" s="9">
        <f t="shared" si="27"/>
        <v>0.55921572112618445</v>
      </c>
      <c r="I133" s="9">
        <f t="shared" si="28"/>
        <v>0.18449006315375444</v>
      </c>
      <c r="M133" s="8">
        <f t="shared" si="30"/>
        <v>0.7829354972450292</v>
      </c>
      <c r="N133" s="8">
        <f t="shared" si="31"/>
        <v>0.21696526939841376</v>
      </c>
      <c r="O133" s="2">
        <v>43405</v>
      </c>
      <c r="P133" s="1">
        <f>(Sheet1!F243+'Lán með veð í íbúð'!D133+'Lán með veð í íbúð'!T133)/1000</f>
        <v>1282.0208962019999</v>
      </c>
      <c r="Q133" s="1">
        <f>(Sheet1!G243+'Lán með veð í íbúð'!U133)/1000</f>
        <v>355.27065779699996</v>
      </c>
      <c r="R133" s="1">
        <f>Sheet1!H243/1000</f>
        <v>0.1624900609999895</v>
      </c>
      <c r="S133" s="1">
        <f t="shared" si="33"/>
        <v>1637.4540440599999</v>
      </c>
      <c r="T133" s="10">
        <v>343412</v>
      </c>
      <c r="U133" s="10">
        <v>76258</v>
      </c>
      <c r="V133">
        <f t="shared" si="24"/>
        <v>0.81829056163175828</v>
      </c>
      <c r="W133">
        <f t="shared" si="25"/>
        <v>0.18170943836824172</v>
      </c>
    </row>
    <row r="134" spans="1:23" x14ac:dyDescent="0.25">
      <c r="A134" s="2">
        <v>43435</v>
      </c>
      <c r="B134" s="1">
        <f t="shared" si="34"/>
        <v>424384</v>
      </c>
      <c r="C134" s="1">
        <f>Sheet1!F244+Sheet1!G244+Sheet1!H244</f>
        <v>924423</v>
      </c>
      <c r="D134" s="1">
        <v>297819</v>
      </c>
      <c r="E134" s="1">
        <f t="shared" si="32"/>
        <v>1646626</v>
      </c>
      <c r="G134" s="9">
        <f t="shared" si="26"/>
        <v>0.25772944190119673</v>
      </c>
      <c r="H134" s="9">
        <f t="shared" si="27"/>
        <v>0.56140435047181325</v>
      </c>
      <c r="I134" s="9">
        <f t="shared" si="28"/>
        <v>0.18086620762698999</v>
      </c>
      <c r="M134" s="8">
        <f t="shared" si="30"/>
        <v>0.77612463303749613</v>
      </c>
      <c r="N134" s="8">
        <f t="shared" si="31"/>
        <v>0.22378062778068608</v>
      </c>
      <c r="O134" s="2">
        <v>43435</v>
      </c>
      <c r="P134" s="1">
        <f>(Sheet1!F244+'Lán með veð í íbúð'!D134+'Lán með veð í íbúð'!T134)/1000</f>
        <v>1277.9870000000001</v>
      </c>
      <c r="Q134" s="1">
        <f>(Sheet1!G244+'Lán með veð í íbúð'!U134)/1000</f>
        <v>368.483</v>
      </c>
      <c r="R134" s="1">
        <f>Sheet1!H244/1000</f>
        <v>0.156</v>
      </c>
      <c r="S134" s="1">
        <f t="shared" si="33"/>
        <v>1646.626</v>
      </c>
      <c r="T134" s="10">
        <v>345028</v>
      </c>
      <c r="U134" s="10">
        <v>79356</v>
      </c>
      <c r="V134">
        <f t="shared" si="24"/>
        <v>0.81300897300557984</v>
      </c>
      <c r="W134">
        <f t="shared" si="25"/>
        <v>0.18699102699442013</v>
      </c>
    </row>
    <row r="135" spans="1:23" x14ac:dyDescent="0.25">
      <c r="A135" s="2">
        <v>43466</v>
      </c>
      <c r="B135" s="1">
        <f t="shared" si="34"/>
        <v>434814</v>
      </c>
      <c r="C135" s="1">
        <f>Sheet1!F245+Sheet1!G245+Sheet1!H245</f>
        <v>935474</v>
      </c>
      <c r="D135" s="1">
        <v>296131</v>
      </c>
      <c r="E135" s="1">
        <f t="shared" si="32"/>
        <v>1666419</v>
      </c>
      <c r="G135" s="9">
        <f t="shared" si="26"/>
        <v>0.26092717377802344</v>
      </c>
      <c r="H135" s="9">
        <f t="shared" si="27"/>
        <v>0.56136781925794177</v>
      </c>
      <c r="I135" s="9">
        <f t="shared" si="28"/>
        <v>0.17770500696403485</v>
      </c>
      <c r="M135" s="8">
        <f t="shared" si="30"/>
        <v>0.77021445386784471</v>
      </c>
      <c r="N135" s="8">
        <f t="shared" si="31"/>
        <v>0.2296901319536083</v>
      </c>
      <c r="O135" s="2">
        <v>43466</v>
      </c>
      <c r="P135" s="1">
        <f>(Sheet1!F245+'Lán með veð í íbúð'!D135+'Lán með veð í íbúð'!T135)/1000</f>
        <v>1283.5</v>
      </c>
      <c r="Q135" s="1">
        <f>(Sheet1!G245+'Lán með veð í íbúð'!U135)/1000</f>
        <v>382.76</v>
      </c>
      <c r="R135" s="1">
        <f>Sheet1!H245/1000</f>
        <v>0.159</v>
      </c>
      <c r="S135" s="1">
        <f t="shared" si="33"/>
        <v>1666.4190000000001</v>
      </c>
      <c r="T135" s="10">
        <v>350882</v>
      </c>
      <c r="U135" s="10">
        <v>83932</v>
      </c>
      <c r="V135">
        <f t="shared" si="24"/>
        <v>0.80697033674168728</v>
      </c>
      <c r="W135">
        <f t="shared" si="25"/>
        <v>0.19302966325831275</v>
      </c>
    </row>
    <row r="136" spans="1:23" x14ac:dyDescent="0.25">
      <c r="A136" s="2">
        <v>43497</v>
      </c>
      <c r="B136" s="1">
        <f t="shared" si="34"/>
        <v>439935</v>
      </c>
      <c r="C136" s="1">
        <f>Sheet1!F246+Sheet1!G246+Sheet1!H246</f>
        <v>935970.18351999996</v>
      </c>
      <c r="D136" s="1">
        <v>295880</v>
      </c>
      <c r="E136" s="1">
        <f t="shared" si="32"/>
        <v>1671785.18352</v>
      </c>
      <c r="G136" s="9">
        <f t="shared" ref="G136" si="35">B136/$E136</f>
        <v>0.2631528286868185</v>
      </c>
      <c r="H136" s="9">
        <f t="shared" ref="H136" si="36">C136/$E136</f>
        <v>0.55986271008173627</v>
      </c>
      <c r="I136" s="9">
        <f t="shared" ref="I136" si="37">D136/$E136</f>
        <v>0.17698446123144523</v>
      </c>
      <c r="M136" s="8">
        <f>P136/(SUM(P136:R136))</f>
        <v>0.76503629823484387</v>
      </c>
      <c r="N136" s="8">
        <f t="shared" si="31"/>
        <v>0.23487047938495054</v>
      </c>
      <c r="O136" s="2">
        <v>43497</v>
      </c>
      <c r="P136" s="1">
        <f>(Sheet1!F246+'Lán með veð í íbúð'!D136+'Lán með veð í íbúð'!T136)/1000</f>
        <v>1278.9763482440001</v>
      </c>
      <c r="Q136" s="1">
        <f>(Sheet1!G246+'Lán með veð í íbúð'!U136)/1000</f>
        <v>392.65298748199996</v>
      </c>
      <c r="R136" s="1">
        <f>Sheet1!H246/1000</f>
        <v>0.15584779400005935</v>
      </c>
      <c r="S136" s="1">
        <f t="shared" ref="S136:S142" si="38">SUM(P136:R136)</f>
        <v>1671.7851835200001</v>
      </c>
      <c r="T136" s="10">
        <v>352706</v>
      </c>
      <c r="U136" s="10">
        <v>87229</v>
      </c>
      <c r="V136">
        <f t="shared" si="24"/>
        <v>0.80172298180413015</v>
      </c>
      <c r="W136">
        <f t="shared" si="25"/>
        <v>0.19827701819586985</v>
      </c>
    </row>
    <row r="137" spans="1:23" x14ac:dyDescent="0.25">
      <c r="A137" s="2">
        <v>43525</v>
      </c>
      <c r="B137" s="12">
        <f t="shared" si="34"/>
        <v>444768</v>
      </c>
      <c r="C137" s="1">
        <f>Sheet1!F247+Sheet1!G247+Sheet1!H247</f>
        <v>944549.96651399997</v>
      </c>
      <c r="D137" s="12">
        <v>290445</v>
      </c>
      <c r="E137" s="12">
        <f t="shared" si="32"/>
        <v>1679762.966514</v>
      </c>
      <c r="M137" s="8">
        <f>P137/(SUM(P137:R137))</f>
        <v>0.76118065045896077</v>
      </c>
      <c r="N137" s="8">
        <f t="shared" ref="N137" si="39">Q137/SUM(P137:R137)</f>
        <v>0.23872490208317612</v>
      </c>
      <c r="O137" s="2">
        <v>43525</v>
      </c>
      <c r="P137" s="12">
        <f>(Sheet1!F247+'Lán með veð í íbúð'!D137+'Lán með veð í íbúð'!T137)/1000</f>
        <v>1278.6030674679998</v>
      </c>
      <c r="Q137" s="12">
        <f>(Sheet1!G247+'Lán með veð í íbúð'!U137)/1000</f>
        <v>401.00124970400003</v>
      </c>
      <c r="R137" s="12">
        <f>Sheet1!H247/1000</f>
        <v>0.15864934199996059</v>
      </c>
      <c r="S137" s="12">
        <f t="shared" si="33"/>
        <v>1679.7629665139998</v>
      </c>
      <c r="T137" s="13">
        <v>355062</v>
      </c>
      <c r="U137" s="13">
        <v>89706</v>
      </c>
    </row>
    <row r="138" spans="1:23" x14ac:dyDescent="0.25">
      <c r="A138" s="2">
        <v>43556</v>
      </c>
      <c r="B138" s="12">
        <f t="shared" si="34"/>
        <v>451509</v>
      </c>
      <c r="C138" s="12">
        <f>Sheet1!F248+Sheet1!G248+Sheet1!H248</f>
        <v>953842.61705799983</v>
      </c>
      <c r="D138" s="1">
        <v>288226</v>
      </c>
      <c r="E138" s="12">
        <f t="shared" si="32"/>
        <v>1693577.6170579998</v>
      </c>
      <c r="O138" s="2">
        <v>43556</v>
      </c>
      <c r="P138" s="12">
        <f>(Sheet1!F248+'Lán með veð í íbúð'!D138+'Lán með veð í íbúð'!T138)/1000</f>
        <v>1284.43867839</v>
      </c>
      <c r="Q138" s="12">
        <f>(Sheet1!G248+'Lán með veð í íbúð'!U138)/1000</f>
        <v>408.98380722100001</v>
      </c>
      <c r="R138" s="12">
        <f>Sheet1!H248/1000</f>
        <v>0.15513144699996337</v>
      </c>
      <c r="S138" s="12">
        <f t="shared" si="38"/>
        <v>1693.577617058</v>
      </c>
      <c r="T138">
        <v>360097</v>
      </c>
      <c r="U138">
        <v>91412</v>
      </c>
    </row>
    <row r="139" spans="1:23" x14ac:dyDescent="0.25">
      <c r="A139" s="2">
        <v>43586</v>
      </c>
      <c r="B139" s="12">
        <f t="shared" si="34"/>
        <v>459184</v>
      </c>
      <c r="C139" s="12">
        <f>Sheet1!F249+Sheet1!G249+Sheet1!H249</f>
        <v>963824.33246399998</v>
      </c>
      <c r="D139" s="1">
        <v>286585</v>
      </c>
      <c r="E139" s="12">
        <f t="shared" si="32"/>
        <v>1709593.332464</v>
      </c>
      <c r="O139" s="2">
        <v>43586</v>
      </c>
      <c r="P139" s="12">
        <f>(Sheet1!F249+'Lán með veð í íbúð'!D139+'Lán með veð í íbúð'!T139)/1000</f>
        <v>1291.979273448</v>
      </c>
      <c r="Q139" s="12">
        <f>(Sheet1!G249+'Lán með veð í íbúð'!U139)/1000</f>
        <v>417.455671607</v>
      </c>
      <c r="R139" s="12">
        <f>Sheet1!H249/1000</f>
        <v>0.15838740899995901</v>
      </c>
      <c r="S139" s="12">
        <f t="shared" si="33"/>
        <v>1709.5933324639998</v>
      </c>
      <c r="T139">
        <v>365796</v>
      </c>
      <c r="U139">
        <v>93388</v>
      </c>
    </row>
    <row r="140" spans="1:23" x14ac:dyDescent="0.25">
      <c r="A140" s="2">
        <v>43617</v>
      </c>
      <c r="B140" s="12">
        <f t="shared" si="34"/>
        <v>465690</v>
      </c>
      <c r="C140" s="12">
        <f>Sheet1!F250+Sheet1!G250+Sheet1!H250</f>
        <v>973598.94137799996</v>
      </c>
      <c r="D140" s="1">
        <v>273662</v>
      </c>
      <c r="E140" s="12">
        <f t="shared" si="32"/>
        <v>1712950.941378</v>
      </c>
      <c r="O140" s="2">
        <v>43617</v>
      </c>
      <c r="P140" s="12">
        <f>(Sheet1!F250+'Lán með veð í íbúð'!D140+'Lán með veð í íbúð'!T140)/1000</f>
        <v>1287.3984143529999</v>
      </c>
      <c r="Q140" s="12">
        <f>(Sheet1!G250+'Lán með veð í íbúð'!U140)/1000</f>
        <v>425.39112077099998</v>
      </c>
      <c r="R140" s="12">
        <f>Sheet1!H250/1000</f>
        <v>0.16140625399997224</v>
      </c>
      <c r="S140" s="12">
        <f t="shared" si="38"/>
        <v>1712.9509413779999</v>
      </c>
      <c r="T140">
        <v>370946</v>
      </c>
      <c r="U140">
        <v>94744</v>
      </c>
    </row>
    <row r="141" spans="1:23" x14ac:dyDescent="0.25">
      <c r="A141" s="2">
        <v>43647</v>
      </c>
      <c r="B141" s="12">
        <f>T141+U141</f>
        <v>473081</v>
      </c>
      <c r="C141" s="12">
        <f>Sheet1!F251+Sheet1!G251+Sheet1!H251</f>
        <v>983408.08303400001</v>
      </c>
      <c r="D141" s="1">
        <v>268430</v>
      </c>
      <c r="E141" s="12">
        <f t="shared" si="32"/>
        <v>1724919.0830339999</v>
      </c>
      <c r="O141" s="2">
        <v>43647</v>
      </c>
      <c r="P141" s="12">
        <f>(Sheet1!F251+'Lán með veð í íbúð'!D141+'Lán með veð í íbúð'!T141)/1000</f>
        <v>1291.288846683</v>
      </c>
      <c r="Q141" s="12">
        <f>(Sheet1!G251+'Lán með veð í íbúð'!U141)/1000</f>
        <v>433.47673642199999</v>
      </c>
      <c r="R141" s="12">
        <f>Sheet1!H251/1000</f>
        <v>0.15349992900004145</v>
      </c>
      <c r="S141" s="12">
        <f t="shared" si="33"/>
        <v>1724.9190830339999</v>
      </c>
      <c r="T141">
        <v>376834</v>
      </c>
      <c r="U141">
        <v>96247</v>
      </c>
    </row>
    <row r="142" spans="1:23" x14ac:dyDescent="0.25">
      <c r="A142" s="2">
        <v>43678</v>
      </c>
      <c r="B142" s="12">
        <f>T142+U142</f>
        <v>477293</v>
      </c>
      <c r="C142" s="12">
        <f>Sheet1!F252+Sheet1!G252+Sheet1!H252</f>
        <v>988654.91553099989</v>
      </c>
      <c r="D142" s="1">
        <v>262891</v>
      </c>
      <c r="E142" s="12">
        <f t="shared" si="32"/>
        <v>1728838.9155309999</v>
      </c>
      <c r="O142" s="2">
        <v>43678</v>
      </c>
      <c r="P142" s="12">
        <f>(Sheet1!F252+'Lán með veð í íbúð'!D142+'Lán með veð í íbúð'!T142)/1000</f>
        <v>1288.3147924969999</v>
      </c>
      <c r="Q142" s="12">
        <f>(Sheet1!G252+'Lán með veð í íbúð'!U142)/1000</f>
        <v>440.36735261399997</v>
      </c>
      <c r="R142" s="12">
        <f>Sheet1!H252/1000</f>
        <v>0.15677042000001529</v>
      </c>
      <c r="S142" s="12">
        <f t="shared" si="38"/>
        <v>1728.8389155309999</v>
      </c>
      <c r="T142">
        <v>379301</v>
      </c>
      <c r="U142">
        <v>97992</v>
      </c>
    </row>
    <row r="143" spans="1:23" x14ac:dyDescent="0.25">
      <c r="A143" s="2">
        <v>43709</v>
      </c>
      <c r="B143" s="14"/>
      <c r="C143" s="12">
        <f>Sheet1!F253+Sheet1!G253+Sheet1!H253</f>
        <v>997396.43177999998</v>
      </c>
      <c r="D143" s="1">
        <v>257733</v>
      </c>
      <c r="O143" s="2">
        <v>43709</v>
      </c>
      <c r="P143" s="14"/>
      <c r="Q143" s="14"/>
      <c r="R143" s="12">
        <f>Sheet1!H253/1000</f>
        <v>0.15263127500005066</v>
      </c>
      <c r="S143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49"/>
  <sheetViews>
    <sheetView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defaultRowHeight="15" x14ac:dyDescent="0.25"/>
  <cols>
    <col min="2" max="2" width="12.28515625" style="1" bestFit="1" customWidth="1"/>
    <col min="3" max="3" width="11.5703125" style="1" bestFit="1" customWidth="1"/>
    <col min="4" max="4" width="22" style="1" bestFit="1" customWidth="1"/>
    <col min="18" max="18" width="10.85546875" style="1" bestFit="1" customWidth="1"/>
    <col min="19" max="19" width="17.28515625" style="1" bestFit="1" customWidth="1"/>
    <col min="20" max="20" width="26.140625" style="1" bestFit="1" customWidth="1"/>
    <col min="22" max="22" width="16" bestFit="1" customWidth="1"/>
    <col min="23" max="23" width="17.28515625" bestFit="1" customWidth="1"/>
    <col min="26" max="26" width="10.85546875" bestFit="1" customWidth="1"/>
    <col min="32" max="32" width="22" bestFit="1" customWidth="1"/>
    <col min="34" max="34" width="9.140625" style="9"/>
    <col min="48" max="48" width="14.140625" bestFit="1" customWidth="1"/>
    <col min="49" max="49" width="15.28515625" bestFit="1" customWidth="1"/>
    <col min="50" max="50" width="26.140625" bestFit="1" customWidth="1"/>
    <col min="51" max="60" width="26.140625" customWidth="1"/>
  </cols>
  <sheetData>
    <row r="1" spans="1:72" x14ac:dyDescent="0.25">
      <c r="A1" t="s">
        <v>46</v>
      </c>
      <c r="Q1" t="s">
        <v>30</v>
      </c>
      <c r="V1" t="s">
        <v>27</v>
      </c>
      <c r="AC1" t="s">
        <v>49</v>
      </c>
      <c r="AU1" t="s">
        <v>49</v>
      </c>
      <c r="BK1" t="s">
        <v>56</v>
      </c>
      <c r="BQ1" t="s">
        <v>46</v>
      </c>
    </row>
    <row r="2" spans="1:72" x14ac:dyDescent="0.25">
      <c r="B2" s="1" t="s">
        <v>27</v>
      </c>
      <c r="C2" s="1" t="s">
        <v>28</v>
      </c>
      <c r="D2" s="1" t="s">
        <v>52</v>
      </c>
      <c r="G2" s="1" t="s">
        <v>27</v>
      </c>
      <c r="H2" s="1" t="s">
        <v>28</v>
      </c>
      <c r="I2" s="1" t="s">
        <v>52</v>
      </c>
      <c r="J2" s="1"/>
      <c r="K2" s="1" t="s">
        <v>50</v>
      </c>
      <c r="L2" s="1" t="s">
        <v>51</v>
      </c>
      <c r="M2" s="12"/>
      <c r="R2" s="1" t="s">
        <v>32</v>
      </c>
      <c r="S2" s="1" t="s">
        <v>33</v>
      </c>
      <c r="T2" s="1" t="s">
        <v>31</v>
      </c>
      <c r="V2" s="4" t="s">
        <v>32</v>
      </c>
      <c r="W2" s="4" t="s">
        <v>33</v>
      </c>
      <c r="AD2" s="1" t="s">
        <v>53</v>
      </c>
      <c r="AE2" s="1" t="s">
        <v>27</v>
      </c>
      <c r="AF2" s="1" t="s">
        <v>52</v>
      </c>
      <c r="AG2" s="1" t="s">
        <v>47</v>
      </c>
      <c r="AH2" s="9" t="s">
        <v>48</v>
      </c>
      <c r="AJ2" s="1" t="s">
        <v>48</v>
      </c>
      <c r="AP2" s="1" t="s">
        <v>27</v>
      </c>
      <c r="AQ2" s="1" t="s">
        <v>28</v>
      </c>
      <c r="AR2" s="1" t="s">
        <v>29</v>
      </c>
      <c r="AV2" t="s">
        <v>54</v>
      </c>
      <c r="AW2" t="s">
        <v>55</v>
      </c>
      <c r="AX2" s="1" t="s">
        <v>31</v>
      </c>
      <c r="AY2" s="1"/>
      <c r="AZ2" t="s">
        <v>54</v>
      </c>
      <c r="BA2" t="s">
        <v>55</v>
      </c>
      <c r="BB2" s="12" t="s">
        <v>31</v>
      </c>
      <c r="BC2" t="s">
        <v>54</v>
      </c>
      <c r="BD2" t="s">
        <v>55</v>
      </c>
      <c r="BE2" s="1" t="s">
        <v>31</v>
      </c>
      <c r="BF2" s="1"/>
      <c r="BG2" s="9" t="s">
        <v>48</v>
      </c>
      <c r="BH2" s="1"/>
      <c r="BK2" t="s">
        <v>54</v>
      </c>
      <c r="BL2" t="s">
        <v>55</v>
      </c>
      <c r="BM2" s="1" t="s">
        <v>31</v>
      </c>
      <c r="BR2" s="1" t="s">
        <v>53</v>
      </c>
      <c r="BS2" s="1" t="s">
        <v>27</v>
      </c>
      <c r="BT2" s="1" t="s">
        <v>52</v>
      </c>
    </row>
    <row r="3" spans="1:72" x14ac:dyDescent="0.25">
      <c r="A3" s="2">
        <v>39448</v>
      </c>
      <c r="B3" s="1">
        <f>(Sheet1!B113)/1000</f>
        <v>132.37299999999999</v>
      </c>
      <c r="C3" s="1">
        <f>(Sheet1!Q113+Sheet1!T113+Sheet1!W113)/1000</f>
        <v>529.55999999999995</v>
      </c>
      <c r="D3" s="1">
        <f>'Lán með veð í íbúð'!D3/1000</f>
        <v>391.02800000000002</v>
      </c>
      <c r="E3" s="1">
        <f>SUM(B3:D3)</f>
        <v>1052.961</v>
      </c>
      <c r="G3" s="8">
        <f t="shared" ref="G3:I18" si="0">B3/$E3</f>
        <v>0.1257150074884065</v>
      </c>
      <c r="H3" s="8">
        <f t="shared" si="0"/>
        <v>0.50292460974338071</v>
      </c>
      <c r="I3" s="8">
        <f t="shared" si="0"/>
        <v>0.3713603827682127</v>
      </c>
      <c r="J3" s="8"/>
      <c r="Q3" s="2">
        <v>39448</v>
      </c>
      <c r="R3" s="1">
        <f>'Lán með veð í íbúð'!P3</f>
        <v>995.69799999999998</v>
      </c>
      <c r="S3" s="1">
        <f>'Lán með veð í íbúð'!Q3</f>
        <v>0</v>
      </c>
      <c r="T3" s="1">
        <f>'Lán með veð í íbúð'!R3</f>
        <v>57.262999999999998</v>
      </c>
      <c r="V3">
        <v>132373</v>
      </c>
      <c r="Z3" t="s">
        <v>34</v>
      </c>
      <c r="AA3">
        <v>282.3</v>
      </c>
      <c r="AC3" s="2">
        <v>39448</v>
      </c>
      <c r="AD3">
        <f t="shared" ref="AD3:AD11" si="1">C3*($AA$143/$AA3)</f>
        <v>882.5999999999998</v>
      </c>
      <c r="AE3">
        <f t="shared" ref="AE3:AE34" si="2">B3*($AA$143/$AA3)</f>
        <v>220.62166666666664</v>
      </c>
      <c r="AF3">
        <f t="shared" ref="AF3:AF34" si="3">D3*($AA$143/$AA3)</f>
        <v>651.71333333333325</v>
      </c>
      <c r="AG3">
        <f t="shared" ref="AG3:AG34" si="4">SUM(AD3:AF3)</f>
        <v>1754.9349999999995</v>
      </c>
      <c r="AU3" s="2">
        <v>39448</v>
      </c>
      <c r="AV3" s="1">
        <f>'Lán með veð í íbúð'!P3*($AA$143/$AA3)</f>
        <v>1659.4966666666664</v>
      </c>
      <c r="AW3" s="1">
        <f>'Lán með veð í íbúð'!Q3*($AA$143/$AA3)</f>
        <v>0</v>
      </c>
      <c r="AX3" s="1">
        <f>'Lán með veð í íbúð'!R3*($AA$143/$AA3)</f>
        <v>95.438333333333318</v>
      </c>
      <c r="AY3" s="1">
        <f t="shared" ref="AY3:AY66" si="5">SUM(AV3:AX3)</f>
        <v>1754.9349999999997</v>
      </c>
      <c r="AZ3" s="8">
        <f>AV3/$AY3</f>
        <v>0.94561716910692806</v>
      </c>
      <c r="BA3" s="8">
        <f t="shared" ref="BA3:BB3" si="6">AW3/$AY3</f>
        <v>0</v>
      </c>
      <c r="BB3" s="8">
        <f t="shared" si="6"/>
        <v>5.4382830893072012E-2</v>
      </c>
      <c r="BC3" s="1"/>
      <c r="BD3" s="1"/>
      <c r="BE3" s="1"/>
      <c r="BF3" s="1"/>
      <c r="BG3" s="1"/>
      <c r="BH3" s="1"/>
      <c r="BI3" s="1"/>
      <c r="BJ3" s="1"/>
      <c r="BQ3" s="2">
        <v>39448</v>
      </c>
    </row>
    <row r="4" spans="1:72" x14ac:dyDescent="0.25">
      <c r="A4" s="2">
        <v>39479</v>
      </c>
      <c r="B4" s="1">
        <f>(Sheet1!B114)/1000</f>
        <v>131.965</v>
      </c>
      <c r="C4" s="1">
        <f>(Sheet1!Q114+Sheet1!T114+Sheet1!W114)/1000</f>
        <v>526.55999999999995</v>
      </c>
      <c r="D4" s="1">
        <f>'Lán með veð í íbúð'!D4/1000</f>
        <v>382.74200000000002</v>
      </c>
      <c r="E4" s="1">
        <f t="shared" ref="E4:E67" si="7">SUM(B4:D4)</f>
        <v>1041.2670000000001</v>
      </c>
      <c r="G4" s="8">
        <f t="shared" si="0"/>
        <v>0.12673502569465853</v>
      </c>
      <c r="H4" s="8">
        <f t="shared" si="0"/>
        <v>0.505691623762205</v>
      </c>
      <c r="I4" s="8">
        <f t="shared" si="0"/>
        <v>0.36757335054313639</v>
      </c>
      <c r="J4" s="8"/>
      <c r="Q4" s="2">
        <v>39479</v>
      </c>
      <c r="R4" s="1">
        <f>'Lán með veð í íbúð'!P4</f>
        <v>979.05499999999995</v>
      </c>
      <c r="S4" s="1">
        <f>'Lán með veð í íbúð'!Q4</f>
        <v>0</v>
      </c>
      <c r="T4" s="1">
        <f>'Lán með veð í íbúð'!R4</f>
        <v>62.212000000000003</v>
      </c>
      <c r="V4">
        <v>131965</v>
      </c>
      <c r="Z4" t="s">
        <v>35</v>
      </c>
      <c r="AA4">
        <v>286.2</v>
      </c>
      <c r="AC4" s="2">
        <v>39479</v>
      </c>
      <c r="AD4">
        <f t="shared" si="1"/>
        <v>865.64109014675046</v>
      </c>
      <c r="AE4">
        <f t="shared" si="2"/>
        <v>216.94455800139764</v>
      </c>
      <c r="AF4">
        <f t="shared" si="3"/>
        <v>629.21073025856049</v>
      </c>
      <c r="AG4">
        <f t="shared" si="4"/>
        <v>1711.7963784067085</v>
      </c>
      <c r="AU4" s="2">
        <v>39479</v>
      </c>
      <c r="AV4" s="1">
        <f>'Lán með veð í íbúð'!P4*($AA$143/$AA4)</f>
        <v>1609.5226327742837</v>
      </c>
      <c r="AW4" s="1">
        <f>'Lán með veð í íbúð'!Q4*($AA$143/$AA4)</f>
        <v>0</v>
      </c>
      <c r="AX4" s="1">
        <f>'Lán með veð í íbúð'!R4*($AA$143/$AA4)</f>
        <v>102.27374563242489</v>
      </c>
      <c r="AY4" s="1">
        <f t="shared" si="5"/>
        <v>1711.7963784067085</v>
      </c>
      <c r="AZ4" s="8">
        <f t="shared" ref="AZ4:AZ67" si="8">AV4/$AY4</f>
        <v>0.940253556484552</v>
      </c>
      <c r="BA4" s="8">
        <f t="shared" ref="BA4:BA67" si="9">AW4/$AY4</f>
        <v>0</v>
      </c>
      <c r="BB4" s="8">
        <f t="shared" ref="BB4:BB67" si="10">AX4/$AY4</f>
        <v>5.9746443515448014E-2</v>
      </c>
      <c r="BC4" s="1"/>
      <c r="BD4" s="1"/>
      <c r="BE4" s="1"/>
      <c r="BF4" s="1"/>
      <c r="BG4" s="1"/>
      <c r="BH4" s="1"/>
      <c r="BI4" s="1"/>
      <c r="BJ4" s="1"/>
      <c r="BQ4" s="2">
        <v>39479</v>
      </c>
    </row>
    <row r="5" spans="1:72" x14ac:dyDescent="0.25">
      <c r="A5" s="2">
        <v>39508</v>
      </c>
      <c r="B5" s="1">
        <f>(Sheet1!B115)/1000</f>
        <v>133.779</v>
      </c>
      <c r="C5" s="1">
        <f>'Lán með veð í íbúð'!C5/1000</f>
        <v>547.45699999999999</v>
      </c>
      <c r="D5" s="1">
        <f>'Lán með veð í íbúð'!D5/1000</f>
        <v>388.75700000000001</v>
      </c>
      <c r="E5" s="1">
        <f t="shared" si="7"/>
        <v>1069.9929999999999</v>
      </c>
      <c r="G5" s="8">
        <f t="shared" si="0"/>
        <v>0.12502792074340674</v>
      </c>
      <c r="H5" s="8">
        <f t="shared" si="0"/>
        <v>0.51164540328768504</v>
      </c>
      <c r="I5" s="8">
        <f t="shared" si="0"/>
        <v>0.36332667596890822</v>
      </c>
      <c r="J5" s="8"/>
      <c r="Q5" s="2">
        <v>39508</v>
      </c>
      <c r="R5" s="1">
        <f>'Lán með veð í íbúð'!P5</f>
        <v>989.86900000000003</v>
      </c>
      <c r="S5" s="1">
        <f>'Lán með veð í íbúð'!Q5</f>
        <v>0</v>
      </c>
      <c r="T5" s="1">
        <f>'Lán með veð í íbúð'!R5</f>
        <v>80.123999999999995</v>
      </c>
      <c r="V5">
        <v>133779</v>
      </c>
      <c r="Z5" t="s">
        <v>36</v>
      </c>
      <c r="AA5">
        <v>290.39999999999998</v>
      </c>
      <c r="AC5" s="2">
        <v>39508</v>
      </c>
      <c r="AD5">
        <f t="shared" si="1"/>
        <v>886.9783694903582</v>
      </c>
      <c r="AE5">
        <f t="shared" si="2"/>
        <v>216.74593491735538</v>
      </c>
      <c r="AF5">
        <f t="shared" si="3"/>
        <v>629.8559521349863</v>
      </c>
      <c r="AG5">
        <f t="shared" si="4"/>
        <v>1733.5802565426998</v>
      </c>
      <c r="AU5" s="2">
        <v>39508</v>
      </c>
      <c r="AV5" s="1">
        <f>'Lán með veð í íbúð'!P5*($AA$143/$AA5)</f>
        <v>1603.7650292699727</v>
      </c>
      <c r="AW5" s="1">
        <f>'Lán með veð í íbúð'!Q5*($AA$143/$AA5)</f>
        <v>0</v>
      </c>
      <c r="AX5" s="1">
        <f>'Lán með veð í íbúð'!R5*($AA$143/$AA5)</f>
        <v>129.81522727272727</v>
      </c>
      <c r="AY5" s="1">
        <f t="shared" si="5"/>
        <v>1733.5802565427</v>
      </c>
      <c r="AZ5" s="8">
        <f t="shared" si="8"/>
        <v>0.92511726712230824</v>
      </c>
      <c r="BA5" s="8">
        <f t="shared" si="9"/>
        <v>0</v>
      </c>
      <c r="BB5" s="8">
        <f t="shared" si="10"/>
        <v>7.4882732877691704E-2</v>
      </c>
      <c r="BC5" s="1"/>
      <c r="BD5" s="1"/>
      <c r="BE5" s="1"/>
      <c r="BF5" s="1"/>
      <c r="BG5" s="1"/>
      <c r="BH5" s="1"/>
      <c r="BI5" s="1"/>
      <c r="BJ5" s="1"/>
      <c r="BQ5" s="2">
        <v>39508</v>
      </c>
    </row>
    <row r="6" spans="1:72" x14ac:dyDescent="0.25">
      <c r="A6" s="2">
        <v>39539</v>
      </c>
      <c r="B6" s="1">
        <f>(Sheet1!B116)/1000</f>
        <v>136.35599999999999</v>
      </c>
      <c r="C6" s="1">
        <f>'Lán með veð í íbúð'!C6/1000</f>
        <v>542.76400000000001</v>
      </c>
      <c r="D6" s="1">
        <f>'Lán með veð í íbúð'!D6/1000</f>
        <v>397.61099999999999</v>
      </c>
      <c r="E6" s="1">
        <f t="shared" si="7"/>
        <v>1076.731</v>
      </c>
      <c r="G6" s="8">
        <f t="shared" si="0"/>
        <v>0.1266388726617883</v>
      </c>
      <c r="H6" s="8">
        <f t="shared" si="0"/>
        <v>0.50408505002642257</v>
      </c>
      <c r="I6" s="8">
        <f t="shared" si="0"/>
        <v>0.36927607731178907</v>
      </c>
      <c r="J6" s="8"/>
      <c r="Q6" s="2">
        <v>39539</v>
      </c>
      <c r="R6" s="1">
        <f>'Lán með veð í íbúð'!P6</f>
        <v>997.33299999999997</v>
      </c>
      <c r="S6" s="1">
        <f>'Lán með veð í íbúð'!Q6</f>
        <v>0</v>
      </c>
      <c r="T6" s="1">
        <f>'Lán með veð í íbúð'!R6</f>
        <v>79.397999999999996</v>
      </c>
      <c r="V6">
        <v>136356</v>
      </c>
      <c r="Z6" t="s">
        <v>37</v>
      </c>
      <c r="AA6">
        <v>300.3</v>
      </c>
      <c r="AC6" s="2">
        <v>39539</v>
      </c>
      <c r="AD6">
        <f t="shared" si="1"/>
        <v>850.38448884448883</v>
      </c>
      <c r="AE6">
        <f t="shared" si="2"/>
        <v>213.63802197802195</v>
      </c>
      <c r="AF6">
        <f t="shared" si="3"/>
        <v>622.96362137862127</v>
      </c>
      <c r="AG6">
        <f t="shared" si="4"/>
        <v>1686.986132201132</v>
      </c>
      <c r="AU6" s="2">
        <v>39539</v>
      </c>
      <c r="AV6" s="1">
        <f>'Lán með veð í íbúð'!P6*($AA$143/$AA6)</f>
        <v>1562.5880003330001</v>
      </c>
      <c r="AW6" s="1">
        <f>'Lán með veð í íbúð'!Q6*($AA$143/$AA6)</f>
        <v>0</v>
      </c>
      <c r="AX6" s="1">
        <f>'Lán með veð í íbúð'!R6*($AA$143/$AA6)</f>
        <v>124.39813186813186</v>
      </c>
      <c r="AY6" s="1">
        <f t="shared" si="5"/>
        <v>1686.986132201132</v>
      </c>
      <c r="AZ6" s="8">
        <f t="shared" si="8"/>
        <v>0.92626013368241455</v>
      </c>
      <c r="BA6" s="8">
        <f t="shared" si="9"/>
        <v>0</v>
      </c>
      <c r="BB6" s="8">
        <f t="shared" si="10"/>
        <v>7.3739866317585362E-2</v>
      </c>
      <c r="BC6" s="1"/>
      <c r="BD6" s="1"/>
      <c r="BE6" s="1"/>
      <c r="BF6" s="1"/>
      <c r="BG6" s="1"/>
      <c r="BH6" s="1"/>
      <c r="BI6" s="1"/>
      <c r="BJ6" s="1"/>
      <c r="BQ6" s="2">
        <v>39539</v>
      </c>
    </row>
    <row r="7" spans="1:72" x14ac:dyDescent="0.25">
      <c r="A7" s="2">
        <v>39569</v>
      </c>
      <c r="B7" s="1">
        <f>(Sheet1!B117)/1000</f>
        <v>144.727</v>
      </c>
      <c r="C7" s="1">
        <f>'Lán með veð í íbúð'!C7/1000</f>
        <v>563.33299999999997</v>
      </c>
      <c r="D7" s="1">
        <f>'Lán með veð í íbúð'!D7/1000</f>
        <v>412.75900000000001</v>
      </c>
      <c r="E7" s="1">
        <f t="shared" si="7"/>
        <v>1120.819</v>
      </c>
      <c r="G7" s="8">
        <f t="shared" si="0"/>
        <v>0.12912611224470677</v>
      </c>
      <c r="H7" s="8">
        <f t="shared" si="0"/>
        <v>0.50260836049353197</v>
      </c>
      <c r="I7" s="8">
        <f t="shared" si="0"/>
        <v>0.36826552726176132</v>
      </c>
      <c r="J7" s="8"/>
      <c r="K7" s="9">
        <f t="shared" ref="K7:K70" si="11">R7/$E7</f>
        <v>0.92596485248733296</v>
      </c>
      <c r="L7" s="9">
        <f t="shared" ref="L7:L70" si="12">S7/$E7</f>
        <v>0</v>
      </c>
      <c r="Q7" s="2">
        <v>39569</v>
      </c>
      <c r="R7" s="1">
        <f>'Lán með veð í íbúð'!P7</f>
        <v>1037.8389999999999</v>
      </c>
      <c r="S7" s="1">
        <f>'Lán með veð í íbúð'!Q7</f>
        <v>0</v>
      </c>
      <c r="T7" s="1">
        <f>'Lán með veð í íbúð'!R7</f>
        <v>82.98</v>
      </c>
      <c r="V7">
        <v>144727</v>
      </c>
      <c r="Z7" t="s">
        <v>38</v>
      </c>
      <c r="AA7">
        <v>304.39999999999998</v>
      </c>
      <c r="AC7" s="2">
        <v>39569</v>
      </c>
      <c r="AD7">
        <f t="shared" si="1"/>
        <v>870.72331307490151</v>
      </c>
      <c r="AE7">
        <f t="shared" si="2"/>
        <v>223.69925591327205</v>
      </c>
      <c r="AF7">
        <f t="shared" si="3"/>
        <v>637.9865620893562</v>
      </c>
      <c r="AG7">
        <f t="shared" si="4"/>
        <v>1732.4091310775298</v>
      </c>
      <c r="AU7" s="2">
        <v>39569</v>
      </c>
      <c r="AV7" s="1">
        <f>'Lán með veð í íbúð'!P7*($AA$143/$AA7)</f>
        <v>1604.1499655059133</v>
      </c>
      <c r="AW7" s="1">
        <f>'Lán með veð í íbúð'!Q7*($AA$143/$AA7)</f>
        <v>0</v>
      </c>
      <c r="AX7" s="1">
        <f>'Lán með veð í íbúð'!R7*($AA$143/$AA7)</f>
        <v>128.25916557161631</v>
      </c>
      <c r="AY7" s="1">
        <f t="shared" si="5"/>
        <v>1732.4091310775295</v>
      </c>
      <c r="AZ7" s="8">
        <f t="shared" si="8"/>
        <v>0.92596485248733296</v>
      </c>
      <c r="BA7" s="8">
        <f t="shared" si="9"/>
        <v>0</v>
      </c>
      <c r="BB7" s="8">
        <f t="shared" si="10"/>
        <v>7.4035147512667085E-2</v>
      </c>
      <c r="BC7" s="1"/>
      <c r="BD7" s="1"/>
      <c r="BE7" s="1"/>
      <c r="BF7" s="1"/>
      <c r="BG7" s="1"/>
      <c r="BH7" s="1"/>
      <c r="BI7" s="1"/>
      <c r="BJ7" s="1"/>
      <c r="BQ7" s="2">
        <v>39569</v>
      </c>
    </row>
    <row r="8" spans="1:72" x14ac:dyDescent="0.25">
      <c r="A8" s="2">
        <v>39600</v>
      </c>
      <c r="B8" s="1">
        <f>(Sheet1!B118)/1000</f>
        <v>147.47200000000001</v>
      </c>
      <c r="C8" s="1">
        <f>'Lán með veð í íbúð'!C8/1000</f>
        <v>566.851</v>
      </c>
      <c r="D8" s="1">
        <f>'Lán með veð í íbúð'!D8/1000</f>
        <v>419.512</v>
      </c>
      <c r="E8" s="1">
        <f t="shared" si="7"/>
        <v>1133.835</v>
      </c>
      <c r="G8" s="8">
        <f t="shared" si="0"/>
        <v>0.13006478014878708</v>
      </c>
      <c r="H8" s="8">
        <f t="shared" si="0"/>
        <v>0.49994134949088709</v>
      </c>
      <c r="I8" s="8">
        <f t="shared" si="0"/>
        <v>0.36999387036032577</v>
      </c>
      <c r="J8" s="8"/>
      <c r="K8" s="9">
        <f t="shared" si="11"/>
        <v>0.92528277924036562</v>
      </c>
      <c r="L8" s="9">
        <f t="shared" si="12"/>
        <v>0</v>
      </c>
      <c r="Q8" s="2">
        <v>39600</v>
      </c>
      <c r="R8" s="1">
        <f>'Lán með veð í íbúð'!P8</f>
        <v>1049.1179999999999</v>
      </c>
      <c r="S8" s="1">
        <f>'Lán með veð í íbúð'!Q8</f>
        <v>0</v>
      </c>
      <c r="T8" s="1">
        <f>'Lán með veð í íbúð'!R8</f>
        <v>84.716999999999999</v>
      </c>
      <c r="V8">
        <v>147472</v>
      </c>
      <c r="Z8" t="s">
        <v>39</v>
      </c>
      <c r="AA8">
        <v>307.10000000000002</v>
      </c>
      <c r="AC8" s="2">
        <v>39600</v>
      </c>
      <c r="AD8">
        <f t="shared" si="1"/>
        <v>868.45781667209383</v>
      </c>
      <c r="AE8">
        <f t="shared" si="2"/>
        <v>225.93805275154673</v>
      </c>
      <c r="AF8">
        <f t="shared" si="3"/>
        <v>642.72352979485504</v>
      </c>
      <c r="AG8">
        <f t="shared" si="4"/>
        <v>1737.1193992184956</v>
      </c>
      <c r="AU8" s="2">
        <v>39600</v>
      </c>
      <c r="AV8" s="1">
        <f>'Lán með veð í íbúð'!P8*($AA$143/$AA8)</f>
        <v>1607.3266655812438</v>
      </c>
      <c r="AW8" s="1">
        <f>'Lán með veð í íbúð'!Q8*($AA$143/$AA8)</f>
        <v>0</v>
      </c>
      <c r="AX8" s="1">
        <f>'Lán með veð í íbúð'!R8*($AA$143/$AA8)</f>
        <v>129.7927336372517</v>
      </c>
      <c r="AY8" s="1">
        <f t="shared" si="5"/>
        <v>1737.1193992184956</v>
      </c>
      <c r="AZ8" s="8">
        <f t="shared" si="8"/>
        <v>0.92528277924036562</v>
      </c>
      <c r="BA8" s="8">
        <f t="shared" si="9"/>
        <v>0</v>
      </c>
      <c r="BB8" s="8">
        <f t="shared" si="10"/>
        <v>7.4717220759634329E-2</v>
      </c>
      <c r="BC8" s="1"/>
      <c r="BD8" s="1"/>
      <c r="BE8" s="1"/>
      <c r="BF8" s="1"/>
      <c r="BG8" s="1"/>
      <c r="BH8" s="1"/>
      <c r="BI8" s="1"/>
      <c r="BJ8" s="1"/>
      <c r="BQ8" s="2">
        <v>39600</v>
      </c>
    </row>
    <row r="9" spans="1:72" x14ac:dyDescent="0.25">
      <c r="A9" s="2">
        <v>39630</v>
      </c>
      <c r="B9" s="1">
        <f>(Sheet1!B119)/1000</f>
        <v>152.12200000000001</v>
      </c>
      <c r="C9" s="1">
        <f>'Lán með veð í íbúð'!C9/1000</f>
        <v>566.21100000000001</v>
      </c>
      <c r="D9" s="1">
        <f>'Lán með veð í íbúð'!D9/1000</f>
        <v>419.19600000000003</v>
      </c>
      <c r="E9" s="1">
        <f t="shared" si="7"/>
        <v>1137.529</v>
      </c>
      <c r="G9" s="8">
        <f t="shared" si="0"/>
        <v>0.1337302169878746</v>
      </c>
      <c r="H9" s="8">
        <f t="shared" si="0"/>
        <v>0.49775522206466827</v>
      </c>
      <c r="I9" s="8">
        <f t="shared" si="0"/>
        <v>0.36851456094745721</v>
      </c>
      <c r="J9" s="8"/>
      <c r="K9" s="9">
        <f t="shared" si="11"/>
        <v>0.92552101968389378</v>
      </c>
      <c r="L9" s="9">
        <f t="shared" si="12"/>
        <v>0</v>
      </c>
      <c r="Q9" s="2">
        <v>39630</v>
      </c>
      <c r="R9" s="1">
        <f>'Lán með veð í íbúð'!P9</f>
        <v>1052.807</v>
      </c>
      <c r="S9" s="1">
        <f>'Lán með veð í íbúð'!Q9</f>
        <v>0</v>
      </c>
      <c r="T9" s="1">
        <f>'Lán með veð í íbúð'!R9</f>
        <v>84.721999999999994</v>
      </c>
      <c r="V9">
        <v>152122</v>
      </c>
      <c r="Z9" t="s">
        <v>40</v>
      </c>
      <c r="AA9">
        <v>310</v>
      </c>
      <c r="AC9" s="2">
        <v>39630</v>
      </c>
      <c r="AD9">
        <f t="shared" si="1"/>
        <v>859.36217903225815</v>
      </c>
      <c r="AE9">
        <f t="shared" si="2"/>
        <v>230.88193870967746</v>
      </c>
      <c r="AF9">
        <f t="shared" si="3"/>
        <v>636.23134838709689</v>
      </c>
      <c r="AG9">
        <f t="shared" si="4"/>
        <v>1726.4754661290324</v>
      </c>
      <c r="AU9" s="2">
        <v>39630</v>
      </c>
      <c r="AV9" s="1">
        <f>'Lán með veð í íbúð'!P9*($AA$143/$AA9)</f>
        <v>1597.8893338709679</v>
      </c>
      <c r="AW9" s="1">
        <f>'Lán með veð í íbúð'!Q9*($AA$143/$AA9)</f>
        <v>0</v>
      </c>
      <c r="AX9" s="1">
        <f>'Lán með veð í íbúð'!R9*($AA$143/$AA9)</f>
        <v>128.58613225806451</v>
      </c>
      <c r="AY9" s="1">
        <f t="shared" si="5"/>
        <v>1726.4754661290324</v>
      </c>
      <c r="AZ9" s="8">
        <f t="shared" si="8"/>
        <v>0.92552101968389378</v>
      </c>
      <c r="BA9" s="8">
        <f t="shared" si="9"/>
        <v>0</v>
      </c>
      <c r="BB9" s="8">
        <f t="shared" si="10"/>
        <v>7.4478980316106211E-2</v>
      </c>
      <c r="BC9" s="1"/>
      <c r="BD9" s="1"/>
      <c r="BE9" s="1"/>
      <c r="BF9" s="1"/>
      <c r="BG9" s="1"/>
      <c r="BH9" s="1"/>
      <c r="BI9" s="1"/>
      <c r="BJ9" s="1"/>
      <c r="BQ9" s="2">
        <v>39630</v>
      </c>
    </row>
    <row r="10" spans="1:72" x14ac:dyDescent="0.25">
      <c r="A10" s="2">
        <v>39661</v>
      </c>
      <c r="B10" s="1">
        <f>(Sheet1!B120)/1000</f>
        <v>155.22999999999999</v>
      </c>
      <c r="C10" s="1">
        <f>'Lán með veð í íbúð'!C10/1000</f>
        <v>582.96600000000001</v>
      </c>
      <c r="D10" s="1">
        <f>'Lán með veð í íbúð'!D10/1000</f>
        <v>438.05200000000002</v>
      </c>
      <c r="E10" s="1">
        <f t="shared" si="7"/>
        <v>1176.248</v>
      </c>
      <c r="G10" s="8">
        <f t="shared" si="0"/>
        <v>0.13197046881269936</v>
      </c>
      <c r="H10" s="8">
        <f t="shared" si="0"/>
        <v>0.49561487033346707</v>
      </c>
      <c r="I10" s="8">
        <f t="shared" si="0"/>
        <v>0.37241466085383357</v>
      </c>
      <c r="J10" s="8"/>
      <c r="K10" s="9">
        <f t="shared" si="11"/>
        <v>0.92805853867551735</v>
      </c>
      <c r="L10" s="9">
        <f t="shared" si="12"/>
        <v>0</v>
      </c>
      <c r="Q10" s="2">
        <v>39661</v>
      </c>
      <c r="R10" s="1">
        <f>'Lán með veð í íbúð'!P10</f>
        <v>1091.627</v>
      </c>
      <c r="S10" s="1">
        <f>'Lán með veð í íbúð'!Q10</f>
        <v>0</v>
      </c>
      <c r="T10" s="1">
        <f>'Lán með veð í íbúð'!R10</f>
        <v>84.620999999999995</v>
      </c>
      <c r="V10">
        <v>155230</v>
      </c>
      <c r="Z10" t="s">
        <v>41</v>
      </c>
      <c r="AA10">
        <v>312.8</v>
      </c>
      <c r="AC10" s="2">
        <v>39661</v>
      </c>
      <c r="AD10">
        <f t="shared" si="1"/>
        <v>876.87181265984657</v>
      </c>
      <c r="AE10">
        <f t="shared" si="2"/>
        <v>233.49013746803067</v>
      </c>
      <c r="AF10">
        <f t="shared" si="3"/>
        <v>658.89854859335037</v>
      </c>
      <c r="AG10">
        <f t="shared" si="4"/>
        <v>1769.2604987212276</v>
      </c>
      <c r="AU10" s="2">
        <v>39661</v>
      </c>
      <c r="AV10" s="1">
        <f>'Lán með veð í íbúð'!P10*($AA$143/$AA10)</f>
        <v>1641.9773129795394</v>
      </c>
      <c r="AW10" s="1">
        <f>'Lán með veð í íbúð'!Q10*($AA$143/$AA10)</f>
        <v>0</v>
      </c>
      <c r="AX10" s="1">
        <f>'Lán með veð í íbúð'!R10*($AA$143/$AA10)</f>
        <v>127.28318574168797</v>
      </c>
      <c r="AY10" s="1">
        <f t="shared" si="5"/>
        <v>1769.2604987212273</v>
      </c>
      <c r="AZ10" s="8">
        <f t="shared" si="8"/>
        <v>0.92805853867551746</v>
      </c>
      <c r="BA10" s="8">
        <f t="shared" si="9"/>
        <v>0</v>
      </c>
      <c r="BB10" s="8">
        <f t="shared" si="10"/>
        <v>7.1941461324482606E-2</v>
      </c>
      <c r="BC10" s="1"/>
      <c r="BD10" s="1"/>
      <c r="BE10" s="1"/>
      <c r="BF10" s="1"/>
      <c r="BG10" s="1"/>
      <c r="BH10" s="1"/>
      <c r="BI10" s="1"/>
      <c r="BJ10" s="1"/>
      <c r="BQ10" s="2">
        <v>39661</v>
      </c>
    </row>
    <row r="11" spans="1:72" x14ac:dyDescent="0.25">
      <c r="A11" s="2">
        <v>39692</v>
      </c>
      <c r="B11" s="1">
        <f>(Sheet1!B121)/1000</f>
        <v>155.958</v>
      </c>
      <c r="C11" s="1">
        <f>'Lán með veð í íbúð'!C11/1000</f>
        <v>606.88599999999997</v>
      </c>
      <c r="D11" s="1">
        <f>'Lán með veð í íbúð'!D11/1000</f>
        <v>444.48399999999998</v>
      </c>
      <c r="E11" s="1">
        <f t="shared" si="7"/>
        <v>1207.328</v>
      </c>
      <c r="G11" s="8">
        <f t="shared" si="0"/>
        <v>0.12917616422380662</v>
      </c>
      <c r="H11" s="8">
        <f t="shared" si="0"/>
        <v>0.5026687031196162</v>
      </c>
      <c r="I11" s="8">
        <f t="shared" si="0"/>
        <v>0.36815513265657718</v>
      </c>
      <c r="J11" s="8"/>
      <c r="K11" s="9">
        <f t="shared" si="11"/>
        <v>0.91091650322033457</v>
      </c>
      <c r="L11" s="9">
        <f t="shared" si="12"/>
        <v>0</v>
      </c>
      <c r="Q11" s="2">
        <v>39692</v>
      </c>
      <c r="R11" s="1">
        <f>'Lán með veð í íbúð'!P11</f>
        <v>1099.7750000000001</v>
      </c>
      <c r="S11" s="1">
        <f>'Lán með veð í íbúð'!Q11</f>
        <v>0</v>
      </c>
      <c r="T11" s="1">
        <f>'Lán með veð í íbúð'!R11</f>
        <v>107.553</v>
      </c>
      <c r="V11">
        <v>155958</v>
      </c>
      <c r="Z11" t="s">
        <v>42</v>
      </c>
      <c r="AA11">
        <v>315.5</v>
      </c>
      <c r="AC11" s="2">
        <v>39692</v>
      </c>
      <c r="AD11">
        <f t="shared" si="1"/>
        <v>905.03918541996825</v>
      </c>
      <c r="AE11">
        <f t="shared" si="2"/>
        <v>232.57761965134708</v>
      </c>
      <c r="AF11">
        <f t="shared" si="3"/>
        <v>662.85173375594297</v>
      </c>
      <c r="AG11">
        <f t="shared" si="4"/>
        <v>1800.4685388272583</v>
      </c>
      <c r="AU11" s="2">
        <v>39692</v>
      </c>
      <c r="AV11" s="1">
        <f>'Lán með veð í íbúð'!P11*($AA$143/$AA11)</f>
        <v>1640.0765055467514</v>
      </c>
      <c r="AW11" s="1">
        <f>'Lán með veð í íbúð'!Q11*($AA$143/$AA11)</f>
        <v>0</v>
      </c>
      <c r="AX11" s="1">
        <f>'Lán með veð í íbúð'!R11*($AA$143/$AA11)</f>
        <v>160.39203328050712</v>
      </c>
      <c r="AY11" s="1">
        <f t="shared" si="5"/>
        <v>1800.4685388272585</v>
      </c>
      <c r="AZ11" s="8">
        <f t="shared" si="8"/>
        <v>0.91091650322033446</v>
      </c>
      <c r="BA11" s="8">
        <f t="shared" si="9"/>
        <v>0</v>
      </c>
      <c r="BB11" s="8">
        <f t="shared" si="10"/>
        <v>8.9083496779665497E-2</v>
      </c>
      <c r="BC11" s="1"/>
      <c r="BD11" s="1"/>
      <c r="BE11" s="1"/>
      <c r="BF11" s="1"/>
      <c r="BG11" s="1"/>
      <c r="BH11" s="1"/>
      <c r="BI11" s="1"/>
      <c r="BJ11" s="1"/>
      <c r="BQ11" s="2">
        <v>39692</v>
      </c>
    </row>
    <row r="12" spans="1:72" x14ac:dyDescent="0.25">
      <c r="A12" s="2">
        <v>39722</v>
      </c>
      <c r="B12" s="1">
        <f>(Sheet1!B122)/1000</f>
        <v>159.45400000000001</v>
      </c>
      <c r="C12" s="1">
        <f>'Lán með veð í íbúð'!C12/1000</f>
        <v>387.29700000000003</v>
      </c>
      <c r="D12" s="1">
        <f>'Lán með veð í íbúð'!D12/1000</f>
        <v>442.8</v>
      </c>
      <c r="E12" s="1">
        <f t="shared" si="7"/>
        <v>989.55099999999993</v>
      </c>
      <c r="G12" s="8">
        <f t="shared" si="0"/>
        <v>0.16113772812113777</v>
      </c>
      <c r="H12" s="8">
        <f t="shared" si="0"/>
        <v>0.39138659856844171</v>
      </c>
      <c r="I12" s="8">
        <f t="shared" si="0"/>
        <v>0.44747567331042065</v>
      </c>
      <c r="J12" s="8"/>
      <c r="K12" s="9">
        <f t="shared" si="11"/>
        <v>0.91954937138156612</v>
      </c>
      <c r="L12" s="9">
        <f t="shared" si="12"/>
        <v>5.1740637925685496E-4</v>
      </c>
      <c r="Q12" s="2">
        <v>39722</v>
      </c>
      <c r="R12" s="1">
        <f>'Lán með veð í íbúð'!P12</f>
        <v>909.94100000000003</v>
      </c>
      <c r="S12" s="1">
        <f>'Lán með veð í íbúð'!Q12</f>
        <v>0.51200000000000001</v>
      </c>
      <c r="T12" s="1">
        <f>'Lán með veð í íbúð'!R12</f>
        <v>79.097999999999999</v>
      </c>
      <c r="V12">
        <v>159454</v>
      </c>
      <c r="Z12" t="s">
        <v>43</v>
      </c>
      <c r="AA12">
        <v>322.3</v>
      </c>
      <c r="AC12" s="2">
        <v>39722</v>
      </c>
      <c r="AD12">
        <f t="shared" ref="AD12:AD49" si="13">((C12*($AA$143/$AA12))+62)+112</f>
        <v>739.38392336332606</v>
      </c>
      <c r="AE12">
        <f t="shared" si="2"/>
        <v>232.77414520632951</v>
      </c>
      <c r="AF12">
        <f t="shared" si="3"/>
        <v>646.40831523425379</v>
      </c>
      <c r="AG12">
        <f t="shared" si="4"/>
        <v>1618.5663838039095</v>
      </c>
      <c r="AU12" s="2">
        <v>39722</v>
      </c>
      <c r="AV12" s="1">
        <f>(('Lán með veð í íbúð'!P12*($AA$143/$AA12))+62)+112</f>
        <v>1502.3501101458269</v>
      </c>
      <c r="AW12" s="1">
        <f>'Lán með veð í íbúð'!Q12*($AA$143/$AA12)</f>
        <v>0.7474278622401489</v>
      </c>
      <c r="AX12" s="1">
        <f>'Lán með veð í íbúð'!R12*($AA$143/$AA12)</f>
        <v>115.46884579584237</v>
      </c>
      <c r="AY12" s="1">
        <f t="shared" si="5"/>
        <v>1618.5663838039093</v>
      </c>
      <c r="AZ12" s="8">
        <f t="shared" si="8"/>
        <v>0.92819801843100547</v>
      </c>
      <c r="BA12" s="8">
        <f t="shared" si="9"/>
        <v>4.617838784490043E-4</v>
      </c>
      <c r="BB12" s="8">
        <f t="shared" si="10"/>
        <v>7.1340197690545587E-2</v>
      </c>
      <c r="BC12" s="1"/>
      <c r="BD12" s="1"/>
      <c r="BE12" s="1"/>
      <c r="BF12" s="1"/>
      <c r="BG12" s="1"/>
      <c r="BH12" s="1"/>
      <c r="BI12" s="1"/>
      <c r="BJ12" s="1"/>
      <c r="BQ12" s="2">
        <v>39722</v>
      </c>
    </row>
    <row r="13" spans="1:72" x14ac:dyDescent="0.25">
      <c r="A13" s="2">
        <v>39753</v>
      </c>
      <c r="B13" s="1">
        <f>(Sheet1!B123)/1000</f>
        <v>162.14099999999999</v>
      </c>
      <c r="C13" s="1">
        <f>'Lán með veð í íbúð'!C13/1000</f>
        <v>415.654</v>
      </c>
      <c r="D13" s="1">
        <f>'Lán með veð í íbúð'!D13/1000</f>
        <v>450.06299999999999</v>
      </c>
      <c r="E13" s="1">
        <f t="shared" si="7"/>
        <v>1027.8579999999999</v>
      </c>
      <c r="G13" s="8">
        <f t="shared" si="0"/>
        <v>0.15774649805712462</v>
      </c>
      <c r="H13" s="8">
        <f t="shared" si="0"/>
        <v>0.40438854394284035</v>
      </c>
      <c r="I13" s="8">
        <f t="shared" si="0"/>
        <v>0.43786495800003505</v>
      </c>
      <c r="J13" s="8"/>
      <c r="K13" s="9">
        <f t="shared" si="11"/>
        <v>0.90531376902256933</v>
      </c>
      <c r="L13" s="9">
        <f t="shared" si="12"/>
        <v>4.7282795872581623E-4</v>
      </c>
      <c r="Q13" s="2">
        <v>39753</v>
      </c>
      <c r="R13" s="1">
        <f>'Lán með veð í íbúð'!P13</f>
        <v>930.53399999999999</v>
      </c>
      <c r="S13" s="1">
        <f>'Lán með veð í íbúð'!Q13</f>
        <v>0.48599999999999999</v>
      </c>
      <c r="T13" s="1">
        <f>'Lán með veð í íbúð'!R13</f>
        <v>96.837999999999994</v>
      </c>
      <c r="V13">
        <v>162141</v>
      </c>
      <c r="Z13" t="s">
        <v>44</v>
      </c>
      <c r="AA13">
        <v>327.9</v>
      </c>
      <c r="AC13" s="2">
        <v>39753</v>
      </c>
      <c r="AD13">
        <f t="shared" si="13"/>
        <v>770.41722171393724</v>
      </c>
      <c r="AE13">
        <f t="shared" si="2"/>
        <v>232.65428636779507</v>
      </c>
      <c r="AF13">
        <f t="shared" si="3"/>
        <v>645.79030649588299</v>
      </c>
      <c r="AG13">
        <f t="shared" si="4"/>
        <v>1648.8618145776154</v>
      </c>
      <c r="AU13" s="2">
        <v>39753</v>
      </c>
      <c r="AV13" s="1">
        <f>(('Lán með veð í íbúð'!P13*($AA$143/$AA13))+62)+112</f>
        <v>1509.2127081427266</v>
      </c>
      <c r="AW13" s="1">
        <f>'Lán með veð í íbúð'!Q13*($AA$143/$AA13)</f>
        <v>0.69735590118938706</v>
      </c>
      <c r="AX13" s="1">
        <f>'Lán með veð í íbúð'!R13*($AA$143/$AA13)</f>
        <v>138.95175053369931</v>
      </c>
      <c r="AY13" s="1">
        <f t="shared" si="5"/>
        <v>1648.8618145776154</v>
      </c>
      <c r="AZ13" s="8">
        <f t="shared" si="8"/>
        <v>0.91530575503644473</v>
      </c>
      <c r="BA13" s="8">
        <f t="shared" si="9"/>
        <v>4.2293168234235984E-4</v>
      </c>
      <c r="BB13" s="8">
        <f t="shared" si="10"/>
        <v>8.4271313281212845E-2</v>
      </c>
      <c r="BC13" s="1"/>
      <c r="BD13" s="1"/>
      <c r="BE13" s="1"/>
      <c r="BF13" s="1"/>
      <c r="BG13" s="1"/>
      <c r="BH13" s="1"/>
      <c r="BI13" s="1"/>
      <c r="BJ13" s="1"/>
      <c r="BQ13" s="2">
        <v>39753</v>
      </c>
    </row>
    <row r="14" spans="1:72" x14ac:dyDescent="0.25">
      <c r="A14" s="2">
        <v>39783</v>
      </c>
      <c r="B14" s="1">
        <f>(Sheet1!B124)/1000</f>
        <v>163.28200000000001</v>
      </c>
      <c r="C14" s="1">
        <f>'Lán með veð í íbúð'!C14/1000</f>
        <v>410.90699999999998</v>
      </c>
      <c r="D14" s="1">
        <f>'Lán með veð í íbúð'!D14/1000</f>
        <v>458.42099999999999</v>
      </c>
      <c r="E14" s="1">
        <f t="shared" si="7"/>
        <v>1032.6099999999999</v>
      </c>
      <c r="G14" s="8">
        <f t="shared" si="0"/>
        <v>0.15812552657828224</v>
      </c>
      <c r="H14" s="8">
        <f t="shared" si="0"/>
        <v>0.39793048682464827</v>
      </c>
      <c r="I14" s="8">
        <f t="shared" si="0"/>
        <v>0.44394398659706957</v>
      </c>
      <c r="J14" s="8"/>
      <c r="K14" s="9">
        <f t="shared" si="11"/>
        <v>0.9124819631806782</v>
      </c>
      <c r="L14" s="9">
        <f t="shared" si="12"/>
        <v>4.745257163885688E-4</v>
      </c>
      <c r="Q14" s="2">
        <v>39783</v>
      </c>
      <c r="R14" s="1">
        <f>'Lán með veð í íbúð'!P14</f>
        <v>942.23800000000006</v>
      </c>
      <c r="S14" s="1">
        <f>'Lán með veð í íbúð'!Q14</f>
        <v>0.49</v>
      </c>
      <c r="T14" s="1">
        <f>'Lán með veð í íbúð'!R14</f>
        <v>89.882000000000005</v>
      </c>
      <c r="V14">
        <v>163282</v>
      </c>
      <c r="Z14" t="s">
        <v>45</v>
      </c>
      <c r="AA14">
        <v>332.9</v>
      </c>
      <c r="AC14" s="2">
        <v>39783</v>
      </c>
      <c r="AD14">
        <f t="shared" si="13"/>
        <v>754.75020576749773</v>
      </c>
      <c r="AE14">
        <f t="shared" si="2"/>
        <v>230.77254731150498</v>
      </c>
      <c r="AF14">
        <f t="shared" si="3"/>
        <v>647.90351607089224</v>
      </c>
      <c r="AG14">
        <f t="shared" si="4"/>
        <v>1633.426269149895</v>
      </c>
      <c r="AU14" s="2">
        <v>39783</v>
      </c>
      <c r="AV14" s="1">
        <f>(('Lán með veð í íbúð'!P14*($AA$143/$AA14))+62)+112</f>
        <v>1505.7001471913488</v>
      </c>
      <c r="AW14" s="1">
        <f>'Lán með veð í íbúð'!Q14*($AA$143/$AA14)</f>
        <v>0.69253529588465013</v>
      </c>
      <c r="AX14" s="1">
        <f>'Lán með veð í íbúð'!R14*($AA$143/$AA14)</f>
        <v>127.03358666266148</v>
      </c>
      <c r="AY14" s="1">
        <f t="shared" si="5"/>
        <v>1633.426269149895</v>
      </c>
      <c r="AZ14" s="8">
        <f t="shared" si="8"/>
        <v>0.92180478276193001</v>
      </c>
      <c r="BA14" s="8">
        <f t="shared" si="9"/>
        <v>4.2397707748699005E-4</v>
      </c>
      <c r="BB14" s="8">
        <f t="shared" si="10"/>
        <v>7.7771240160582941E-2</v>
      </c>
      <c r="BC14" s="1"/>
      <c r="BD14" s="1"/>
      <c r="BE14" s="1"/>
      <c r="BF14" s="1"/>
      <c r="BG14" s="1"/>
      <c r="BH14" s="1"/>
      <c r="BI14" s="1"/>
      <c r="BJ14" s="1"/>
      <c r="BQ14" s="2">
        <v>39783</v>
      </c>
    </row>
    <row r="15" spans="1:72" x14ac:dyDescent="0.25">
      <c r="A15" s="2">
        <v>39814</v>
      </c>
      <c r="B15" s="1">
        <f>(Sheet1!B125)/1000</f>
        <v>165.82599999999999</v>
      </c>
      <c r="C15" s="1">
        <f>'Lán með veð í íbúð'!C15/1000</f>
        <v>409.94900000000001</v>
      </c>
      <c r="D15" s="1">
        <f>'Lán með veð í íbúð'!D15/1000</f>
        <v>464.60500000000002</v>
      </c>
      <c r="E15" s="1">
        <f t="shared" si="7"/>
        <v>1040.3800000000001</v>
      </c>
      <c r="G15" s="8">
        <f t="shared" si="0"/>
        <v>0.15938983832830309</v>
      </c>
      <c r="H15" s="8">
        <f t="shared" si="0"/>
        <v>0.39403775543551389</v>
      </c>
      <c r="I15" s="8">
        <f t="shared" si="0"/>
        <v>0.44657240623618288</v>
      </c>
      <c r="J15" s="8"/>
      <c r="K15" s="9">
        <f t="shared" si="11"/>
        <v>0.91888444606778286</v>
      </c>
      <c r="L15" s="9">
        <f t="shared" si="12"/>
        <v>4.4887444972029446E-4</v>
      </c>
      <c r="Q15" s="2">
        <v>39814</v>
      </c>
      <c r="R15" s="1">
        <f>'Lán með veð í íbúð'!P15</f>
        <v>955.98900000000003</v>
      </c>
      <c r="S15" s="1">
        <f>'Lán með veð í íbúð'!Q15</f>
        <v>0.46700000000000003</v>
      </c>
      <c r="T15" s="1">
        <f>'Lán með veð í íbúð'!R15</f>
        <v>83.924000000000007</v>
      </c>
      <c r="V15">
        <v>165826</v>
      </c>
      <c r="Z15" t="s">
        <v>34</v>
      </c>
      <c r="AA15">
        <v>334.8</v>
      </c>
      <c r="AC15" s="2">
        <v>39814</v>
      </c>
      <c r="AD15">
        <f t="shared" si="13"/>
        <v>750.10813769414585</v>
      </c>
      <c r="AE15">
        <f t="shared" si="2"/>
        <v>233.03803166069295</v>
      </c>
      <c r="AF15">
        <f t="shared" si="3"/>
        <v>652.91712216248516</v>
      </c>
      <c r="AG15">
        <f t="shared" si="4"/>
        <v>1636.0632915173239</v>
      </c>
      <c r="AU15" s="2">
        <v>39814</v>
      </c>
      <c r="AV15" s="1">
        <f>(('Lán með veð í íbúð'!P15*($AA$143/$AA15))+62)+112</f>
        <v>1517.4672177419357</v>
      </c>
      <c r="AW15" s="1">
        <f>'Lán með veð í íbúð'!Q15*($AA$143/$AA15)</f>
        <v>0.65628285543608134</v>
      </c>
      <c r="AX15" s="1">
        <f>'Lán með veð í íbúð'!R15*($AA$143/$AA15)</f>
        <v>117.93979091995223</v>
      </c>
      <c r="AY15" s="1">
        <f t="shared" si="5"/>
        <v>1636.0632915173239</v>
      </c>
      <c r="AZ15" s="8">
        <f t="shared" si="8"/>
        <v>0.92751131671354869</v>
      </c>
      <c r="BA15" s="8">
        <f t="shared" si="9"/>
        <v>4.0113537100843394E-4</v>
      </c>
      <c r="BB15" s="8">
        <f t="shared" si="10"/>
        <v>7.2087547915442848E-2</v>
      </c>
      <c r="BC15" s="1">
        <f t="shared" ref="BC15:BC16" si="14">AV15-AV3</f>
        <v>-142.02944892473079</v>
      </c>
      <c r="BD15" s="1">
        <f t="shared" ref="BD15:BD17" si="15">AW15-AW3</f>
        <v>0.65628285543608134</v>
      </c>
      <c r="BE15" s="1">
        <f t="shared" ref="BE15:BE17" si="16">AX15-AX3</f>
        <v>22.501457586618912</v>
      </c>
      <c r="BF15" s="1"/>
      <c r="BG15" s="1"/>
      <c r="BH15" s="1"/>
      <c r="BI15" s="1"/>
      <c r="BJ15" s="1"/>
      <c r="BK15" s="1">
        <f>'Lán með veð í íbúð'!P15-'Lán með veð í íbúð'!P3</f>
        <v>-39.708999999999946</v>
      </c>
      <c r="BL15" s="1">
        <f>'Lán með veð í íbúð'!Q15-'Lán með veð í íbúð'!Q3</f>
        <v>0.46700000000000003</v>
      </c>
      <c r="BM15" s="1">
        <f>'Lán með veð í íbúð'!R15-'Lán með veð í íbúð'!R3</f>
        <v>26.661000000000008</v>
      </c>
      <c r="BQ15" s="2">
        <v>39814</v>
      </c>
      <c r="BR15" s="10">
        <f>AD15-AD3</f>
        <v>-132.49186230585394</v>
      </c>
      <c r="BS15" s="10">
        <f t="shared" ref="BS15:BT15" si="17">AE15-AE3</f>
        <v>12.41636499402631</v>
      </c>
      <c r="BT15" s="10">
        <f t="shared" si="17"/>
        <v>1.2037888291519039</v>
      </c>
    </row>
    <row r="16" spans="1:72" x14ac:dyDescent="0.25">
      <c r="A16" s="2">
        <v>39845</v>
      </c>
      <c r="B16" s="1">
        <f>(Sheet1!B126)/1000</f>
        <v>167.084</v>
      </c>
      <c r="C16" s="1">
        <f>'Lán með veð í íbúð'!C16/1000</f>
        <v>408.24799999999999</v>
      </c>
      <c r="D16" s="1">
        <f>'Lán með veð í íbúð'!D16/1000</f>
        <v>570.24900000000002</v>
      </c>
      <c r="E16" s="1">
        <f t="shared" si="7"/>
        <v>1145.5810000000001</v>
      </c>
      <c r="G16" s="8">
        <f t="shared" si="0"/>
        <v>0.14585088265255794</v>
      </c>
      <c r="H16" s="8">
        <f t="shared" si="0"/>
        <v>0.35636764227060325</v>
      </c>
      <c r="I16" s="8">
        <f t="shared" si="0"/>
        <v>0.49778147507683873</v>
      </c>
      <c r="J16" s="8"/>
      <c r="K16" s="9">
        <f t="shared" si="11"/>
        <v>0.93072423512610625</v>
      </c>
      <c r="L16" s="9">
        <f t="shared" si="12"/>
        <v>4.0678048955071705E-4</v>
      </c>
      <c r="Q16" s="2">
        <v>39845</v>
      </c>
      <c r="R16" s="1">
        <f>'Lán með veð í íbúð'!P16</f>
        <v>1066.22</v>
      </c>
      <c r="S16" s="1">
        <f>'Lán með veð í íbúð'!Q16</f>
        <v>0.46600000000000003</v>
      </c>
      <c r="T16" s="1">
        <f>'Lán með veð í íbúð'!R16</f>
        <v>78.894999999999996</v>
      </c>
      <c r="V16">
        <v>167084</v>
      </c>
      <c r="Z16" t="s">
        <v>35</v>
      </c>
      <c r="AA16">
        <v>336.5</v>
      </c>
      <c r="AC16" s="2">
        <v>39845</v>
      </c>
      <c r="AD16">
        <f t="shared" si="13"/>
        <v>744.81926894502226</v>
      </c>
      <c r="AE16">
        <f t="shared" si="2"/>
        <v>233.61967904903418</v>
      </c>
      <c r="AF16">
        <f t="shared" si="3"/>
        <v>797.33181129271918</v>
      </c>
      <c r="AG16">
        <f t="shared" si="4"/>
        <v>1775.7707592867755</v>
      </c>
      <c r="AU16" s="2">
        <v>39845</v>
      </c>
      <c r="AV16" s="1">
        <f>(('Lán með veð í íbúð'!P16*($AA$143/$AA16))+62)+112</f>
        <v>1664.8068647845469</v>
      </c>
      <c r="AW16" s="1">
        <f>'Lán með veð í íbúð'!Q16*($AA$143/$AA16)</f>
        <v>0.65156909361069837</v>
      </c>
      <c r="AX16" s="1">
        <f>'Lán með veð í íbúð'!R16*($AA$143/$AA16)</f>
        <v>110.31232540861812</v>
      </c>
      <c r="AY16" s="1">
        <f t="shared" si="5"/>
        <v>1775.7707592867757</v>
      </c>
      <c r="AZ16" s="8">
        <f t="shared" si="8"/>
        <v>0.93751226394402587</v>
      </c>
      <c r="BA16" s="8">
        <f t="shared" si="9"/>
        <v>3.6692185080938934E-4</v>
      </c>
      <c r="BB16" s="8">
        <f t="shared" si="10"/>
        <v>6.2120814205164743E-2</v>
      </c>
      <c r="BC16" s="1">
        <f t="shared" si="14"/>
        <v>55.284232010263167</v>
      </c>
      <c r="BD16" s="1">
        <f t="shared" si="15"/>
        <v>0.65156909361069837</v>
      </c>
      <c r="BE16" s="1">
        <f t="shared" si="16"/>
        <v>8.0385797761932309</v>
      </c>
      <c r="BF16" s="1"/>
      <c r="BG16" s="1"/>
      <c r="BH16" s="1"/>
      <c r="BI16" s="1"/>
      <c r="BJ16" s="1"/>
      <c r="BK16" s="1">
        <f>'Lán með veð í íbúð'!P16-'Lán með veð í íbúð'!P4</f>
        <v>87.165000000000077</v>
      </c>
      <c r="BL16" s="1">
        <f>'Lán með veð í íbúð'!Q16-'Lán með veð í íbúð'!Q4</f>
        <v>0.46600000000000003</v>
      </c>
      <c r="BM16" s="1">
        <f>'Lán með veð í íbúð'!R16-'Lán með veð í íbúð'!R4</f>
        <v>16.682999999999993</v>
      </c>
      <c r="BQ16" s="2">
        <v>39845</v>
      </c>
      <c r="BR16" s="10">
        <f t="shared" ref="BR16:BR79" si="18">AD16-AD4</f>
        <v>-120.8218212017282</v>
      </c>
      <c r="BS16" s="10">
        <f t="shared" ref="BS16:BS79" si="19">AE16-AE4</f>
        <v>16.675121047636537</v>
      </c>
      <c r="BT16" s="10">
        <f t="shared" ref="BT16:BT79" si="20">AF16-AF4</f>
        <v>168.12108103415869</v>
      </c>
    </row>
    <row r="17" spans="1:72" x14ac:dyDescent="0.25">
      <c r="A17" s="2">
        <v>39873</v>
      </c>
      <c r="B17" s="1">
        <f>(Sheet1!B127)/1000</f>
        <v>168.28800000000001</v>
      </c>
      <c r="C17" s="1">
        <f>'Lán með veð í íbúð'!C17/1000</f>
        <v>356.64699999999999</v>
      </c>
      <c r="D17" s="1">
        <f>'Lán með veð í íbúð'!D17/1000</f>
        <v>573.16200000000003</v>
      </c>
      <c r="E17" s="1">
        <f t="shared" si="7"/>
        <v>1098.097</v>
      </c>
      <c r="G17" s="8">
        <f t="shared" si="0"/>
        <v>0.15325422071092082</v>
      </c>
      <c r="H17" s="8">
        <f t="shared" si="0"/>
        <v>0.32478642597147611</v>
      </c>
      <c r="I17" s="8">
        <f t="shared" si="0"/>
        <v>0.52195935331760313</v>
      </c>
      <c r="J17" s="8"/>
      <c r="K17" s="9">
        <f t="shared" si="11"/>
        <v>0.93052435258451671</v>
      </c>
      <c r="L17" s="9">
        <f t="shared" si="12"/>
        <v>4.4076251915814359E-4</v>
      </c>
      <c r="Q17" s="2">
        <v>39873</v>
      </c>
      <c r="R17" s="1">
        <f>'Lán með veð í íbúð'!P17</f>
        <v>1021.806</v>
      </c>
      <c r="S17" s="1">
        <f>'Lán með veð í íbúð'!Q17</f>
        <v>0.48399999999999999</v>
      </c>
      <c r="T17" s="1">
        <f>'Lán með veð í íbúð'!R17</f>
        <v>75.807000000000002</v>
      </c>
      <c r="V17">
        <v>168288</v>
      </c>
      <c r="Z17" t="s">
        <v>36</v>
      </c>
      <c r="AA17">
        <v>334.5</v>
      </c>
      <c r="AC17" s="2">
        <v>39873</v>
      </c>
      <c r="AD17">
        <f t="shared" si="13"/>
        <v>675.65146038863975</v>
      </c>
      <c r="AE17">
        <f t="shared" si="2"/>
        <v>236.71002690582961</v>
      </c>
      <c r="AF17">
        <f t="shared" si="3"/>
        <v>806.19647533632292</v>
      </c>
      <c r="AG17">
        <f t="shared" si="4"/>
        <v>1718.5579626307922</v>
      </c>
      <c r="AH17" s="9">
        <f>SUM(AG15:AG17)/SUM(AG3:AG5)-1</f>
        <v>-1.3445275287852443E-2</v>
      </c>
      <c r="AJ17" s="9">
        <f>AG17/AG5-1</f>
        <v>-8.6654735800156812E-3</v>
      </c>
      <c r="AU17" s="2">
        <v>39873</v>
      </c>
      <c r="AV17" s="1">
        <f>(('Lán með veð í íbúð'!P17*($AA$143/$AA17))+62)+112</f>
        <v>1611.248798206278</v>
      </c>
      <c r="AW17" s="1">
        <f>'Lán með veð í íbúð'!Q17*($AA$143/$AA17)</f>
        <v>0.68078325859491773</v>
      </c>
      <c r="AX17" s="1">
        <f>'Lán með veð í íbúð'!R17*($AA$143/$AA17)</f>
        <v>106.62838116591928</v>
      </c>
      <c r="AY17" s="1">
        <f>SUM(AV17:AX17)</f>
        <v>1718.5579626307922</v>
      </c>
      <c r="AZ17" s="8">
        <f t="shared" si="8"/>
        <v>0.93755860043251393</v>
      </c>
      <c r="BA17" s="8">
        <f t="shared" si="9"/>
        <v>3.9613633837101735E-4</v>
      </c>
      <c r="BB17" s="8">
        <f t="shared" si="10"/>
        <v>6.2045263229115112E-2</v>
      </c>
      <c r="BC17" s="1">
        <f>AV17-AV5</f>
        <v>7.4837689363052959</v>
      </c>
      <c r="BD17" s="1">
        <f t="shared" si="15"/>
        <v>0.68078325859491773</v>
      </c>
      <c r="BE17" s="1">
        <f t="shared" si="16"/>
        <v>-23.186846106807991</v>
      </c>
      <c r="BF17" s="1">
        <f>SUM(AY15:AY17)-SUM(AY3:AY5)</f>
        <v>-69.919621514516621</v>
      </c>
      <c r="BG17" s="9">
        <f>SUM(AY15:AY17)/SUM(AY3:AY5)-1</f>
        <v>-1.3445275287852443E-2</v>
      </c>
      <c r="BH17" s="9"/>
      <c r="BI17" s="9">
        <f t="shared" ref="BI17:BI23" si="21">SUM(AX15:AX17)/SUM(AX3:AX5)-1</f>
        <v>2.2450620500783502E-2</v>
      </c>
      <c r="BJ17" s="1"/>
      <c r="BK17" s="1">
        <f>'Lán með veð í íbúð'!P17-'Lán með veð í íbúð'!P5</f>
        <v>31.937000000000012</v>
      </c>
      <c r="BL17" s="1">
        <f>'Lán með veð í íbúð'!Q17-'Lán með veð í íbúð'!Q5</f>
        <v>0.48399999999999999</v>
      </c>
      <c r="BM17" s="1">
        <f>'Lán með veð í íbúð'!R17-'Lán með veð í íbúð'!R5</f>
        <v>-4.3169999999999931</v>
      </c>
      <c r="BQ17" s="2">
        <v>39873</v>
      </c>
      <c r="BR17" s="10">
        <f t="shared" si="18"/>
        <v>-211.32690910171846</v>
      </c>
      <c r="BS17" s="10">
        <f t="shared" si="19"/>
        <v>19.964091988474223</v>
      </c>
      <c r="BT17" s="10">
        <f t="shared" si="20"/>
        <v>176.34052320133662</v>
      </c>
    </row>
    <row r="18" spans="1:72" x14ac:dyDescent="0.25">
      <c r="A18" s="2">
        <v>39904</v>
      </c>
      <c r="B18" s="1">
        <f>(Sheet1!B128)/1000</f>
        <v>167.84700000000001</v>
      </c>
      <c r="C18" s="1">
        <f>'Lán með veð í íbúð'!C18/1000</f>
        <v>355.21699999999998</v>
      </c>
      <c r="D18" s="1">
        <f>'Lán með veð í íbúð'!D18/1000</f>
        <v>583.072</v>
      </c>
      <c r="E18" s="1">
        <f t="shared" si="7"/>
        <v>1106.136</v>
      </c>
      <c r="G18" s="8">
        <f t="shared" si="0"/>
        <v>0.1517417388096943</v>
      </c>
      <c r="H18" s="8">
        <f t="shared" si="0"/>
        <v>0.32113320604337986</v>
      </c>
      <c r="I18" s="8">
        <f t="shared" si="0"/>
        <v>0.52712505514692587</v>
      </c>
      <c r="J18" s="8"/>
      <c r="K18" s="9">
        <f t="shared" si="11"/>
        <v>0.93288890335365637</v>
      </c>
      <c r="L18" s="9">
        <f t="shared" si="12"/>
        <v>4.4659969479340694E-4</v>
      </c>
      <c r="Q18" s="2">
        <v>39904</v>
      </c>
      <c r="R18" s="1">
        <f>'Lán með veð í íbúð'!P18</f>
        <v>1031.902</v>
      </c>
      <c r="S18" s="1">
        <f>'Lán með veð í íbúð'!Q18</f>
        <v>0.49399999999999999</v>
      </c>
      <c r="T18" s="1">
        <f>'Lán með veð í íbúð'!R18</f>
        <v>73.739999999999995</v>
      </c>
      <c r="V18">
        <v>167847</v>
      </c>
      <c r="Z18" t="s">
        <v>37</v>
      </c>
      <c r="AA18">
        <v>336</v>
      </c>
      <c r="AC18" s="2">
        <v>39904</v>
      </c>
      <c r="AD18">
        <f t="shared" si="13"/>
        <v>671.4095193452381</v>
      </c>
      <c r="AE18">
        <f t="shared" si="2"/>
        <v>235.03575446428573</v>
      </c>
      <c r="AF18">
        <f t="shared" si="3"/>
        <v>816.47433333333333</v>
      </c>
      <c r="AG18">
        <f t="shared" si="4"/>
        <v>1722.9196071428571</v>
      </c>
      <c r="AH18" s="9">
        <f t="shared" ref="AH18:AH81" si="22">SUM(AG16:AG18)/SUM(AG4:AG6)-1</f>
        <v>1.6539275526896047E-2</v>
      </c>
      <c r="AJ18" s="9">
        <f t="shared" ref="AJ18:AJ80" si="23">AG18/AG6-1</f>
        <v>2.1300397351126987E-2</v>
      </c>
      <c r="AU18" s="2">
        <v>39904</v>
      </c>
      <c r="AV18" s="1">
        <f>(('Lán með veð í íbúð'!P18*($AA$143/$AA18))+62)+112</f>
        <v>1618.9699136904762</v>
      </c>
      <c r="AW18" s="1">
        <f>'Lán með veð í íbúð'!Q18*($AA$143/$AA18)</f>
        <v>0.6917470238095238</v>
      </c>
      <c r="AX18" s="1">
        <f>'Lán með veð í íbúð'!R18*($AA$143/$AA18)</f>
        <v>103.25794642857143</v>
      </c>
      <c r="AY18" s="1">
        <f t="shared" si="5"/>
        <v>1722.9196071428571</v>
      </c>
      <c r="AZ18" s="8">
        <f t="shared" si="8"/>
        <v>0.93966654449724318</v>
      </c>
      <c r="BA18" s="8">
        <f t="shared" si="9"/>
        <v>4.0149698276210232E-4</v>
      </c>
      <c r="BB18" s="8">
        <f t="shared" si="10"/>
        <v>5.9931958519994791E-2</v>
      </c>
      <c r="BC18" s="1">
        <f t="shared" ref="BC18:BC81" si="24">AV18-AV6</f>
        <v>56.381913357476151</v>
      </c>
      <c r="BD18" s="1">
        <f t="shared" ref="BD18:BD81" si="25">AW18-AW6</f>
        <v>0.6917470238095238</v>
      </c>
      <c r="BE18" s="1">
        <f t="shared" ref="BE18:BE81" si="26">AX18-AX6</f>
        <v>-21.140185439560426</v>
      </c>
      <c r="BF18" s="1">
        <f>SUM(AY16:AY18)-SUM(AY4:AY6)</f>
        <v>84.885561909884927</v>
      </c>
      <c r="BG18" s="9">
        <f>SUM(AY16:AY18)/SUM(AY4:AY6)-1</f>
        <v>1.6539275526896047E-2</v>
      </c>
      <c r="BH18" s="9"/>
      <c r="BI18" s="9">
        <f t="shared" si="21"/>
        <v>-0.10179457064303543</v>
      </c>
      <c r="BJ18" s="1"/>
      <c r="BK18" s="1">
        <f>'Lán með veð í íbúð'!P18-'Lán með veð í íbúð'!P6</f>
        <v>34.569000000000074</v>
      </c>
      <c r="BL18" s="1">
        <f>'Lán með veð í íbúð'!Q18-'Lán með veð í íbúð'!Q6</f>
        <v>0.49399999999999999</v>
      </c>
      <c r="BM18" s="1">
        <f>'Lán með veð í íbúð'!R18-'Lán með veð í íbúð'!R6</f>
        <v>-5.6580000000000013</v>
      </c>
      <c r="BQ18" s="2">
        <v>39904</v>
      </c>
      <c r="BR18" s="10">
        <f t="shared" si="18"/>
        <v>-178.97496949925073</v>
      </c>
      <c r="BS18" s="10">
        <f t="shared" si="19"/>
        <v>21.397732486263777</v>
      </c>
      <c r="BT18" s="10">
        <f t="shared" si="20"/>
        <v>193.51071195471206</v>
      </c>
    </row>
    <row r="19" spans="1:72" x14ac:dyDescent="0.25">
      <c r="A19" s="2">
        <v>39934</v>
      </c>
      <c r="B19" s="1">
        <f>(Sheet1!B129)/1000</f>
        <v>168.58099999999999</v>
      </c>
      <c r="C19" s="1">
        <f>'Lán með veð í íbúð'!C19/1000</f>
        <v>356.81900000000002</v>
      </c>
      <c r="D19" s="1">
        <f>'Lán með veð í íbúð'!D19/1000</f>
        <v>582.95500000000004</v>
      </c>
      <c r="E19" s="1">
        <f t="shared" si="7"/>
        <v>1108.355</v>
      </c>
      <c r="G19" s="8">
        <f t="shared" ref="G19:I82" si="27">B19/$E19</f>
        <v>0.15210018450767127</v>
      </c>
      <c r="H19" s="8">
        <f t="shared" si="27"/>
        <v>0.32193566140812285</v>
      </c>
      <c r="I19" s="8">
        <f t="shared" si="27"/>
        <v>0.52596415408420594</v>
      </c>
      <c r="J19" s="8"/>
      <c r="K19" s="9">
        <f t="shared" si="11"/>
        <v>0.93406354462243579</v>
      </c>
      <c r="L19" s="9">
        <f t="shared" si="12"/>
        <v>4.5743466669072633E-4</v>
      </c>
      <c r="Q19" s="2">
        <v>39934</v>
      </c>
      <c r="R19" s="1">
        <f>'Lán með veð í íbúð'!P19</f>
        <v>1035.2739999999999</v>
      </c>
      <c r="S19" s="1">
        <f>'Lán með veð í íbúð'!Q19</f>
        <v>0.50700000000000001</v>
      </c>
      <c r="T19" s="1">
        <f>'Lán með veð í íbúð'!R19</f>
        <v>72.573999999999998</v>
      </c>
      <c r="V19">
        <v>168581</v>
      </c>
      <c r="Z19" t="s">
        <v>38</v>
      </c>
      <c r="AA19">
        <v>339.8</v>
      </c>
      <c r="AC19" s="2">
        <v>39934</v>
      </c>
      <c r="AD19">
        <f t="shared" si="13"/>
        <v>668.06515450264862</v>
      </c>
      <c r="AE19">
        <f t="shared" si="2"/>
        <v>233.4236624484991</v>
      </c>
      <c r="AF19">
        <f t="shared" si="3"/>
        <v>807.18165832842851</v>
      </c>
      <c r="AG19">
        <f t="shared" si="4"/>
        <v>1708.6704752795763</v>
      </c>
      <c r="AH19" s="9">
        <f t="shared" si="22"/>
        <v>-5.4870719980326665E-4</v>
      </c>
      <c r="AJ19" s="9">
        <f t="shared" si="23"/>
        <v>-1.3702684528791642E-2</v>
      </c>
      <c r="AU19" s="2">
        <v>39934</v>
      </c>
      <c r="AV19" s="1">
        <f>(('Lán með veð í íbúð'!P19*($AA$143/$AA19))+62)+112</f>
        <v>1607.4797439670392</v>
      </c>
      <c r="AW19" s="1">
        <f>'Lán með veð í íbúð'!Q19*($AA$143/$AA19)</f>
        <v>0.70201147733961156</v>
      </c>
      <c r="AX19" s="1">
        <f>'Lán með veð í íbúð'!R19*($AA$143/$AA19)</f>
        <v>100.48871983519717</v>
      </c>
      <c r="AY19" s="1">
        <f t="shared" si="5"/>
        <v>1708.6704752795758</v>
      </c>
      <c r="AZ19" s="8">
        <f t="shared" si="8"/>
        <v>0.94077808870901247</v>
      </c>
      <c r="BA19" s="8">
        <f t="shared" si="9"/>
        <v>4.1085246540866643E-4</v>
      </c>
      <c r="BB19" s="8">
        <f t="shared" si="10"/>
        <v>5.8811058825579007E-2</v>
      </c>
      <c r="BC19" s="1">
        <f t="shared" si="24"/>
        <v>3.3297784611258976</v>
      </c>
      <c r="BD19" s="1">
        <f t="shared" si="25"/>
        <v>0.70201147733961156</v>
      </c>
      <c r="BE19" s="1">
        <f t="shared" si="26"/>
        <v>-27.770445736419134</v>
      </c>
      <c r="BF19" s="1">
        <f t="shared" ref="BF19" si="28">SUM(AY17:AY19)-SUM(AY5:AY7)</f>
        <v>-2.8274747681361987</v>
      </c>
      <c r="BG19" s="9">
        <f t="shared" ref="BG19:BG81" si="29">SUM(AY17:AY19)/SUM(AY5:AY7)-1</f>
        <v>-5.4870719980326665E-4</v>
      </c>
      <c r="BH19" s="9"/>
      <c r="BI19" s="9">
        <f t="shared" si="21"/>
        <v>-0.18850367706016791</v>
      </c>
      <c r="BJ19" s="1"/>
      <c r="BK19" s="1">
        <f>'Lán með veð í íbúð'!P19-'Lán með veð í íbúð'!P7</f>
        <v>-2.5650000000000546</v>
      </c>
      <c r="BL19" s="1">
        <f>'Lán með veð í íbúð'!Q19-'Lán með veð í íbúð'!Q7</f>
        <v>0.50700000000000001</v>
      </c>
      <c r="BM19" s="1">
        <f>'Lán með veð í íbúð'!R19-'Lán með veð í íbúð'!R7</f>
        <v>-10.406000000000006</v>
      </c>
      <c r="BQ19" s="2">
        <v>39934</v>
      </c>
      <c r="BR19" s="10">
        <f t="shared" si="18"/>
        <v>-202.65815857225289</v>
      </c>
      <c r="BS19" s="10">
        <f t="shared" si="19"/>
        <v>9.7244065352270468</v>
      </c>
      <c r="BT19" s="10">
        <f t="shared" si="20"/>
        <v>169.19509623907231</v>
      </c>
    </row>
    <row r="20" spans="1:72" x14ac:dyDescent="0.25">
      <c r="A20" s="2">
        <v>39965</v>
      </c>
      <c r="B20" s="1">
        <f>(Sheet1!B130)/1000</f>
        <v>170.49700000000001</v>
      </c>
      <c r="C20" s="1">
        <f>'Lán með veð í íbúð'!C20/1000</f>
        <v>358.69600000000003</v>
      </c>
      <c r="D20" s="1">
        <f>'Lán með veð í íbúð'!D20/1000</f>
        <v>598.76499999999999</v>
      </c>
      <c r="E20" s="1">
        <f t="shared" si="7"/>
        <v>1127.9580000000001</v>
      </c>
      <c r="G20" s="8">
        <f t="shared" si="27"/>
        <v>0.15115545082352358</v>
      </c>
      <c r="H20" s="8">
        <f t="shared" si="27"/>
        <v>0.31800474840375265</v>
      </c>
      <c r="I20" s="8">
        <f t="shared" si="27"/>
        <v>0.53083980077272375</v>
      </c>
      <c r="J20" s="8"/>
      <c r="K20" s="9">
        <f t="shared" si="11"/>
        <v>0.93319964041214287</v>
      </c>
      <c r="L20" s="9">
        <f>S20/$E20</f>
        <v>4.636697465685779E-4</v>
      </c>
      <c r="Q20" s="2">
        <v>39965</v>
      </c>
      <c r="R20" s="1">
        <f>'Lán með veð í íbúð'!P20</f>
        <v>1052.6099999999999</v>
      </c>
      <c r="S20" s="1">
        <f>'Lán með veð í íbúð'!Q20</f>
        <v>0.52300000000000002</v>
      </c>
      <c r="T20" s="1">
        <f>'Lán með veð í íbúð'!R20</f>
        <v>74.825000000000003</v>
      </c>
      <c r="V20">
        <v>170497</v>
      </c>
      <c r="Z20" t="s">
        <v>39</v>
      </c>
      <c r="AA20">
        <v>344.5</v>
      </c>
      <c r="AC20" s="2">
        <v>39965</v>
      </c>
      <c r="AD20">
        <f t="shared" si="13"/>
        <v>663.88815094339623</v>
      </c>
      <c r="AE20">
        <f t="shared" si="2"/>
        <v>232.85584470246735</v>
      </c>
      <c r="AF20">
        <f t="shared" si="3"/>
        <v>817.76177793904208</v>
      </c>
      <c r="AG20">
        <f t="shared" si="4"/>
        <v>1714.5057735849057</v>
      </c>
      <c r="AH20" s="9">
        <f t="shared" si="22"/>
        <v>-2.0205133063215808E-3</v>
      </c>
      <c r="AJ20" s="9">
        <f t="shared" si="23"/>
        <v>-1.301788791476477E-2</v>
      </c>
      <c r="AU20" s="2">
        <v>39965</v>
      </c>
      <c r="AV20" s="1">
        <f>(('Lán með veð í íbúð'!P20*($AA$143/$AA20))+62)+112</f>
        <v>1611.5994339622639</v>
      </c>
      <c r="AW20" s="1">
        <f>'Lán með veð í íbúð'!Q20*($AA$143/$AA20)</f>
        <v>0.71428592162554427</v>
      </c>
      <c r="AX20" s="1">
        <f>'Lán með veð í íbúð'!R20*($AA$143/$AA20)</f>
        <v>102.19205370101596</v>
      </c>
      <c r="AY20" s="1">
        <f t="shared" si="5"/>
        <v>1714.5057735849055</v>
      </c>
      <c r="AZ20" s="8">
        <f t="shared" si="8"/>
        <v>0.93997900665713596</v>
      </c>
      <c r="BA20" s="8">
        <f t="shared" si="9"/>
        <v>4.1661330782924395E-4</v>
      </c>
      <c r="BB20" s="8">
        <f t="shared" si="10"/>
        <v>5.9604380035034758E-2</v>
      </c>
      <c r="BC20" s="1">
        <f t="shared" si="24"/>
        <v>4.2727683810201142</v>
      </c>
      <c r="BD20" s="1">
        <f t="shared" si="25"/>
        <v>0.71428592162554427</v>
      </c>
      <c r="BE20" s="1">
        <f t="shared" si="26"/>
        <v>-27.600679936235736</v>
      </c>
      <c r="BF20" s="1">
        <f t="shared" ref="BF20" si="30">SUM(AY18:AY20)-SUM(AY6:AY8)</f>
        <v>-10.418806489818962</v>
      </c>
      <c r="BG20" s="9">
        <f t="shared" si="29"/>
        <v>-2.0205133063218028E-3</v>
      </c>
      <c r="BH20" s="9"/>
      <c r="BI20" s="9">
        <f t="shared" si="21"/>
        <v>-0.20005570635399161</v>
      </c>
      <c r="BJ20" s="1"/>
      <c r="BK20" s="1">
        <f>'Lán með veð í íbúð'!P20-'Lán með veð í íbúð'!P8</f>
        <v>3.4919999999999618</v>
      </c>
      <c r="BL20" s="1">
        <f>'Lán með veð í íbúð'!Q20-'Lán með veð í íbúð'!Q8</f>
        <v>0.52300000000000002</v>
      </c>
      <c r="BM20" s="1">
        <f>'Lán með veð í íbúð'!R20-'Lán með veð í íbúð'!R8</f>
        <v>-9.8919999999999959</v>
      </c>
      <c r="BQ20" s="2">
        <v>39965</v>
      </c>
      <c r="BR20" s="10">
        <f t="shared" si="18"/>
        <v>-204.5696657286976</v>
      </c>
      <c r="BS20" s="10">
        <f t="shared" si="19"/>
        <v>6.9177919509206163</v>
      </c>
      <c r="BT20" s="10">
        <f t="shared" si="20"/>
        <v>175.03824814418704</v>
      </c>
    </row>
    <row r="21" spans="1:72" x14ac:dyDescent="0.25">
      <c r="A21" s="2">
        <v>39995</v>
      </c>
      <c r="B21" s="1">
        <f>(Sheet1!B131)/1000</f>
        <v>172.65299999999999</v>
      </c>
      <c r="C21" s="1">
        <f>'Lán með veð í íbúð'!C21/1000</f>
        <v>360.00200000000001</v>
      </c>
      <c r="D21" s="1">
        <f>'Lán með veð í íbúð'!D21/1000</f>
        <v>609.52300000000002</v>
      </c>
      <c r="E21" s="1">
        <f t="shared" si="7"/>
        <v>1142.1779999999999</v>
      </c>
      <c r="G21" s="8">
        <f t="shared" si="27"/>
        <v>0.15116120254461216</v>
      </c>
      <c r="H21" s="8">
        <f t="shared" si="27"/>
        <v>0.31518905109361239</v>
      </c>
      <c r="I21" s="8">
        <f t="shared" si="27"/>
        <v>0.53364974636177553</v>
      </c>
      <c r="J21" s="8"/>
      <c r="K21" s="9">
        <f t="shared" si="11"/>
        <v>0.93344294847212961</v>
      </c>
      <c r="L21" s="9">
        <f t="shared" si="12"/>
        <v>8.5450779125495328E-4</v>
      </c>
      <c r="Q21" s="2">
        <v>39995</v>
      </c>
      <c r="R21" s="1">
        <f>'Lán með veð í íbúð'!P21</f>
        <v>1066.1579999999999</v>
      </c>
      <c r="S21" s="1">
        <f>'Lán með veð í íbúð'!Q21</f>
        <v>0.97599999999999998</v>
      </c>
      <c r="T21" s="1">
        <f>'Lán með veð í íbúð'!R21</f>
        <v>75.043999999999997</v>
      </c>
      <c r="V21">
        <v>172653</v>
      </c>
      <c r="Z21" t="s">
        <v>40</v>
      </c>
      <c r="AA21">
        <v>345.1</v>
      </c>
      <c r="AC21" s="2">
        <v>39995</v>
      </c>
      <c r="AD21">
        <f t="shared" si="13"/>
        <v>664.81698348304838</v>
      </c>
      <c r="AE21">
        <f t="shared" si="2"/>
        <v>235.39042741234422</v>
      </c>
      <c r="AF21">
        <f t="shared" si="3"/>
        <v>831.00716169226303</v>
      </c>
      <c r="AG21">
        <f t="shared" si="4"/>
        <v>1731.2145725876558</v>
      </c>
      <c r="AH21" s="9">
        <f t="shared" si="22"/>
        <v>-8.0086880228634749E-3</v>
      </c>
      <c r="AJ21" s="9">
        <f t="shared" si="23"/>
        <v>2.7449602103231108E-3</v>
      </c>
      <c r="AU21" s="2">
        <v>39995</v>
      </c>
      <c r="AV21" s="1">
        <f>(('Lán með veð í íbúð'!P21*($AA$143/$AA21))+62)+112</f>
        <v>1627.5709620399882</v>
      </c>
      <c r="AW21" s="1">
        <f>'Lán með veð í íbúð'!Q21*($AA$143/$AA21)</f>
        <v>1.3306519849319036</v>
      </c>
      <c r="AX21" s="1">
        <f>'Lán með veð í íbúð'!R21*($AA$143/$AA21)</f>
        <v>102.31295856273543</v>
      </c>
      <c r="AY21" s="1">
        <f t="shared" si="5"/>
        <v>1731.2145725876555</v>
      </c>
      <c r="AZ21" s="8">
        <f t="shared" si="8"/>
        <v>0.9401324294580361</v>
      </c>
      <c r="BA21" s="8">
        <f t="shared" si="9"/>
        <v>7.6862337344063081E-4</v>
      </c>
      <c r="BB21" s="8">
        <f t="shared" si="10"/>
        <v>5.9098947168523264E-2</v>
      </c>
      <c r="BC21" s="1">
        <f t="shared" si="24"/>
        <v>29.681628169020314</v>
      </c>
      <c r="BD21" s="1">
        <f t="shared" si="25"/>
        <v>1.3306519849319036</v>
      </c>
      <c r="BE21" s="1">
        <f t="shared" si="26"/>
        <v>-26.273173695329078</v>
      </c>
      <c r="BF21" s="1">
        <f t="shared" ref="BF21" si="31">SUM(AY19:AY21)-SUM(AY7:AY9)</f>
        <v>-41.613174972920206</v>
      </c>
      <c r="BG21" s="9">
        <f t="shared" si="29"/>
        <v>-8.0086880228634749E-3</v>
      </c>
      <c r="BH21" s="9"/>
      <c r="BI21" s="9">
        <f t="shared" si="21"/>
        <v>-0.21116468821812384</v>
      </c>
      <c r="BJ21" s="1"/>
      <c r="BK21" s="1">
        <f>'Lán með veð í íbúð'!P21-'Lán með veð í íbúð'!P9</f>
        <v>13.350999999999885</v>
      </c>
      <c r="BL21" s="1">
        <f>'Lán með veð í íbúð'!Q21-'Lán með veð í íbúð'!Q9</f>
        <v>0.97599999999999998</v>
      </c>
      <c r="BM21" s="1">
        <f>'Lán með veð í íbúð'!R21-'Lán með veð í íbúð'!R9</f>
        <v>-9.6779999999999973</v>
      </c>
      <c r="BQ21" s="2">
        <v>39995</v>
      </c>
      <c r="BR21" s="10">
        <f t="shared" si="18"/>
        <v>-194.54519554920978</v>
      </c>
      <c r="BS21" s="10">
        <f t="shared" si="19"/>
        <v>4.5084887026667673</v>
      </c>
      <c r="BT21" s="10">
        <f t="shared" si="20"/>
        <v>194.77581330516614</v>
      </c>
    </row>
    <row r="22" spans="1:72" x14ac:dyDescent="0.25">
      <c r="A22" s="2">
        <v>40026</v>
      </c>
      <c r="B22" s="1">
        <f>(Sheet1!B132)/1000</f>
        <v>172.87799999999999</v>
      </c>
      <c r="C22" s="1">
        <f>'Lán með veð í íbúð'!C22/1000</f>
        <v>354.61399999999998</v>
      </c>
      <c r="D22" s="1">
        <f>'Lán með veð í íbúð'!D22/1000</f>
        <v>609.98400000000004</v>
      </c>
      <c r="E22" s="1">
        <f t="shared" si="7"/>
        <v>1137.4760000000001</v>
      </c>
      <c r="G22" s="8">
        <f t="shared" si="27"/>
        <v>0.15198386603321737</v>
      </c>
      <c r="H22" s="8">
        <f t="shared" si="27"/>
        <v>0.3117551491196297</v>
      </c>
      <c r="I22" s="8">
        <f t="shared" si="27"/>
        <v>0.53626098484715279</v>
      </c>
      <c r="J22" s="8"/>
      <c r="K22" s="9">
        <f t="shared" si="11"/>
        <v>0.93337266017041232</v>
      </c>
      <c r="L22" s="9">
        <f t="shared" si="12"/>
        <v>8.650731971487749E-4</v>
      </c>
      <c r="Q22" s="2">
        <v>40026</v>
      </c>
      <c r="R22" s="1">
        <f>'Lán með veð í íbúð'!P22</f>
        <v>1061.6890000000001</v>
      </c>
      <c r="S22" s="1">
        <f>'Lán með veð í íbúð'!Q22</f>
        <v>0.98399999999999999</v>
      </c>
      <c r="T22" s="1">
        <f>'Lán með veð í íbúð'!R22</f>
        <v>74.802999999999997</v>
      </c>
      <c r="V22">
        <v>172878</v>
      </c>
      <c r="Z22" t="s">
        <v>41</v>
      </c>
      <c r="AA22">
        <v>346.9</v>
      </c>
      <c r="AC22" s="2">
        <v>40026</v>
      </c>
      <c r="AD22">
        <f t="shared" si="13"/>
        <v>654.96248774863079</v>
      </c>
      <c r="AE22">
        <f t="shared" si="2"/>
        <v>234.4741971749784</v>
      </c>
      <c r="AF22">
        <f t="shared" si="3"/>
        <v>827.32047275872026</v>
      </c>
      <c r="AG22">
        <f t="shared" si="4"/>
        <v>1716.7571576823293</v>
      </c>
      <c r="AH22" s="9">
        <f t="shared" si="22"/>
        <v>-1.3449227107844797E-2</v>
      </c>
      <c r="AJ22" s="9">
        <f t="shared" si="23"/>
        <v>-2.967530280410724E-2</v>
      </c>
      <c r="AU22" s="2">
        <v>40026</v>
      </c>
      <c r="AV22" s="1">
        <f>(('Lán með veð í íbúð'!P22*($AA$143/$AA22))+62)+112</f>
        <v>1613.9673522629002</v>
      </c>
      <c r="AW22" s="1">
        <f>'Lán með veð í íbúð'!Q22*($AA$143/$AA22)</f>
        <v>1.3345978668204095</v>
      </c>
      <c r="AX22" s="1">
        <f>'Lán með veð í íbúð'!R22*($AA$143/$AA22)</f>
        <v>101.45520755260883</v>
      </c>
      <c r="AY22" s="1">
        <f t="shared" si="5"/>
        <v>1716.7571576823293</v>
      </c>
      <c r="AZ22" s="8">
        <f t="shared" si="8"/>
        <v>0.94012559961701381</v>
      </c>
      <c r="BA22" s="8">
        <f t="shared" si="9"/>
        <v>7.7739467160408077E-4</v>
      </c>
      <c r="BB22" s="8">
        <f t="shared" si="10"/>
        <v>5.9097005711382163E-2</v>
      </c>
      <c r="BC22" s="1">
        <f t="shared" si="24"/>
        <v>-28.009960716639171</v>
      </c>
      <c r="BD22" s="1">
        <f t="shared" si="25"/>
        <v>1.3345978668204095</v>
      </c>
      <c r="BE22" s="1">
        <f t="shared" si="26"/>
        <v>-25.827978189079147</v>
      </c>
      <c r="BF22" s="1">
        <f t="shared" ref="BF22" si="32">SUM(AY20:AY22)-SUM(AY8:AY10)</f>
        <v>-70.377860213864551</v>
      </c>
      <c r="BG22" s="9">
        <f t="shared" si="29"/>
        <v>-1.3449227107844797E-2</v>
      </c>
      <c r="BH22" s="9"/>
      <c r="BI22" s="9">
        <f t="shared" si="21"/>
        <v>-0.20666236535935234</v>
      </c>
      <c r="BJ22" s="1"/>
      <c r="BK22" s="1">
        <f>'Lán með veð í íbúð'!P22-'Lán með veð í íbúð'!P10</f>
        <v>-29.937999999999874</v>
      </c>
      <c r="BL22" s="1">
        <f>'Lán með veð í íbúð'!Q22-'Lán með veð í íbúð'!Q10</f>
        <v>0.98399999999999999</v>
      </c>
      <c r="BM22" s="1">
        <f>'Lán með veð í íbúð'!R22-'Lán með veð í íbúð'!R10</f>
        <v>-9.8179999999999978</v>
      </c>
      <c r="BQ22" s="2">
        <v>40026</v>
      </c>
      <c r="BR22" s="10">
        <f t="shared" si="18"/>
        <v>-221.90932491121578</v>
      </c>
      <c r="BS22" s="10">
        <f t="shared" si="19"/>
        <v>0.98405970694773259</v>
      </c>
      <c r="BT22" s="10">
        <f t="shared" si="20"/>
        <v>168.42192416536989</v>
      </c>
    </row>
    <row r="23" spans="1:72" x14ac:dyDescent="0.25">
      <c r="A23" s="2">
        <v>40057</v>
      </c>
      <c r="B23" s="1">
        <f>(Sheet1!B133)/1000</f>
        <v>173.22499999999999</v>
      </c>
      <c r="C23" s="1">
        <f>'Lán með veð í íbúð'!C23/1000</f>
        <v>358.01499999999999</v>
      </c>
      <c r="D23" s="1">
        <f>'Lán með veð í íbúð'!D23/1000</f>
        <v>613.66600000000005</v>
      </c>
      <c r="E23" s="1">
        <f t="shared" si="7"/>
        <v>1144.9059999999999</v>
      </c>
      <c r="G23" s="8">
        <f t="shared" si="27"/>
        <v>0.1513006307941438</v>
      </c>
      <c r="H23" s="8">
        <f t="shared" si="27"/>
        <v>0.31270252754374595</v>
      </c>
      <c r="I23" s="8">
        <f t="shared" si="27"/>
        <v>0.53599684166211037</v>
      </c>
      <c r="J23" s="8"/>
      <c r="K23" s="9">
        <f t="shared" si="11"/>
        <v>0.93277264683738226</v>
      </c>
      <c r="L23" s="9">
        <f t="shared" si="12"/>
        <v>1.1372112645055578E-3</v>
      </c>
      <c r="Q23" s="2">
        <v>40057</v>
      </c>
      <c r="R23" s="1">
        <f>'Lán með veð í íbúð'!P23</f>
        <v>1067.9369999999999</v>
      </c>
      <c r="S23" s="1">
        <f>'Lán með veð í íbúð'!Q23</f>
        <v>1.302</v>
      </c>
      <c r="T23" s="1">
        <f>'Lán með veð í íbúð'!R23</f>
        <v>75.667000000000002</v>
      </c>
      <c r="V23">
        <v>173225</v>
      </c>
      <c r="Z23" t="s">
        <v>42</v>
      </c>
      <c r="AA23">
        <v>349.6</v>
      </c>
      <c r="AC23" s="2">
        <v>40057</v>
      </c>
      <c r="AD23">
        <f t="shared" si="13"/>
        <v>655.82510726544615</v>
      </c>
      <c r="AE23">
        <f t="shared" si="2"/>
        <v>233.13032751716247</v>
      </c>
      <c r="AF23">
        <f t="shared" si="3"/>
        <v>825.88630720823801</v>
      </c>
      <c r="AG23">
        <f t="shared" si="4"/>
        <v>1714.8417419908465</v>
      </c>
      <c r="AH23" s="9">
        <f t="shared" si="22"/>
        <v>-2.5186155731725113E-2</v>
      </c>
      <c r="AJ23" s="9">
        <f t="shared" si="23"/>
        <v>-4.7558063353989599E-2</v>
      </c>
      <c r="AU23" s="2">
        <v>40057</v>
      </c>
      <c r="AV23" s="1">
        <f>(('Lán með veð í íbúð'!P23*($AA$143/$AA23))+62)+112</f>
        <v>1611.2550300343248</v>
      </c>
      <c r="AW23" s="1">
        <f>'Lán með veð í íbúð'!Q23*($AA$143/$AA23)</f>
        <v>1.7522625858123571</v>
      </c>
      <c r="AX23" s="1">
        <f>'Lán með veð í íbúð'!R23*($AA$143/$AA23)</f>
        <v>101.83444937070938</v>
      </c>
      <c r="AY23" s="1">
        <f t="shared" si="5"/>
        <v>1714.8417419908465</v>
      </c>
      <c r="AZ23" s="8">
        <f t="shared" si="8"/>
        <v>0.93959401067747361</v>
      </c>
      <c r="BA23" s="8">
        <f t="shared" si="9"/>
        <v>1.021821747689712E-3</v>
      </c>
      <c r="BB23" s="8">
        <f t="shared" si="10"/>
        <v>5.9384167574836742E-2</v>
      </c>
      <c r="BC23" s="1">
        <f t="shared" si="24"/>
        <v>-28.821475512426559</v>
      </c>
      <c r="BD23" s="1">
        <f t="shared" si="25"/>
        <v>1.7522625858123571</v>
      </c>
      <c r="BE23" s="1">
        <f t="shared" si="26"/>
        <v>-58.557583909797742</v>
      </c>
      <c r="BF23" s="1">
        <f t="shared" ref="BF23" si="33">SUM(AY21:AY23)-SUM(AY9:AY11)</f>
        <v>-133.39103141668693</v>
      </c>
      <c r="BG23" s="9">
        <f t="shared" si="29"/>
        <v>-2.5186155731725335E-2</v>
      </c>
      <c r="BH23" s="9"/>
      <c r="BI23" s="9">
        <f t="shared" si="21"/>
        <v>-0.26583956318275115</v>
      </c>
      <c r="BJ23" s="1"/>
      <c r="BK23" s="1">
        <f>'Lán með veð í íbúð'!P23-'Lán með veð í íbúð'!P11</f>
        <v>-31.838000000000193</v>
      </c>
      <c r="BL23" s="1">
        <f>'Lán með veð í íbúð'!Q23-'Lán með veð í íbúð'!Q11</f>
        <v>1.302</v>
      </c>
      <c r="BM23" s="1">
        <f>'Lán með veð í íbúð'!R23-'Lán með veð í íbúð'!R11</f>
        <v>-31.885999999999996</v>
      </c>
      <c r="BQ23" s="2">
        <v>40057</v>
      </c>
      <c r="BR23" s="10">
        <f t="shared" si="18"/>
        <v>-249.2140781545221</v>
      </c>
      <c r="BS23" s="10">
        <f t="shared" si="19"/>
        <v>0.55270786581539255</v>
      </c>
      <c r="BT23" s="10">
        <f t="shared" si="20"/>
        <v>163.03457345229504</v>
      </c>
    </row>
    <row r="24" spans="1:72" x14ac:dyDescent="0.25">
      <c r="A24" s="2">
        <v>40087</v>
      </c>
      <c r="B24" s="1">
        <f>(Sheet1!B134)/1000</f>
        <v>174.12100000000001</v>
      </c>
      <c r="C24" s="1">
        <f>'Lán með veð í íbúð'!C24/1000</f>
        <v>360.89400000000001</v>
      </c>
      <c r="D24" s="1">
        <f>'Lán með veð í íbúð'!D24/1000</f>
        <v>617.94299999999998</v>
      </c>
      <c r="E24" s="1">
        <f t="shared" si="7"/>
        <v>1152.9580000000001</v>
      </c>
      <c r="G24" s="8">
        <f t="shared" si="27"/>
        <v>0.15102111265111132</v>
      </c>
      <c r="H24" s="8">
        <f t="shared" si="27"/>
        <v>0.31301573864789523</v>
      </c>
      <c r="I24" s="8">
        <f t="shared" si="27"/>
        <v>0.53596314870099337</v>
      </c>
      <c r="J24" s="8"/>
      <c r="K24" s="9">
        <f t="shared" si="11"/>
        <v>0.9326428195996731</v>
      </c>
      <c r="L24" s="9">
        <f t="shared" si="12"/>
        <v>1.1466159218288957E-3</v>
      </c>
      <c r="Q24" s="2">
        <v>40087</v>
      </c>
      <c r="R24" s="1">
        <f>'Lán með veð í íbúð'!P24</f>
        <v>1075.298</v>
      </c>
      <c r="S24" s="1">
        <f>'Lán með veð í íbúð'!Q24</f>
        <v>1.3220000000000001</v>
      </c>
      <c r="T24" s="1">
        <f>'Lán með veð í íbúð'!R24</f>
        <v>76.337999999999994</v>
      </c>
      <c r="V24">
        <v>174121</v>
      </c>
      <c r="Z24" t="s">
        <v>43</v>
      </c>
      <c r="AA24">
        <v>353.6</v>
      </c>
      <c r="AC24" s="2">
        <v>40087</v>
      </c>
      <c r="AD24">
        <f t="shared" si="13"/>
        <v>654.20539309954756</v>
      </c>
      <c r="AE24">
        <f t="shared" si="2"/>
        <v>231.68532381221721</v>
      </c>
      <c r="AF24">
        <f t="shared" si="3"/>
        <v>822.23467618778272</v>
      </c>
      <c r="AG24">
        <f t="shared" si="4"/>
        <v>1708.1253930995476</v>
      </c>
      <c r="AH24" s="9">
        <f t="shared" si="22"/>
        <v>-9.3616736587083249E-3</v>
      </c>
      <c r="AJ24" s="9">
        <f t="shared" si="23"/>
        <v>5.5332305299186535E-2</v>
      </c>
      <c r="AU24" s="2">
        <v>40087</v>
      </c>
      <c r="AV24" s="1">
        <f>(('Lán með veð í íbúð'!P24*($AA$143/$AA24))+62)+112</f>
        <v>1604.7910322398188</v>
      </c>
      <c r="AW24" s="1">
        <f>'Lán með veð í íbúð'!Q24*($AA$143/$AA24)</f>
        <v>1.7590526018099548</v>
      </c>
      <c r="AX24" s="1">
        <f>'Lán með veð í íbúð'!R24*($AA$143/$AA24)</f>
        <v>101.57530825791854</v>
      </c>
      <c r="AY24" s="1">
        <f t="shared" si="5"/>
        <v>1708.1253930995474</v>
      </c>
      <c r="AZ24" s="8">
        <f t="shared" si="8"/>
        <v>0.93950423003066597</v>
      </c>
      <c r="BA24" s="8">
        <f t="shared" si="9"/>
        <v>1.0298146780769973E-3</v>
      </c>
      <c r="BB24" s="8">
        <f t="shared" si="10"/>
        <v>5.9465955291257033E-2</v>
      </c>
      <c r="BC24" s="1">
        <f t="shared" si="24"/>
        <v>102.44092209399196</v>
      </c>
      <c r="BD24" s="1">
        <f t="shared" si="25"/>
        <v>1.0116247395698059</v>
      </c>
      <c r="BE24" s="1">
        <f t="shared" si="26"/>
        <v>-13.893537537923834</v>
      </c>
      <c r="BF24" s="1">
        <f t="shared" ref="BF24" si="34">SUM(AY22:AY24)-SUM(AY10:AY12)</f>
        <v>-48.571128579672404</v>
      </c>
      <c r="BG24" s="9">
        <f t="shared" si="29"/>
        <v>-9.3616736587084359E-3</v>
      </c>
      <c r="BH24" s="9">
        <f>SUM(AW22:AW24)/SUM(AW10:AW12)-1</f>
        <v>5.4834525166332746</v>
      </c>
      <c r="BI24" s="9">
        <f t="shared" ref="BI24" si="35">SUM(AX22:AX24)/SUM(AX10:AX12)-1</f>
        <v>-0.2437815863199172</v>
      </c>
      <c r="BJ24" s="1"/>
      <c r="BK24" s="1">
        <f>'Lán með veð í íbúð'!P24-'Lán með veð í íbúð'!P12</f>
        <v>165.35699999999997</v>
      </c>
      <c r="BL24" s="1">
        <f>'Lán með veð í íbúð'!Q24-'Lán með veð í íbúð'!Q12</f>
        <v>0.81</v>
      </c>
      <c r="BM24" s="1">
        <f>'Lán með veð í íbúð'!R24-'Lán með veð í íbúð'!R12</f>
        <v>-2.7600000000000051</v>
      </c>
      <c r="BQ24" s="2">
        <v>40087</v>
      </c>
      <c r="BR24" s="10">
        <f t="shared" si="18"/>
        <v>-85.178530263778498</v>
      </c>
      <c r="BS24" s="10">
        <f t="shared" si="19"/>
        <v>-1.0888213941123013</v>
      </c>
      <c r="BT24" s="10">
        <f t="shared" si="20"/>
        <v>175.82636095352893</v>
      </c>
    </row>
    <row r="25" spans="1:72" x14ac:dyDescent="0.25">
      <c r="A25" s="2">
        <v>40118</v>
      </c>
      <c r="B25" s="1">
        <f>(Sheet1!B135)/1000</f>
        <v>175.499</v>
      </c>
      <c r="C25" s="1">
        <f>'Lán með veð í íbúð'!C25/1000</f>
        <v>363.43799999999999</v>
      </c>
      <c r="D25" s="1">
        <f>'Lán með veð í íbúð'!D25/1000</f>
        <v>624.25900000000001</v>
      </c>
      <c r="E25" s="1">
        <f t="shared" si="7"/>
        <v>1163.1959999999999</v>
      </c>
      <c r="G25" s="8">
        <f t="shared" si="27"/>
        <v>0.15087655046956833</v>
      </c>
      <c r="H25" s="8">
        <f t="shared" si="27"/>
        <v>0.31244777320417194</v>
      </c>
      <c r="I25" s="8">
        <f t="shared" si="27"/>
        <v>0.53667567632625979</v>
      </c>
      <c r="J25" s="8"/>
      <c r="K25" s="9">
        <f t="shared" si="11"/>
        <v>0.93349186207655477</v>
      </c>
      <c r="L25" s="9">
        <f t="shared" si="12"/>
        <v>1.18380737210238E-3</v>
      </c>
      <c r="Q25" s="2">
        <v>40118</v>
      </c>
      <c r="R25" s="1">
        <f>'Lán með veð í íbúð'!P25</f>
        <v>1085.8340000000001</v>
      </c>
      <c r="S25" s="1">
        <f>'Lán með veð í íbúð'!Q25</f>
        <v>1.377</v>
      </c>
      <c r="T25" s="1">
        <f>'Lán með veð í íbúð'!R25</f>
        <v>75.984999999999999</v>
      </c>
      <c r="V25">
        <v>175499</v>
      </c>
      <c r="Z25" t="s">
        <v>44</v>
      </c>
      <c r="AA25">
        <v>356.2</v>
      </c>
      <c r="AC25" s="2">
        <v>40118</v>
      </c>
      <c r="AD25">
        <f t="shared" si="13"/>
        <v>654.06058113419431</v>
      </c>
      <c r="AE25">
        <f t="shared" si="2"/>
        <v>231.81437254351488</v>
      </c>
      <c r="AF25">
        <f t="shared" si="3"/>
        <v>824.57568641212799</v>
      </c>
      <c r="AG25">
        <f t="shared" si="4"/>
        <v>1710.4506400898372</v>
      </c>
      <c r="AH25" s="9">
        <f t="shared" si="22"/>
        <v>1.2928645031456298E-2</v>
      </c>
      <c r="AJ25" s="9">
        <f t="shared" si="23"/>
        <v>3.7352326900722543E-2</v>
      </c>
      <c r="AU25" s="2">
        <v>40118</v>
      </c>
      <c r="AV25" s="1">
        <f>(('Lán með veð í íbúð'!P25*($AA$143/$AA25))+62)+112</f>
        <v>1608.2641690061764</v>
      </c>
      <c r="AW25" s="1">
        <f>'Lán með veð í íbúð'!Q25*($AA$143/$AA25)</f>
        <v>1.8188615946097697</v>
      </c>
      <c r="AX25" s="1">
        <f>'Lán með veð í íbúð'!R25*($AA$143/$AA25)</f>
        <v>100.36760948905109</v>
      </c>
      <c r="AY25" s="1">
        <f t="shared" si="5"/>
        <v>1710.4506400898374</v>
      </c>
      <c r="AZ25" s="8">
        <f t="shared" si="8"/>
        <v>0.94025757382961139</v>
      </c>
      <c r="BA25" s="8">
        <f t="shared" si="9"/>
        <v>1.0633815159461358E-3</v>
      </c>
      <c r="BB25" s="8">
        <f t="shared" si="10"/>
        <v>5.8679044654442361E-2</v>
      </c>
      <c r="BC25" s="1">
        <f t="shared" si="24"/>
        <v>99.051460863449847</v>
      </c>
      <c r="BD25" s="1">
        <f t="shared" si="25"/>
        <v>1.1215056934203826</v>
      </c>
      <c r="BE25" s="1">
        <f t="shared" si="26"/>
        <v>-38.58414104464822</v>
      </c>
      <c r="BF25" s="1">
        <f t="shared" ref="BF25" si="36">SUM(AY23:AY25)-SUM(AY11:AY13)</f>
        <v>65.521037971448095</v>
      </c>
      <c r="BG25" s="9">
        <f t="shared" si="29"/>
        <v>1.2928645031456298E-2</v>
      </c>
      <c r="BH25" s="9">
        <f t="shared" ref="BH25:BI25" si="37">SUM(AW23:AW25)/SUM(AW11:AW13)-1</f>
        <v>2.6892557330376183</v>
      </c>
      <c r="BI25" s="9">
        <f t="shared" si="37"/>
        <v>-0.26767570359839399</v>
      </c>
      <c r="BJ25" s="1"/>
      <c r="BK25" s="1">
        <f>'Lán með veð í íbúð'!P25-'Lán með veð í íbúð'!P13</f>
        <v>155.30000000000007</v>
      </c>
      <c r="BL25" s="1">
        <f>'Lán með veð í íbúð'!Q25-'Lán með veð í íbúð'!Q13</f>
        <v>0.89100000000000001</v>
      </c>
      <c r="BM25" s="1">
        <f>'Lán með veð í íbúð'!R25-'Lán með veð í íbúð'!R13</f>
        <v>-20.852999999999994</v>
      </c>
      <c r="BQ25" s="2">
        <v>40118</v>
      </c>
      <c r="BR25" s="10">
        <f t="shared" si="18"/>
        <v>-116.35664057974293</v>
      </c>
      <c r="BS25" s="10">
        <f t="shared" si="19"/>
        <v>-0.83991382428018824</v>
      </c>
      <c r="BT25" s="10">
        <f t="shared" si="20"/>
        <v>178.78537991624501</v>
      </c>
    </row>
    <row r="26" spans="1:72" x14ac:dyDescent="0.25">
      <c r="A26" s="2">
        <v>40148</v>
      </c>
      <c r="B26" s="1">
        <f>(Sheet1!B136)/1000</f>
        <v>174.43600000000001</v>
      </c>
      <c r="C26" s="1">
        <f>'Lán með veð í íbúð'!C26/1000</f>
        <v>360.13400000000001</v>
      </c>
      <c r="D26" s="1">
        <f>'Lán með veð í íbúð'!D26/1000</f>
        <v>616.36199999999997</v>
      </c>
      <c r="E26" s="1">
        <f t="shared" si="7"/>
        <v>1150.932</v>
      </c>
      <c r="G26" s="8">
        <f t="shared" si="27"/>
        <v>0.15156064823986126</v>
      </c>
      <c r="H26" s="8">
        <f t="shared" si="27"/>
        <v>0.31290640976182782</v>
      </c>
      <c r="I26" s="8">
        <f t="shared" si="27"/>
        <v>0.53553294199831092</v>
      </c>
      <c r="J26" s="8"/>
      <c r="K26" s="9">
        <f t="shared" si="11"/>
        <v>0.93479632158980719</v>
      </c>
      <c r="L26" s="9">
        <f t="shared" si="12"/>
        <v>1.9436421960637119E-3</v>
      </c>
      <c r="Q26" s="2">
        <v>40148</v>
      </c>
      <c r="R26" s="1">
        <f>'Lán með veð í íbúð'!P26</f>
        <v>1075.8869999999999</v>
      </c>
      <c r="S26" s="1">
        <f>'Lán með veð í íbúð'!Q26</f>
        <v>2.2370000000000001</v>
      </c>
      <c r="T26" s="1">
        <f>'Lán með veð í íbúð'!R26</f>
        <v>72.808000000000007</v>
      </c>
      <c r="V26">
        <v>174436</v>
      </c>
      <c r="Z26" t="s">
        <v>45</v>
      </c>
      <c r="AA26">
        <v>357.9</v>
      </c>
      <c r="AC26" s="2">
        <v>40148</v>
      </c>
      <c r="AD26">
        <f t="shared" si="13"/>
        <v>647.43684548756642</v>
      </c>
      <c r="AE26">
        <f t="shared" si="2"/>
        <v>229.31583682592907</v>
      </c>
      <c r="AF26">
        <f t="shared" si="3"/>
        <v>810.27751047778713</v>
      </c>
      <c r="AG26">
        <f t="shared" si="4"/>
        <v>1687.0301927912826</v>
      </c>
      <c r="AH26" s="9">
        <f t="shared" si="22"/>
        <v>4.1778787720742505E-2</v>
      </c>
      <c r="AJ26" s="9">
        <f t="shared" si="23"/>
        <v>3.281686149769425E-2</v>
      </c>
      <c r="AU26" s="2">
        <v>40148</v>
      </c>
      <c r="AV26" s="1">
        <f>(('Lán með veð í íbúð'!P26*($AA$143/$AA26))+62)+112</f>
        <v>1588.3750586756078</v>
      </c>
      <c r="AW26" s="1">
        <f>'Lán með veð í íbúð'!Q26*($AA$143/$AA26)</f>
        <v>2.94078932662755</v>
      </c>
      <c r="AX26" s="1">
        <f>'Lán með veð í íbúð'!R26*($AA$143/$AA26)</f>
        <v>95.714344789047232</v>
      </c>
      <c r="AY26" s="1">
        <f t="shared" si="5"/>
        <v>1687.0301927912824</v>
      </c>
      <c r="AZ26" s="8">
        <f t="shared" si="8"/>
        <v>0.94152141761467567</v>
      </c>
      <c r="BA26" s="8">
        <f t="shared" si="9"/>
        <v>1.7431752787790097E-3</v>
      </c>
      <c r="BB26" s="8">
        <f t="shared" si="10"/>
        <v>5.6735407106545434E-2</v>
      </c>
      <c r="BC26" s="1">
        <f t="shared" si="24"/>
        <v>82.674911484258928</v>
      </c>
      <c r="BD26" s="1">
        <f t="shared" si="25"/>
        <v>2.2482540307429</v>
      </c>
      <c r="BE26" s="1">
        <f t="shared" si="26"/>
        <v>-31.319241873614246</v>
      </c>
      <c r="BF26" s="1">
        <f t="shared" ref="BF26" si="38">SUM(AY24:AY26)-SUM(AY12:AY14)</f>
        <v>204.75175844924797</v>
      </c>
      <c r="BG26" s="9">
        <f t="shared" si="29"/>
        <v>4.1778787720742505E-2</v>
      </c>
      <c r="BH26" s="9">
        <f t="shared" ref="BH26:BI26" si="39">SUM(AW24:AW26)/SUM(AW12:AW14)-1</f>
        <v>2.0499440383687819</v>
      </c>
      <c r="BI26" s="9">
        <f t="shared" si="39"/>
        <v>-0.21967755026007707</v>
      </c>
      <c r="BJ26" s="1"/>
      <c r="BK26" s="1">
        <f>'Lán með veð í íbúð'!P26-'Lán með veð í íbúð'!P14</f>
        <v>133.64899999999989</v>
      </c>
      <c r="BL26" s="1">
        <f>'Lán með veð í íbúð'!Q26-'Lán með veð í íbúð'!Q14</f>
        <v>1.7470000000000001</v>
      </c>
      <c r="BM26" s="1">
        <f>'Lán með veð í íbúð'!R26-'Lán með veð í íbúð'!R14</f>
        <v>-17.073999999999998</v>
      </c>
      <c r="BQ26" s="2">
        <v>40148</v>
      </c>
      <c r="BR26" s="10">
        <f t="shared" si="18"/>
        <v>-107.31336027993132</v>
      </c>
      <c r="BS26" s="10">
        <f t="shared" si="19"/>
        <v>-1.4567104855759112</v>
      </c>
      <c r="BT26" s="10">
        <f t="shared" si="20"/>
        <v>162.37399440689489</v>
      </c>
    </row>
    <row r="27" spans="1:72" x14ac:dyDescent="0.25">
      <c r="A27" s="2">
        <v>40179</v>
      </c>
      <c r="B27" s="1">
        <f>(Sheet1!B137)/1000</f>
        <v>175.376</v>
      </c>
      <c r="C27" s="1">
        <f>'Lán með veð í íbúð'!C27/1000</f>
        <v>422.17099999999999</v>
      </c>
      <c r="D27" s="1">
        <f>'Lán með veð í íbúð'!D27/1000</f>
        <v>619.34500000000003</v>
      </c>
      <c r="E27" s="1">
        <f t="shared" si="7"/>
        <v>1216.8920000000001</v>
      </c>
      <c r="G27" s="8">
        <f t="shared" si="27"/>
        <v>0.14411796609723787</v>
      </c>
      <c r="H27" s="8">
        <f t="shared" si="27"/>
        <v>0.34692561048967369</v>
      </c>
      <c r="I27" s="8">
        <f t="shared" si="27"/>
        <v>0.50895642341308844</v>
      </c>
      <c r="J27" s="8"/>
      <c r="K27" s="9">
        <f t="shared" si="11"/>
        <v>0.89568753841754234</v>
      </c>
      <c r="L27" s="9">
        <f t="shared" si="12"/>
        <v>6.0440860815914642E-3</v>
      </c>
      <c r="Q27" s="2">
        <v>40179</v>
      </c>
      <c r="R27" s="1">
        <f>'Lán með veð í íbúð'!P27</f>
        <v>1089.9549999999999</v>
      </c>
      <c r="S27" s="1">
        <f>'Lán með veð í íbúð'!Q27</f>
        <v>7.3550000000000004</v>
      </c>
      <c r="T27" s="1">
        <f>'Lán með veð í íbúð'!R27</f>
        <v>119.58199999999999</v>
      </c>
      <c r="V27">
        <v>175376</v>
      </c>
      <c r="Z27" t="s">
        <v>34</v>
      </c>
      <c r="AA27">
        <v>356.8</v>
      </c>
      <c r="AC27" s="2">
        <v>40179</v>
      </c>
      <c r="AD27">
        <f t="shared" si="13"/>
        <v>730.70250980941705</v>
      </c>
      <c r="AE27">
        <f t="shared" si="2"/>
        <v>231.26235426008969</v>
      </c>
      <c r="AF27">
        <f t="shared" si="3"/>
        <v>816.70914377802694</v>
      </c>
      <c r="AG27">
        <f t="shared" si="4"/>
        <v>1778.6740078475336</v>
      </c>
      <c r="AH27" s="9">
        <f t="shared" si="22"/>
        <v>5.2416642450842765E-2</v>
      </c>
      <c r="AJ27" s="9">
        <f t="shared" si="23"/>
        <v>8.7166992297681212E-2</v>
      </c>
      <c r="AU27" s="2">
        <v>40179</v>
      </c>
      <c r="AV27" s="1">
        <f>(('Lán með veð í íbúð'!P27*($AA$143/$AA27))+62)+112</f>
        <v>1611.2865120515694</v>
      </c>
      <c r="AW27" s="1">
        <f>'Lán með veð í íbúð'!Q27*($AA$143/$AA27)</f>
        <v>9.6987878363228699</v>
      </c>
      <c r="AX27" s="1">
        <f>'Lán með veð í íbúð'!R27*($AA$143/$AA27)</f>
        <v>157.68870795964125</v>
      </c>
      <c r="AY27" s="1">
        <f t="shared" si="5"/>
        <v>1778.6740078475336</v>
      </c>
      <c r="AZ27" s="8">
        <f t="shared" si="8"/>
        <v>0.90589197623766449</v>
      </c>
      <c r="BA27" s="8">
        <f t="shared" si="9"/>
        <v>5.4528192313665616E-3</v>
      </c>
      <c r="BB27" s="8">
        <f t="shared" si="10"/>
        <v>8.8655204530968881E-2</v>
      </c>
      <c r="BC27" s="1">
        <f t="shared" si="24"/>
        <v>93.819294309633733</v>
      </c>
      <c r="BD27" s="1">
        <f t="shared" si="25"/>
        <v>9.0425049808867879</v>
      </c>
      <c r="BE27" s="1">
        <f t="shared" si="26"/>
        <v>39.748917039689019</v>
      </c>
      <c r="BF27" s="1">
        <f t="shared" ref="BF27" si="40">SUM(AY25:AY27)-SUM(AY13:AY15)</f>
        <v>257.80346548381931</v>
      </c>
      <c r="BG27" s="9">
        <f t="shared" si="29"/>
        <v>5.2416642450842765E-2</v>
      </c>
      <c r="BH27" s="9">
        <f t="shared" ref="BH27:BI27" si="41">SUM(AW25:AW27)/SUM(AW13:AW15)-1</f>
        <v>6.066084500398917</v>
      </c>
      <c r="BI27" s="9">
        <f t="shared" si="41"/>
        <v>-7.8542569032985843E-2</v>
      </c>
      <c r="BJ27" s="1"/>
      <c r="BK27" s="1">
        <f>'Lán með veð í íbúð'!P27-'Lán með veð í íbúð'!P15</f>
        <v>133.96599999999989</v>
      </c>
      <c r="BL27" s="1">
        <f>'Lán með veð í íbúð'!Q27-'Lán með veð í íbúð'!Q15</f>
        <v>6.8880000000000008</v>
      </c>
      <c r="BM27" s="1">
        <f>'Lán með veð í íbúð'!R27-'Lán með veð í íbúð'!R15</f>
        <v>35.657999999999987</v>
      </c>
      <c r="BQ27" s="2">
        <v>40179</v>
      </c>
      <c r="BR27" s="10">
        <f t="shared" si="18"/>
        <v>-19.405627884728801</v>
      </c>
      <c r="BS27" s="10">
        <f t="shared" si="19"/>
        <v>-1.7756774006032572</v>
      </c>
      <c r="BT27" s="10">
        <f t="shared" si="20"/>
        <v>163.79202161554178</v>
      </c>
    </row>
    <row r="28" spans="1:72" x14ac:dyDescent="0.25">
      <c r="A28" s="2">
        <v>40210</v>
      </c>
      <c r="B28" s="1">
        <f>(Sheet1!B138)/1000</f>
        <v>174.77799999999999</v>
      </c>
      <c r="C28" s="1">
        <f>'Lán með veð í íbúð'!C28/1000</f>
        <v>425.30900000000003</v>
      </c>
      <c r="D28" s="1">
        <f>'Lán með veð í íbúð'!D28/1000</f>
        <v>617.76499999999999</v>
      </c>
      <c r="E28" s="1">
        <f t="shared" si="7"/>
        <v>1217.8519999999999</v>
      </c>
      <c r="G28" s="8">
        <f t="shared" si="27"/>
        <v>0.14351333331143687</v>
      </c>
      <c r="H28" s="8">
        <f t="shared" si="27"/>
        <v>0.34922880612750978</v>
      </c>
      <c r="I28" s="8">
        <f t="shared" si="27"/>
        <v>0.50725786056105349</v>
      </c>
      <c r="J28" s="8"/>
      <c r="K28" s="9">
        <f t="shared" si="11"/>
        <v>0.88884527840821392</v>
      </c>
      <c r="L28" s="9">
        <f t="shared" si="12"/>
        <v>1.1841340327067658E-2</v>
      </c>
      <c r="Q28" s="2">
        <v>40210</v>
      </c>
      <c r="R28" s="1">
        <f>'Lán með veð í íbúð'!P28</f>
        <v>1082.482</v>
      </c>
      <c r="S28" s="1">
        <f>'Lán með veð í íbúð'!Q28</f>
        <v>14.420999999999999</v>
      </c>
      <c r="T28" s="1">
        <f>'Lán með veð í íbúð'!R28</f>
        <v>120.949</v>
      </c>
      <c r="V28">
        <v>174778</v>
      </c>
      <c r="Z28" t="s">
        <v>35</v>
      </c>
      <c r="AA28">
        <v>360.9</v>
      </c>
      <c r="AC28" s="2">
        <v>40210</v>
      </c>
      <c r="AD28">
        <f t="shared" si="13"/>
        <v>728.46906206705467</v>
      </c>
      <c r="AE28">
        <f t="shared" si="2"/>
        <v>227.85549736769187</v>
      </c>
      <c r="AF28">
        <f t="shared" si="3"/>
        <v>805.37110695483511</v>
      </c>
      <c r="AG28">
        <f t="shared" si="4"/>
        <v>1761.6956663895817</v>
      </c>
      <c r="AH28" s="9">
        <f t="shared" si="22"/>
        <v>3.6101119768595868E-2</v>
      </c>
      <c r="AJ28" s="9">
        <f t="shared" si="23"/>
        <v>-7.9261880079876113E-3</v>
      </c>
      <c r="AU28" s="2">
        <v>40210</v>
      </c>
      <c r="AV28" s="1">
        <f>(('Lán með veð í íbúð'!P28*($AA$143/$AA28))+62)+112</f>
        <v>1585.2157966195623</v>
      </c>
      <c r="AW28" s="1">
        <f>'Lán með veð í íbúð'!Q28*($AA$143/$AA28)</f>
        <v>18.800444721529509</v>
      </c>
      <c r="AX28" s="1">
        <f>'Lán með veð í íbúð'!R28*($AA$143/$AA28)</f>
        <v>157.67942504848989</v>
      </c>
      <c r="AY28" s="1">
        <f t="shared" si="5"/>
        <v>1761.6956663895817</v>
      </c>
      <c r="AZ28" s="8">
        <f t="shared" si="8"/>
        <v>0.89982386110326473</v>
      </c>
      <c r="BA28" s="8">
        <f t="shared" si="9"/>
        <v>1.067178916325493E-2</v>
      </c>
      <c r="BB28" s="8">
        <f t="shared" si="10"/>
        <v>8.9504349733480371E-2</v>
      </c>
      <c r="BC28" s="1">
        <f t="shared" si="24"/>
        <v>-79.591068164984563</v>
      </c>
      <c r="BD28" s="1">
        <f t="shared" si="25"/>
        <v>18.148875627918809</v>
      </c>
      <c r="BE28" s="1">
        <f t="shared" si="26"/>
        <v>47.367099639871768</v>
      </c>
      <c r="BF28" s="1">
        <f t="shared" ref="BF28" si="42">SUM(AY26:AY28)-SUM(AY14:AY16)</f>
        <v>182.13954707440371</v>
      </c>
      <c r="BG28" s="9">
        <f t="shared" si="29"/>
        <v>3.6101119768595868E-2</v>
      </c>
      <c r="BH28" s="9">
        <f t="shared" ref="BH28:BI28" si="43">SUM(AW26:AW28)/SUM(AW14:AW16)-1</f>
        <v>14.71696778418403</v>
      </c>
      <c r="BI28" s="9">
        <f t="shared" si="43"/>
        <v>0.15704762205791223</v>
      </c>
      <c r="BJ28" s="1"/>
      <c r="BK28" s="1">
        <f>'Lán með veð í íbúð'!P28-'Lán með veð í íbúð'!P16</f>
        <v>16.261999999999944</v>
      </c>
      <c r="BL28" s="1">
        <f>'Lán með veð í íbúð'!Q28-'Lán með veð í íbúð'!Q16</f>
        <v>13.955</v>
      </c>
      <c r="BM28" s="1">
        <f>'Lán með veð í íbúð'!R28-'Lán með veð í íbúð'!R16</f>
        <v>42.054000000000002</v>
      </c>
      <c r="BQ28" s="2">
        <v>40210</v>
      </c>
      <c r="BR28" s="10">
        <f t="shared" si="18"/>
        <v>-16.350206877967594</v>
      </c>
      <c r="BS28" s="10">
        <f t="shared" si="19"/>
        <v>-5.7641816813423077</v>
      </c>
      <c r="BT28" s="10">
        <f t="shared" si="20"/>
        <v>8.0392956621159328</v>
      </c>
    </row>
    <row r="29" spans="1:72" x14ac:dyDescent="0.25">
      <c r="A29" s="2">
        <v>40238</v>
      </c>
      <c r="B29" s="1">
        <f>(Sheet1!B139)/1000</f>
        <v>176.27</v>
      </c>
      <c r="C29" s="1">
        <f>'Lán með veð í íbúð'!C29/1000</f>
        <v>430.52499999999998</v>
      </c>
      <c r="D29" s="1">
        <f>'Lán með veð í íbúð'!D29/1000</f>
        <v>625.13599999999997</v>
      </c>
      <c r="E29" s="1">
        <f t="shared" si="7"/>
        <v>1231.931</v>
      </c>
      <c r="G29" s="8">
        <f t="shared" si="27"/>
        <v>0.14308431235190933</v>
      </c>
      <c r="H29" s="8">
        <f t="shared" si="27"/>
        <v>0.34947168307315912</v>
      </c>
      <c r="I29" s="8">
        <f t="shared" si="27"/>
        <v>0.50744400457493155</v>
      </c>
      <c r="J29" s="8"/>
      <c r="K29" s="9">
        <f t="shared" si="11"/>
        <v>0.88529308865512746</v>
      </c>
      <c r="L29" s="9">
        <f t="shared" si="12"/>
        <v>1.6704669336188471E-2</v>
      </c>
      <c r="Q29" s="2">
        <v>40238</v>
      </c>
      <c r="R29" s="1">
        <f>'Lán með veð í íbúð'!P29</f>
        <v>1090.6199999999999</v>
      </c>
      <c r="S29" s="1">
        <f>'Lán með veð í íbúð'!Q29</f>
        <v>20.579000000000001</v>
      </c>
      <c r="T29" s="1">
        <f>'Lán með veð í íbúð'!R29</f>
        <v>120.732</v>
      </c>
      <c r="V29">
        <v>176270</v>
      </c>
      <c r="Z29" t="s">
        <v>36</v>
      </c>
      <c r="AA29">
        <v>362.9</v>
      </c>
      <c r="AC29" s="2">
        <v>40238</v>
      </c>
      <c r="AD29">
        <f t="shared" si="13"/>
        <v>732.17584045191518</v>
      </c>
      <c r="AE29">
        <f t="shared" si="2"/>
        <v>228.53412785891433</v>
      </c>
      <c r="AF29">
        <f t="shared" si="3"/>
        <v>810.48908239184345</v>
      </c>
      <c r="AG29">
        <f t="shared" si="4"/>
        <v>1771.199050702673</v>
      </c>
      <c r="AH29" s="9">
        <f t="shared" si="22"/>
        <v>3.5314399178552502E-2</v>
      </c>
      <c r="AJ29" s="9">
        <f t="shared" si="23"/>
        <v>3.0630964574099862E-2</v>
      </c>
      <c r="AU29" s="2">
        <v>40238</v>
      </c>
      <c r="AV29" s="1">
        <f>(('Lán með veð í íbúð'!P29*($AA$143/$AA29))+62)+112</f>
        <v>1587.9892807936069</v>
      </c>
      <c r="AW29" s="1">
        <f>'Lán með veð í íbúð'!Q29*($AA$143/$AA29)</f>
        <v>26.680682006062277</v>
      </c>
      <c r="AX29" s="1">
        <f>'Lán með veð í íbúð'!R29*($AA$143/$AA29)</f>
        <v>156.52908790300359</v>
      </c>
      <c r="AY29" s="1">
        <f t="shared" si="5"/>
        <v>1771.1990507026726</v>
      </c>
      <c r="AZ29" s="8">
        <f t="shared" si="8"/>
        <v>0.89656172758426989</v>
      </c>
      <c r="BA29" s="8">
        <f t="shared" si="9"/>
        <v>1.5063627092323405E-2</v>
      </c>
      <c r="BB29" s="8">
        <f t="shared" si="10"/>
        <v>8.8374645323406845E-2</v>
      </c>
      <c r="BC29" s="1">
        <f>AV29-AV17</f>
        <v>-23.25951741267113</v>
      </c>
      <c r="BD29" s="1">
        <f t="shared" si="25"/>
        <v>25.999898747467359</v>
      </c>
      <c r="BE29" s="1">
        <f t="shared" si="26"/>
        <v>49.900706737084306</v>
      </c>
      <c r="BF29" s="1">
        <f t="shared" ref="BF29" si="44">SUM(AY27:AY29)-SUM(AY15:AY17)</f>
        <v>181.17671150489605</v>
      </c>
      <c r="BG29" s="9">
        <f t="shared" si="29"/>
        <v>3.531439917855228E-2</v>
      </c>
      <c r="BH29" s="9">
        <f t="shared" ref="BH29:BI29" si="45">SUM(AW27:AW29)/SUM(AW15:AW17)-1</f>
        <v>26.747630310413726</v>
      </c>
      <c r="BI29" s="9">
        <f t="shared" si="45"/>
        <v>0.40915109850163689</v>
      </c>
      <c r="BJ29" s="1"/>
      <c r="BK29" s="1">
        <f>'Lán með veð í íbúð'!P29-'Lán með veð í íbúð'!P17</f>
        <v>68.813999999999851</v>
      </c>
      <c r="BL29" s="1">
        <f>'Lán með veð í íbúð'!Q29-'Lán með veð í íbúð'!Q17</f>
        <v>20.094999999999999</v>
      </c>
      <c r="BM29" s="1">
        <f>'Lán með veð í íbúð'!R29-'Lán með veð í íbúð'!R17</f>
        <v>44.924999999999997</v>
      </c>
      <c r="BQ29" s="2">
        <v>40238</v>
      </c>
      <c r="BR29" s="10">
        <f t="shared" si="18"/>
        <v>56.52438006327543</v>
      </c>
      <c r="BS29" s="10">
        <f t="shared" si="19"/>
        <v>-8.1758990469152764</v>
      </c>
      <c r="BT29" s="10">
        <f t="shared" si="20"/>
        <v>4.2926070555205342</v>
      </c>
    </row>
    <row r="30" spans="1:72" x14ac:dyDescent="0.25">
      <c r="A30" s="2">
        <v>40269</v>
      </c>
      <c r="B30" s="1">
        <f>(Sheet1!B140)/1000</f>
        <v>176.887</v>
      </c>
      <c r="C30" s="1">
        <f>'Lán með veð í íbúð'!C30/1000</f>
        <v>429.57900000000001</v>
      </c>
      <c r="D30" s="1">
        <f>'Lán með veð í íbúð'!D30/1000</f>
        <v>629.36800000000005</v>
      </c>
      <c r="E30" s="1">
        <f t="shared" si="7"/>
        <v>1235.8340000000001</v>
      </c>
      <c r="G30" s="8">
        <f t="shared" si="27"/>
        <v>0.14313168273408888</v>
      </c>
      <c r="H30" s="8">
        <f t="shared" si="27"/>
        <v>0.34760250972217949</v>
      </c>
      <c r="I30" s="8">
        <f t="shared" si="27"/>
        <v>0.50926580754373163</v>
      </c>
      <c r="J30" s="8"/>
      <c r="K30" s="9">
        <f t="shared" si="11"/>
        <v>0.88661988584227325</v>
      </c>
      <c r="L30" s="9">
        <f t="shared" si="12"/>
        <v>1.9435458160238346E-2</v>
      </c>
      <c r="Q30" s="2">
        <v>40269</v>
      </c>
      <c r="R30" s="1">
        <f>'Lán með veð í íbúð'!P30</f>
        <v>1095.7149999999999</v>
      </c>
      <c r="S30" s="1">
        <f>'Lán með veð í íbúð'!Q30</f>
        <v>24.018999999999998</v>
      </c>
      <c r="T30" s="1">
        <f>'Lán með veð í íbúð'!R30</f>
        <v>116.1</v>
      </c>
      <c r="V30">
        <v>176887</v>
      </c>
      <c r="Z30" t="s">
        <v>37</v>
      </c>
      <c r="AA30">
        <v>363.8</v>
      </c>
      <c r="AC30" s="2">
        <v>40269</v>
      </c>
      <c r="AD30">
        <f t="shared" si="13"/>
        <v>729.57152144035183</v>
      </c>
      <c r="AE30">
        <f t="shared" si="2"/>
        <v>228.76672210005495</v>
      </c>
      <c r="AF30">
        <f t="shared" si="3"/>
        <v>813.9572402418911</v>
      </c>
      <c r="AG30">
        <f t="shared" si="4"/>
        <v>1772.2954837822979</v>
      </c>
      <c r="AH30" s="9">
        <f t="shared" si="22"/>
        <v>1.6855987345721246E-2</v>
      </c>
      <c r="AJ30" s="9">
        <f t="shared" si="23"/>
        <v>2.8658259175146084E-2</v>
      </c>
      <c r="AU30" s="2">
        <v>40269</v>
      </c>
      <c r="AV30" s="1">
        <f>(('Lán með veð í íbúð'!P30*($AA$143/$AA30))+62)+112</f>
        <v>1591.0805593732819</v>
      </c>
      <c r="AW30" s="1">
        <f>'Lán með veð í íbúð'!Q30*($AA$143/$AA30)</f>
        <v>31.063605002748758</v>
      </c>
      <c r="AX30" s="1">
        <f>'Lán með veð í íbúð'!R30*($AA$143/$AA30)</f>
        <v>150.15131940626716</v>
      </c>
      <c r="AY30" s="1">
        <f t="shared" si="5"/>
        <v>1772.2954837822979</v>
      </c>
      <c r="AZ30" s="8">
        <f t="shared" si="8"/>
        <v>0.89775129143686527</v>
      </c>
      <c r="BA30" s="8">
        <f t="shared" si="9"/>
        <v>1.7527328420684784E-2</v>
      </c>
      <c r="BB30" s="8">
        <f t="shared" si="10"/>
        <v>8.472138014244987E-2</v>
      </c>
      <c r="BC30" s="1">
        <f t="shared" si="24"/>
        <v>-27.889354317194375</v>
      </c>
      <c r="BD30" s="1">
        <f t="shared" si="25"/>
        <v>30.371857978939236</v>
      </c>
      <c r="BE30" s="1">
        <f t="shared" si="26"/>
        <v>46.893372977695734</v>
      </c>
      <c r="BF30" s="1">
        <f t="shared" ref="BF30" si="46">SUM(AY28:AY30)-SUM(AY16:AY18)</f>
        <v>87.941871814126898</v>
      </c>
      <c r="BG30" s="9">
        <f t="shared" si="29"/>
        <v>1.6855987345721024E-2</v>
      </c>
      <c r="BH30" s="9">
        <f t="shared" ref="BH30:BI30" si="47">SUM(AW28:AW30)/SUM(AW16:AW18)-1</f>
        <v>36.816686590277385</v>
      </c>
      <c r="BI30" s="9">
        <f t="shared" si="47"/>
        <v>0.45022419052228857</v>
      </c>
      <c r="BJ30" s="1"/>
      <c r="BK30" s="1">
        <f>'Lán með veð í íbúð'!P30-'Lán með veð í íbúð'!P18</f>
        <v>63.812999999999874</v>
      </c>
      <c r="BL30" s="1">
        <f>'Lán með veð í íbúð'!Q30-'Lán með veð í íbúð'!Q18</f>
        <v>23.524999999999999</v>
      </c>
      <c r="BM30" s="1">
        <f>'Lán með veð í íbúð'!R30-'Lán með veð í íbúð'!R18</f>
        <v>42.36</v>
      </c>
      <c r="BQ30" s="2">
        <v>40269</v>
      </c>
      <c r="BR30" s="10">
        <f t="shared" si="18"/>
        <v>58.162002095113735</v>
      </c>
      <c r="BS30" s="10">
        <f t="shared" si="19"/>
        <v>-6.2690323642307817</v>
      </c>
      <c r="BT30" s="10">
        <f t="shared" si="20"/>
        <v>-2.5170930914422343</v>
      </c>
    </row>
    <row r="31" spans="1:72" x14ac:dyDescent="0.25">
      <c r="A31" s="2">
        <v>40299</v>
      </c>
      <c r="B31" s="1">
        <f>(Sheet1!B141)/1000</f>
        <v>177.03200000000001</v>
      </c>
      <c r="C31" s="1">
        <f>'Lán með veð í íbúð'!C31/1000</f>
        <v>430.18299999999999</v>
      </c>
      <c r="D31" s="1">
        <f>'Lán með veð í íbúð'!D31/1000</f>
        <v>638.59100000000001</v>
      </c>
      <c r="E31" s="1">
        <f t="shared" si="7"/>
        <v>1245.806</v>
      </c>
      <c r="G31" s="8">
        <f t="shared" si="27"/>
        <v>0.14210238191179045</v>
      </c>
      <c r="H31" s="8">
        <f t="shared" si="27"/>
        <v>0.34530496722603676</v>
      </c>
      <c r="I31" s="8">
        <f t="shared" si="27"/>
        <v>0.51259265086217276</v>
      </c>
      <c r="J31" s="8"/>
      <c r="K31" s="9">
        <f t="shared" si="11"/>
        <v>0.88682989165247228</v>
      </c>
      <c r="L31" s="9">
        <f t="shared" si="12"/>
        <v>2.2006636667346278E-2</v>
      </c>
      <c r="Q31" s="2">
        <v>40299</v>
      </c>
      <c r="R31" s="1">
        <f>'Lán með veð í íbúð'!P31</f>
        <v>1104.818</v>
      </c>
      <c r="S31" s="1">
        <f>'Lán með veð í íbúð'!Q31</f>
        <v>27.416</v>
      </c>
      <c r="T31" s="1">
        <f>'Lán með veð í íbúð'!R31</f>
        <v>113.572</v>
      </c>
      <c r="V31">
        <v>177032</v>
      </c>
      <c r="Z31" t="s">
        <v>38</v>
      </c>
      <c r="AA31">
        <v>365.3</v>
      </c>
      <c r="AC31" s="2">
        <v>40299</v>
      </c>
      <c r="AD31">
        <f t="shared" si="13"/>
        <v>728.06816725978649</v>
      </c>
      <c r="AE31">
        <f t="shared" si="2"/>
        <v>228.01411442649876</v>
      </c>
      <c r="AF31">
        <f t="shared" si="3"/>
        <v>822.49401998357519</v>
      </c>
      <c r="AG31">
        <f t="shared" si="4"/>
        <v>1778.5763016698604</v>
      </c>
      <c r="AH31" s="9">
        <f t="shared" si="22"/>
        <v>3.338210661084573E-2</v>
      </c>
      <c r="AJ31" s="9">
        <f t="shared" si="23"/>
        <v>4.0912409620026846E-2</v>
      </c>
      <c r="AU31" s="2">
        <v>40299</v>
      </c>
      <c r="AV31" s="1">
        <f>(('Lán með veð í íbúð'!P31*($AA$143/$AA31))+62)+112</f>
        <v>1596.9862277580071</v>
      </c>
      <c r="AW31" s="1">
        <f>'Lán með veð í íbúð'!Q31*($AA$143/$AA31)</f>
        <v>35.311327675882836</v>
      </c>
      <c r="AX31" s="1">
        <f>'Lán með veð í íbúð'!R31*($AA$143/$AA31)</f>
        <v>146.27874623597043</v>
      </c>
      <c r="AY31" s="1">
        <f t="shared" si="5"/>
        <v>1778.5763016698604</v>
      </c>
      <c r="AZ31" s="8">
        <f t="shared" si="8"/>
        <v>0.89790144300170704</v>
      </c>
      <c r="BA31" s="8">
        <f t="shared" si="9"/>
        <v>1.9853704135566138E-2</v>
      </c>
      <c r="BB31" s="8">
        <f t="shared" si="10"/>
        <v>8.2244852862726786E-2</v>
      </c>
      <c r="BC31" s="1">
        <f t="shared" si="24"/>
        <v>-10.493516209032123</v>
      </c>
      <c r="BD31" s="1">
        <f t="shared" si="25"/>
        <v>34.609316198543226</v>
      </c>
      <c r="BE31" s="1">
        <f t="shared" si="26"/>
        <v>45.790026400773257</v>
      </c>
      <c r="BF31" s="1">
        <f t="shared" ref="BF31" si="48">SUM(AY29:AY31)-SUM(AY17:AY19)</f>
        <v>171.92279110160507</v>
      </c>
      <c r="BG31" s="9">
        <f t="shared" si="29"/>
        <v>3.338210661084573E-2</v>
      </c>
      <c r="BH31" s="9">
        <f t="shared" ref="BH31:BI31" si="49">SUM(AW29:AW31)/SUM(AW17:AW19)-1</f>
        <v>43.855985302592615</v>
      </c>
      <c r="BI31" s="9">
        <f t="shared" si="49"/>
        <v>0.45939294184998625</v>
      </c>
      <c r="BJ31" s="1"/>
      <c r="BK31" s="1">
        <f>'Lán með veð í íbúð'!P31-'Lán með veð í íbúð'!P19</f>
        <v>69.544000000000096</v>
      </c>
      <c r="BL31" s="1">
        <f>'Lán með veð í íbúð'!Q31-'Lán með veð í íbúð'!Q19</f>
        <v>26.908999999999999</v>
      </c>
      <c r="BM31" s="1">
        <f>'Lán með veð í íbúð'!R31-'Lán með veð í íbúð'!R19</f>
        <v>40.998000000000005</v>
      </c>
      <c r="BQ31" s="2">
        <v>40299</v>
      </c>
      <c r="BR31" s="10">
        <f t="shared" si="18"/>
        <v>60.003012757137867</v>
      </c>
      <c r="BS31" s="10">
        <f t="shared" si="19"/>
        <v>-5.4095480220003367</v>
      </c>
      <c r="BT31" s="10">
        <f t="shared" si="20"/>
        <v>15.312361655146674</v>
      </c>
    </row>
    <row r="32" spans="1:72" x14ac:dyDescent="0.25">
      <c r="A32" s="2">
        <v>40330</v>
      </c>
      <c r="B32" s="1">
        <f>(Sheet1!B142)/1000</f>
        <v>177.26300000000001</v>
      </c>
      <c r="C32" s="1">
        <f>'Lán með veð í íbúð'!C32/1000</f>
        <v>428.84699999999998</v>
      </c>
      <c r="D32" s="1">
        <f>'Lán með veð í íbúð'!D32/1000</f>
        <v>647.08799999999997</v>
      </c>
      <c r="E32" s="1">
        <f t="shared" si="7"/>
        <v>1253.1979999999999</v>
      </c>
      <c r="G32" s="8">
        <f t="shared" si="27"/>
        <v>0.14144851811126416</v>
      </c>
      <c r="H32" s="8">
        <f t="shared" si="27"/>
        <v>0.34220211012146529</v>
      </c>
      <c r="I32" s="8">
        <f t="shared" si="27"/>
        <v>0.51634937176727069</v>
      </c>
      <c r="J32" s="8"/>
      <c r="K32" s="9">
        <f t="shared" si="11"/>
        <v>0.88621191543554978</v>
      </c>
      <c r="L32" s="9">
        <f t="shared" si="12"/>
        <v>2.288385394805929E-2</v>
      </c>
      <c r="Q32" s="2">
        <v>40330</v>
      </c>
      <c r="R32" s="1">
        <f>'Lán með veð í íbúð'!P32</f>
        <v>1110.5989999999999</v>
      </c>
      <c r="S32" s="1">
        <f>'Lán með veð í íbúð'!Q32</f>
        <v>28.678000000000001</v>
      </c>
      <c r="T32" s="1">
        <f>'Lán með veð í íbúð'!R32</f>
        <v>113.92100000000001</v>
      </c>
      <c r="V32">
        <v>177263</v>
      </c>
      <c r="Z32" t="s">
        <v>39</v>
      </c>
      <c r="AA32">
        <v>364.1</v>
      </c>
      <c r="AC32" s="2">
        <v>40330</v>
      </c>
      <c r="AD32">
        <f t="shared" si="13"/>
        <v>728.16784811864864</v>
      </c>
      <c r="AE32">
        <f t="shared" si="2"/>
        <v>229.06410738808017</v>
      </c>
      <c r="AF32">
        <f t="shared" si="3"/>
        <v>836.18485031584714</v>
      </c>
      <c r="AG32">
        <f t="shared" si="4"/>
        <v>1793.416805822576</v>
      </c>
      <c r="AH32" s="9">
        <f t="shared" si="22"/>
        <v>3.8513222608559161E-2</v>
      </c>
      <c r="AJ32" s="9">
        <f t="shared" si="23"/>
        <v>4.6025527270563193E-2</v>
      </c>
      <c r="AU32" s="2">
        <v>40330</v>
      </c>
      <c r="AV32" s="1">
        <f>(('Lán með veð í íbúð'!P32*($AA$143/$AA32))+62)+112</f>
        <v>1609.1464693765447</v>
      </c>
      <c r="AW32" s="1">
        <f>'Lán með veð í íbúð'!Q32*($AA$143/$AA32)</f>
        <v>37.058497665476516</v>
      </c>
      <c r="AX32" s="1">
        <f>'Lán með veð í íbúð'!R32*($AA$143/$AA32)</f>
        <v>147.21183878055479</v>
      </c>
      <c r="AY32" s="1">
        <f t="shared" si="5"/>
        <v>1793.416805822576</v>
      </c>
      <c r="AZ32" s="8">
        <f t="shared" si="8"/>
        <v>0.89725180680376582</v>
      </c>
      <c r="BA32" s="8">
        <f t="shared" si="9"/>
        <v>2.0663627967107797E-2</v>
      </c>
      <c r="BB32" s="8">
        <f t="shared" si="10"/>
        <v>8.2084565229126424E-2</v>
      </c>
      <c r="BC32" s="1">
        <f t="shared" si="24"/>
        <v>-2.4529645857192008</v>
      </c>
      <c r="BD32" s="1">
        <f t="shared" si="25"/>
        <v>36.34421174385097</v>
      </c>
      <c r="BE32" s="1">
        <f t="shared" si="26"/>
        <v>45.019785079538821</v>
      </c>
      <c r="BF32" s="1">
        <f t="shared" ref="BF32" si="50">SUM(AY30:AY32)-SUM(AY18:AY20)</f>
        <v>198.19273526739653</v>
      </c>
      <c r="BG32" s="9">
        <f t="shared" si="29"/>
        <v>3.8513222608559605E-2</v>
      </c>
      <c r="BH32" s="9">
        <f t="shared" ref="BH32:BI32" si="51">SUM(AW30:AW32)/SUM(AW18:AW20)-1</f>
        <v>48.066058203823573</v>
      </c>
      <c r="BI32" s="9">
        <f t="shared" si="51"/>
        <v>0.4501005445595716</v>
      </c>
      <c r="BJ32" s="1"/>
      <c r="BK32" s="1">
        <f>'Lán með veð í íbúð'!P32-'Lán með veð í íbúð'!P20</f>
        <v>57.989000000000033</v>
      </c>
      <c r="BL32" s="1">
        <f>'Lán með veð í íbúð'!Q32-'Lán með veð í íbúð'!Q20</f>
        <v>28.155000000000001</v>
      </c>
      <c r="BM32" s="1">
        <f>'Lán með veð í íbúð'!R32-'Lán með veð í íbúð'!R20</f>
        <v>39.096000000000004</v>
      </c>
      <c r="BQ32" s="2">
        <v>40330</v>
      </c>
      <c r="BR32" s="10">
        <f t="shared" si="18"/>
        <v>64.279697175252409</v>
      </c>
      <c r="BS32" s="10">
        <f t="shared" si="19"/>
        <v>-3.7917373143871771</v>
      </c>
      <c r="BT32" s="10">
        <f t="shared" si="20"/>
        <v>18.423072376805067</v>
      </c>
    </row>
    <row r="33" spans="1:72" x14ac:dyDescent="0.25">
      <c r="A33" s="2">
        <v>40360</v>
      </c>
      <c r="B33" s="1">
        <f>(Sheet1!B143)/1000</f>
        <v>176.34399999999999</v>
      </c>
      <c r="C33" s="1">
        <f>'Lán með veð í íbúð'!C33/1000</f>
        <v>421.96600000000001</v>
      </c>
      <c r="D33" s="1">
        <f>'Lán með veð í íbúð'!D33/1000</f>
        <v>647.64599999999996</v>
      </c>
      <c r="E33" s="1">
        <f t="shared" si="7"/>
        <v>1245.9559999999999</v>
      </c>
      <c r="G33" s="8">
        <f t="shared" si="27"/>
        <v>0.14153308784579874</v>
      </c>
      <c r="H33" s="8">
        <f t="shared" si="27"/>
        <v>0.33866846020244701</v>
      </c>
      <c r="I33" s="8">
        <f t="shared" si="27"/>
        <v>0.51979845195175434</v>
      </c>
      <c r="J33" s="8"/>
      <c r="K33" s="9">
        <f t="shared" si="11"/>
        <v>0.88852736372713015</v>
      </c>
      <c r="L33" s="9">
        <f t="shared" si="12"/>
        <v>2.3162936732918339E-2</v>
      </c>
      <c r="Q33" s="2">
        <v>40360</v>
      </c>
      <c r="R33" s="1">
        <f>'Lán með veð í íbúð'!P33</f>
        <v>1107.066</v>
      </c>
      <c r="S33" s="1">
        <f>'Lán með veð í íbúð'!Q33</f>
        <v>28.86</v>
      </c>
      <c r="T33" s="1">
        <f>'Lán með veð í íbúð'!R33</f>
        <v>110.03</v>
      </c>
      <c r="V33">
        <v>176344</v>
      </c>
      <c r="Z33" t="s">
        <v>40</v>
      </c>
      <c r="AA33">
        <v>361.7</v>
      </c>
      <c r="AC33" s="2">
        <v>40360</v>
      </c>
      <c r="AD33">
        <f t="shared" si="13"/>
        <v>722.89411943599669</v>
      </c>
      <c r="AE33">
        <f t="shared" si="2"/>
        <v>229.3885872269837</v>
      </c>
      <c r="AF33">
        <f t="shared" si="3"/>
        <v>842.45906275919276</v>
      </c>
      <c r="AG33">
        <f t="shared" si="4"/>
        <v>1794.7417694221731</v>
      </c>
      <c r="AH33" s="9">
        <f t="shared" si="22"/>
        <v>4.1196731644545403E-2</v>
      </c>
      <c r="AJ33" s="9">
        <f t="shared" si="23"/>
        <v>3.6695160634861557E-2</v>
      </c>
      <c r="AU33" s="2">
        <v>40360</v>
      </c>
      <c r="AV33" s="1">
        <f>(('Lán með veð í íbúð'!P33*($AA$143/$AA33))+62)+112</f>
        <v>1614.0734116671276</v>
      </c>
      <c r="AW33" s="1">
        <f>'Lán með veð í íbúð'!Q33*($AA$143/$AA33)</f>
        <v>37.541139065523915</v>
      </c>
      <c r="AX33" s="1">
        <f>'Lán með veð í íbúð'!R33*($AA$143/$AA33)</f>
        <v>143.12721868952173</v>
      </c>
      <c r="AY33" s="1">
        <f t="shared" si="5"/>
        <v>1794.7417694221733</v>
      </c>
      <c r="AZ33" s="8">
        <f t="shared" si="8"/>
        <v>0.8993346224882186</v>
      </c>
      <c r="BA33" s="8">
        <f t="shared" si="9"/>
        <v>2.0917292785585798E-2</v>
      </c>
      <c r="BB33" s="8">
        <f t="shared" si="10"/>
        <v>7.9748084726195628E-2</v>
      </c>
      <c r="BC33" s="1">
        <f t="shared" si="24"/>
        <v>-13.497550372860587</v>
      </c>
      <c r="BD33" s="1">
        <f t="shared" si="25"/>
        <v>36.21048708059201</v>
      </c>
      <c r="BE33" s="1">
        <f t="shared" si="26"/>
        <v>40.814260126786294</v>
      </c>
      <c r="BF33" s="1">
        <f t="shared" ref="BF33" si="52">SUM(AY31:AY33)-SUM(AY19:AY21)</f>
        <v>212.34405546247217</v>
      </c>
      <c r="BG33" s="9">
        <f t="shared" si="29"/>
        <v>4.1196731644545403E-2</v>
      </c>
      <c r="BH33" s="9">
        <f t="shared" ref="BH33:BI33" si="53">SUM(AW31:AW33)/SUM(AW19:AW21)-1</f>
        <v>39.012009340686902</v>
      </c>
      <c r="BI33" s="9">
        <f t="shared" si="53"/>
        <v>0.43156320197555997</v>
      </c>
      <c r="BJ33" s="1"/>
      <c r="BK33" s="1">
        <f>'Lán með veð í íbúð'!P33-'Lán með veð í íbúð'!P21</f>
        <v>40.908000000000129</v>
      </c>
      <c r="BL33" s="1">
        <f>'Lán með veð í íbúð'!Q33-'Lán með veð í íbúð'!Q21</f>
        <v>27.884</v>
      </c>
      <c r="BM33" s="1">
        <f>'Lán með veð í íbúð'!R33-'Lán með veð í íbúð'!R21</f>
        <v>34.986000000000004</v>
      </c>
      <c r="BQ33" s="2">
        <v>40360</v>
      </c>
      <c r="BR33" s="10">
        <f t="shared" si="18"/>
        <v>58.077135952948311</v>
      </c>
      <c r="BS33" s="10">
        <f t="shared" si="19"/>
        <v>-6.0018401853605212</v>
      </c>
      <c r="BT33" s="10">
        <f t="shared" si="20"/>
        <v>11.451901066929736</v>
      </c>
    </row>
    <row r="34" spans="1:72" x14ac:dyDescent="0.25">
      <c r="A34" s="2">
        <v>40391</v>
      </c>
      <c r="B34" s="1">
        <f>(Sheet1!B144)/1000</f>
        <v>175.14500000000001</v>
      </c>
      <c r="C34" s="1">
        <f>'Lán með veð í íbúð'!C34/1000</f>
        <v>405.05900000000003</v>
      </c>
      <c r="D34" s="1">
        <f>'Lán með veð í íbúð'!D34/1000</f>
        <v>645.14400000000001</v>
      </c>
      <c r="E34" s="1">
        <f t="shared" si="7"/>
        <v>1225.348</v>
      </c>
      <c r="G34" s="8">
        <f t="shared" si="27"/>
        <v>0.14293490502289963</v>
      </c>
      <c r="H34" s="8">
        <f t="shared" si="27"/>
        <v>0.33056650029216195</v>
      </c>
      <c r="I34" s="8">
        <f t="shared" si="27"/>
        <v>0.52649859468493854</v>
      </c>
      <c r="J34" s="8"/>
      <c r="K34" s="9">
        <f t="shared" si="11"/>
        <v>0.89980234186533126</v>
      </c>
      <c r="L34" s="9">
        <f t="shared" si="12"/>
        <v>2.3736930243490013E-2</v>
      </c>
      <c r="Q34" s="2">
        <v>40391</v>
      </c>
      <c r="R34" s="1">
        <f>'Lán með veð í íbúð'!P34</f>
        <v>1102.5709999999999</v>
      </c>
      <c r="S34" s="1">
        <f>'Lán með veð í íbúð'!Q34</f>
        <v>29.085999999999999</v>
      </c>
      <c r="T34" s="1">
        <f>'Lán með veð í íbúð'!R34</f>
        <v>93.691000000000003</v>
      </c>
      <c r="V34">
        <v>175145</v>
      </c>
      <c r="Z34" t="s">
        <v>41</v>
      </c>
      <c r="AA34">
        <v>362.6</v>
      </c>
      <c r="AC34" s="2">
        <v>40391</v>
      </c>
      <c r="AD34">
        <f t="shared" si="13"/>
        <v>699.59365554329838</v>
      </c>
      <c r="AE34">
        <f t="shared" si="2"/>
        <v>227.26343767236622</v>
      </c>
      <c r="AF34">
        <f t="shared" si="3"/>
        <v>837.12148924434632</v>
      </c>
      <c r="AG34">
        <f t="shared" si="4"/>
        <v>1763.9785824600108</v>
      </c>
      <c r="AH34" s="9">
        <f t="shared" si="22"/>
        <v>3.6738107567199529E-2</v>
      </c>
      <c r="AJ34" s="9">
        <f t="shared" si="23"/>
        <v>2.7506176145164041E-2</v>
      </c>
      <c r="AU34" s="2">
        <v>40391</v>
      </c>
      <c r="AV34" s="1">
        <f>(('Lán með veð í íbúð'!P34*($AA$143/$AA34))+62)+112</f>
        <v>1604.6664520132374</v>
      </c>
      <c r="AW34" s="1">
        <f>'Lán með veð í íbúð'!Q34*($AA$143/$AA34)</f>
        <v>37.74121070049641</v>
      </c>
      <c r="AX34" s="1">
        <f>'Lán með veð í íbúð'!R34*($AA$143/$AA34)</f>
        <v>121.57091974627689</v>
      </c>
      <c r="AY34" s="1">
        <f t="shared" si="5"/>
        <v>1763.9785824600106</v>
      </c>
      <c r="AZ34" s="8">
        <f t="shared" si="8"/>
        <v>0.90968590433530117</v>
      </c>
      <c r="BA34" s="8">
        <f t="shared" si="9"/>
        <v>2.1395503933989517E-2</v>
      </c>
      <c r="BB34" s="8">
        <f t="shared" si="10"/>
        <v>6.8918591730709355E-2</v>
      </c>
      <c r="BC34" s="1">
        <f t="shared" si="24"/>
        <v>-9.3009002496628455</v>
      </c>
      <c r="BD34" s="1">
        <f t="shared" si="25"/>
        <v>36.406612833676</v>
      </c>
      <c r="BE34" s="1">
        <f t="shared" si="26"/>
        <v>20.11571219366806</v>
      </c>
      <c r="BF34" s="1">
        <f t="shared" ref="BF34" si="54">SUM(AY32:AY34)-SUM(AY20:AY22)</f>
        <v>189.65965384986885</v>
      </c>
      <c r="BG34" s="9">
        <f t="shared" si="29"/>
        <v>3.6738107567199529E-2</v>
      </c>
      <c r="BH34" s="9">
        <f t="shared" ref="BH34:BI34" si="55">SUM(AW32:AW34)/SUM(AW20:AW22)-1</f>
        <v>32.241502669229561</v>
      </c>
      <c r="BI34" s="9">
        <f t="shared" si="55"/>
        <v>0.34628605464980078</v>
      </c>
      <c r="BJ34" s="1"/>
      <c r="BK34" s="1">
        <f>'Lán með veð í íbúð'!P34-'Lán með veð í íbúð'!P22</f>
        <v>40.881999999999834</v>
      </c>
      <c r="BL34" s="1">
        <f>'Lán með veð í íbúð'!Q34-'Lán með veð í íbúð'!Q22</f>
        <v>28.101999999999997</v>
      </c>
      <c r="BM34" s="1">
        <f>'Lán með veð í íbúð'!R34-'Lán með veð í íbúð'!R22</f>
        <v>18.888000000000005</v>
      </c>
      <c r="BQ34" s="2">
        <v>40391</v>
      </c>
      <c r="BR34" s="10">
        <f t="shared" si="18"/>
        <v>44.63116779466759</v>
      </c>
      <c r="BS34" s="10">
        <f t="shared" si="19"/>
        <v>-7.2107595026121771</v>
      </c>
      <c r="BT34" s="10">
        <f t="shared" si="20"/>
        <v>9.8010164856260644</v>
      </c>
    </row>
    <row r="35" spans="1:72" x14ac:dyDescent="0.25">
      <c r="A35" s="2">
        <v>40422</v>
      </c>
      <c r="B35" s="1">
        <f>(Sheet1!B145)/1000</f>
        <v>175.126</v>
      </c>
      <c r="C35" s="1">
        <f>'Lán með veð í íbúð'!C35/1000</f>
        <v>418.04500000000002</v>
      </c>
      <c r="D35" s="1">
        <f>'Lán með veð í íbúð'!D35/1000</f>
        <v>646.98900000000003</v>
      </c>
      <c r="E35" s="1">
        <f t="shared" si="7"/>
        <v>1240.1600000000001</v>
      </c>
      <c r="G35" s="8">
        <f t="shared" si="27"/>
        <v>0.14121242420332861</v>
      </c>
      <c r="H35" s="8">
        <f t="shared" si="27"/>
        <v>0.33708956908785964</v>
      </c>
      <c r="I35" s="8">
        <f t="shared" si="27"/>
        <v>0.52169800670881172</v>
      </c>
      <c r="J35" s="8"/>
      <c r="K35" s="9">
        <f t="shared" si="11"/>
        <v>0.88699442007482909</v>
      </c>
      <c r="L35" s="9">
        <f t="shared" si="12"/>
        <v>2.8197974454909042E-2</v>
      </c>
      <c r="Q35" s="2">
        <v>40422</v>
      </c>
      <c r="R35" s="1">
        <f>'Lán með veð í íbúð'!P35</f>
        <v>1100.0150000000001</v>
      </c>
      <c r="S35" s="1">
        <f>'Lán með veð í íbúð'!Q35</f>
        <v>34.97</v>
      </c>
      <c r="T35" s="1">
        <f>'Lán með veð í íbúð'!R35</f>
        <v>105.175</v>
      </c>
      <c r="V35">
        <v>175126</v>
      </c>
      <c r="Z35" t="s">
        <v>42</v>
      </c>
      <c r="AA35">
        <v>362.6</v>
      </c>
      <c r="AC35" s="2">
        <v>40422</v>
      </c>
      <c r="AD35">
        <f t="shared" si="13"/>
        <v>716.44393960286811</v>
      </c>
      <c r="AE35">
        <f t="shared" ref="AE35:AE66" si="56">B35*($AA$143/$AA35)</f>
        <v>227.23878378378376</v>
      </c>
      <c r="AF35">
        <f t="shared" ref="AF35:AF66" si="57">D35*($AA$143/$AA35)</f>
        <v>839.51551158301152</v>
      </c>
      <c r="AG35">
        <f t="shared" ref="AG35:AG66" si="58">SUM(AD35:AF35)</f>
        <v>1783.1982349696634</v>
      </c>
      <c r="AH35" s="9">
        <f t="shared" si="22"/>
        <v>3.4691378170705667E-2</v>
      </c>
      <c r="AJ35" s="9">
        <f t="shared" si="23"/>
        <v>3.9861691784723208E-2</v>
      </c>
      <c r="AU35" s="2">
        <v>40422</v>
      </c>
      <c r="AV35" s="1">
        <f>(('Lán með veð í íbúð'!P35*($AA$143/$AA35))+62)+112</f>
        <v>1601.3498552123551</v>
      </c>
      <c r="AW35" s="1">
        <f>'Lán með veð í íbúð'!Q35*($AA$143/$AA35)</f>
        <v>45.376130722559289</v>
      </c>
      <c r="AX35" s="1">
        <f>'Lán með veð í íbúð'!R35*($AA$143/$AA35)</f>
        <v>136.47224903474901</v>
      </c>
      <c r="AY35" s="1">
        <f t="shared" si="5"/>
        <v>1783.1982349696634</v>
      </c>
      <c r="AZ35" s="8">
        <f t="shared" si="8"/>
        <v>0.89802122041669585</v>
      </c>
      <c r="BA35" s="8">
        <f t="shared" si="9"/>
        <v>2.5446487010083459E-2</v>
      </c>
      <c r="BB35" s="8">
        <f t="shared" si="10"/>
        <v>7.6532292573220695E-2</v>
      </c>
      <c r="BC35" s="1">
        <f t="shared" si="24"/>
        <v>-9.9051748219696947</v>
      </c>
      <c r="BD35" s="1">
        <f t="shared" si="25"/>
        <v>43.623868136746928</v>
      </c>
      <c r="BE35" s="1">
        <f t="shared" si="26"/>
        <v>34.637799664039633</v>
      </c>
      <c r="BF35" s="1">
        <f t="shared" ref="BF35" si="59">SUM(AY33:AY35)-SUM(AY21:AY23)</f>
        <v>179.10511459101599</v>
      </c>
      <c r="BG35" s="9">
        <f t="shared" si="29"/>
        <v>3.4691378170705889E-2</v>
      </c>
      <c r="BH35" s="9">
        <f t="shared" ref="BH35:BI35" si="60">SUM(AW33:AW35)/SUM(AW21:AW23)-1</f>
        <v>26.313670803176599</v>
      </c>
      <c r="BI35" s="9">
        <f t="shared" si="60"/>
        <v>0.31271909054998037</v>
      </c>
      <c r="BJ35" s="1"/>
      <c r="BK35" s="1">
        <f>'Lán með veð í íbúð'!P35-'Lán með veð í íbúð'!P23</f>
        <v>32.078000000000202</v>
      </c>
      <c r="BL35" s="1">
        <f>'Lán með veð í íbúð'!Q35-'Lán með veð í íbúð'!Q23</f>
        <v>33.667999999999999</v>
      </c>
      <c r="BM35" s="1">
        <f>'Lán með veð í íbúð'!R35-'Lán með veð í íbúð'!R23</f>
        <v>29.507999999999996</v>
      </c>
      <c r="BQ35" s="2">
        <v>40422</v>
      </c>
      <c r="BR35" s="10">
        <f t="shared" si="18"/>
        <v>60.618832337421964</v>
      </c>
      <c r="BS35" s="10">
        <f t="shared" si="19"/>
        <v>-5.8915437333787111</v>
      </c>
      <c r="BT35" s="10">
        <f t="shared" si="20"/>
        <v>13.629204374773508</v>
      </c>
    </row>
    <row r="36" spans="1:72" x14ac:dyDescent="0.25">
      <c r="A36" s="2">
        <v>40452</v>
      </c>
      <c r="B36" s="1">
        <f>(Sheet1!B146)/1000</f>
        <v>174.833</v>
      </c>
      <c r="C36" s="1">
        <f>'Lán með veð í íbúð'!C36/1000</f>
        <v>416.95699999999999</v>
      </c>
      <c r="D36" s="1">
        <f>'Lán með veð í íbúð'!D36/1000</f>
        <v>648.08000000000004</v>
      </c>
      <c r="E36" s="1">
        <f t="shared" si="7"/>
        <v>1239.8699999999999</v>
      </c>
      <c r="G36" s="8">
        <f t="shared" si="27"/>
        <v>0.14100913805479609</v>
      </c>
      <c r="H36" s="8">
        <f t="shared" si="27"/>
        <v>0.33629090146547624</v>
      </c>
      <c r="I36" s="8">
        <f t="shared" si="27"/>
        <v>0.52269996047972778</v>
      </c>
      <c r="J36" s="8"/>
      <c r="K36" s="9">
        <f t="shared" si="11"/>
        <v>0.88615903280182606</v>
      </c>
      <c r="L36" s="9">
        <f t="shared" si="12"/>
        <v>2.9295813270746131E-2</v>
      </c>
      <c r="Q36" s="2">
        <v>40452</v>
      </c>
      <c r="R36" s="1">
        <f>'Lán með veð í íbúð'!P36</f>
        <v>1098.722</v>
      </c>
      <c r="S36" s="1">
        <f>'Lán með veð í íbúð'!Q36</f>
        <v>36.323</v>
      </c>
      <c r="T36" s="1">
        <f>'Lán með veð í íbúð'!R36</f>
        <v>104.825</v>
      </c>
      <c r="V36">
        <v>174833</v>
      </c>
      <c r="Z36" t="s">
        <v>43</v>
      </c>
      <c r="AA36">
        <v>365.3</v>
      </c>
      <c r="AC36" s="2">
        <v>40452</v>
      </c>
      <c r="AD36">
        <f t="shared" si="13"/>
        <v>711.03331097727892</v>
      </c>
      <c r="AE36">
        <f t="shared" si="56"/>
        <v>225.18184095264166</v>
      </c>
      <c r="AF36">
        <f t="shared" si="57"/>
        <v>834.71568573774982</v>
      </c>
      <c r="AG36">
        <f t="shared" si="58"/>
        <v>1770.9308376676704</v>
      </c>
      <c r="AH36" s="9">
        <f t="shared" si="22"/>
        <v>3.4706795960915082E-2</v>
      </c>
      <c r="AJ36" s="9">
        <f t="shared" si="23"/>
        <v>3.6768638193567682E-2</v>
      </c>
      <c r="AU36" s="2">
        <v>40452</v>
      </c>
      <c r="AV36" s="1">
        <f>(('Lán með veð í íbúð'!P36*($AA$143/$AA36))+62)+112</f>
        <v>1589.1346865589926</v>
      </c>
      <c r="AW36" s="1">
        <f>'Lán með veð í íbúð'!Q36*($AA$143/$AA36)</f>
        <v>46.783387626608267</v>
      </c>
      <c r="AX36" s="1">
        <f>'Lán með veð í íbúð'!R36*($AA$143/$AA36)</f>
        <v>135.01276348206954</v>
      </c>
      <c r="AY36" s="1">
        <f t="shared" si="5"/>
        <v>1770.9308376676704</v>
      </c>
      <c r="AZ36" s="8">
        <f t="shared" si="8"/>
        <v>0.89734429643333513</v>
      </c>
      <c r="BA36" s="8">
        <f t="shared" si="9"/>
        <v>2.6417399613540161E-2</v>
      </c>
      <c r="BB36" s="8">
        <f t="shared" si="10"/>
        <v>7.623830395312467E-2</v>
      </c>
      <c r="BC36" s="1">
        <f t="shared" si="24"/>
        <v>-15.656345680826234</v>
      </c>
      <c r="BD36" s="1">
        <f t="shared" si="25"/>
        <v>45.024335024798312</v>
      </c>
      <c r="BE36" s="1">
        <f t="shared" si="26"/>
        <v>33.437455224151009</v>
      </c>
      <c r="BF36" s="1">
        <f t="shared" ref="BF36" si="61">SUM(AY34:AY36)-SUM(AY22:AY24)</f>
        <v>178.38336232462188</v>
      </c>
      <c r="BG36" s="9">
        <f t="shared" si="29"/>
        <v>3.4706795960915082E-2</v>
      </c>
      <c r="BH36" s="9">
        <f t="shared" ref="BH36:BI36" si="62">SUM(AW34:AW36)/SUM(AW22:AW24)-1</f>
        <v>25.806244270225047</v>
      </c>
      <c r="BI36" s="9">
        <f t="shared" si="62"/>
        <v>0.2892787861977868</v>
      </c>
      <c r="BJ36" s="1"/>
      <c r="BK36" s="1">
        <f>'Lán með veð í íbúð'!P36-'Lán með veð í íbúð'!P24</f>
        <v>23.423999999999978</v>
      </c>
      <c r="BL36" s="1">
        <f>'Lán með veð í íbúð'!Q36-'Lán með veð í íbúð'!Q24</f>
        <v>35.000999999999998</v>
      </c>
      <c r="BM36" s="1">
        <f>'Lán með veð í íbúð'!R36-'Lán með veð í íbúð'!R24</f>
        <v>28.487000000000009</v>
      </c>
      <c r="BQ36" s="2">
        <v>40452</v>
      </c>
      <c r="BR36" s="10">
        <f t="shared" si="18"/>
        <v>56.827917877731352</v>
      </c>
      <c r="BS36" s="10">
        <f t="shared" si="19"/>
        <v>-6.5034828595755414</v>
      </c>
      <c r="BT36" s="10">
        <f t="shared" si="20"/>
        <v>12.481009549967098</v>
      </c>
    </row>
    <row r="37" spans="1:72" x14ac:dyDescent="0.25">
      <c r="A37" s="2">
        <v>40483</v>
      </c>
      <c r="B37" s="1">
        <f>(Sheet1!B147)/1000</f>
        <v>175.441</v>
      </c>
      <c r="C37" s="1">
        <f>'Lán með veð í íbúð'!C37/1000</f>
        <v>418.94499999999999</v>
      </c>
      <c r="D37" s="1">
        <f>'Lán með veð í íbúð'!D37/1000</f>
        <v>652.70899999999995</v>
      </c>
      <c r="E37" s="1">
        <f t="shared" si="7"/>
        <v>1247.0949999999998</v>
      </c>
      <c r="G37" s="8">
        <f t="shared" si="27"/>
        <v>0.14067973971509792</v>
      </c>
      <c r="H37" s="8">
        <f t="shared" si="27"/>
        <v>0.33593671693014571</v>
      </c>
      <c r="I37" s="8">
        <f t="shared" si="27"/>
        <v>0.52338354335475645</v>
      </c>
      <c r="J37" s="8"/>
      <c r="K37" s="9">
        <f t="shared" si="11"/>
        <v>0.8860319382244336</v>
      </c>
      <c r="L37" s="9">
        <f t="shared" si="12"/>
        <v>2.9349808956013777E-2</v>
      </c>
      <c r="Q37" s="2">
        <v>40483</v>
      </c>
      <c r="R37" s="1">
        <f>'Lán með veð í íbúð'!P37</f>
        <v>1104.9659999999999</v>
      </c>
      <c r="S37" s="1">
        <f>'Lán með veð í íbúð'!Q37</f>
        <v>36.601999999999997</v>
      </c>
      <c r="T37" s="1">
        <f>'Lán með veð í íbúð'!R37</f>
        <v>105.527</v>
      </c>
      <c r="V37">
        <v>175441</v>
      </c>
      <c r="Z37" t="s">
        <v>44</v>
      </c>
      <c r="AA37">
        <v>365.5</v>
      </c>
      <c r="AC37" s="2">
        <v>40483</v>
      </c>
      <c r="AD37">
        <f t="shared" si="13"/>
        <v>713.2985567715458</v>
      </c>
      <c r="AE37">
        <f t="shared" si="56"/>
        <v>225.84128727770181</v>
      </c>
      <c r="AF37">
        <f t="shared" si="57"/>
        <v>840.21774145006839</v>
      </c>
      <c r="AG37">
        <f t="shared" si="58"/>
        <v>1779.357585499316</v>
      </c>
      <c r="AH37" s="9">
        <f t="shared" si="22"/>
        <v>3.8973816610785139E-2</v>
      </c>
      <c r="AJ37" s="9">
        <f t="shared" si="23"/>
        <v>4.0285842686381024E-2</v>
      </c>
      <c r="AU37" s="2">
        <v>40483</v>
      </c>
      <c r="AV37" s="1">
        <f>(('Lán með veð í íbúð'!P37*($AA$143/$AA37))+62)+112</f>
        <v>1596.3980930232558</v>
      </c>
      <c r="AW37" s="1">
        <f>'Lán með veð í íbúð'!Q37*($AA$143/$AA37)</f>
        <v>47.116938440492476</v>
      </c>
      <c r="AX37" s="1">
        <f>'Lán með veð í íbúð'!R37*($AA$143/$AA37)</f>
        <v>135.84255403556773</v>
      </c>
      <c r="AY37" s="1">
        <f t="shared" si="5"/>
        <v>1779.357585499316</v>
      </c>
      <c r="AZ37" s="8">
        <f t="shared" si="8"/>
        <v>0.89717665860585361</v>
      </c>
      <c r="BA37" s="8">
        <f t="shared" si="9"/>
        <v>2.647974686171398E-2</v>
      </c>
      <c r="BB37" s="8">
        <f t="shared" si="10"/>
        <v>7.6343594532432418E-2</v>
      </c>
      <c r="BC37" s="1">
        <f t="shared" si="24"/>
        <v>-11.86607598292062</v>
      </c>
      <c r="BD37" s="1">
        <f t="shared" si="25"/>
        <v>45.298076845882704</v>
      </c>
      <c r="BE37" s="1">
        <f t="shared" si="26"/>
        <v>35.474944546516639</v>
      </c>
      <c r="BF37" s="1">
        <f t="shared" ref="BF37" si="63">SUM(AY35:AY37)-SUM(AY23:AY25)</f>
        <v>200.06888295641875</v>
      </c>
      <c r="BG37" s="9">
        <f t="shared" si="29"/>
        <v>3.8973816610785139E-2</v>
      </c>
      <c r="BH37" s="9">
        <f t="shared" ref="BH37:BI37" si="64">SUM(AW35:AW37)/SUM(AW23:AW25)-1</f>
        <v>25.129800657631503</v>
      </c>
      <c r="BI37" s="9">
        <f t="shared" si="64"/>
        <v>0.34087529435526842</v>
      </c>
      <c r="BJ37" s="1"/>
      <c r="BK37" s="1">
        <f>'Lán með veð í íbúð'!P37-'Lán með veð í íbúð'!P25</f>
        <v>19.131999999999834</v>
      </c>
      <c r="BL37" s="1">
        <f>'Lán með veð í íbúð'!Q37-'Lán með veð í íbúð'!Q25</f>
        <v>35.224999999999994</v>
      </c>
      <c r="BM37" s="1">
        <f>'Lán með veð í íbúð'!R37-'Lán með veð í íbúð'!R25</f>
        <v>29.542000000000002</v>
      </c>
      <c r="BQ37" s="2">
        <v>40483</v>
      </c>
      <c r="BR37" s="10">
        <f t="shared" si="18"/>
        <v>59.237975637351497</v>
      </c>
      <c r="BS37" s="10">
        <f t="shared" si="19"/>
        <v>-5.9730852658130686</v>
      </c>
      <c r="BT37" s="10">
        <f t="shared" si="20"/>
        <v>15.642055037940395</v>
      </c>
    </row>
    <row r="38" spans="1:72" x14ac:dyDescent="0.25">
      <c r="A38" s="2">
        <v>40513</v>
      </c>
      <c r="B38" s="1">
        <f>(Sheet1!B148)/1000</f>
        <v>171.88900000000001</v>
      </c>
      <c r="C38" s="1">
        <f>'Lán með veð í íbúð'!C38/1000</f>
        <v>415.29700000000003</v>
      </c>
      <c r="D38" s="1">
        <f>'Lán með veð í íbúð'!D38/1000</f>
        <v>641.88699999999994</v>
      </c>
      <c r="E38" s="1">
        <f t="shared" si="7"/>
        <v>1229.0729999999999</v>
      </c>
      <c r="G38" s="8">
        <f t="shared" si="27"/>
        <v>0.13985255554389367</v>
      </c>
      <c r="H38" s="8">
        <f t="shared" si="27"/>
        <v>0.33789449446859549</v>
      </c>
      <c r="I38" s="8">
        <f t="shared" si="27"/>
        <v>0.52225294998751093</v>
      </c>
      <c r="J38" s="8"/>
      <c r="K38" s="9">
        <f t="shared" si="11"/>
        <v>0.88471148581085102</v>
      </c>
      <c r="L38" s="9">
        <f t="shared" si="12"/>
        <v>2.939288390518708E-2</v>
      </c>
      <c r="Q38" s="2">
        <v>40513</v>
      </c>
      <c r="R38" s="1">
        <f>'Lán með veð í íbúð'!P38</f>
        <v>1087.375</v>
      </c>
      <c r="S38" s="1">
        <f>'Lán með veð í íbúð'!Q38</f>
        <v>36.125999999999998</v>
      </c>
      <c r="T38" s="1">
        <f>'Lán með veð í íbúð'!R38</f>
        <v>105.572</v>
      </c>
      <c r="V38">
        <v>171889</v>
      </c>
      <c r="Z38" t="s">
        <v>45</v>
      </c>
      <c r="AA38">
        <v>366.7</v>
      </c>
      <c r="AC38" s="2">
        <v>40513</v>
      </c>
      <c r="AD38">
        <f t="shared" si="13"/>
        <v>706.853118352877</v>
      </c>
      <c r="AE38">
        <f t="shared" si="56"/>
        <v>220.54479001908919</v>
      </c>
      <c r="AF38">
        <f t="shared" si="57"/>
        <v>823.58285655849465</v>
      </c>
      <c r="AG38">
        <f t="shared" si="58"/>
        <v>1750.9807649304607</v>
      </c>
      <c r="AH38" s="9">
        <f t="shared" si="22"/>
        <v>3.8323159573317334E-2</v>
      </c>
      <c r="AJ38" s="9">
        <f t="shared" si="23"/>
        <v>3.7907188865048402E-2</v>
      </c>
      <c r="AU38" s="2">
        <v>40513</v>
      </c>
      <c r="AV38" s="1">
        <f>(('Lán með veð í íbúð'!P38*($AA$143/$AA38))+62)+112</f>
        <v>1569.1729956367603</v>
      </c>
      <c r="AW38" s="1">
        <f>'Lán með veð í íbúð'!Q38*($AA$143/$AA38)</f>
        <v>46.35201254431415</v>
      </c>
      <c r="AX38" s="1">
        <f>'Lán með veð í íbúð'!R38*($AA$143/$AA38)</f>
        <v>135.45575674938644</v>
      </c>
      <c r="AY38" s="1">
        <f t="shared" si="5"/>
        <v>1750.980764930461</v>
      </c>
      <c r="AZ38" s="8">
        <f t="shared" si="8"/>
        <v>0.89616803740221496</v>
      </c>
      <c r="BA38" s="8">
        <f t="shared" si="9"/>
        <v>2.6472028404124125E-2</v>
      </c>
      <c r="BB38" s="8">
        <f t="shared" si="10"/>
        <v>7.735993419366087E-2</v>
      </c>
      <c r="BC38" s="1">
        <f t="shared" si="24"/>
        <v>-19.202063038847427</v>
      </c>
      <c r="BD38" s="1">
        <f t="shared" si="25"/>
        <v>43.411223217686597</v>
      </c>
      <c r="BE38" s="1">
        <f t="shared" si="26"/>
        <v>39.741411960339207</v>
      </c>
      <c r="BF38" s="1">
        <f t="shared" ref="BF38" si="65">SUM(AY36:AY38)-SUM(AY24:AY26)</f>
        <v>195.66296211677945</v>
      </c>
      <c r="BG38" s="9">
        <f t="shared" si="29"/>
        <v>3.8323159573317334E-2</v>
      </c>
      <c r="BH38" s="9">
        <f t="shared" ref="BH38:BI38" si="66">SUM(AW36:AW38)/SUM(AW24:AW26)-1</f>
        <v>20.515373128344333</v>
      </c>
      <c r="BI38" s="9">
        <f t="shared" si="66"/>
        <v>0.36502993679806384</v>
      </c>
      <c r="BJ38" s="1"/>
      <c r="BK38" s="1">
        <f>'Lán með veð í íbúð'!P38-'Lán með veð í íbúð'!P26</f>
        <v>11.488000000000056</v>
      </c>
      <c r="BL38" s="1">
        <f>'Lán með veð í íbúð'!Q38-'Lán með veð í íbúð'!Q26</f>
        <v>33.888999999999996</v>
      </c>
      <c r="BM38" s="1">
        <f>'Lán með veð í íbúð'!R38-'Lán með veð í íbúð'!R26</f>
        <v>32.763999999999996</v>
      </c>
      <c r="BQ38" s="2">
        <v>40513</v>
      </c>
      <c r="BR38" s="10">
        <f t="shared" si="18"/>
        <v>59.416272865310589</v>
      </c>
      <c r="BS38" s="10">
        <f t="shared" si="19"/>
        <v>-8.7710468068398768</v>
      </c>
      <c r="BT38" s="10">
        <f t="shared" si="20"/>
        <v>13.305346080707523</v>
      </c>
    </row>
    <row r="39" spans="1:72" x14ac:dyDescent="0.25">
      <c r="A39" s="2">
        <v>40544</v>
      </c>
      <c r="B39" s="1">
        <f>(Sheet1!B149)/1000</f>
        <v>172.078</v>
      </c>
      <c r="C39" s="1">
        <f>'Lán með veð í íbúð'!C39/1000</f>
        <v>413.14800000000002</v>
      </c>
      <c r="D39" s="1">
        <f>'Lán með veð í íbúð'!D39/1000</f>
        <v>662.48900000000003</v>
      </c>
      <c r="E39" s="1">
        <f t="shared" si="7"/>
        <v>1247.7150000000001</v>
      </c>
      <c r="G39" s="8">
        <f t="shared" si="27"/>
        <v>0.13791450772011235</v>
      </c>
      <c r="H39" s="8">
        <f t="shared" si="27"/>
        <v>0.33112369411283826</v>
      </c>
      <c r="I39" s="8">
        <f t="shared" si="27"/>
        <v>0.53096179816704936</v>
      </c>
      <c r="J39" s="8"/>
      <c r="K39" s="9">
        <f t="shared" si="11"/>
        <v>0.88826534905807797</v>
      </c>
      <c r="L39" s="9">
        <f t="shared" si="12"/>
        <v>2.7699434566387352E-2</v>
      </c>
      <c r="Q39" s="2">
        <v>40544</v>
      </c>
      <c r="R39" s="1">
        <f>'Lán með veð í íbúð'!P39</f>
        <v>1108.3019999999999</v>
      </c>
      <c r="S39" s="1">
        <f>'Lán með veð í íbúð'!Q39</f>
        <v>34.561</v>
      </c>
      <c r="T39" s="1">
        <f>'Lán með veð í íbúð'!R39</f>
        <v>104.852</v>
      </c>
      <c r="V39">
        <v>172078</v>
      </c>
      <c r="Z39" t="s">
        <v>34</v>
      </c>
      <c r="AA39">
        <v>363.4</v>
      </c>
      <c r="AC39" s="2">
        <v>40544</v>
      </c>
      <c r="AD39">
        <f t="shared" si="13"/>
        <v>708.90955971381402</v>
      </c>
      <c r="AE39">
        <f t="shared" si="56"/>
        <v>222.79223720418273</v>
      </c>
      <c r="AF39">
        <f t="shared" si="57"/>
        <v>857.73548293891031</v>
      </c>
      <c r="AG39">
        <f t="shared" si="58"/>
        <v>1789.437279856907</v>
      </c>
      <c r="AH39" s="9">
        <f t="shared" si="22"/>
        <v>2.7746617707018251E-2</v>
      </c>
      <c r="AJ39" s="9">
        <f t="shared" si="23"/>
        <v>6.0512898720539443E-3</v>
      </c>
      <c r="AU39" s="2">
        <v>40544</v>
      </c>
      <c r="AV39" s="1">
        <f>(('Lán með veð í íbúð'!P39*($AA$143/$AA39))+62)+112</f>
        <v>1608.9369592735277</v>
      </c>
      <c r="AW39" s="1">
        <f>'Lán með veð í íbúð'!Q39*($AA$143/$AA39)</f>
        <v>44.746699229499178</v>
      </c>
      <c r="AX39" s="1">
        <f>'Lán með veð í íbúð'!R39*($AA$143/$AA39)</f>
        <v>135.75362135388002</v>
      </c>
      <c r="AY39" s="1">
        <f t="shared" si="5"/>
        <v>1789.437279856907</v>
      </c>
      <c r="AZ39" s="8">
        <f t="shared" si="8"/>
        <v>0.89913012173423978</v>
      </c>
      <c r="BA39" s="8">
        <f t="shared" si="9"/>
        <v>2.5006017105599455E-2</v>
      </c>
      <c r="BB39" s="8">
        <f t="shared" si="10"/>
        <v>7.5863861160160695E-2</v>
      </c>
      <c r="BC39" s="1">
        <f t="shared" si="24"/>
        <v>-2.3495527780416978</v>
      </c>
      <c r="BD39" s="1">
        <f t="shared" si="25"/>
        <v>35.047911393176307</v>
      </c>
      <c r="BE39" s="1">
        <f t="shared" si="26"/>
        <v>-21.935086605761228</v>
      </c>
      <c r="BF39" s="1">
        <f t="shared" ref="BF39" si="67">SUM(AY37:AY39)-SUM(AY25:AY27)</f>
        <v>143.62078955803008</v>
      </c>
      <c r="BG39" s="9">
        <f t="shared" si="29"/>
        <v>2.7746617707018251E-2</v>
      </c>
      <c r="BH39" s="9">
        <f t="shared" ref="BH39:BI39" si="68">SUM(AW37:AW39)/SUM(AW25:AW27)-1</f>
        <v>8.5595141724436932</v>
      </c>
      <c r="BI39" s="9">
        <f t="shared" si="68"/>
        <v>0.15060963383472648</v>
      </c>
      <c r="BJ39" s="1"/>
      <c r="BK39" s="1">
        <f>'Lán með veð í íbúð'!P39-'Lán með veð í íbúð'!P27</f>
        <v>18.34699999999998</v>
      </c>
      <c r="BL39" s="1">
        <f>'Lán með veð í íbúð'!Q39-'Lán með veð í íbúð'!Q27</f>
        <v>27.206</v>
      </c>
      <c r="BM39" s="1">
        <f>'Lán með veð í íbúð'!R39-'Lán með veð í íbúð'!R27</f>
        <v>-14.72999999999999</v>
      </c>
      <c r="BQ39" s="2">
        <v>40544</v>
      </c>
      <c r="BR39" s="10">
        <f t="shared" si="18"/>
        <v>-21.792950095603032</v>
      </c>
      <c r="BS39" s="10">
        <f t="shared" si="19"/>
        <v>-8.4701170559069681</v>
      </c>
      <c r="BT39" s="10">
        <f t="shared" si="20"/>
        <v>41.026339160883367</v>
      </c>
    </row>
    <row r="40" spans="1:72" x14ac:dyDescent="0.25">
      <c r="A40" s="2">
        <v>40575</v>
      </c>
      <c r="B40" s="1">
        <f>(Sheet1!B150)/1000</f>
        <v>170.47900000000001</v>
      </c>
      <c r="C40" s="1">
        <f>'Lán með veð í íbúð'!C40/1000</f>
        <v>414.86700000000002</v>
      </c>
      <c r="D40" s="1">
        <f>'Lán með veð í íbúð'!D40/1000</f>
        <v>635.48599999999999</v>
      </c>
      <c r="E40" s="1">
        <f t="shared" si="7"/>
        <v>1220.8319999999999</v>
      </c>
      <c r="G40" s="8">
        <f t="shared" si="27"/>
        <v>0.13964165421614114</v>
      </c>
      <c r="H40" s="8">
        <f t="shared" si="27"/>
        <v>0.33982316977274518</v>
      </c>
      <c r="I40" s="8">
        <f t="shared" si="27"/>
        <v>0.52053517601111376</v>
      </c>
      <c r="J40" s="8"/>
      <c r="K40" s="9">
        <f t="shared" si="11"/>
        <v>0.88454349165159496</v>
      </c>
      <c r="L40" s="9">
        <f t="shared" si="12"/>
        <v>2.9646175722785773E-2</v>
      </c>
      <c r="Q40" s="2">
        <v>40575</v>
      </c>
      <c r="R40" s="1">
        <f>'Lán með veð í íbúð'!P40</f>
        <v>1079.8789999999999</v>
      </c>
      <c r="S40" s="1">
        <f>'Lán með veð í íbúð'!Q40</f>
        <v>36.192999999999998</v>
      </c>
      <c r="T40" s="1">
        <f>'Lán með veð í íbúð'!R40</f>
        <v>104.76</v>
      </c>
      <c r="V40">
        <v>170479</v>
      </c>
      <c r="Z40" t="s">
        <v>35</v>
      </c>
      <c r="AA40">
        <v>367.7</v>
      </c>
      <c r="AC40" s="2">
        <v>40575</v>
      </c>
      <c r="AD40">
        <f t="shared" si="13"/>
        <v>704.85374898014686</v>
      </c>
      <c r="AE40">
        <f t="shared" si="56"/>
        <v>218.14079276584175</v>
      </c>
      <c r="AF40">
        <f t="shared" si="57"/>
        <v>813.15246940440579</v>
      </c>
      <c r="AG40">
        <f t="shared" si="58"/>
        <v>1736.1470111503945</v>
      </c>
      <c r="AH40" s="9">
        <f t="shared" si="22"/>
        <v>9.4052856410453689E-3</v>
      </c>
      <c r="AJ40" s="9">
        <f t="shared" si="23"/>
        <v>-1.4502309182349626E-2</v>
      </c>
      <c r="AU40" s="2">
        <v>40575</v>
      </c>
      <c r="AV40" s="1">
        <f>(('Lán með veð í íbúð'!P40*($AA$143/$AA40))+62)+112</f>
        <v>1555.7869717160729</v>
      </c>
      <c r="AW40" s="1">
        <f>'Lán með veð í íbúð'!Q40*($AA$143/$AA40)</f>
        <v>46.311684797389177</v>
      </c>
      <c r="AX40" s="1">
        <f>'Lán með veð í íbúð'!R40*($AA$143/$AA40)</f>
        <v>134.04835463693229</v>
      </c>
      <c r="AY40" s="1">
        <f t="shared" si="5"/>
        <v>1736.1470111503945</v>
      </c>
      <c r="AZ40" s="8">
        <f t="shared" si="8"/>
        <v>0.89611476546861513</v>
      </c>
      <c r="BA40" s="8">
        <f t="shared" si="9"/>
        <v>2.6674978846809999E-2</v>
      </c>
      <c r="BB40" s="8">
        <f t="shared" si="10"/>
        <v>7.7210255684574791E-2</v>
      </c>
      <c r="BC40" s="1">
        <f t="shared" si="24"/>
        <v>-29.428824903489385</v>
      </c>
      <c r="BD40" s="1">
        <f t="shared" si="25"/>
        <v>27.511240075859668</v>
      </c>
      <c r="BE40" s="1">
        <f t="shared" si="26"/>
        <v>-23.631070411557602</v>
      </c>
      <c r="BF40" s="1">
        <f t="shared" ref="BF40" si="69">SUM(AY38:AY40)-SUM(AY26:AY28)</f>
        <v>49.165188909364588</v>
      </c>
      <c r="BG40" s="9">
        <f t="shared" si="29"/>
        <v>9.4052856410453689E-3</v>
      </c>
      <c r="BH40" s="9">
        <f t="shared" ref="BH40:BI40" si="70">SUM(AW38:AW40)/SUM(AW26:AW28)-1</f>
        <v>3.370556645160411</v>
      </c>
      <c r="BI40" s="9">
        <f t="shared" si="70"/>
        <v>-1.4169285658177655E-2</v>
      </c>
      <c r="BJ40" s="1"/>
      <c r="BK40" s="1">
        <f>'Lán með veð í íbúð'!P40-'Lán með veð í íbúð'!P28</f>
        <v>-2.6030000000000655</v>
      </c>
      <c r="BL40" s="1">
        <f>'Lán með veð í íbúð'!Q40-'Lán með veð í íbúð'!Q28</f>
        <v>21.771999999999998</v>
      </c>
      <c r="BM40" s="1">
        <f>'Lán með veð í íbúð'!R40-'Lán með veð í íbúð'!R28</f>
        <v>-16.188999999999993</v>
      </c>
      <c r="BQ40" s="2">
        <v>40575</v>
      </c>
      <c r="BR40" s="10">
        <f t="shared" si="18"/>
        <v>-23.615313086907804</v>
      </c>
      <c r="BS40" s="10">
        <f t="shared" si="19"/>
        <v>-9.7147046018501158</v>
      </c>
      <c r="BT40" s="10">
        <f t="shared" si="20"/>
        <v>7.781362449570679</v>
      </c>
    </row>
    <row r="41" spans="1:72" x14ac:dyDescent="0.25">
      <c r="A41" s="2">
        <v>40603</v>
      </c>
      <c r="B41" s="1">
        <f>(Sheet1!B151)/1000</f>
        <v>172.39400000000001</v>
      </c>
      <c r="C41" s="1">
        <f>'Lán með veð í íbúð'!C41/1000</f>
        <v>401.91800000000001</v>
      </c>
      <c r="D41" s="1">
        <f>'Lán með veð í íbúð'!D41/1000</f>
        <v>644.21600000000001</v>
      </c>
      <c r="E41" s="1">
        <f t="shared" si="7"/>
        <v>1218.528</v>
      </c>
      <c r="G41" s="8">
        <f t="shared" si="27"/>
        <v>0.14147725780613987</v>
      </c>
      <c r="H41" s="8">
        <f t="shared" si="27"/>
        <v>0.32983895322881379</v>
      </c>
      <c r="I41" s="8">
        <f t="shared" si="27"/>
        <v>0.52868378896504631</v>
      </c>
      <c r="J41" s="8"/>
      <c r="K41" s="9">
        <f t="shared" si="11"/>
        <v>0.89683618267286425</v>
      </c>
      <c r="L41" s="9">
        <f t="shared" si="12"/>
        <v>3.7743900837732082E-2</v>
      </c>
      <c r="Q41" s="2">
        <v>40603</v>
      </c>
      <c r="R41" s="1">
        <f>'Lán með veð í íbúð'!P41</f>
        <v>1092.82</v>
      </c>
      <c r="S41" s="1">
        <f>'Lán með veð í íbúð'!Q41</f>
        <v>45.991999999999997</v>
      </c>
      <c r="T41" s="1">
        <f>'Lán með veð í íbúð'!R41</f>
        <v>79.715999999999994</v>
      </c>
      <c r="V41">
        <v>172394</v>
      </c>
      <c r="Z41" t="s">
        <v>36</v>
      </c>
      <c r="AA41">
        <v>371.2</v>
      </c>
      <c r="AC41" s="2">
        <v>40603</v>
      </c>
      <c r="AD41">
        <f t="shared" si="13"/>
        <v>683.43539601293105</v>
      </c>
      <c r="AE41">
        <f t="shared" si="56"/>
        <v>218.51125269396553</v>
      </c>
      <c r="AF41">
        <f t="shared" si="57"/>
        <v>816.55072198275866</v>
      </c>
      <c r="AG41">
        <f t="shared" si="58"/>
        <v>1718.4973706896553</v>
      </c>
      <c r="AH41" s="9">
        <f t="shared" si="22"/>
        <v>-1.2705674488584728E-2</v>
      </c>
      <c r="AJ41" s="9">
        <f t="shared" si="23"/>
        <v>-2.9754803669361674E-2</v>
      </c>
      <c r="AP41" s="8">
        <f t="shared" ref="AP41:AP72" si="71">AE41/$AG41</f>
        <v>0.127152509175079</v>
      </c>
      <c r="AQ41" s="8">
        <f t="shared" ref="AQ41:AQ104" si="72">AD41/$AG41</f>
        <v>0.3976935942233415</v>
      </c>
      <c r="AR41" s="8">
        <f t="shared" ref="AR41:AR104" si="73">AF41/$AG41</f>
        <v>0.47515389660157947</v>
      </c>
      <c r="AU41" s="2">
        <v>40603</v>
      </c>
      <c r="AV41" s="1">
        <f>(('Lán með veð í íbúð'!P41*($AA$143/$AA41))+62)+112</f>
        <v>1559.161126077586</v>
      </c>
      <c r="AW41" s="1">
        <f>'Lán með veð í íbúð'!Q41*($AA$143/$AA41)</f>
        <v>58.295355603448272</v>
      </c>
      <c r="AX41" s="1">
        <f>'Lán með veð í íbúð'!R41*($AA$143/$AA41)</f>
        <v>101.04088900862068</v>
      </c>
      <c r="AY41" s="1">
        <f t="shared" si="5"/>
        <v>1718.4973706896551</v>
      </c>
      <c r="AZ41" s="8">
        <f t="shared" si="8"/>
        <v>0.90728164771754904</v>
      </c>
      <c r="BA41" s="8">
        <f t="shared" si="9"/>
        <v>3.3922283849671296E-2</v>
      </c>
      <c r="BB41" s="8">
        <f t="shared" si="10"/>
        <v>5.8796068432779548E-2</v>
      </c>
      <c r="BC41" s="1">
        <f t="shared" si="24"/>
        <v>-28.82815471602089</v>
      </c>
      <c r="BD41" s="1">
        <f t="shared" si="25"/>
        <v>31.614673597385995</v>
      </c>
      <c r="BE41" s="1">
        <f t="shared" si="26"/>
        <v>-55.488198894382904</v>
      </c>
      <c r="BF41" s="1">
        <f t="shared" ref="BF41" si="74">SUM(AY39:AY41)-SUM(AY27:AY29)</f>
        <v>-67.487063242831027</v>
      </c>
      <c r="BG41" s="9">
        <f t="shared" si="29"/>
        <v>-1.2705674488584506E-2</v>
      </c>
      <c r="BH41" s="9">
        <f t="shared" ref="BH41:BI41" si="75">SUM(AW39:AW41)/SUM(AW27:AW29)-1</f>
        <v>1.7066685552283856</v>
      </c>
      <c r="BI41" s="9">
        <f t="shared" si="75"/>
        <v>-0.21414484221074015</v>
      </c>
      <c r="BJ41" s="1"/>
      <c r="BK41" s="1">
        <f>'Lán með veð í íbúð'!P41-'Lán með veð í íbúð'!P29</f>
        <v>2.2000000000000455</v>
      </c>
      <c r="BL41" s="1">
        <f>'Lán með veð í íbúð'!Q41-'Lán með veð í íbúð'!Q29</f>
        <v>25.412999999999997</v>
      </c>
      <c r="BM41" s="1">
        <f>'Lán með veð í íbúð'!R41-'Lán með veð í íbúð'!R29</f>
        <v>-41.016000000000005</v>
      </c>
      <c r="BQ41" s="2">
        <v>40603</v>
      </c>
      <c r="BR41" s="10">
        <f t="shared" si="18"/>
        <v>-48.740444438984127</v>
      </c>
      <c r="BS41" s="10">
        <f t="shared" si="19"/>
        <v>-10.0228751649488</v>
      </c>
      <c r="BT41" s="10">
        <f t="shared" si="20"/>
        <v>6.0616395909152061</v>
      </c>
    </row>
    <row r="42" spans="1:72" x14ac:dyDescent="0.25">
      <c r="A42" s="2">
        <v>40634</v>
      </c>
      <c r="B42" s="1">
        <f>(Sheet1!B152)/1000</f>
        <v>174.042</v>
      </c>
      <c r="C42" s="1">
        <f>'Lán með veð í íbúð'!C42/1000</f>
        <v>382.10399999999998</v>
      </c>
      <c r="D42" s="1">
        <f>'Lán með veð í íbúð'!D42/1000</f>
        <v>649.83600000000001</v>
      </c>
      <c r="E42" s="1">
        <f t="shared" si="7"/>
        <v>1205.982</v>
      </c>
      <c r="G42" s="8">
        <f t="shared" si="27"/>
        <v>0.144315586799803</v>
      </c>
      <c r="H42" s="8">
        <f t="shared" si="27"/>
        <v>0.3168405498589531</v>
      </c>
      <c r="I42" s="8">
        <f t="shared" si="27"/>
        <v>0.5388438633412439</v>
      </c>
      <c r="J42" s="8"/>
      <c r="K42" s="9">
        <f t="shared" si="11"/>
        <v>0.9050848188447258</v>
      </c>
      <c r="L42" s="9">
        <f t="shared" si="12"/>
        <v>4.6434358058412152E-2</v>
      </c>
      <c r="Q42" s="2">
        <v>40634</v>
      </c>
      <c r="R42" s="1">
        <f>'Lán með veð í íbúð'!P42</f>
        <v>1091.5160000000001</v>
      </c>
      <c r="S42" s="1">
        <f>'Lán með veð í íbúð'!Q42</f>
        <v>55.999000000000002</v>
      </c>
      <c r="T42" s="1">
        <f>'Lán með veð í íbúð'!R42</f>
        <v>58.466999999999999</v>
      </c>
      <c r="V42">
        <v>174042</v>
      </c>
      <c r="Z42" t="s">
        <v>37</v>
      </c>
      <c r="AA42">
        <v>374.1</v>
      </c>
      <c r="AC42" s="2">
        <v>40634</v>
      </c>
      <c r="AD42">
        <f t="shared" si="13"/>
        <v>654.56651162790695</v>
      </c>
      <c r="AE42">
        <f t="shared" si="56"/>
        <v>218.89003207698474</v>
      </c>
      <c r="AF42">
        <f t="shared" si="57"/>
        <v>817.28906174819554</v>
      </c>
      <c r="AG42">
        <f t="shared" si="58"/>
        <v>1690.7456054530871</v>
      </c>
      <c r="AH42" s="9">
        <f t="shared" si="22"/>
        <v>-3.0121486229668593E-2</v>
      </c>
      <c r="AJ42" s="9">
        <f t="shared" si="23"/>
        <v>-4.6013703175033283E-2</v>
      </c>
      <c r="AP42" s="8">
        <f t="shared" si="71"/>
        <v>0.12946361142149854</v>
      </c>
      <c r="AQ42" s="8">
        <f t="shared" si="72"/>
        <v>0.3871466585610292</v>
      </c>
      <c r="AR42" s="8">
        <f t="shared" si="73"/>
        <v>0.48338973001747232</v>
      </c>
      <c r="AU42" s="2">
        <v>40634</v>
      </c>
      <c r="AV42" s="1">
        <f>(('Lán með veð í íbúð'!P42*($AA$143/$AA42))+62)+112</f>
        <v>1546.7834215450414</v>
      </c>
      <c r="AW42" s="1">
        <f>'Lán með veð í íbúð'!Q42*($AA$143/$AA42)</f>
        <v>70.429108527131774</v>
      </c>
      <c r="AX42" s="1">
        <f>'Lán með veð í íbúð'!R42*($AA$143/$AA42)</f>
        <v>73.533075380914184</v>
      </c>
      <c r="AY42" s="1">
        <f t="shared" si="5"/>
        <v>1690.7456054530874</v>
      </c>
      <c r="AZ42" s="8">
        <f t="shared" si="8"/>
        <v>0.91485284158436897</v>
      </c>
      <c r="BA42" s="8">
        <f t="shared" si="9"/>
        <v>4.1655650796890951E-2</v>
      </c>
      <c r="BB42" s="8">
        <f t="shared" si="10"/>
        <v>4.3491507618740037E-2</v>
      </c>
      <c r="BC42" s="1">
        <f t="shared" si="24"/>
        <v>-44.297137828240466</v>
      </c>
      <c r="BD42" s="1">
        <f t="shared" si="25"/>
        <v>39.365503524383016</v>
      </c>
      <c r="BE42" s="1">
        <f t="shared" si="26"/>
        <v>-76.618244025352979</v>
      </c>
      <c r="BF42" s="1">
        <f t="shared" ref="BF42" si="76">SUM(AY40:AY42)-SUM(AY28:AY30)</f>
        <v>-159.80021358141494</v>
      </c>
      <c r="BG42" s="9">
        <f t="shared" si="29"/>
        <v>-3.0121486229668482E-2</v>
      </c>
      <c r="BH42" s="9">
        <f t="shared" ref="BH42:BI42" si="77">SUM(AW40:AW42)/SUM(AW28:AW30)-1</f>
        <v>1.2867171256750121</v>
      </c>
      <c r="BI42" s="9">
        <f t="shared" si="77"/>
        <v>-0.33538110421942635</v>
      </c>
      <c r="BJ42" s="1"/>
      <c r="BK42" s="1">
        <f>'Lán með veð í íbúð'!P42-'Lán með veð í íbúð'!P30</f>
        <v>-4.1989999999998417</v>
      </c>
      <c r="BL42" s="1">
        <f>'Lán með veð í íbúð'!Q42-'Lán með veð í íbúð'!Q30</f>
        <v>31.980000000000004</v>
      </c>
      <c r="BM42" s="1">
        <f>'Lán með veð í íbúð'!R42-'Lán með veð í íbúð'!R30</f>
        <v>-57.632999999999996</v>
      </c>
      <c r="BQ42" s="2">
        <v>40634</v>
      </c>
      <c r="BR42" s="10">
        <f t="shared" si="18"/>
        <v>-75.005009812444882</v>
      </c>
      <c r="BS42" s="10">
        <f t="shared" si="19"/>
        <v>-9.8766900230702106</v>
      </c>
      <c r="BT42" s="10">
        <f t="shared" si="20"/>
        <v>3.3318215063044363</v>
      </c>
    </row>
    <row r="43" spans="1:72" x14ac:dyDescent="0.25">
      <c r="A43" s="2">
        <v>40664</v>
      </c>
      <c r="B43" s="1">
        <f>(Sheet1!B153)/1000</f>
        <v>175.113</v>
      </c>
      <c r="C43" s="1">
        <f>'Lán með veð í íbúð'!C43/1000</f>
        <v>372.94499999999999</v>
      </c>
      <c r="D43" s="1">
        <f>'Lán með veð í íbúð'!D43/1000</f>
        <v>658.07399999999996</v>
      </c>
      <c r="E43" s="1">
        <f t="shared" si="7"/>
        <v>1206.1320000000001</v>
      </c>
      <c r="G43" s="8">
        <f t="shared" si="27"/>
        <v>0.1451856015759469</v>
      </c>
      <c r="H43" s="8">
        <f t="shared" si="27"/>
        <v>0.30920744993085331</v>
      </c>
      <c r="I43" s="8">
        <f t="shared" si="27"/>
        <v>0.54560694849319968</v>
      </c>
      <c r="J43" s="8"/>
      <c r="K43" s="9">
        <f t="shared" si="11"/>
        <v>0.91107855524934256</v>
      </c>
      <c r="L43" s="9">
        <f t="shared" si="12"/>
        <v>5.2889733462009134E-2</v>
      </c>
      <c r="Q43" s="2">
        <v>40664</v>
      </c>
      <c r="R43" s="1">
        <f>'Lán með veð í íbúð'!P43</f>
        <v>1098.8810000000001</v>
      </c>
      <c r="S43" s="1">
        <f>'Lán með veð í íbúð'!Q43</f>
        <v>63.792000000000002</v>
      </c>
      <c r="T43" s="1">
        <f>'Lán með veð í íbúð'!R43</f>
        <v>43.459000000000003</v>
      </c>
      <c r="V43">
        <v>175113</v>
      </c>
      <c r="Z43" t="s">
        <v>38</v>
      </c>
      <c r="AA43">
        <v>377.6</v>
      </c>
      <c r="AC43" s="2">
        <v>40664</v>
      </c>
      <c r="AD43">
        <f t="shared" si="13"/>
        <v>638.69974179025417</v>
      </c>
      <c r="AE43">
        <f t="shared" si="56"/>
        <v>218.19562102754236</v>
      </c>
      <c r="AF43">
        <f t="shared" si="57"/>
        <v>819.97832891949145</v>
      </c>
      <c r="AG43">
        <f t="shared" si="58"/>
        <v>1676.873691737288</v>
      </c>
      <c r="AH43" s="9">
        <f t="shared" si="22"/>
        <v>-4.4335029641446089E-2</v>
      </c>
      <c r="AJ43" s="9">
        <f t="shared" si="23"/>
        <v>-5.718203365078367E-2</v>
      </c>
      <c r="AP43" s="8">
        <f t="shared" si="71"/>
        <v>0.1301204867741026</v>
      </c>
      <c r="AQ43" s="8">
        <f t="shared" si="72"/>
        <v>0.38088720989387304</v>
      </c>
      <c r="AR43" s="8">
        <f t="shared" si="73"/>
        <v>0.48899230333202437</v>
      </c>
      <c r="AU43" s="2">
        <v>40664</v>
      </c>
      <c r="AV43" s="1">
        <f>(('Lán með veð í íbúð'!P43*($AA$143/$AA43))+62)+112</f>
        <v>1543.2359917902543</v>
      </c>
      <c r="AW43" s="1">
        <f>'Lán með veð í íbúð'!Q43*($AA$143/$AA43)</f>
        <v>79.486588983050851</v>
      </c>
      <c r="AX43" s="1">
        <f>'Lán með veð í íbúð'!R43*($AA$143/$AA43)</f>
        <v>54.151110963983051</v>
      </c>
      <c r="AY43" s="1">
        <f t="shared" si="5"/>
        <v>1676.873691737288</v>
      </c>
      <c r="AZ43" s="8">
        <f t="shared" si="8"/>
        <v>0.92030544661441893</v>
      </c>
      <c r="BA43" s="8">
        <f t="shared" si="9"/>
        <v>4.7401655458438566E-2</v>
      </c>
      <c r="BB43" s="8">
        <f t="shared" si="10"/>
        <v>3.2292897927142614E-2</v>
      </c>
      <c r="BC43" s="1">
        <f t="shared" si="24"/>
        <v>-53.750235967752815</v>
      </c>
      <c r="BD43" s="1">
        <f t="shared" si="25"/>
        <v>44.175261307168014</v>
      </c>
      <c r="BE43" s="1">
        <f t="shared" si="26"/>
        <v>-92.127635271987373</v>
      </c>
      <c r="BF43" s="1">
        <f t="shared" ref="BF43" si="78">SUM(AY41:AY43)-SUM(AY29:AY31)</f>
        <v>-235.95416827479949</v>
      </c>
      <c r="BG43" s="9">
        <f t="shared" si="29"/>
        <v>-4.4335029641445978E-2</v>
      </c>
      <c r="BH43" s="9">
        <f t="shared" ref="BH43:BI43" si="79">SUM(AW41:AW43)/SUM(AW29:AW31)-1</f>
        <v>1.2374904923160774</v>
      </c>
      <c r="BI43" s="9">
        <f t="shared" si="79"/>
        <v>-0.49504260248783549</v>
      </c>
      <c r="BJ43" s="1"/>
      <c r="BK43" s="1">
        <f>'Lán með veð í íbúð'!P43-'Lán með veð í íbúð'!P31</f>
        <v>-5.9369999999998981</v>
      </c>
      <c r="BL43" s="1">
        <f>'Lán með veð í íbúð'!Q43-'Lán með veð í íbúð'!Q31</f>
        <v>36.376000000000005</v>
      </c>
      <c r="BM43" s="1">
        <f>'Lán með veð í íbúð'!R43-'Lán með veð í íbúð'!R31</f>
        <v>-70.113</v>
      </c>
      <c r="BQ43" s="2">
        <v>40664</v>
      </c>
      <c r="BR43" s="10">
        <f t="shared" si="18"/>
        <v>-89.368425469532326</v>
      </c>
      <c r="BS43" s="10">
        <f t="shared" si="19"/>
        <v>-9.8184933989564058</v>
      </c>
      <c r="BT43" s="10">
        <f t="shared" si="20"/>
        <v>-2.5156910640837395</v>
      </c>
    </row>
    <row r="44" spans="1:72" x14ac:dyDescent="0.25">
      <c r="A44" s="2">
        <v>40695</v>
      </c>
      <c r="B44" s="1">
        <f>(Sheet1!B154)/1000</f>
        <v>176.55500000000001</v>
      </c>
      <c r="C44" s="1">
        <f>'Lán með veð í íbúð'!C44/1000</f>
        <v>369.613</v>
      </c>
      <c r="D44" s="1">
        <f>'Lán með veð í íbúð'!D44/1000</f>
        <v>664.43600000000004</v>
      </c>
      <c r="E44" s="1">
        <f t="shared" si="7"/>
        <v>1210.604</v>
      </c>
      <c r="G44" s="8">
        <f t="shared" si="27"/>
        <v>0.14584042345804243</v>
      </c>
      <c r="H44" s="8">
        <f t="shared" si="27"/>
        <v>0.30531288513832766</v>
      </c>
      <c r="I44" s="8">
        <f t="shared" si="27"/>
        <v>0.54884669140362996</v>
      </c>
      <c r="J44" s="8"/>
      <c r="K44" s="9">
        <f t="shared" si="11"/>
        <v>0.91356132971640602</v>
      </c>
      <c r="L44" s="9">
        <f t="shared" si="12"/>
        <v>5.5128679568215537E-2</v>
      </c>
      <c r="Q44" s="2">
        <v>40695</v>
      </c>
      <c r="R44" s="1">
        <f>'Lán með veð í íbúð'!P44</f>
        <v>1105.961</v>
      </c>
      <c r="S44" s="1">
        <f>'Lán með veð í íbúð'!Q44</f>
        <v>66.739000000000004</v>
      </c>
      <c r="T44" s="1">
        <f>'Lán með veð í íbúð'!R44</f>
        <v>37.904000000000003</v>
      </c>
      <c r="V44">
        <v>176555</v>
      </c>
      <c r="Z44" t="s">
        <v>39</v>
      </c>
      <c r="AA44">
        <v>379.5</v>
      </c>
      <c r="AC44" s="2">
        <v>40695</v>
      </c>
      <c r="AD44">
        <f t="shared" si="13"/>
        <v>632.24220421607379</v>
      </c>
      <c r="AE44">
        <f t="shared" si="56"/>
        <v>218.89098155467724</v>
      </c>
      <c r="AF44">
        <f t="shared" si="57"/>
        <v>823.76057444005278</v>
      </c>
      <c r="AG44">
        <f t="shared" si="58"/>
        <v>1674.8937602108037</v>
      </c>
      <c r="AH44" s="9">
        <f t="shared" si="22"/>
        <v>-5.6466923280723225E-2</v>
      </c>
      <c r="AJ44" s="9">
        <f t="shared" si="23"/>
        <v>-6.6087841502862399E-2</v>
      </c>
      <c r="AP44" s="8">
        <f t="shared" si="71"/>
        <v>0.1306894722248696</v>
      </c>
      <c r="AQ44" s="8">
        <f t="shared" si="72"/>
        <v>0.3774819748188083</v>
      </c>
      <c r="AR44" s="8">
        <f t="shared" si="73"/>
        <v>0.49182855295632211</v>
      </c>
      <c r="AU44" s="2">
        <v>40695</v>
      </c>
      <c r="AV44" s="1">
        <f>(('Lán með veð í íbúð'!P44*($AA$143/$AA44))+62)+112</f>
        <v>1545.1584993412387</v>
      </c>
      <c r="AW44" s="1">
        <f>'Lán með veð í íbúð'!Q44*($AA$143/$AA44)</f>
        <v>82.742291172595529</v>
      </c>
      <c r="AX44" s="1">
        <f>'Lán með veð í íbúð'!R44*($AA$143/$AA44)</f>
        <v>46.992969696969702</v>
      </c>
      <c r="AY44" s="1">
        <f t="shared" si="5"/>
        <v>1674.893760210804</v>
      </c>
      <c r="AZ44" s="8">
        <f t="shared" si="8"/>
        <v>0.92254119995453521</v>
      </c>
      <c r="BA44" s="8">
        <f t="shared" si="9"/>
        <v>4.9401516166721816E-2</v>
      </c>
      <c r="BB44" s="8">
        <f t="shared" si="10"/>
        <v>2.8057283878742921E-2</v>
      </c>
      <c r="BC44" s="1">
        <f t="shared" si="24"/>
        <v>-63.987970035306034</v>
      </c>
      <c r="BD44" s="1">
        <f t="shared" si="25"/>
        <v>45.683793507119013</v>
      </c>
      <c r="BE44" s="1">
        <f t="shared" si="26"/>
        <v>-100.21886908358508</v>
      </c>
      <c r="BF44" s="1">
        <f t="shared" ref="BF44" si="80">SUM(AY42:AY44)-SUM(AY30:AY32)</f>
        <v>-301.7755338735542</v>
      </c>
      <c r="BG44" s="9">
        <f t="shared" si="29"/>
        <v>-5.6466923280723114E-2</v>
      </c>
      <c r="BH44" s="9">
        <f t="shared" ref="BH44:BI44" si="81">SUM(AW42:AW44)/SUM(AW30:AW32)-1</f>
        <v>1.2493500206727997</v>
      </c>
      <c r="BI44" s="9">
        <f t="shared" si="81"/>
        <v>-0.60626542646116011</v>
      </c>
      <c r="BJ44" s="1"/>
      <c r="BK44" s="1">
        <f>'Lán með veð í íbúð'!P44-'Lán með veð í íbúð'!P32</f>
        <v>-4.63799999999992</v>
      </c>
      <c r="BL44" s="1">
        <f>'Lán með veð í íbúð'!Q44-'Lán með veð í íbúð'!Q32</f>
        <v>38.061000000000007</v>
      </c>
      <c r="BM44" s="1">
        <f>'Lán með veð í íbúð'!R44-'Lán með veð í íbúð'!R32</f>
        <v>-76.016999999999996</v>
      </c>
      <c r="BQ44" s="2">
        <v>40695</v>
      </c>
      <c r="BR44" s="10">
        <f t="shared" si="18"/>
        <v>-95.925643902574848</v>
      </c>
      <c r="BS44" s="10">
        <f t="shared" si="19"/>
        <v>-10.173125833402935</v>
      </c>
      <c r="BT44" s="10">
        <f t="shared" si="20"/>
        <v>-12.424275875794365</v>
      </c>
    </row>
    <row r="45" spans="1:72" x14ac:dyDescent="0.25">
      <c r="A45" s="2">
        <v>40725</v>
      </c>
      <c r="B45" s="1">
        <f>(Sheet1!B155)/1000</f>
        <v>183.01499999999999</v>
      </c>
      <c r="C45" s="1">
        <f>'Lán með veð í íbúð'!C45/1000</f>
        <v>368.05</v>
      </c>
      <c r="D45" s="1">
        <f>'Lán með veð í íbúð'!D45/1000</f>
        <v>667.95600000000002</v>
      </c>
      <c r="E45" s="1">
        <f t="shared" si="7"/>
        <v>1219.0210000000002</v>
      </c>
      <c r="G45" s="8">
        <f t="shared" si="27"/>
        <v>0.15013277047729282</v>
      </c>
      <c r="H45" s="8">
        <f t="shared" si="27"/>
        <v>0.30192260838820656</v>
      </c>
      <c r="I45" s="8">
        <f t="shared" si="27"/>
        <v>0.54794462113450049</v>
      </c>
      <c r="J45" s="8"/>
      <c r="K45" s="9">
        <f t="shared" si="11"/>
        <v>0.91433699665551282</v>
      </c>
      <c r="L45" s="9">
        <f t="shared" si="12"/>
        <v>5.7320587586267992E-2</v>
      </c>
      <c r="Q45" s="2">
        <v>40725</v>
      </c>
      <c r="R45" s="1">
        <f>'Lán með veð í íbúð'!P45</f>
        <v>1114.596</v>
      </c>
      <c r="S45" s="1">
        <f>'Lán með veð í íbúð'!Q45</f>
        <v>69.875</v>
      </c>
      <c r="T45" s="1">
        <f>'Lán með veð í íbúð'!R45</f>
        <v>34.549999999999997</v>
      </c>
      <c r="V45">
        <v>183015</v>
      </c>
      <c r="Z45" t="s">
        <v>40</v>
      </c>
      <c r="AA45">
        <v>379.9</v>
      </c>
      <c r="AC45" s="2">
        <v>40725</v>
      </c>
      <c r="AD45">
        <f t="shared" si="13"/>
        <v>629.8239668333772</v>
      </c>
      <c r="AE45">
        <f t="shared" si="56"/>
        <v>226.66111476704395</v>
      </c>
      <c r="AF45">
        <f t="shared" si="57"/>
        <v>827.25269281389853</v>
      </c>
      <c r="AG45">
        <f t="shared" si="58"/>
        <v>1683.7377744143196</v>
      </c>
      <c r="AH45" s="9">
        <f t="shared" si="22"/>
        <v>-6.1719026214059114E-2</v>
      </c>
      <c r="AJ45" s="9">
        <f t="shared" si="23"/>
        <v>-6.1849563485443237E-2</v>
      </c>
      <c r="AP45" s="8">
        <f t="shared" si="71"/>
        <v>0.13461782363698943</v>
      </c>
      <c r="AQ45" s="8">
        <f t="shared" si="72"/>
        <v>0.37406297845426589</v>
      </c>
      <c r="AR45" s="8">
        <f t="shared" si="73"/>
        <v>0.49131919790874479</v>
      </c>
      <c r="AU45" s="2">
        <v>40725</v>
      </c>
      <c r="AV45" s="1">
        <f>(('Lán með veð í íbúð'!P45*($AA$143/$AA45))+62)+112</f>
        <v>1554.4091023953674</v>
      </c>
      <c r="AW45" s="1">
        <f>'Lán með veð í íbúð'!Q45*($AA$143/$AA45)</f>
        <v>86.53905633061332</v>
      </c>
      <c r="AX45" s="1">
        <f>'Lán með veð í íbúð'!R45*($AA$143/$AA45)</f>
        <v>42.78961568833904</v>
      </c>
      <c r="AY45" s="1">
        <f t="shared" si="5"/>
        <v>1683.7377744143196</v>
      </c>
      <c r="AZ45" s="8">
        <f t="shared" si="8"/>
        <v>0.92318954056611424</v>
      </c>
      <c r="BA45" s="8">
        <f t="shared" si="9"/>
        <v>5.1396991648961214E-2</v>
      </c>
      <c r="BB45" s="8">
        <f t="shared" si="10"/>
        <v>2.5413467784924652E-2</v>
      </c>
      <c r="BC45" s="1">
        <f t="shared" si="24"/>
        <v>-59.664309271760203</v>
      </c>
      <c r="BD45" s="1">
        <f t="shared" si="25"/>
        <v>48.997917265089406</v>
      </c>
      <c r="BE45" s="1">
        <f t="shared" si="26"/>
        <v>-100.33760300118269</v>
      </c>
      <c r="BF45" s="1">
        <f t="shared" ref="BF45" si="82">SUM(AY43:AY45)-SUM(AY31:AY33)</f>
        <v>-331.22965055219811</v>
      </c>
      <c r="BG45" s="9">
        <f t="shared" si="29"/>
        <v>-6.1719026214059114E-2</v>
      </c>
      <c r="BH45" s="9">
        <f t="shared" ref="BH45:BI45" si="83">SUM(AW43:AW45)/SUM(AW31:AW33)-1</f>
        <v>1.2633586906337837</v>
      </c>
      <c r="BI45" s="9">
        <f t="shared" si="83"/>
        <v>-0.67034395957386295</v>
      </c>
      <c r="BJ45" s="1"/>
      <c r="BK45" s="1">
        <f>'Lán með veð í íbúð'!P45-'Lán með veð í íbúð'!P33</f>
        <v>7.5299999999999727</v>
      </c>
      <c r="BL45" s="1">
        <f>'Lán með veð í íbúð'!Q45-'Lán með veð í íbúð'!Q33</f>
        <v>41.015000000000001</v>
      </c>
      <c r="BM45" s="1">
        <f>'Lán með veð í íbúð'!R45-'Lán með veð í íbúð'!R33</f>
        <v>-75.48</v>
      </c>
      <c r="BQ45" s="2">
        <v>40725</v>
      </c>
      <c r="BR45" s="10">
        <f t="shared" si="18"/>
        <v>-93.070152602619487</v>
      </c>
      <c r="BS45" s="10">
        <f t="shared" si="19"/>
        <v>-2.7274724599397473</v>
      </c>
      <c r="BT45" s="10">
        <f t="shared" si="20"/>
        <v>-15.206369945294227</v>
      </c>
    </row>
    <row r="46" spans="1:72" x14ac:dyDescent="0.25">
      <c r="A46" s="2">
        <v>40756</v>
      </c>
      <c r="B46" s="1">
        <f>(Sheet1!B156)/1000</f>
        <v>183.09</v>
      </c>
      <c r="C46" s="1">
        <f>'Lán með veð í íbúð'!C46/1000</f>
        <v>362.84</v>
      </c>
      <c r="D46" s="1">
        <f>'Lán með veð í íbúð'!D46/1000</f>
        <v>668.38099999999997</v>
      </c>
      <c r="E46" s="1">
        <f t="shared" si="7"/>
        <v>1214.3109999999999</v>
      </c>
      <c r="G46" s="8">
        <f t="shared" si="27"/>
        <v>0.15077686029361506</v>
      </c>
      <c r="H46" s="8">
        <f t="shared" si="27"/>
        <v>0.29880318962769836</v>
      </c>
      <c r="I46" s="8">
        <f t="shared" si="27"/>
        <v>0.5504199500786866</v>
      </c>
      <c r="J46" s="8"/>
      <c r="K46" s="9">
        <f t="shared" si="11"/>
        <v>0.91674538071383693</v>
      </c>
      <c r="L46" s="9">
        <f t="shared" si="12"/>
        <v>6.3271270704127691E-2</v>
      </c>
      <c r="Q46" s="2">
        <v>40756</v>
      </c>
      <c r="R46" s="1">
        <f>'Lán með veð í íbúð'!P46</f>
        <v>1113.2139999999999</v>
      </c>
      <c r="S46" s="1">
        <f>'Lán með veð í íbúð'!Q46</f>
        <v>76.831000000000003</v>
      </c>
      <c r="T46" s="1">
        <f>'Lán með veð í íbúð'!R46</f>
        <v>24.265999999999998</v>
      </c>
      <c r="V46">
        <v>183090</v>
      </c>
      <c r="Z46" t="s">
        <v>41</v>
      </c>
      <c r="AA46">
        <v>380.9</v>
      </c>
      <c r="AC46" s="2">
        <v>40756</v>
      </c>
      <c r="AD46">
        <f t="shared" si="13"/>
        <v>622.19170385928066</v>
      </c>
      <c r="AE46">
        <f t="shared" si="56"/>
        <v>226.15868994486743</v>
      </c>
      <c r="AF46">
        <f t="shared" si="57"/>
        <v>825.60582961407192</v>
      </c>
      <c r="AG46">
        <f t="shared" si="58"/>
        <v>1673.9562234182199</v>
      </c>
      <c r="AH46" s="9">
        <f t="shared" si="22"/>
        <v>-5.9705009465499947E-2</v>
      </c>
      <c r="AJ46" s="9">
        <f t="shared" si="23"/>
        <v>-5.1033702980819329E-2</v>
      </c>
      <c r="AP46" s="8">
        <f t="shared" si="71"/>
        <v>0.13510430367351614</v>
      </c>
      <c r="AQ46" s="8">
        <f t="shared" si="72"/>
        <v>0.37168935194061692</v>
      </c>
      <c r="AR46" s="8">
        <f t="shared" si="73"/>
        <v>0.49320634438586702</v>
      </c>
      <c r="AU46" s="2">
        <v>40756</v>
      </c>
      <c r="AV46" s="1">
        <f>(('Lán með veð í íbúð'!P46*($AA$143/$AA46))+62)+112</f>
        <v>1549.0779390916252</v>
      </c>
      <c r="AW46" s="1">
        <f>'Lán með veð í íbúð'!Q46*($AA$143/$AA46)</f>
        <v>94.904136256235248</v>
      </c>
      <c r="AX46" s="1">
        <f>'Lán með veð í íbúð'!R46*($AA$143/$AA46)</f>
        <v>29.974148070359675</v>
      </c>
      <c r="AY46" s="1">
        <f t="shared" si="5"/>
        <v>1673.9562234182201</v>
      </c>
      <c r="AZ46" s="8">
        <f t="shared" si="8"/>
        <v>0.92539931296913291</v>
      </c>
      <c r="BA46" s="8">
        <f t="shared" si="9"/>
        <v>5.669451502288448E-2</v>
      </c>
      <c r="BB46" s="8">
        <f t="shared" si="10"/>
        <v>1.7906172007982644E-2</v>
      </c>
      <c r="BC46" s="1">
        <f t="shared" si="24"/>
        <v>-55.588512921612164</v>
      </c>
      <c r="BD46" s="1">
        <f t="shared" si="25"/>
        <v>57.162925555738838</v>
      </c>
      <c r="BE46" s="1">
        <f t="shared" si="26"/>
        <v>-91.596771675917211</v>
      </c>
      <c r="BF46" s="1">
        <f t="shared" ref="BF46" si="84">SUM(AY44:AY46)-SUM(AY32:AY34)</f>
        <v>-319.54939966141592</v>
      </c>
      <c r="BG46" s="9">
        <f t="shared" si="29"/>
        <v>-5.9705009465499836E-2</v>
      </c>
      <c r="BH46" s="9">
        <f t="shared" ref="BH46:BI46" si="85">SUM(AW44:AW46)/SUM(AW32:AW34)-1</f>
        <v>1.351642254795514</v>
      </c>
      <c r="BI46" s="9">
        <f t="shared" si="85"/>
        <v>-0.70926479065893844</v>
      </c>
      <c r="BJ46" s="1"/>
      <c r="BK46" s="1">
        <f>'Lán með veð í íbúð'!P46-'Lán með veð í íbúð'!P34</f>
        <v>10.643000000000029</v>
      </c>
      <c r="BL46" s="1">
        <f>'Lán með veð í íbúð'!Q46-'Lán með veð í íbúð'!Q34</f>
        <v>47.745000000000005</v>
      </c>
      <c r="BM46" s="1">
        <f>'Lán með veð í íbúð'!R46-'Lán með veð í íbúð'!R34</f>
        <v>-69.425000000000011</v>
      </c>
      <c r="BQ46" s="2">
        <v>40756</v>
      </c>
      <c r="BR46" s="10">
        <f t="shared" si="18"/>
        <v>-77.401951684017718</v>
      </c>
      <c r="BS46" s="10">
        <f t="shared" si="19"/>
        <v>-1.1047477274987898</v>
      </c>
      <c r="BT46" s="10">
        <f t="shared" si="20"/>
        <v>-11.515659630274399</v>
      </c>
    </row>
    <row r="47" spans="1:72" x14ac:dyDescent="0.25">
      <c r="A47" s="2">
        <v>40787</v>
      </c>
      <c r="B47" s="1">
        <f>(Sheet1!B157)/1000</f>
        <v>183.32599999999999</v>
      </c>
      <c r="C47" s="1">
        <f>'Lán með veð í íbúð'!C47/1000</f>
        <v>359.31799999999998</v>
      </c>
      <c r="D47" s="1">
        <f>'Lán með veð í íbúð'!D47/1000</f>
        <v>665.52800000000002</v>
      </c>
      <c r="E47" s="1">
        <f t="shared" si="7"/>
        <v>1208.172</v>
      </c>
      <c r="G47" s="8">
        <f t="shared" si="27"/>
        <v>0.1517383286485699</v>
      </c>
      <c r="H47" s="8">
        <f t="shared" si="27"/>
        <v>0.29740632956234708</v>
      </c>
      <c r="I47" s="8">
        <f t="shared" si="27"/>
        <v>0.55085534178908302</v>
      </c>
      <c r="J47" s="8"/>
      <c r="K47" s="9">
        <f t="shared" si="11"/>
        <v>0.91791897180202808</v>
      </c>
      <c r="L47" s="9">
        <f t="shared" si="12"/>
        <v>6.6062613601374637E-2</v>
      </c>
      <c r="Q47" s="2">
        <v>40787</v>
      </c>
      <c r="R47" s="1">
        <f>'Lán með veð í íbúð'!P47</f>
        <v>1109.0039999999999</v>
      </c>
      <c r="S47" s="1">
        <f>'Lán með veð í íbúð'!Q47</f>
        <v>79.814999999999998</v>
      </c>
      <c r="T47" s="1">
        <f>'Lán með veð í íbúð'!R47</f>
        <v>19.353000000000002</v>
      </c>
      <c r="V47">
        <v>183326</v>
      </c>
      <c r="Z47" t="s">
        <v>42</v>
      </c>
      <c r="AA47">
        <v>383.3</v>
      </c>
      <c r="AC47" s="2">
        <v>40787</v>
      </c>
      <c r="AD47">
        <f t="shared" si="13"/>
        <v>615.06214192538482</v>
      </c>
      <c r="AE47">
        <f t="shared" si="56"/>
        <v>225.03230628750325</v>
      </c>
      <c r="AF47">
        <f t="shared" si="57"/>
        <v>816.93431776676232</v>
      </c>
      <c r="AG47">
        <f t="shared" si="58"/>
        <v>1657.0287659796504</v>
      </c>
      <c r="AH47" s="9">
        <f t="shared" si="22"/>
        <v>-6.1250619551744934E-2</v>
      </c>
      <c r="AJ47" s="9">
        <f t="shared" si="23"/>
        <v>-7.0754595039266288E-2</v>
      </c>
      <c r="AP47" s="8">
        <f t="shared" si="71"/>
        <v>0.13580470714065251</v>
      </c>
      <c r="AQ47" s="8">
        <f t="shared" si="72"/>
        <v>0.37118374439429513</v>
      </c>
      <c r="AR47" s="8">
        <f t="shared" si="73"/>
        <v>0.49301154846505235</v>
      </c>
      <c r="AT47">
        <v>112</v>
      </c>
      <c r="AU47" s="2">
        <v>40787</v>
      </c>
      <c r="AV47" s="1">
        <f>(('Lán með veð í íbúð'!P47*($AA$143/$AA47))+62)+112</f>
        <v>1535.3002400208713</v>
      </c>
      <c r="AW47" s="1">
        <f>'Lán með veð í íbúð'!Q47*($AA$143/$AA47)</f>
        <v>97.972756326637096</v>
      </c>
      <c r="AX47" s="1">
        <f>'Lán með veð í íbúð'!R47*($AA$143/$AA47)</f>
        <v>23.755769632141927</v>
      </c>
      <c r="AY47" s="1">
        <f t="shared" si="5"/>
        <v>1657.0287659796504</v>
      </c>
      <c r="AZ47" s="8">
        <f t="shared" si="8"/>
        <v>0.92653807317170378</v>
      </c>
      <c r="BA47" s="8">
        <f t="shared" si="9"/>
        <v>5.9125561570269249E-2</v>
      </c>
      <c r="BB47" s="8">
        <f t="shared" si="10"/>
        <v>1.4336365258026949E-2</v>
      </c>
      <c r="BC47" s="1">
        <f t="shared" si="24"/>
        <v>-66.049615191483781</v>
      </c>
      <c r="BD47" s="1">
        <f t="shared" si="25"/>
        <v>52.596625604077808</v>
      </c>
      <c r="BE47" s="1">
        <f t="shared" si="26"/>
        <v>-112.71647940260709</v>
      </c>
      <c r="BF47" s="1">
        <f t="shared" ref="BF47" si="86">SUM(AY45:AY47)-SUM(AY33:AY35)</f>
        <v>-327.19582303965672</v>
      </c>
      <c r="BG47" s="9">
        <f t="shared" si="29"/>
        <v>-6.1250619551744823E-2</v>
      </c>
      <c r="BH47" s="9">
        <f t="shared" ref="BH47:BI47" si="87">SUM(AW45:AW47)/SUM(AW33:AW35)-1</f>
        <v>1.3157588905649487</v>
      </c>
      <c r="BI47" s="9">
        <f t="shared" si="87"/>
        <v>-0.75940513954827549</v>
      </c>
      <c r="BJ47" s="1"/>
      <c r="BK47" s="1">
        <f>'Lán með veð í íbúð'!P47-'Lán með veð í íbúð'!P35</f>
        <v>8.9889999999998054</v>
      </c>
      <c r="BL47" s="1">
        <f>'Lán með veð í íbúð'!Q47-'Lán með veð í íbúð'!Q35</f>
        <v>44.844999999999999</v>
      </c>
      <c r="BM47" s="1">
        <f>'Lán með veð í íbúð'!R47-'Lán með veð í íbúð'!R35</f>
        <v>-85.822000000000003</v>
      </c>
      <c r="BQ47" s="2">
        <v>40787</v>
      </c>
      <c r="BR47" s="10">
        <f t="shared" si="18"/>
        <v>-101.38179767748329</v>
      </c>
      <c r="BS47" s="10">
        <f t="shared" si="19"/>
        <v>-2.2064774962805132</v>
      </c>
      <c r="BT47" s="10">
        <f t="shared" si="20"/>
        <v>-22.581193816249197</v>
      </c>
    </row>
    <row r="48" spans="1:72" x14ac:dyDescent="0.25">
      <c r="A48" s="2">
        <v>40817</v>
      </c>
      <c r="B48" s="1">
        <f>(Sheet1!B158)/1000</f>
        <v>183.809</v>
      </c>
      <c r="C48" s="1">
        <f>'Lán með veð í íbúð'!C48/1000</f>
        <v>359.483</v>
      </c>
      <c r="D48" s="1">
        <f>'Lán með veð í íbúð'!D48/1000</f>
        <v>667.87599999999998</v>
      </c>
      <c r="E48" s="1">
        <f t="shared" si="7"/>
        <v>1211.1680000000001</v>
      </c>
      <c r="G48" s="8">
        <f t="shared" si="27"/>
        <v>0.1517617704562868</v>
      </c>
      <c r="H48" s="8">
        <f t="shared" si="27"/>
        <v>0.29680688393352528</v>
      </c>
      <c r="I48" s="8">
        <f t="shared" si="27"/>
        <v>0.55143134561018781</v>
      </c>
      <c r="J48" s="8"/>
      <c r="K48" s="9">
        <f t="shared" si="11"/>
        <v>0.91728562841818806</v>
      </c>
      <c r="L48" s="9">
        <f t="shared" si="12"/>
        <v>6.9635261169383594E-2</v>
      </c>
      <c r="Q48" s="2">
        <v>40817</v>
      </c>
      <c r="R48" s="1">
        <f>'Lán með veð í íbúð'!P48</f>
        <v>1110.9870000000001</v>
      </c>
      <c r="S48" s="1">
        <f>'Lán með veð í íbúð'!Q48</f>
        <v>84.34</v>
      </c>
      <c r="T48" s="1">
        <f>'Lán með veð í íbúð'!R48</f>
        <v>15.840999999999999</v>
      </c>
      <c r="V48">
        <v>183809</v>
      </c>
      <c r="Z48" t="s">
        <v>43</v>
      </c>
      <c r="AA48">
        <v>384.6</v>
      </c>
      <c r="AC48" s="2">
        <v>40817</v>
      </c>
      <c r="AD48">
        <f t="shared" si="13"/>
        <v>613.773144825793</v>
      </c>
      <c r="AE48">
        <f t="shared" si="56"/>
        <v>224.86254420176806</v>
      </c>
      <c r="AF48">
        <f t="shared" si="57"/>
        <v>817.0453926157046</v>
      </c>
      <c r="AG48">
        <f t="shared" si="58"/>
        <v>1655.6810816432658</v>
      </c>
      <c r="AH48" s="9">
        <f t="shared" si="22"/>
        <v>-6.2323218248228951E-2</v>
      </c>
      <c r="AJ48" s="9">
        <f t="shared" si="23"/>
        <v>-6.5078631854527669E-2</v>
      </c>
      <c r="AP48" s="8">
        <f t="shared" si="71"/>
        <v>0.13581271580308912</v>
      </c>
      <c r="AQ48" s="8">
        <f t="shared" si="72"/>
        <v>0.37070734915725578</v>
      </c>
      <c r="AR48" s="8">
        <f t="shared" si="73"/>
        <v>0.49347993503965504</v>
      </c>
      <c r="AT48">
        <v>62</v>
      </c>
      <c r="AU48" s="2">
        <v>40817</v>
      </c>
      <c r="AV48" s="1">
        <f>(('Lán með veð í íbúð'!P48*($AA$143/$AA48))+62)+112</f>
        <v>1533.1247620904837</v>
      </c>
      <c r="AW48" s="1">
        <f>'Lán með veð í íbúð'!Q48*($AA$143/$AA48)</f>
        <v>103.1772490899636</v>
      </c>
      <c r="AX48" s="1">
        <f>'Lán með veð í íbúð'!R48*($AA$143/$AA48)</f>
        <v>19.379070462818511</v>
      </c>
      <c r="AY48" s="1">
        <f t="shared" si="5"/>
        <v>1655.681081643266</v>
      </c>
      <c r="AZ48" s="8">
        <f t="shared" si="8"/>
        <v>0.92597830529588165</v>
      </c>
      <c r="BA48" s="8">
        <f t="shared" si="9"/>
        <v>6.231710335637828E-2</v>
      </c>
      <c r="BB48" s="8">
        <f t="shared" si="10"/>
        <v>1.170459134773996E-2</v>
      </c>
      <c r="BC48" s="1">
        <f t="shared" si="24"/>
        <v>-56.009924468508871</v>
      </c>
      <c r="BD48" s="1">
        <f t="shared" si="25"/>
        <v>56.393861463355329</v>
      </c>
      <c r="BE48" s="1">
        <f t="shared" si="26"/>
        <v>-115.63369301925104</v>
      </c>
      <c r="BF48" s="1">
        <f t="shared" ref="BF48" si="88">SUM(AY46:AY48)-SUM(AY34:AY36)</f>
        <v>-331.44158405620783</v>
      </c>
      <c r="BG48" s="9">
        <f t="shared" si="29"/>
        <v>-6.2323218248228729E-2</v>
      </c>
      <c r="BH48" s="9">
        <f t="shared" ref="BH48:BI48" si="89">SUM(AW46:AW48)/SUM(AW34:AW36)-1</f>
        <v>1.2790799084710898</v>
      </c>
      <c r="BI48" s="9">
        <f t="shared" si="89"/>
        <v>-0.81399851226164932</v>
      </c>
      <c r="BJ48" s="1"/>
      <c r="BK48" s="1">
        <f>'Lán með veð í íbúð'!P48-'Lán með veð í íbúð'!P36</f>
        <v>12.2650000000001</v>
      </c>
      <c r="BL48" s="1">
        <f>'Lán með veð í íbúð'!Q48-'Lán með veð í íbúð'!Q36</f>
        <v>48.017000000000003</v>
      </c>
      <c r="BM48" s="1">
        <f>'Lán með veð í íbúð'!R48-'Lán með veð í íbúð'!R36</f>
        <v>-88.984000000000009</v>
      </c>
      <c r="BQ48" s="2">
        <v>40817</v>
      </c>
      <c r="BR48" s="10">
        <f t="shared" si="18"/>
        <v>-97.260166151485919</v>
      </c>
      <c r="BS48" s="10">
        <f t="shared" si="19"/>
        <v>-0.31929675087360465</v>
      </c>
      <c r="BT48" s="10">
        <f t="shared" si="20"/>
        <v>-17.670293122045223</v>
      </c>
    </row>
    <row r="49" spans="1:72" x14ac:dyDescent="0.25">
      <c r="A49" s="2">
        <v>40848</v>
      </c>
      <c r="B49" s="1">
        <f>(Sheet1!B159)/1000</f>
        <v>183.542</v>
      </c>
      <c r="C49" s="1">
        <f>'Lán með veð í íbúð'!C49/1000</f>
        <v>357.41800000000001</v>
      </c>
      <c r="D49" s="1">
        <f>'Lán með veð í íbúð'!D49/1000</f>
        <v>665.13900000000001</v>
      </c>
      <c r="E49" s="1">
        <f t="shared" si="7"/>
        <v>1206.0990000000002</v>
      </c>
      <c r="G49" s="8">
        <f t="shared" si="27"/>
        <v>0.15217822085915</v>
      </c>
      <c r="H49" s="8">
        <f t="shared" si="27"/>
        <v>0.29634217423279513</v>
      </c>
      <c r="I49" s="8">
        <f t="shared" si="27"/>
        <v>0.5514796049080547</v>
      </c>
      <c r="J49" s="8"/>
      <c r="K49" s="9">
        <f t="shared" si="11"/>
        <v>0.91761289910695543</v>
      </c>
      <c r="L49" s="9">
        <f t="shared" si="12"/>
        <v>7.3294149153593516E-2</v>
      </c>
      <c r="Q49" s="2">
        <v>40848</v>
      </c>
      <c r="R49" s="1">
        <f>'Lán með veð í íbúð'!P49</f>
        <v>1106.732</v>
      </c>
      <c r="S49" s="1">
        <f>'Lán með veð í íbúð'!Q49</f>
        <v>88.4</v>
      </c>
      <c r="T49" s="1">
        <f>'Lán með veð í íbúð'!R49</f>
        <v>10.967000000000001</v>
      </c>
      <c r="V49">
        <v>183542</v>
      </c>
      <c r="Z49" t="s">
        <v>44</v>
      </c>
      <c r="AA49">
        <v>384.6</v>
      </c>
      <c r="AC49" s="2">
        <v>40848</v>
      </c>
      <c r="AD49">
        <f t="shared" si="13"/>
        <v>611.24692927717115</v>
      </c>
      <c r="AE49">
        <f t="shared" si="56"/>
        <v>224.53591003640145</v>
      </c>
      <c r="AF49">
        <f t="shared" si="57"/>
        <v>813.69708658346326</v>
      </c>
      <c r="AG49">
        <f t="shared" si="58"/>
        <v>1649.4799258970359</v>
      </c>
      <c r="AH49" s="9">
        <f t="shared" si="22"/>
        <v>-6.9616164512243728E-2</v>
      </c>
      <c r="AJ49" s="9">
        <f t="shared" si="23"/>
        <v>-7.2991320384786174E-2</v>
      </c>
      <c r="AP49" s="8">
        <f t="shared" si="71"/>
        <v>0.13612527591949455</v>
      </c>
      <c r="AQ49" s="8">
        <f t="shared" si="72"/>
        <v>0.3705694865881784</v>
      </c>
      <c r="AR49" s="8">
        <f t="shared" si="73"/>
        <v>0.49330523749232702</v>
      </c>
      <c r="AU49" s="2">
        <v>40848</v>
      </c>
      <c r="AV49" s="1">
        <f>(('Lán með veð í íbúð'!P49*($AA$143/$AA49))+62)+112</f>
        <v>1527.9194123764948</v>
      </c>
      <c r="AW49" s="1">
        <f>'Lán með veð í íbúð'!Q49*($AA$143/$AA49)</f>
        <v>108.14404576183047</v>
      </c>
      <c r="AX49" s="1">
        <f>'Lán með veð í íbúð'!R49*($AA$143/$AA49)</f>
        <v>13.416467758710349</v>
      </c>
      <c r="AY49" s="1">
        <f t="shared" si="5"/>
        <v>1649.4799258970356</v>
      </c>
      <c r="AZ49" s="8">
        <f t="shared" si="8"/>
        <v>0.92630373270263799</v>
      </c>
      <c r="BA49" s="8">
        <f t="shared" si="9"/>
        <v>6.5562510985405636E-2</v>
      </c>
      <c r="BB49" s="8">
        <f t="shared" si="10"/>
        <v>8.1337563119563763E-3</v>
      </c>
      <c r="BC49" s="1">
        <f t="shared" si="24"/>
        <v>-68.478680646760949</v>
      </c>
      <c r="BD49" s="1">
        <f t="shared" si="25"/>
        <v>61.027107321337994</v>
      </c>
      <c r="BE49" s="1">
        <f t="shared" si="26"/>
        <v>-122.42608627685738</v>
      </c>
      <c r="BF49" s="1">
        <f t="shared" ref="BF49" si="90">SUM(AY47:AY49)-SUM(AY35:AY37)</f>
        <v>-371.29688461669684</v>
      </c>
      <c r="BG49" s="9">
        <f t="shared" si="29"/>
        <v>-6.9616164512243506E-2</v>
      </c>
      <c r="BH49" s="9">
        <f t="shared" ref="BH49:BI49" si="91">SUM(AW47:AW49)/SUM(AW35:AW37)-1</f>
        <v>1.2207202732442961</v>
      </c>
      <c r="BI49" s="9">
        <f t="shared" si="91"/>
        <v>-0.86116503645378062</v>
      </c>
      <c r="BJ49" s="1"/>
      <c r="BK49" s="1">
        <f>'Lán með veð í íbúð'!P49-'Lán með veð í íbúð'!P37</f>
        <v>1.7660000000000764</v>
      </c>
      <c r="BL49" s="1">
        <f>'Lán með veð í íbúð'!Q49-'Lán með veð í íbúð'!Q37</f>
        <v>51.798000000000009</v>
      </c>
      <c r="BM49" s="1">
        <f>'Lán með veð í íbúð'!R49-'Lán með veð í íbúð'!R37</f>
        <v>-94.56</v>
      </c>
      <c r="BQ49" s="2">
        <v>40848</v>
      </c>
      <c r="BR49" s="10">
        <f t="shared" si="18"/>
        <v>-102.05162749437466</v>
      </c>
      <c r="BS49" s="10">
        <f t="shared" si="19"/>
        <v>-1.3053772413003628</v>
      </c>
      <c r="BT49" s="10">
        <f t="shared" si="20"/>
        <v>-26.520654866605128</v>
      </c>
    </row>
    <row r="50" spans="1:72" x14ac:dyDescent="0.25">
      <c r="A50" s="2">
        <v>40878</v>
      </c>
      <c r="B50" s="1">
        <f>(Sheet1!B160)/1000</f>
        <v>181.352</v>
      </c>
      <c r="C50" s="1">
        <f>'Lán með veð í íbúð'!C50/1000</f>
        <v>483.36200000000002</v>
      </c>
      <c r="D50" s="1">
        <f>'Lán með veð í íbúð'!D50/1000</f>
        <v>658.30100000000004</v>
      </c>
      <c r="E50" s="1">
        <f t="shared" si="7"/>
        <v>1323.0150000000001</v>
      </c>
      <c r="G50" s="8">
        <f t="shared" si="27"/>
        <v>0.13707478751185737</v>
      </c>
      <c r="H50" s="8">
        <f t="shared" si="27"/>
        <v>0.36534884336156431</v>
      </c>
      <c r="I50" s="8">
        <f t="shared" si="27"/>
        <v>0.49757636912657832</v>
      </c>
      <c r="J50" s="8"/>
      <c r="K50" s="9">
        <f t="shared" si="11"/>
        <v>0.92002282664973556</v>
      </c>
      <c r="L50" s="9">
        <f t="shared" si="12"/>
        <v>7.4902400955393536E-2</v>
      </c>
      <c r="Q50" s="2">
        <v>40878</v>
      </c>
      <c r="R50" s="1">
        <f>'Lán með veð í íbúð'!P50</f>
        <v>1217.204</v>
      </c>
      <c r="S50" s="1">
        <f>'Lán með veð í íbúð'!Q50</f>
        <v>99.096999999999994</v>
      </c>
      <c r="T50" s="1">
        <f>'Lán með veð í íbúð'!R50</f>
        <v>6.7140000000000004</v>
      </c>
      <c r="V50">
        <v>181352</v>
      </c>
      <c r="Z50" t="s">
        <v>45</v>
      </c>
      <c r="AA50">
        <v>386</v>
      </c>
      <c r="AC50" s="2">
        <v>40878</v>
      </c>
      <c r="AD50">
        <f t="shared" ref="AD50:AD73" si="92">(C50*($AA$143/$AA50))+62</f>
        <v>651.1757020725388</v>
      </c>
      <c r="AE50">
        <f t="shared" si="56"/>
        <v>221.05211398963729</v>
      </c>
      <c r="AF50">
        <f t="shared" si="57"/>
        <v>802.41093393782387</v>
      </c>
      <c r="AG50">
        <f t="shared" si="58"/>
        <v>1674.6387500000001</v>
      </c>
      <c r="AH50" s="9">
        <f t="shared" si="22"/>
        <v>-6.0640088090398669E-2</v>
      </c>
      <c r="AJ50" s="9">
        <f t="shared" si="23"/>
        <v>-4.3599573712902906E-2</v>
      </c>
      <c r="AP50" s="8">
        <f t="shared" si="71"/>
        <v>0.13199987996792578</v>
      </c>
      <c r="AQ50" s="8">
        <f t="shared" si="72"/>
        <v>0.38884547611987286</v>
      </c>
      <c r="AR50" s="8">
        <f t="shared" si="73"/>
        <v>0.47915464391220125</v>
      </c>
      <c r="AU50" s="2">
        <v>40878</v>
      </c>
      <c r="AV50" s="1">
        <f>('Lán með veð í íbúð'!P50*($AA$143/$AA50))+62</f>
        <v>1545.6644611398963</v>
      </c>
      <c r="AW50" s="1">
        <f>'Lán með veð í íbúð'!Q50*($AA$143/$AA50)</f>
        <v>120.79051424870464</v>
      </c>
      <c r="AX50" s="1">
        <f>'Lán með veð í íbúð'!R50*($AA$143/$AA50)</f>
        <v>8.1837746113989631</v>
      </c>
      <c r="AY50" s="1">
        <f t="shared" si="5"/>
        <v>1674.6387499999998</v>
      </c>
      <c r="AZ50" s="8">
        <f t="shared" si="8"/>
        <v>0.9229838143539294</v>
      </c>
      <c r="BA50" s="8">
        <f t="shared" si="9"/>
        <v>7.2129296093682682E-2</v>
      </c>
      <c r="BB50" s="8">
        <f t="shared" si="10"/>
        <v>4.8868895523879186E-3</v>
      </c>
      <c r="BC50" s="1">
        <f t="shared" si="24"/>
        <v>-23.508534496864058</v>
      </c>
      <c r="BD50" s="1">
        <f t="shared" si="25"/>
        <v>74.43850170439049</v>
      </c>
      <c r="BE50" s="1">
        <f t="shared" si="26"/>
        <v>-127.27198213798748</v>
      </c>
      <c r="BF50" s="1">
        <f t="shared" ref="BF50" si="93">SUM(AY48:AY50)-SUM(AY36:AY38)</f>
        <v>-321.46943055714564</v>
      </c>
      <c r="BG50" s="9">
        <f t="shared" si="29"/>
        <v>-6.0640088090398669E-2</v>
      </c>
      <c r="BH50" s="9">
        <f t="shared" ref="BH50:BI50" si="94">SUM(AW48:AW50)/SUM(AW36:AW38)-1</f>
        <v>1.3679591541118783</v>
      </c>
      <c r="BI50" s="9">
        <f t="shared" si="94"/>
        <v>-0.89914300783739753</v>
      </c>
      <c r="BJ50" s="1"/>
      <c r="BK50" s="1">
        <f>'Lán með veð í íbúð'!P50-'Lán með veð í íbúð'!P38</f>
        <v>129.82899999999995</v>
      </c>
      <c r="BL50" s="1">
        <f>'Lán með veð í íbúð'!Q50-'Lán með veð í íbúð'!Q38</f>
        <v>62.970999999999997</v>
      </c>
      <c r="BM50" s="1">
        <f>'Lán með veð í íbúð'!R50-'Lán með veð í íbúð'!R38</f>
        <v>-98.858000000000004</v>
      </c>
      <c r="BQ50" s="2">
        <v>40878</v>
      </c>
      <c r="BR50" s="10">
        <f t="shared" si="18"/>
        <v>-55.677416280338207</v>
      </c>
      <c r="BS50" s="10">
        <f t="shared" si="19"/>
        <v>0.50732397054810008</v>
      </c>
      <c r="BT50" s="10">
        <f t="shared" si="20"/>
        <v>-21.171922620670784</v>
      </c>
    </row>
    <row r="51" spans="1:72" x14ac:dyDescent="0.25">
      <c r="A51" s="2">
        <v>40909</v>
      </c>
      <c r="B51" s="1">
        <f>(Sheet1!B161)/1000</f>
        <v>180.95400000000001</v>
      </c>
      <c r="C51" s="1">
        <f>'Lán með veð í íbúð'!C51/1000</f>
        <v>484.94900000000001</v>
      </c>
      <c r="D51" s="1">
        <f>'Lán með veð í íbúð'!D51/1000</f>
        <v>657.779</v>
      </c>
      <c r="E51" s="1">
        <f t="shared" si="7"/>
        <v>1323.682</v>
      </c>
      <c r="G51" s="8">
        <f t="shared" si="27"/>
        <v>0.13670503942789886</v>
      </c>
      <c r="H51" s="8">
        <f t="shared" si="27"/>
        <v>0.36636367345026977</v>
      </c>
      <c r="I51" s="8">
        <f t="shared" si="27"/>
        <v>0.49693128712183138</v>
      </c>
      <c r="J51" s="8"/>
      <c r="K51" s="9">
        <f t="shared" si="11"/>
        <v>0.91922077961323045</v>
      </c>
      <c r="L51" s="9">
        <f t="shared" si="12"/>
        <v>7.7949235541466919E-2</v>
      </c>
      <c r="Q51" s="2">
        <v>40909</v>
      </c>
      <c r="R51" s="1">
        <f>'Lán með veð í íbúð'!P51</f>
        <v>1216.7560000000001</v>
      </c>
      <c r="S51" s="1">
        <f>'Lán með veð í íbúð'!Q51</f>
        <v>103.18</v>
      </c>
      <c r="T51" s="1">
        <f>'Lán með veð í íbúð'!R51</f>
        <v>3.746</v>
      </c>
      <c r="V51">
        <v>180954</v>
      </c>
      <c r="Z51" t="s">
        <v>34</v>
      </c>
      <c r="AA51">
        <v>387.1</v>
      </c>
      <c r="AC51" s="2">
        <v>40909</v>
      </c>
      <c r="AD51">
        <f t="shared" si="92"/>
        <v>651.43039137173855</v>
      </c>
      <c r="AE51">
        <f t="shared" si="56"/>
        <v>219.94021441487985</v>
      </c>
      <c r="AF51">
        <f t="shared" si="57"/>
        <v>799.49630457246178</v>
      </c>
      <c r="AG51">
        <f t="shared" si="58"/>
        <v>1670.8669103590801</v>
      </c>
      <c r="AH51" s="9">
        <f t="shared" si="22"/>
        <v>-6.1053335065761938E-2</v>
      </c>
      <c r="AJ51" s="9">
        <f t="shared" si="23"/>
        <v>-6.6261260359630203E-2</v>
      </c>
      <c r="AP51" s="8">
        <f t="shared" si="71"/>
        <v>0.13163239576491062</v>
      </c>
      <c r="AQ51" s="8">
        <f t="shared" si="72"/>
        <v>0.38987569107568354</v>
      </c>
      <c r="AR51" s="8">
        <f t="shared" si="73"/>
        <v>0.47849191315940592</v>
      </c>
      <c r="AU51" s="2">
        <v>40909</v>
      </c>
      <c r="AV51" s="1">
        <f>('Lán með veð í íbúð'!P51*($AA$143/$AA51))+62</f>
        <v>1540.9038956342029</v>
      </c>
      <c r="AW51" s="1">
        <f>'Lán með veð í íbúð'!Q51*($AA$143/$AA51)</f>
        <v>125.40994575045207</v>
      </c>
      <c r="AX51" s="1">
        <f>'Lán með veð í íbúð'!R51*($AA$143/$AA51)</f>
        <v>4.5530689744252122</v>
      </c>
      <c r="AY51" s="1">
        <f t="shared" si="5"/>
        <v>1670.8669103590803</v>
      </c>
      <c r="AZ51" s="8">
        <f t="shared" si="8"/>
        <v>0.92221821264211434</v>
      </c>
      <c r="BA51" s="8">
        <f t="shared" si="9"/>
        <v>7.505681330627384E-2</v>
      </c>
      <c r="BB51" s="8">
        <f t="shared" si="10"/>
        <v>2.7249740516117633E-3</v>
      </c>
      <c r="BC51" s="1">
        <f t="shared" si="24"/>
        <v>-68.033063639324837</v>
      </c>
      <c r="BD51" s="1">
        <f t="shared" si="25"/>
        <v>80.663246520952896</v>
      </c>
      <c r="BE51" s="1">
        <f t="shared" si="26"/>
        <v>-131.20055237945482</v>
      </c>
      <c r="BF51" s="1">
        <f t="shared" ref="BF51" si="95">SUM(AY49:AY51)-SUM(AY37:AY39)</f>
        <v>-324.79004403056842</v>
      </c>
      <c r="BG51" s="9">
        <f t="shared" si="29"/>
        <v>-6.1053335065762049E-2</v>
      </c>
      <c r="BH51" s="9">
        <f t="shared" ref="BH51:BI51" si="96">SUM(AW49:AW51)/SUM(AW37:AW39)-1</f>
        <v>1.5637075483967973</v>
      </c>
      <c r="BI51" s="9">
        <f t="shared" si="96"/>
        <v>-0.93574944797064774</v>
      </c>
      <c r="BJ51" s="1"/>
      <c r="BK51" s="1">
        <f>'Lán með veð í íbúð'!P51-'Lán með veð í íbúð'!P39</f>
        <v>108.45400000000018</v>
      </c>
      <c r="BL51" s="1">
        <f>'Lán með veð í íbúð'!Q51-'Lán með veð í íbúð'!Q39</f>
        <v>68.619</v>
      </c>
      <c r="BM51" s="1">
        <f>'Lán með veð í íbúð'!R51-'Lán með veð í íbúð'!R39</f>
        <v>-101.10600000000001</v>
      </c>
      <c r="BQ51" s="2">
        <v>40909</v>
      </c>
      <c r="BR51" s="10">
        <f t="shared" si="18"/>
        <v>-57.479168342075468</v>
      </c>
      <c r="BS51" s="10">
        <f t="shared" si="19"/>
        <v>-2.8520227893028789</v>
      </c>
      <c r="BT51" s="10">
        <f t="shared" si="20"/>
        <v>-58.239178366448527</v>
      </c>
    </row>
    <row r="52" spans="1:72" x14ac:dyDescent="0.25">
      <c r="A52" s="2">
        <v>40940</v>
      </c>
      <c r="B52" s="1">
        <f>(Sheet1!B162)/1000</f>
        <v>180.691</v>
      </c>
      <c r="C52" s="1">
        <f>'Lán með veð í íbúð'!C52/1000</f>
        <v>487.202</v>
      </c>
      <c r="D52" s="1">
        <f>'Lán með veð í íbúð'!D52/1000</f>
        <v>657.38</v>
      </c>
      <c r="E52" s="1">
        <f t="shared" si="7"/>
        <v>1325.2730000000001</v>
      </c>
      <c r="G52" s="8">
        <f t="shared" si="27"/>
        <v>0.13634247434302213</v>
      </c>
      <c r="H52" s="8">
        <f t="shared" si="27"/>
        <v>0.36762387824999071</v>
      </c>
      <c r="I52" s="8">
        <f t="shared" si="27"/>
        <v>0.49603364740698702</v>
      </c>
      <c r="J52" s="8"/>
      <c r="K52" s="9">
        <f t="shared" si="11"/>
        <v>0.91741399696515358</v>
      </c>
      <c r="L52" s="9">
        <f t="shared" si="12"/>
        <v>8.0145751101848448E-2</v>
      </c>
      <c r="Q52" s="2">
        <v>40940</v>
      </c>
      <c r="R52" s="1">
        <f>'Lán með veð í íbúð'!P52</f>
        <v>1215.8240000000001</v>
      </c>
      <c r="S52" s="1">
        <f>'Lán með veð í íbúð'!Q52</f>
        <v>106.215</v>
      </c>
      <c r="T52" s="1">
        <f>'Lán með veð í íbúð'!R52</f>
        <v>3.234</v>
      </c>
      <c r="V52">
        <v>180691</v>
      </c>
      <c r="Z52" t="s">
        <v>35</v>
      </c>
      <c r="AA52">
        <v>391</v>
      </c>
      <c r="AC52" s="2">
        <v>40940</v>
      </c>
      <c r="AD52">
        <f t="shared" si="92"/>
        <v>648.26225319693094</v>
      </c>
      <c r="AE52">
        <f t="shared" si="56"/>
        <v>217.42996291560104</v>
      </c>
      <c r="AF52">
        <f t="shared" si="57"/>
        <v>791.04166240409211</v>
      </c>
      <c r="AG52">
        <f t="shared" si="58"/>
        <v>1656.7338785166239</v>
      </c>
      <c r="AH52" s="9">
        <f t="shared" si="22"/>
        <v>-5.1989412459410134E-2</v>
      </c>
      <c r="AJ52" s="9">
        <f t="shared" si="23"/>
        <v>-4.5741018544938949E-2</v>
      </c>
      <c r="AP52" s="8">
        <f t="shared" si="71"/>
        <v>0.13124012597018872</v>
      </c>
      <c r="AQ52" s="8">
        <f t="shared" si="72"/>
        <v>0.39128930820039737</v>
      </c>
      <c r="AR52" s="8">
        <f t="shared" si="73"/>
        <v>0.47747056582941405</v>
      </c>
      <c r="AU52" s="2">
        <v>40940</v>
      </c>
      <c r="AV52" s="1">
        <f>('Lán með veð í íbúð'!P52*($AA$143/$AA52))+62</f>
        <v>1525.0311815856778</v>
      </c>
      <c r="AW52" s="1">
        <f>'Lán með veð í íbúð'!Q52*($AA$143/$AA52)</f>
        <v>127.81114450127878</v>
      </c>
      <c r="AX52" s="1">
        <f>'Lán með veð í íbúð'!R52*($AA$143/$AA52)</f>
        <v>3.8915524296675192</v>
      </c>
      <c r="AY52" s="1">
        <f t="shared" si="5"/>
        <v>1656.7338785166241</v>
      </c>
      <c r="AZ52" s="8">
        <f t="shared" si="8"/>
        <v>0.92050461535266737</v>
      </c>
      <c r="BA52" s="8">
        <f t="shared" si="9"/>
        <v>7.7146454333218539E-2</v>
      </c>
      <c r="BB52" s="8">
        <f t="shared" si="10"/>
        <v>2.3489303141140967E-3</v>
      </c>
      <c r="BC52" s="1">
        <f t="shared" si="24"/>
        <v>-30.755790130395098</v>
      </c>
      <c r="BD52" s="1">
        <f t="shared" si="25"/>
        <v>81.499459703889599</v>
      </c>
      <c r="BE52" s="1">
        <f t="shared" si="26"/>
        <v>-130.15680220726478</v>
      </c>
      <c r="BF52" s="1">
        <f t="shared" ref="BF52" si="97">SUM(AY50:AY52)-SUM(AY38:AY40)</f>
        <v>-274.32551706205868</v>
      </c>
      <c r="BG52" s="9">
        <f t="shared" si="29"/>
        <v>-5.1989412459410134E-2</v>
      </c>
      <c r="BH52" s="9">
        <f t="shared" ref="BH52:BI52" si="98">SUM(AW50:AW52)/SUM(AW38:AW40)-1</f>
        <v>1.7218581259725303</v>
      </c>
      <c r="BI52" s="9">
        <f t="shared" si="98"/>
        <v>-0.95896834366846795</v>
      </c>
      <c r="BJ52" s="1"/>
      <c r="BK52" s="1">
        <f>'Lán með veð í íbúð'!P52-'Lán með veð í íbúð'!P40</f>
        <v>135.94500000000016</v>
      </c>
      <c r="BL52" s="1">
        <f>'Lán með veð í íbúð'!Q52-'Lán með veð í íbúð'!Q40</f>
        <v>70.022000000000006</v>
      </c>
      <c r="BM52" s="1">
        <f>'Lán með veð í íbúð'!R52-'Lán með veð í íbúð'!R40</f>
        <v>-101.52600000000001</v>
      </c>
      <c r="BQ52" s="2">
        <v>40940</v>
      </c>
      <c r="BR52" s="10">
        <f t="shared" si="18"/>
        <v>-56.591495783215919</v>
      </c>
      <c r="BS52" s="10">
        <f t="shared" si="19"/>
        <v>-0.71082985024071377</v>
      </c>
      <c r="BT52" s="10">
        <f t="shared" si="20"/>
        <v>-22.110807000313685</v>
      </c>
    </row>
    <row r="53" spans="1:72" x14ac:dyDescent="0.25">
      <c r="A53" s="2">
        <v>40969</v>
      </c>
      <c r="B53" s="1">
        <f>(Sheet1!B163)/1000</f>
        <v>181.31200000000001</v>
      </c>
      <c r="C53" s="1">
        <f>'Lán með veð í íbúð'!C53/1000</f>
        <v>491.04</v>
      </c>
      <c r="D53" s="1">
        <f>'Lán með veð í íbúð'!D53/1000</f>
        <v>660.98099999999999</v>
      </c>
      <c r="E53" s="1">
        <f t="shared" si="7"/>
        <v>1333.3330000000001</v>
      </c>
      <c r="G53" s="8">
        <f t="shared" si="27"/>
        <v>0.1359840339960085</v>
      </c>
      <c r="H53" s="8">
        <f t="shared" si="27"/>
        <v>0.36828009207002299</v>
      </c>
      <c r="I53" s="8">
        <f t="shared" si="27"/>
        <v>0.49573587393396845</v>
      </c>
      <c r="J53" s="8"/>
      <c r="K53" s="9">
        <f t="shared" si="11"/>
        <v>0.91542097885524465</v>
      </c>
      <c r="L53" s="9">
        <f t="shared" si="12"/>
        <v>8.2624520656130157E-2</v>
      </c>
      <c r="Q53" s="2">
        <v>40969</v>
      </c>
      <c r="R53" s="1">
        <f>'Lán með veð í íbúð'!P53</f>
        <v>1220.5609999999999</v>
      </c>
      <c r="S53" s="1">
        <f>'Lán með veð í íbúð'!Q53</f>
        <v>110.166</v>
      </c>
      <c r="T53" s="1">
        <f>'Lán með veð í íbúð'!R53</f>
        <v>2.6059999999999999</v>
      </c>
      <c r="V53">
        <v>181312</v>
      </c>
      <c r="Z53" t="s">
        <v>36</v>
      </c>
      <c r="AA53">
        <v>395.1</v>
      </c>
      <c r="AC53" s="2">
        <v>40969</v>
      </c>
      <c r="AD53">
        <f t="shared" si="92"/>
        <v>646.7489749430523</v>
      </c>
      <c r="AE53">
        <f t="shared" si="56"/>
        <v>215.91317641103518</v>
      </c>
      <c r="AF53">
        <f t="shared" si="57"/>
        <v>787.1211351556567</v>
      </c>
      <c r="AG53">
        <f t="shared" si="58"/>
        <v>1649.7832865097441</v>
      </c>
      <c r="AH53" s="9">
        <f t="shared" si="22"/>
        <v>-5.0856871329728048E-2</v>
      </c>
      <c r="AJ53" s="9">
        <f t="shared" si="23"/>
        <v>-3.9984980688294813E-2</v>
      </c>
      <c r="AP53" s="8">
        <f t="shared" si="71"/>
        <v>0.13087365969612758</v>
      </c>
      <c r="AQ53" s="8">
        <f t="shared" si="72"/>
        <v>0.39202056429563203</v>
      </c>
      <c r="AR53" s="8">
        <f t="shared" si="73"/>
        <v>0.47710577600824039</v>
      </c>
      <c r="AU53" s="2">
        <v>40969</v>
      </c>
      <c r="AV53" s="1">
        <f>('Lán með veð í íbúð'!P53*($AA$143/$AA53))+62</f>
        <v>1515.4901303467475</v>
      </c>
      <c r="AW53" s="1">
        <f>'Lán með veð í íbúð'!Q53*($AA$143/$AA53)</f>
        <v>131.18983295368258</v>
      </c>
      <c r="AX53" s="1">
        <f>'Lán með veð í íbúð'!R53*($AA$143/$AA53)</f>
        <v>3.1033232093140972</v>
      </c>
      <c r="AY53" s="1">
        <f t="shared" si="5"/>
        <v>1649.7832865097441</v>
      </c>
      <c r="AZ53" s="8">
        <f t="shared" si="8"/>
        <v>0.91859951712378829</v>
      </c>
      <c r="BA53" s="8">
        <f t="shared" si="9"/>
        <v>7.9519433871357584E-2</v>
      </c>
      <c r="BB53" s="8">
        <f t="shared" si="10"/>
        <v>1.88104900485411E-3</v>
      </c>
      <c r="BC53" s="1">
        <f t="shared" si="24"/>
        <v>-43.670995730838513</v>
      </c>
      <c r="BD53" s="1">
        <f t="shared" si="25"/>
        <v>72.894477350234311</v>
      </c>
      <c r="BE53" s="1">
        <f t="shared" si="26"/>
        <v>-97.937565799306583</v>
      </c>
      <c r="BF53" s="1">
        <f t="shared" ref="BF53" si="99">SUM(AY51:AY53)-SUM(AY39:AY41)</f>
        <v>-266.69758631150853</v>
      </c>
      <c r="BG53" s="9">
        <f t="shared" si="29"/>
        <v>-5.0856871329728048E-2</v>
      </c>
      <c r="BH53" s="9">
        <f t="shared" ref="BH53:BI53" si="100">SUM(AW51:AW53)/SUM(AW39:AW41)-1</f>
        <v>1.5738285774220557</v>
      </c>
      <c r="BI53" s="9">
        <f t="shared" si="100"/>
        <v>-0.9688602755956367</v>
      </c>
      <c r="BJ53" s="1"/>
      <c r="BK53" s="1">
        <f>'Lán með veð í íbúð'!P53-'Lán með veð í íbúð'!P41</f>
        <v>127.74099999999999</v>
      </c>
      <c r="BL53" s="1">
        <f>'Lán með veð í íbúð'!Q53-'Lán með veð í íbúð'!Q41</f>
        <v>64.174000000000007</v>
      </c>
      <c r="BM53" s="1">
        <f>'Lán með veð í íbúð'!R53-'Lán með veð í íbúð'!R41</f>
        <v>-77.11</v>
      </c>
      <c r="BQ53" s="2">
        <v>40969</v>
      </c>
      <c r="BR53" s="10">
        <f t="shared" si="18"/>
        <v>-36.686421069878747</v>
      </c>
      <c r="BS53" s="10">
        <f t="shared" si="19"/>
        <v>-2.5980762829303501</v>
      </c>
      <c r="BT53" s="10">
        <f t="shared" si="20"/>
        <v>-29.429586827101957</v>
      </c>
    </row>
    <row r="54" spans="1:72" x14ac:dyDescent="0.25">
      <c r="A54" s="2">
        <v>41000</v>
      </c>
      <c r="B54" s="1">
        <f>(Sheet1!B164)/1000</f>
        <v>181.63399999999999</v>
      </c>
      <c r="C54" s="1">
        <f>'Lán með veð í íbúð'!C54/1000</f>
        <v>496.15499999999997</v>
      </c>
      <c r="D54" s="1">
        <f>'Lán með veð í íbúð'!D54/1000</f>
        <v>665.37099999999998</v>
      </c>
      <c r="E54" s="1">
        <f t="shared" si="7"/>
        <v>1343.1599999999999</v>
      </c>
      <c r="G54" s="8">
        <f t="shared" si="27"/>
        <v>0.13522886327764377</v>
      </c>
      <c r="H54" s="8">
        <f t="shared" si="27"/>
        <v>0.36939381756454931</v>
      </c>
      <c r="I54" s="8">
        <f t="shared" si="27"/>
        <v>0.49537731915780703</v>
      </c>
      <c r="J54" s="8"/>
      <c r="K54" s="9">
        <f t="shared" si="11"/>
        <v>0.91371020578337658</v>
      </c>
      <c r="L54" s="9">
        <f t="shared" si="12"/>
        <v>8.395872420262665E-2</v>
      </c>
      <c r="Q54" s="2">
        <v>41000</v>
      </c>
      <c r="R54" s="1">
        <f>'Lán með veð í íbúð'!P54</f>
        <v>1227.259</v>
      </c>
      <c r="S54" s="1">
        <f>'Lán með veð í íbúð'!Q54</f>
        <v>112.77</v>
      </c>
      <c r="T54" s="1">
        <f>'Lán með veð í íbúð'!R54</f>
        <v>3.1309999999999998</v>
      </c>
      <c r="V54">
        <v>181634</v>
      </c>
      <c r="Z54" t="s">
        <v>37</v>
      </c>
      <c r="AA54">
        <v>398.2</v>
      </c>
      <c r="AC54" s="2">
        <v>41000</v>
      </c>
      <c r="AD54">
        <f t="shared" si="92"/>
        <v>648.24040055248622</v>
      </c>
      <c r="AE54">
        <f t="shared" si="56"/>
        <v>214.61274987443494</v>
      </c>
      <c r="AF54">
        <f t="shared" si="57"/>
        <v>786.18045077850331</v>
      </c>
      <c r="AG54">
        <f t="shared" si="58"/>
        <v>1649.0336012054245</v>
      </c>
      <c r="AH54" s="9">
        <f t="shared" si="22"/>
        <v>-3.6895011171196868E-2</v>
      </c>
      <c r="AJ54" s="9">
        <f t="shared" si="23"/>
        <v>-2.4670774901399017E-2</v>
      </c>
      <c r="AP54" s="8">
        <f t="shared" si="71"/>
        <v>0.13014455843565317</v>
      </c>
      <c r="AQ54" s="8">
        <f t="shared" si="72"/>
        <v>0.39310320910297403</v>
      </c>
      <c r="AR54" s="8">
        <f t="shared" si="73"/>
        <v>0.47675223246137283</v>
      </c>
      <c r="AU54" s="2">
        <v>41000</v>
      </c>
      <c r="AV54" s="1">
        <f>('Lán með veð í íbúð'!P54*($AA$143/$AA54))+62</f>
        <v>1512.0887983425416</v>
      </c>
      <c r="AW54" s="1">
        <f>'Lán með veð í íbúð'!Q54*($AA$143/$AA54)</f>
        <v>133.24531642390758</v>
      </c>
      <c r="AX54" s="1">
        <f>'Lán með veð í íbúð'!R54*($AA$143/$AA54)</f>
        <v>3.6994864389753892</v>
      </c>
      <c r="AY54" s="1">
        <f t="shared" si="5"/>
        <v>1649.0336012054245</v>
      </c>
      <c r="AZ54" s="8">
        <f t="shared" si="8"/>
        <v>0.91695451034910525</v>
      </c>
      <c r="BA54" s="8">
        <f t="shared" si="9"/>
        <v>8.0802062690843168E-2</v>
      </c>
      <c r="BB54" s="8">
        <f t="shared" si="10"/>
        <v>2.2434269600516976E-3</v>
      </c>
      <c r="BC54" s="1">
        <f t="shared" si="24"/>
        <v>-34.69462320249977</v>
      </c>
      <c r="BD54" s="1">
        <f t="shared" si="25"/>
        <v>62.816207896775808</v>
      </c>
      <c r="BE54" s="1">
        <f t="shared" si="26"/>
        <v>-69.8335889419388</v>
      </c>
      <c r="BF54" s="1">
        <f t="shared" ref="BF54" si="101">SUM(AY52:AY54)-SUM(AY40:AY42)</f>
        <v>-189.83922106134469</v>
      </c>
      <c r="BG54" s="9">
        <f t="shared" si="29"/>
        <v>-3.6895011171196868E-2</v>
      </c>
      <c r="BH54" s="9">
        <f t="shared" ref="BH54:BI54" si="102">SUM(AW52:AW54)/SUM(AW40:AW42)-1</f>
        <v>1.2409444922162098</v>
      </c>
      <c r="BI54" s="9">
        <f t="shared" si="102"/>
        <v>-0.96534806001169393</v>
      </c>
      <c r="BJ54" s="1"/>
      <c r="BK54" s="1">
        <f>'Lán með veð í íbúð'!P54-'Lán með veð í íbúð'!P42</f>
        <v>135.74299999999994</v>
      </c>
      <c r="BL54" s="1">
        <f>'Lán með veð í íbúð'!Q54-'Lán með veð í íbúð'!Q42</f>
        <v>56.770999999999994</v>
      </c>
      <c r="BM54" s="1">
        <f>'Lán með veð í íbúð'!R54-'Lán með veð í íbúð'!R42</f>
        <v>-55.335999999999999</v>
      </c>
      <c r="BQ54" s="2">
        <v>41000</v>
      </c>
      <c r="BR54" s="10">
        <f t="shared" si="18"/>
        <v>-6.3261110754207266</v>
      </c>
      <c r="BS54" s="10">
        <f t="shared" si="19"/>
        <v>-4.2772822025497987</v>
      </c>
      <c r="BT54" s="10">
        <f t="shared" si="20"/>
        <v>-31.108610969692222</v>
      </c>
    </row>
    <row r="55" spans="1:72" x14ac:dyDescent="0.25">
      <c r="A55" s="2">
        <v>41030</v>
      </c>
      <c r="B55" s="1">
        <f>(Sheet1!B165)/1000</f>
        <v>181.816</v>
      </c>
      <c r="C55" s="1">
        <f>'Lán með veð í íbúð'!C55/1000</f>
        <v>501.10599999999999</v>
      </c>
      <c r="D55" s="1">
        <f>'Lán með veð í íbúð'!D55/1000</f>
        <v>666.98699999999997</v>
      </c>
      <c r="E55" s="1">
        <f t="shared" si="7"/>
        <v>1349.9090000000001</v>
      </c>
      <c r="G55" s="8">
        <f t="shared" si="27"/>
        <v>0.13468759746027323</v>
      </c>
      <c r="H55" s="8">
        <f t="shared" si="27"/>
        <v>0.37121465224692918</v>
      </c>
      <c r="I55" s="8">
        <f t="shared" si="27"/>
        <v>0.49409775029279746</v>
      </c>
      <c r="J55" s="8"/>
      <c r="K55" s="9">
        <f t="shared" si="11"/>
        <v>0.91121031121357055</v>
      </c>
      <c r="L55" s="9">
        <f t="shared" si="12"/>
        <v>8.6759922335505571E-2</v>
      </c>
      <c r="Q55" s="2">
        <v>41030</v>
      </c>
      <c r="R55" s="1">
        <f>'Lán með veð í íbúð'!P55</f>
        <v>1230.0509999999999</v>
      </c>
      <c r="S55" s="1">
        <f>'Lán með veð í íbúð'!Q55</f>
        <v>117.11799999999999</v>
      </c>
      <c r="T55" s="1">
        <f>'Lán með veð í íbúð'!R55</f>
        <v>2.74</v>
      </c>
      <c r="V55">
        <v>181816</v>
      </c>
      <c r="Z55" t="s">
        <v>38</v>
      </c>
      <c r="AA55">
        <v>398.1</v>
      </c>
      <c r="AC55" s="2">
        <v>41030</v>
      </c>
      <c r="AD55">
        <f t="shared" si="92"/>
        <v>654.23906807334834</v>
      </c>
      <c r="AE55">
        <f t="shared" si="56"/>
        <v>214.8817583521728</v>
      </c>
      <c r="AF55">
        <f t="shared" si="57"/>
        <v>788.28782592313473</v>
      </c>
      <c r="AG55">
        <f t="shared" si="58"/>
        <v>1657.4086523486558</v>
      </c>
      <c r="AH55" s="9">
        <f t="shared" si="22"/>
        <v>-2.5538369702861607E-2</v>
      </c>
      <c r="AJ55" s="9">
        <f t="shared" si="23"/>
        <v>-1.160793414825767E-2</v>
      </c>
      <c r="AP55" s="8">
        <f t="shared" si="71"/>
        <v>0.12964923167721573</v>
      </c>
      <c r="AQ55" s="8">
        <f t="shared" si="72"/>
        <v>0.39473612445925693</v>
      </c>
      <c r="AR55" s="8">
        <f t="shared" si="73"/>
        <v>0.47561464386352736</v>
      </c>
      <c r="AU55" s="2">
        <v>41030</v>
      </c>
      <c r="AV55" s="1">
        <f>('Lán með veð í íbúð'!P55*($AA$143/$AA55))+62</f>
        <v>1515.752814619442</v>
      </c>
      <c r="AW55" s="1">
        <f>'Lán með veð í íbúð'!Q55*($AA$143/$AA55)</f>
        <v>138.417530771163</v>
      </c>
      <c r="AX55" s="1">
        <f>'Lán með veð í íbúð'!R55*($AA$143/$AA55)</f>
        <v>3.2383069580507406</v>
      </c>
      <c r="AY55" s="1">
        <f t="shared" si="5"/>
        <v>1657.4086523486558</v>
      </c>
      <c r="AZ55" s="8">
        <f t="shared" si="8"/>
        <v>0.91453173752382777</v>
      </c>
      <c r="BA55" s="8">
        <f t="shared" si="9"/>
        <v>8.3514425108748139E-2</v>
      </c>
      <c r="BB55" s="8">
        <f t="shared" si="10"/>
        <v>1.9538373674240503E-3</v>
      </c>
      <c r="BC55" s="1">
        <f t="shared" si="24"/>
        <v>-27.483177170812269</v>
      </c>
      <c r="BD55" s="1">
        <f t="shared" si="25"/>
        <v>58.93094178811215</v>
      </c>
      <c r="BE55" s="1">
        <f t="shared" si="26"/>
        <v>-50.912804005932308</v>
      </c>
      <c r="BF55" s="1">
        <f t="shared" ref="BF55" si="103">SUM(AY53:AY55)-SUM(AY41:AY43)</f>
        <v>-129.89112781620679</v>
      </c>
      <c r="BG55" s="9">
        <f t="shared" si="29"/>
        <v>-2.5538369702861607E-2</v>
      </c>
      <c r="BH55" s="9">
        <f t="shared" ref="BH55:BI55" si="104">SUM(AW53:AW55)/SUM(AW41:AW43)-1</f>
        <v>0.93482850273513995</v>
      </c>
      <c r="BI55" s="9">
        <f t="shared" si="104"/>
        <v>-0.95609962488450095</v>
      </c>
      <c r="BJ55" s="1"/>
      <c r="BK55" s="1">
        <f>'Lán með veð í íbúð'!P55-'Lán með veð í íbúð'!P43</f>
        <v>131.16999999999985</v>
      </c>
      <c r="BL55" s="1">
        <f>'Lán með veð í íbúð'!Q55-'Lán með veð í íbúð'!Q43</f>
        <v>53.325999999999993</v>
      </c>
      <c r="BM55" s="1">
        <f>'Lán með veð í íbúð'!R55-'Lán með veð í íbúð'!R43</f>
        <v>-40.719000000000001</v>
      </c>
      <c r="BQ55" s="2">
        <v>41030</v>
      </c>
      <c r="BR55" s="10">
        <f t="shared" si="18"/>
        <v>15.539326283094169</v>
      </c>
      <c r="BS55" s="10">
        <f t="shared" si="19"/>
        <v>-3.3138626753695632</v>
      </c>
      <c r="BT55" s="10">
        <f t="shared" si="20"/>
        <v>-31.690502996356713</v>
      </c>
    </row>
    <row r="56" spans="1:72" x14ac:dyDescent="0.25">
      <c r="A56" s="2">
        <v>41061</v>
      </c>
      <c r="B56" s="1">
        <f>(Sheet1!B166)/1000</f>
        <v>181.62799999999999</v>
      </c>
      <c r="C56" s="1">
        <f>'Lán með veð í íbúð'!C56/1000</f>
        <v>504.15899999999999</v>
      </c>
      <c r="D56" s="1">
        <f>'Lán með veð í íbúð'!D56/1000</f>
        <v>664.74099999999999</v>
      </c>
      <c r="E56" s="1">
        <f t="shared" si="7"/>
        <v>1350.528</v>
      </c>
      <c r="G56" s="8">
        <f t="shared" si="27"/>
        <v>0.13448666003222443</v>
      </c>
      <c r="H56" s="8">
        <f t="shared" si="27"/>
        <v>0.37330510733579753</v>
      </c>
      <c r="I56" s="8">
        <f t="shared" si="27"/>
        <v>0.49220823263197799</v>
      </c>
      <c r="J56" s="8"/>
      <c r="K56" s="9">
        <f t="shared" si="11"/>
        <v>0.91257641455786187</v>
      </c>
      <c r="L56" s="9">
        <f t="shared" si="12"/>
        <v>8.5365871718320538E-2</v>
      </c>
      <c r="Q56" s="2">
        <v>41061</v>
      </c>
      <c r="R56" s="1">
        <f>'Lán með veð í íbúð'!P56</f>
        <v>1232.46</v>
      </c>
      <c r="S56" s="1">
        <f>'Lán með veð í íbúð'!Q56</f>
        <v>115.289</v>
      </c>
      <c r="T56" s="1">
        <f>'Lán með veð í íbúð'!R56</f>
        <v>2.7789999999999999</v>
      </c>
      <c r="V56">
        <v>181628</v>
      </c>
      <c r="Z56" t="s">
        <v>39</v>
      </c>
      <c r="AA56">
        <v>400.1</v>
      </c>
      <c r="AC56" s="2">
        <v>41061</v>
      </c>
      <c r="AD56">
        <f t="shared" si="92"/>
        <v>654.86880654836284</v>
      </c>
      <c r="AE56">
        <f t="shared" si="56"/>
        <v>213.58653836540861</v>
      </c>
      <c r="AF56">
        <f t="shared" si="57"/>
        <v>781.7061747063234</v>
      </c>
      <c r="AG56">
        <f t="shared" si="58"/>
        <v>1650.1615196200949</v>
      </c>
      <c r="AH56" s="9">
        <f t="shared" si="22"/>
        <v>-1.7036997871707982E-2</v>
      </c>
      <c r="AJ56" s="9">
        <f t="shared" si="23"/>
        <v>-1.4766453358567744E-2</v>
      </c>
      <c r="AP56" s="8">
        <f t="shared" si="71"/>
        <v>0.12943371653374947</v>
      </c>
      <c r="AQ56" s="8">
        <f t="shared" si="72"/>
        <v>0.3968513377400345</v>
      </c>
      <c r="AR56" s="8">
        <f t="shared" si="73"/>
        <v>0.47371494572621603</v>
      </c>
      <c r="AU56" s="2">
        <v>41061</v>
      </c>
      <c r="AV56" s="1">
        <f>('Lán með veð í íbúð'!P56*($AA$143/$AA56))+62</f>
        <v>1511.3187453136716</v>
      </c>
      <c r="AW56" s="1">
        <f>'Lán með veð í íbúð'!Q56*($AA$143/$AA56)</f>
        <v>135.57479255186203</v>
      </c>
      <c r="AX56" s="1">
        <f>'Lán með veð í íbúð'!R56*($AA$143/$AA56)</f>
        <v>3.2679817545613594</v>
      </c>
      <c r="AY56" s="1">
        <f t="shared" si="5"/>
        <v>1650.1615196200949</v>
      </c>
      <c r="AZ56" s="8">
        <f t="shared" si="8"/>
        <v>0.91586110047070535</v>
      </c>
      <c r="BA56" s="8">
        <f t="shared" si="9"/>
        <v>8.2158498389342194E-2</v>
      </c>
      <c r="BB56" s="8">
        <f t="shared" si="10"/>
        <v>1.9804011399524842E-3</v>
      </c>
      <c r="BC56" s="1">
        <f t="shared" si="24"/>
        <v>-33.839754027567096</v>
      </c>
      <c r="BD56" s="1">
        <f t="shared" si="25"/>
        <v>52.832501379266503</v>
      </c>
      <c r="BE56" s="1">
        <f t="shared" si="26"/>
        <v>-43.72498794240834</v>
      </c>
      <c r="BF56" s="1">
        <f t="shared" ref="BF56" si="105">SUM(AY54:AY56)-SUM(AY42:AY44)</f>
        <v>-85.909284227004719</v>
      </c>
      <c r="BG56" s="9">
        <f t="shared" si="29"/>
        <v>-1.7036997871708204E-2</v>
      </c>
      <c r="BH56" s="9">
        <f t="shared" ref="BH56:BI56" si="106">SUM(AW54:AW56)/SUM(AW42:AW44)-1</f>
        <v>0.75037032707348095</v>
      </c>
      <c r="BI56" s="9">
        <f t="shared" si="106"/>
        <v>-0.94157349831628046</v>
      </c>
      <c r="BJ56" s="1"/>
      <c r="BK56" s="1">
        <f>'Lán með veð í íbúð'!P56-'Lán með veð í íbúð'!P44</f>
        <v>126.49900000000002</v>
      </c>
      <c r="BL56" s="1">
        <f>'Lán með veð í íbúð'!Q56-'Lán með veð í íbúð'!Q44</f>
        <v>48.55</v>
      </c>
      <c r="BM56" s="1">
        <f>'Lán með veð í íbúð'!R56-'Lán með veð í íbúð'!R44</f>
        <v>-35.125</v>
      </c>
      <c r="BQ56" s="2">
        <v>41061</v>
      </c>
      <c r="BR56" s="10">
        <f t="shared" si="18"/>
        <v>22.626602332289053</v>
      </c>
      <c r="BS56" s="10">
        <f t="shared" si="19"/>
        <v>-5.3044431892686248</v>
      </c>
      <c r="BT56" s="10">
        <f t="shared" si="20"/>
        <v>-42.054399733729383</v>
      </c>
    </row>
    <row r="57" spans="1:72" x14ac:dyDescent="0.25">
      <c r="A57" s="2">
        <v>41091</v>
      </c>
      <c r="B57" s="1">
        <f>(Sheet1!B167)/1000</f>
        <v>181.279</v>
      </c>
      <c r="C57" s="1">
        <f>'Lán með veð í íbúð'!C57/1000</f>
        <v>506.71699999999998</v>
      </c>
      <c r="D57" s="1">
        <f>'Lán með veð í íbúð'!D57/1000</f>
        <v>666.81500000000005</v>
      </c>
      <c r="E57" s="1">
        <f t="shared" si="7"/>
        <v>1354.8110000000001</v>
      </c>
      <c r="G57" s="8">
        <f t="shared" si="27"/>
        <v>0.13380390327506936</v>
      </c>
      <c r="H57" s="8">
        <f t="shared" si="27"/>
        <v>0.37401305421937076</v>
      </c>
      <c r="I57" s="8">
        <f t="shared" si="27"/>
        <v>0.49218304250555978</v>
      </c>
      <c r="J57" s="8"/>
      <c r="K57" s="9">
        <f t="shared" si="11"/>
        <v>0.91088203446827631</v>
      </c>
      <c r="L57" s="9">
        <f t="shared" si="12"/>
        <v>8.7231355517485454E-2</v>
      </c>
      <c r="Q57" s="2">
        <v>41091</v>
      </c>
      <c r="R57" s="1">
        <f>'Lán með veð í íbúð'!P57</f>
        <v>1234.0730000000001</v>
      </c>
      <c r="S57" s="1">
        <f>'Lán með veð í íbúð'!Q57</f>
        <v>118.182</v>
      </c>
      <c r="T57" s="1">
        <f>'Lán með veð í íbúð'!R57</f>
        <v>2.556</v>
      </c>
      <c r="V57">
        <v>181279</v>
      </c>
      <c r="Z57" t="s">
        <v>40</v>
      </c>
      <c r="AA57">
        <v>397.2</v>
      </c>
      <c r="AC57" s="2">
        <v>41091</v>
      </c>
      <c r="AD57">
        <f t="shared" si="92"/>
        <v>662.22746349446129</v>
      </c>
      <c r="AE57">
        <f t="shared" si="56"/>
        <v>214.73255161127898</v>
      </c>
      <c r="AF57">
        <f t="shared" si="57"/>
        <v>789.87023539778465</v>
      </c>
      <c r="AG57">
        <f t="shared" si="58"/>
        <v>1666.8302505035249</v>
      </c>
      <c r="AH57" s="9">
        <f t="shared" si="22"/>
        <v>-1.2134791077215601E-2</v>
      </c>
      <c r="AJ57" s="9">
        <f t="shared" si="23"/>
        <v>-1.0041660980538269E-2</v>
      </c>
      <c r="AP57" s="8">
        <f t="shared" si="71"/>
        <v>0.12882688656893013</v>
      </c>
      <c r="AQ57" s="8">
        <f t="shared" si="72"/>
        <v>0.39729748322866837</v>
      </c>
      <c r="AR57" s="8">
        <f t="shared" si="73"/>
        <v>0.47387563020240153</v>
      </c>
      <c r="AU57" s="2">
        <v>41091</v>
      </c>
      <c r="AV57" s="1">
        <f>('Lán með veð í íbúð'!P57*($AA$143/$AA57))+62</f>
        <v>1523.8110435548845</v>
      </c>
      <c r="AW57" s="1">
        <f>'Lán með veð í íbúð'!Q57*($AA$143/$AA57)</f>
        <v>139.99151812688822</v>
      </c>
      <c r="AX57" s="1">
        <f>'Lán með veð í íbúð'!R57*($AA$143/$AA57)</f>
        <v>3.0276888217522662</v>
      </c>
      <c r="AY57" s="1">
        <f t="shared" si="5"/>
        <v>1666.8302505035249</v>
      </c>
      <c r="AZ57" s="8">
        <f t="shared" si="8"/>
        <v>0.91419689743125532</v>
      </c>
      <c r="BA57" s="8">
        <f t="shared" si="9"/>
        <v>8.3986667559338354E-2</v>
      </c>
      <c r="BB57" s="8">
        <f t="shared" si="10"/>
        <v>1.8164350094064144E-3</v>
      </c>
      <c r="BC57" s="1">
        <f t="shared" si="24"/>
        <v>-30.598058840482963</v>
      </c>
      <c r="BD57" s="1">
        <f t="shared" si="25"/>
        <v>53.452461796274903</v>
      </c>
      <c r="BE57" s="1">
        <f t="shared" si="26"/>
        <v>-39.761926866586776</v>
      </c>
      <c r="BF57" s="1">
        <f t="shared" ref="BF57" si="107">SUM(AY55:AY57)-SUM(AY43:AY45)</f>
        <v>-61.104803890135372</v>
      </c>
      <c r="BG57" s="9">
        <f t="shared" si="29"/>
        <v>-1.2134791077215601E-2</v>
      </c>
      <c r="BH57" s="9">
        <f t="shared" ref="BH57:BI57" si="108">SUM(AW55:AW57)/SUM(AW43:AW45)-1</f>
        <v>0.66413665401280109</v>
      </c>
      <c r="BI57" s="9">
        <f t="shared" si="108"/>
        <v>-0.93376132360814423</v>
      </c>
      <c r="BJ57" s="1"/>
      <c r="BK57" s="1">
        <f>'Lán með veð í íbúð'!P57-'Lán með veð í íbúð'!P45</f>
        <v>119.47700000000009</v>
      </c>
      <c r="BL57" s="1">
        <f>'Lán með veð í íbúð'!Q57-'Lán með veð í íbúð'!Q45</f>
        <v>48.307000000000002</v>
      </c>
      <c r="BM57" s="1">
        <f>'Lán með veð í íbúð'!R57-'Lán með veð í íbúð'!R45</f>
        <v>-31.993999999999996</v>
      </c>
      <c r="BQ57" s="2">
        <v>41091</v>
      </c>
      <c r="BR57" s="10">
        <f t="shared" si="18"/>
        <v>32.403496661084091</v>
      </c>
      <c r="BS57" s="10">
        <f t="shared" si="19"/>
        <v>-11.928563155764976</v>
      </c>
      <c r="BT57" s="10">
        <f t="shared" si="20"/>
        <v>-37.38245741611388</v>
      </c>
    </row>
    <row r="58" spans="1:72" x14ac:dyDescent="0.25">
      <c r="A58" s="2">
        <v>41122</v>
      </c>
      <c r="B58" s="1">
        <f>(Sheet1!B168)/1000</f>
        <v>181.10300000000001</v>
      </c>
      <c r="C58" s="1">
        <f>'Lán með veð í íbúð'!C58/1000</f>
        <v>505.84100000000001</v>
      </c>
      <c r="D58" s="1">
        <f>'Lán með veð í íbúð'!D58/1000</f>
        <v>660.25</v>
      </c>
      <c r="E58" s="1">
        <f t="shared" si="7"/>
        <v>1347.194</v>
      </c>
      <c r="G58" s="8">
        <f t="shared" si="27"/>
        <v>0.13442978516828313</v>
      </c>
      <c r="H58" s="8">
        <f t="shared" si="27"/>
        <v>0.37547747391986602</v>
      </c>
      <c r="I58" s="8">
        <f t="shared" si="27"/>
        <v>0.49009274091185084</v>
      </c>
      <c r="J58" s="8"/>
      <c r="K58" s="9">
        <f t="shared" si="11"/>
        <v>0.90813201365207985</v>
      </c>
      <c r="L58" s="9">
        <f t="shared" si="12"/>
        <v>8.9452595543032407E-2</v>
      </c>
      <c r="Q58" s="2">
        <v>41122</v>
      </c>
      <c r="R58" s="1">
        <f>'Lán með veð í íbúð'!P58</f>
        <v>1223.43</v>
      </c>
      <c r="S58" s="1">
        <f>'Lán með veð í íbúð'!Q58</f>
        <v>120.51</v>
      </c>
      <c r="T58" s="1">
        <f>'Lán með veð í íbúð'!R58</f>
        <v>3.254</v>
      </c>
      <c r="V58">
        <v>181103</v>
      </c>
      <c r="Z58" t="s">
        <v>41</v>
      </c>
      <c r="AA58">
        <v>396.6</v>
      </c>
      <c r="AC58" s="2">
        <v>41122</v>
      </c>
      <c r="AD58">
        <f t="shared" si="92"/>
        <v>662.09629475542101</v>
      </c>
      <c r="AE58">
        <f t="shared" si="56"/>
        <v>214.84861699445284</v>
      </c>
      <c r="AF58">
        <f t="shared" si="57"/>
        <v>783.27691628845173</v>
      </c>
      <c r="AG58">
        <f t="shared" si="58"/>
        <v>1660.2218280383256</v>
      </c>
      <c r="AH58" s="9">
        <f t="shared" si="22"/>
        <v>-1.1003118583057914E-2</v>
      </c>
      <c r="AJ58" s="9">
        <f t="shared" si="23"/>
        <v>-8.2047518254979579E-3</v>
      </c>
      <c r="AP58" s="8">
        <f t="shared" si="71"/>
        <v>0.1294095845302265</v>
      </c>
      <c r="AQ58" s="8">
        <f t="shared" si="72"/>
        <v>0.39879989744366662</v>
      </c>
      <c r="AR58" s="8">
        <f t="shared" si="73"/>
        <v>0.47179051802610683</v>
      </c>
      <c r="AU58" s="2">
        <v>41122</v>
      </c>
      <c r="AV58" s="1">
        <f>('Lán með veð í íbúð'!P58*($AA$143/$AA58))+62</f>
        <v>1513.3964069591527</v>
      </c>
      <c r="AW58" s="1">
        <f>'Lán með veð í íbúð'!Q58*($AA$143/$AA58)</f>
        <v>142.96509077155824</v>
      </c>
      <c r="AX58" s="1">
        <f>'Lán með veð í íbúð'!R58*($AA$143/$AA58)</f>
        <v>3.8603303076147246</v>
      </c>
      <c r="AY58" s="1">
        <f t="shared" si="5"/>
        <v>1660.2218280383256</v>
      </c>
      <c r="AZ58" s="8">
        <f t="shared" si="8"/>
        <v>0.91156276914353185</v>
      </c>
      <c r="BA58" s="8">
        <f t="shared" si="9"/>
        <v>8.6112041389361821E-2</v>
      </c>
      <c r="BB58" s="8">
        <f t="shared" si="10"/>
        <v>2.3251894671063259E-3</v>
      </c>
      <c r="BC58" s="1">
        <f t="shared" si="24"/>
        <v>-35.681532132472512</v>
      </c>
      <c r="BD58" s="1">
        <f t="shared" si="25"/>
        <v>48.06095451532299</v>
      </c>
      <c r="BE58" s="1">
        <f t="shared" si="26"/>
        <v>-26.113817762744951</v>
      </c>
      <c r="BF58" s="1">
        <f t="shared" ref="BF58" si="109">SUM(AY56:AY58)-SUM(AY44:AY46)</f>
        <v>-55.374159881397645</v>
      </c>
      <c r="BG58" s="9">
        <f t="shared" si="29"/>
        <v>-1.1003118583058136E-2</v>
      </c>
      <c r="BH58" s="9">
        <f t="shared" ref="BH58:BI58" si="110">SUM(AW56:AW58)/SUM(AW44:AW46)-1</f>
        <v>0.58423315124840536</v>
      </c>
      <c r="BI58" s="9">
        <f t="shared" si="110"/>
        <v>-0.91519474027998682</v>
      </c>
      <c r="BJ58" s="1"/>
      <c r="BK58" s="1">
        <f>'Lán með veð í íbúð'!P58-'Lán með veð í íbúð'!P46</f>
        <v>110.21600000000012</v>
      </c>
      <c r="BL58" s="1">
        <f>'Lán með veð í íbúð'!Q58-'Lán með veð í íbúð'!Q46</f>
        <v>43.679000000000002</v>
      </c>
      <c r="BM58" s="1">
        <f>'Lán með veð í íbúð'!R58-'Lán með veð í íbúð'!R46</f>
        <v>-21.011999999999997</v>
      </c>
      <c r="BQ58" s="2">
        <v>41122</v>
      </c>
      <c r="BR58" s="10">
        <f t="shared" si="18"/>
        <v>39.904590896140348</v>
      </c>
      <c r="BS58" s="10">
        <f t="shared" si="19"/>
        <v>-11.310072950414593</v>
      </c>
      <c r="BT58" s="10">
        <f t="shared" si="20"/>
        <v>-42.328913325620192</v>
      </c>
    </row>
    <row r="59" spans="1:72" x14ac:dyDescent="0.25">
      <c r="A59" s="2">
        <v>41153</v>
      </c>
      <c r="B59" s="1">
        <f>(Sheet1!B169)/1000</f>
        <v>179.136</v>
      </c>
      <c r="C59" s="1">
        <f>'Lán með veð í íbúð'!C59/1000</f>
        <v>505.78100000000001</v>
      </c>
      <c r="D59" s="1">
        <f>'Lán með veð í íbúð'!D59/1000</f>
        <v>658.05899999999997</v>
      </c>
      <c r="E59" s="1">
        <f t="shared" si="7"/>
        <v>1342.9760000000001</v>
      </c>
      <c r="G59" s="8">
        <f t="shared" si="27"/>
        <v>0.13338734273732367</v>
      </c>
      <c r="H59" s="8">
        <f t="shared" si="27"/>
        <v>0.37661209135531831</v>
      </c>
      <c r="I59" s="8">
        <f t="shared" si="27"/>
        <v>0.49000056590735791</v>
      </c>
      <c r="J59" s="8"/>
      <c r="K59" s="9">
        <f t="shared" si="11"/>
        <v>0.90670123665650015</v>
      </c>
      <c r="L59" s="9">
        <f t="shared" si="12"/>
        <v>9.0827386341974833E-2</v>
      </c>
      <c r="Q59" s="2">
        <v>41153</v>
      </c>
      <c r="R59" s="1">
        <f>'Lán með veð í íbúð'!P59</f>
        <v>1217.6780000000001</v>
      </c>
      <c r="S59" s="1">
        <f>'Lán með veð í íbúð'!Q59</f>
        <v>121.979</v>
      </c>
      <c r="T59" s="1">
        <f>'Lán með veð í íbúð'!R59</f>
        <v>3.319</v>
      </c>
      <c r="V59">
        <v>179136</v>
      </c>
      <c r="Z59" t="s">
        <v>42</v>
      </c>
      <c r="AA59">
        <v>399.6</v>
      </c>
      <c r="AC59" s="2">
        <v>41153</v>
      </c>
      <c r="AD59">
        <f t="shared" si="92"/>
        <v>657.52042167167167</v>
      </c>
      <c r="AE59">
        <f t="shared" si="56"/>
        <v>210.91963963963963</v>
      </c>
      <c r="AF59">
        <f t="shared" si="57"/>
        <v>774.81671546546545</v>
      </c>
      <c r="AG59">
        <f t="shared" si="58"/>
        <v>1643.2567767767769</v>
      </c>
      <c r="AH59" s="9">
        <f t="shared" si="22"/>
        <v>-8.8567026703982865E-3</v>
      </c>
      <c r="AJ59" s="9">
        <f t="shared" si="23"/>
        <v>-8.3112553539355094E-3</v>
      </c>
      <c r="AP59" s="8">
        <f t="shared" si="71"/>
        <v>0.12835464464254653</v>
      </c>
      <c r="AQ59" s="8">
        <f t="shared" si="72"/>
        <v>0.40013248748706698</v>
      </c>
      <c r="AR59" s="8">
        <f t="shared" si="73"/>
        <v>0.47151286787038643</v>
      </c>
      <c r="AU59" s="2">
        <v>41153</v>
      </c>
      <c r="AV59" s="1">
        <f>('Lán með veð í íbúð'!P59*($AA$143/$AA59))+62</f>
        <v>1495.7274749749752</v>
      </c>
      <c r="AW59" s="1">
        <f>'Lán með veð í íbúð'!Q59*($AA$143/$AA59)</f>
        <v>143.62142017017018</v>
      </c>
      <c r="AX59" s="1">
        <f>'Lán með veð í íbúð'!R59*($AA$143/$AA59)</f>
        <v>3.9078816316316316</v>
      </c>
      <c r="AY59" s="1">
        <f t="shared" si="5"/>
        <v>1643.2567767767771</v>
      </c>
      <c r="AZ59" s="8">
        <f t="shared" si="8"/>
        <v>0.91022139455820261</v>
      </c>
      <c r="BA59" s="8">
        <f t="shared" si="9"/>
        <v>8.740047337694927E-2</v>
      </c>
      <c r="BB59" s="8">
        <f t="shared" si="10"/>
        <v>2.3781320648480035E-3</v>
      </c>
      <c r="BC59" s="1">
        <f t="shared" si="24"/>
        <v>-39.572765045896176</v>
      </c>
      <c r="BD59" s="1">
        <f t="shared" si="25"/>
        <v>45.648663843533086</v>
      </c>
      <c r="BE59" s="1">
        <f t="shared" si="26"/>
        <v>-19.847888000510295</v>
      </c>
      <c r="BF59" s="1">
        <f t="shared" ref="BF59" si="111">SUM(AY57:AY59)-SUM(AY45:AY47)</f>
        <v>-44.413908493563213</v>
      </c>
      <c r="BG59" s="9">
        <f t="shared" si="29"/>
        <v>-8.8567026703983975E-3</v>
      </c>
      <c r="BH59" s="9">
        <f t="shared" ref="BH59:BI59" si="112">SUM(AW57:AW59)/SUM(AW45:AW47)-1</f>
        <v>0.52667745247675946</v>
      </c>
      <c r="BI59" s="9">
        <f t="shared" si="112"/>
        <v>-0.88814802163120365</v>
      </c>
      <c r="BJ59" s="1"/>
      <c r="BK59" s="1">
        <f>'Lán með veð í íbúð'!P59-'Lán með veð í íbúð'!P47</f>
        <v>108.67400000000021</v>
      </c>
      <c r="BL59" s="1">
        <f>'Lán með veð í íbúð'!Q59-'Lán með veð í íbúð'!Q47</f>
        <v>42.164000000000001</v>
      </c>
      <c r="BM59" s="1">
        <f>'Lán með veð í íbúð'!R59-'Lán með veð í íbúð'!R47</f>
        <v>-16.034000000000002</v>
      </c>
      <c r="BQ59" s="2">
        <v>41153</v>
      </c>
      <c r="BR59" s="10">
        <f t="shared" si="18"/>
        <v>42.458279746286848</v>
      </c>
      <c r="BS59" s="10">
        <f t="shared" si="19"/>
        <v>-14.11266664786362</v>
      </c>
      <c r="BT59" s="10">
        <f t="shared" si="20"/>
        <v>-42.11760230129687</v>
      </c>
    </row>
    <row r="60" spans="1:72" x14ac:dyDescent="0.25">
      <c r="A60" s="2">
        <v>41183</v>
      </c>
      <c r="B60" s="1">
        <f>(Sheet1!B170)/1000</f>
        <v>179.756</v>
      </c>
      <c r="C60" s="1">
        <f>'Lán með veð í íbúð'!C60/1000</f>
        <v>509.637</v>
      </c>
      <c r="D60" s="1">
        <f>'Lán með veð í íbúð'!D60/1000</f>
        <v>659.95100000000002</v>
      </c>
      <c r="E60" s="1">
        <f t="shared" si="7"/>
        <v>1349.3440000000001</v>
      </c>
      <c r="G60" s="8">
        <f t="shared" si="27"/>
        <v>0.13321732634524627</v>
      </c>
      <c r="H60" s="8">
        <f t="shared" si="27"/>
        <v>0.37769241942751441</v>
      </c>
      <c r="I60" s="8">
        <f t="shared" si="27"/>
        <v>0.48909025422723929</v>
      </c>
      <c r="J60" s="8"/>
      <c r="K60" s="9">
        <f t="shared" si="11"/>
        <v>0.90582238480328225</v>
      </c>
      <c r="L60" s="9">
        <f t="shared" si="12"/>
        <v>9.1724571347262071E-2</v>
      </c>
      <c r="Q60" s="2">
        <v>41183</v>
      </c>
      <c r="R60" s="1">
        <f>'Lán með veð í íbúð'!P60</f>
        <v>1222.2660000000001</v>
      </c>
      <c r="S60" s="1">
        <f>'Lán með veð í íbúð'!Q60</f>
        <v>123.768</v>
      </c>
      <c r="T60" s="1">
        <f>'Lán með veð í íbúð'!R60</f>
        <v>3.31</v>
      </c>
      <c r="V60">
        <v>179756</v>
      </c>
      <c r="Z60" t="s">
        <v>43</v>
      </c>
      <c r="AA60">
        <v>400.7</v>
      </c>
      <c r="AC60" s="2">
        <v>41183</v>
      </c>
      <c r="AD60">
        <f t="shared" si="92"/>
        <v>660.41329797853757</v>
      </c>
      <c r="AE60">
        <f t="shared" si="56"/>
        <v>211.06862490641379</v>
      </c>
      <c r="AF60">
        <f t="shared" si="57"/>
        <v>774.91126902919893</v>
      </c>
      <c r="AG60">
        <f t="shared" si="58"/>
        <v>1646.3931919141503</v>
      </c>
      <c r="AH60" s="9">
        <f t="shared" si="22"/>
        <v>-7.3785318262148403E-3</v>
      </c>
      <c r="AJ60" s="9">
        <f t="shared" si="23"/>
        <v>-5.6097094012195203E-3</v>
      </c>
      <c r="AP60" s="8">
        <f t="shared" si="71"/>
        <v>0.12820061814093056</v>
      </c>
      <c r="AQ60" s="8">
        <f t="shared" si="72"/>
        <v>0.40112732561212766</v>
      </c>
      <c r="AR60" s="8">
        <f t="shared" si="73"/>
        <v>0.47067205624694175</v>
      </c>
      <c r="AU60" s="2">
        <v>41183</v>
      </c>
      <c r="AV60" s="1">
        <f>('Lán með veð í íbúð'!P60*($AA$143/$AA60))+62</f>
        <v>1497.17881956576</v>
      </c>
      <c r="AW60" s="1">
        <f>'Lán með veð í íbúð'!Q60*($AA$143/$AA60)</f>
        <v>145.32778637384578</v>
      </c>
      <c r="AX60" s="1">
        <f>'Lán með veð í íbúð'!R60*($AA$143/$AA60)</f>
        <v>3.886585974544547</v>
      </c>
      <c r="AY60" s="1">
        <f t="shared" si="5"/>
        <v>1646.3931919141503</v>
      </c>
      <c r="AZ60" s="8">
        <f t="shared" si="8"/>
        <v>0.90936893259689155</v>
      </c>
      <c r="BA60" s="8">
        <f t="shared" si="9"/>
        <v>8.8270400465445903E-2</v>
      </c>
      <c r="BB60" s="8">
        <f t="shared" si="10"/>
        <v>2.3606669376626099E-3</v>
      </c>
      <c r="BC60" s="1">
        <f t="shared" si="24"/>
        <v>-35.945942524723705</v>
      </c>
      <c r="BD60" s="1">
        <f t="shared" si="25"/>
        <v>42.150537283882187</v>
      </c>
      <c r="BE60" s="1">
        <f t="shared" si="26"/>
        <v>-15.492484488273965</v>
      </c>
      <c r="BF60" s="1">
        <f t="shared" ref="BF60" si="113">SUM(AY58:AY60)-SUM(AY46:AY48)</f>
        <v>-36.794274311883783</v>
      </c>
      <c r="BG60" s="9">
        <f t="shared" si="29"/>
        <v>-7.3785318262150623E-3</v>
      </c>
      <c r="BH60" s="9">
        <f t="shared" ref="BH60:BI60" si="114">SUM(AW58:AW60)/SUM(AW46:AW48)-1</f>
        <v>0.45890307386030371</v>
      </c>
      <c r="BI60" s="9">
        <f t="shared" si="114"/>
        <v>-0.84058324145539931</v>
      </c>
      <c r="BJ60" s="1"/>
      <c r="BK60" s="1">
        <f>'Lán með veð í íbúð'!P60-'Lán með veð í íbúð'!P48</f>
        <v>111.279</v>
      </c>
      <c r="BL60" s="1">
        <f>'Lán með veð í íbúð'!Q60-'Lán með veð í íbúð'!Q48</f>
        <v>39.427999999999997</v>
      </c>
      <c r="BM60" s="1">
        <f>'Lán með veð í íbúð'!R60-'Lán með veð í íbúð'!R48</f>
        <v>-12.530999999999999</v>
      </c>
      <c r="BQ60" s="2">
        <v>41183</v>
      </c>
      <c r="BR60" s="10">
        <f t="shared" si="18"/>
        <v>46.640153152744574</v>
      </c>
      <c r="BS60" s="10">
        <f t="shared" si="19"/>
        <v>-13.793919295354272</v>
      </c>
      <c r="BT60" s="10">
        <f t="shared" si="20"/>
        <v>-42.134123586505666</v>
      </c>
    </row>
    <row r="61" spans="1:72" x14ac:dyDescent="0.25">
      <c r="A61" s="2">
        <v>41214</v>
      </c>
      <c r="B61" s="1">
        <f>(Sheet1!B171)/1000</f>
        <v>179.75299999999999</v>
      </c>
      <c r="C61" s="1">
        <f>'Lán með veð í íbúð'!C61/1000</f>
        <v>512.17899999999997</v>
      </c>
      <c r="D61" s="1">
        <f>'Lán með veð í íbúð'!D61/1000</f>
        <v>659.31799999999998</v>
      </c>
      <c r="E61" s="1">
        <f t="shared" si="7"/>
        <v>1351.25</v>
      </c>
      <c r="G61" s="8">
        <f t="shared" si="27"/>
        <v>0.13302719703977797</v>
      </c>
      <c r="H61" s="8">
        <f t="shared" si="27"/>
        <v>0.37904088806660496</v>
      </c>
      <c r="I61" s="8">
        <f t="shared" si="27"/>
        <v>0.48793191489361704</v>
      </c>
      <c r="J61" s="8"/>
      <c r="K61" s="9">
        <f t="shared" si="11"/>
        <v>0.90482442183163736</v>
      </c>
      <c r="L61" s="9">
        <f t="shared" si="12"/>
        <v>9.2794819611470861E-2</v>
      </c>
      <c r="O61">
        <f t="shared" ref="O61:O117" si="115">R61/E61</f>
        <v>0.90482442183163736</v>
      </c>
      <c r="P61">
        <f t="shared" ref="P61:P95" si="116">S61/E61</f>
        <v>9.2794819611470861E-2</v>
      </c>
      <c r="Q61" s="2">
        <v>41214</v>
      </c>
      <c r="R61" s="1">
        <f>'Lán með veð í íbúð'!P61</f>
        <v>1222.644</v>
      </c>
      <c r="S61" s="1">
        <f>'Lán með veð í íbúð'!Q61</f>
        <v>125.389</v>
      </c>
      <c r="T61" s="1">
        <f>'Lán með veð í íbúð'!R61</f>
        <v>3.2170000000000001</v>
      </c>
      <c r="V61">
        <v>179753</v>
      </c>
      <c r="Z61" t="s">
        <v>44</v>
      </c>
      <c r="AA61">
        <v>402</v>
      </c>
      <c r="AC61" s="2">
        <v>41214</v>
      </c>
      <c r="AD61">
        <f t="shared" si="92"/>
        <v>661.45328233830844</v>
      </c>
      <c r="AE61">
        <f t="shared" si="56"/>
        <v>210.38255348258704</v>
      </c>
      <c r="AF61">
        <f t="shared" si="57"/>
        <v>771.66447512437799</v>
      </c>
      <c r="AG61">
        <f t="shared" si="58"/>
        <v>1643.5003109452734</v>
      </c>
      <c r="AH61" s="9">
        <f t="shared" si="22"/>
        <v>-5.8521530229891372E-3</v>
      </c>
      <c r="AJ61" s="9">
        <f t="shared" si="23"/>
        <v>-3.625151696532769E-3</v>
      </c>
      <c r="AP61" s="8">
        <f t="shared" si="71"/>
        <v>0.12800883095761856</v>
      </c>
      <c r="AQ61" s="8">
        <f t="shared" si="72"/>
        <v>0.40246617413650981</v>
      </c>
      <c r="AR61" s="8">
        <f t="shared" si="73"/>
        <v>0.46952499490587163</v>
      </c>
      <c r="AU61" s="2">
        <v>41214</v>
      </c>
      <c r="AV61" s="1">
        <f>('Lán með veð í íbúð'!P61*($AA$143/$AA61))+62</f>
        <v>1492.9801044776118</v>
      </c>
      <c r="AW61" s="1">
        <f>'Lán með veð í íbúð'!Q61*($AA$143/$AA61)</f>
        <v>146.75503606965174</v>
      </c>
      <c r="AX61" s="1">
        <f>'Lán með veð í íbúð'!R61*($AA$143/$AA61)</f>
        <v>3.7651703980099502</v>
      </c>
      <c r="AY61" s="1">
        <f t="shared" si="5"/>
        <v>1643.5003109452737</v>
      </c>
      <c r="AZ61" s="8">
        <f t="shared" si="8"/>
        <v>0.90841485975680236</v>
      </c>
      <c r="BA61" s="8">
        <f t="shared" si="9"/>
        <v>8.929419428295958E-2</v>
      </c>
      <c r="BB61" s="8">
        <f t="shared" si="10"/>
        <v>2.2909459602379872E-3</v>
      </c>
      <c r="BC61" s="1">
        <f t="shared" si="24"/>
        <v>-34.939307898883044</v>
      </c>
      <c r="BD61" s="1">
        <f t="shared" si="25"/>
        <v>38.610990307821268</v>
      </c>
      <c r="BE61" s="1">
        <f t="shared" si="26"/>
        <v>-9.6512973607003989</v>
      </c>
      <c r="BF61" s="1">
        <f t="shared" ref="BF61" si="117">SUM(AY59:AY61)-SUM(AY47:AY49)</f>
        <v>-29.039493883751675</v>
      </c>
      <c r="BG61" s="9">
        <f t="shared" si="29"/>
        <v>-5.8521530229893592E-3</v>
      </c>
      <c r="BH61" s="9">
        <f t="shared" ref="BH61:BI61" si="118">SUM(AW59:AW61)/SUM(AW47:AW49)-1</f>
        <v>0.40870553750906358</v>
      </c>
      <c r="BI61" s="9">
        <f t="shared" si="118"/>
        <v>-0.79559026231369845</v>
      </c>
      <c r="BJ61" s="1"/>
      <c r="BK61" s="1">
        <f>'Lán með veð í íbúð'!P61-'Lán með veð í íbúð'!P49</f>
        <v>115.91200000000003</v>
      </c>
      <c r="BL61" s="1">
        <f>'Lán með veð í íbúð'!Q61-'Lán með veð í íbúð'!Q49</f>
        <v>36.98899999999999</v>
      </c>
      <c r="BM61" s="1">
        <f>'Lán með veð í íbúð'!R61-'Lán með veð í íbúð'!R49</f>
        <v>-7.75</v>
      </c>
      <c r="BQ61" s="2">
        <v>41214</v>
      </c>
      <c r="BR61" s="10">
        <f t="shared" si="18"/>
        <v>50.206353061137293</v>
      </c>
      <c r="BS61" s="10">
        <f t="shared" si="19"/>
        <v>-14.153356553814405</v>
      </c>
      <c r="BT61" s="10">
        <f t="shared" si="20"/>
        <v>-42.032611459085274</v>
      </c>
    </row>
    <row r="62" spans="1:72" x14ac:dyDescent="0.25">
      <c r="A62" s="2">
        <v>41244</v>
      </c>
      <c r="B62" s="1">
        <f>(Sheet1!B172)/1000</f>
        <v>180.93899999999999</v>
      </c>
      <c r="C62" s="1">
        <f>'Lán með veð í íbúð'!C62/1000</f>
        <v>513.44100000000003</v>
      </c>
      <c r="D62" s="1">
        <f>'Lán með veð í íbúð'!D62/1000</f>
        <v>669.048</v>
      </c>
      <c r="E62" s="1">
        <f t="shared" si="7"/>
        <v>1363.4279999999999</v>
      </c>
      <c r="G62" s="8">
        <f t="shared" si="27"/>
        <v>0.13270887791654565</v>
      </c>
      <c r="H62" s="8">
        <f t="shared" si="27"/>
        <v>0.37658094156787164</v>
      </c>
      <c r="I62" s="8">
        <f t="shared" si="27"/>
        <v>0.49071018051558285</v>
      </c>
      <c r="J62" s="8"/>
      <c r="K62" s="9">
        <f t="shared" si="11"/>
        <v>0.90505402558844339</v>
      </c>
      <c r="L62" s="9">
        <f t="shared" si="12"/>
        <v>9.2645889625268082E-2</v>
      </c>
      <c r="O62">
        <f t="shared" si="115"/>
        <v>0.90505402558844339</v>
      </c>
      <c r="P62">
        <f t="shared" si="116"/>
        <v>9.2645889625268082E-2</v>
      </c>
      <c r="Q62" s="2">
        <v>41244</v>
      </c>
      <c r="R62" s="1">
        <f>'Lán með veð í íbúð'!P62</f>
        <v>1233.9760000000001</v>
      </c>
      <c r="S62" s="1">
        <f>'Lán með veð í íbúð'!Q62</f>
        <v>126.316</v>
      </c>
      <c r="T62" s="1">
        <f>'Lán með veð í íbúð'!R62</f>
        <v>3.1360000000000001</v>
      </c>
      <c r="V62">
        <v>180939</v>
      </c>
      <c r="Z62" t="s">
        <v>45</v>
      </c>
      <c r="AA62">
        <v>402.2</v>
      </c>
      <c r="AC62" s="2">
        <v>41244</v>
      </c>
      <c r="AD62">
        <f t="shared" si="92"/>
        <v>662.63150298359028</v>
      </c>
      <c r="AE62">
        <f t="shared" si="56"/>
        <v>211.66533938339134</v>
      </c>
      <c r="AF62">
        <f t="shared" si="57"/>
        <v>782.66306315266036</v>
      </c>
      <c r="AG62">
        <f t="shared" si="58"/>
        <v>1656.959905519642</v>
      </c>
      <c r="AH62" s="9">
        <f t="shared" si="22"/>
        <v>-6.6159987881739823E-3</v>
      </c>
      <c r="AJ62" s="9">
        <f t="shared" si="23"/>
        <v>-1.055681082284643E-2</v>
      </c>
      <c r="AP62" s="8">
        <f t="shared" si="71"/>
        <v>0.12774318719378464</v>
      </c>
      <c r="AQ62" s="8">
        <f t="shared" si="72"/>
        <v>0.3999079885857475</v>
      </c>
      <c r="AR62" s="8">
        <f t="shared" si="73"/>
        <v>0.47234882422046781</v>
      </c>
      <c r="AU62" s="2">
        <v>41244</v>
      </c>
      <c r="AV62" s="1">
        <f>('Lán með veð í íbúð'!P62*($AA$143/$AA62))+62</f>
        <v>1505.5248831427152</v>
      </c>
      <c r="AW62" s="1">
        <f>'Lán með veð í íbúð'!Q62*($AA$143/$AA62)</f>
        <v>147.76647936350074</v>
      </c>
      <c r="AX62" s="1">
        <f>'Lán með veð í íbúð'!R62*($AA$143/$AA62)</f>
        <v>3.6685430134261563</v>
      </c>
      <c r="AY62" s="1">
        <f t="shared" si="5"/>
        <v>1656.9599055196422</v>
      </c>
      <c r="AZ62" s="8">
        <f t="shared" si="8"/>
        <v>0.90860670685363676</v>
      </c>
      <c r="BA62" s="8">
        <f t="shared" si="9"/>
        <v>8.9179272758057121E-2</v>
      </c>
      <c r="BB62" s="8">
        <f t="shared" si="10"/>
        <v>2.2140203883060511E-3</v>
      </c>
      <c r="BC62" s="1">
        <f t="shared" si="24"/>
        <v>-40.13957799718105</v>
      </c>
      <c r="BD62" s="1">
        <f t="shared" si="25"/>
        <v>26.975965114796097</v>
      </c>
      <c r="BE62" s="1">
        <f t="shared" si="26"/>
        <v>-4.5152315979728073</v>
      </c>
      <c r="BF62" s="1">
        <f t="shared" ref="BF62" si="119">SUM(AY60:AY62)-SUM(AY48:AY50)</f>
        <v>-32.946349161235048</v>
      </c>
      <c r="BG62" s="9">
        <f t="shared" si="29"/>
        <v>-6.6159987881738713E-3</v>
      </c>
      <c r="BH62" s="9">
        <f t="shared" ref="BH62:BI62" si="120">SUM(AW60:AW62)/SUM(AW48:AW50)-1</f>
        <v>0.32440127015747766</v>
      </c>
      <c r="BI62" s="9">
        <f t="shared" si="120"/>
        <v>-0.72375575373522283</v>
      </c>
      <c r="BJ62" s="1"/>
      <c r="BK62" s="1">
        <f>'Lán með veð í íbúð'!P62-'Lán með veð í íbúð'!P50</f>
        <v>16.772000000000162</v>
      </c>
      <c r="BL62" s="1">
        <f>'Lán með veð í íbúð'!Q62-'Lán með veð í íbúð'!Q50</f>
        <v>27.219000000000008</v>
      </c>
      <c r="BM62" s="1">
        <f>'Lán með veð í íbúð'!R62-'Lán með veð í íbúð'!R50</f>
        <v>-3.5780000000000003</v>
      </c>
      <c r="BQ62" s="2">
        <v>41244</v>
      </c>
      <c r="BR62" s="10">
        <f t="shared" si="18"/>
        <v>11.455800911051483</v>
      </c>
      <c r="BS62" s="10">
        <f t="shared" si="19"/>
        <v>-9.3867746062459503</v>
      </c>
      <c r="BT62" s="10">
        <f t="shared" si="20"/>
        <v>-19.747870785163514</v>
      </c>
    </row>
    <row r="63" spans="1:72" x14ac:dyDescent="0.25">
      <c r="A63" s="2">
        <v>41275</v>
      </c>
      <c r="B63" s="1">
        <f>(Sheet1!B173)/1000</f>
        <v>180.505</v>
      </c>
      <c r="C63" s="1">
        <f>'Lán með veð í íbúð'!C63/1000</f>
        <v>520.25599999999997</v>
      </c>
      <c r="D63" s="1">
        <f>'Lán með veð í íbúð'!D63/1000</f>
        <v>656.43399999999997</v>
      </c>
      <c r="E63" s="1">
        <f t="shared" si="7"/>
        <v>1357.1949999999999</v>
      </c>
      <c r="G63" s="8">
        <f t="shared" si="27"/>
        <v>0.13299857426530454</v>
      </c>
      <c r="H63" s="8">
        <f t="shared" si="27"/>
        <v>0.38333179830459146</v>
      </c>
      <c r="I63" s="8">
        <f t="shared" si="27"/>
        <v>0.483669627430104</v>
      </c>
      <c r="J63" s="8"/>
      <c r="K63" s="9">
        <f t="shared" si="11"/>
        <v>0.89858052822181045</v>
      </c>
      <c r="L63" s="9">
        <f t="shared" si="12"/>
        <v>9.9210504017477219E-2</v>
      </c>
      <c r="O63">
        <f t="shared" si="115"/>
        <v>0.89858052822181045</v>
      </c>
      <c r="P63">
        <f t="shared" si="116"/>
        <v>9.9210504017477219E-2</v>
      </c>
      <c r="Q63" s="2">
        <v>41275</v>
      </c>
      <c r="R63" s="1">
        <f>'Lán með veð í íbúð'!P63</f>
        <v>1219.549</v>
      </c>
      <c r="S63" s="1">
        <f>'Lán með veð í íbúð'!Q63</f>
        <v>134.648</v>
      </c>
      <c r="T63" s="1">
        <f>'Lán með veð í íbúð'!R63</f>
        <v>2.9980000000000002</v>
      </c>
      <c r="V63">
        <v>180505</v>
      </c>
      <c r="Z63" t="s">
        <v>34</v>
      </c>
      <c r="AA63">
        <v>403.3</v>
      </c>
      <c r="AC63" s="2">
        <v>41275</v>
      </c>
      <c r="AD63">
        <f t="shared" si="92"/>
        <v>668.94383337465899</v>
      </c>
      <c r="AE63">
        <f t="shared" si="56"/>
        <v>210.58170716588148</v>
      </c>
      <c r="AF63">
        <f t="shared" si="57"/>
        <v>765.81253905281426</v>
      </c>
      <c r="AG63">
        <f t="shared" si="58"/>
        <v>1645.3380795933549</v>
      </c>
      <c r="AH63" s="9">
        <f t="shared" si="22"/>
        <v>-9.8473337607192235E-3</v>
      </c>
      <c r="AJ63" s="9">
        <f t="shared" si="23"/>
        <v>-1.5278793665402635E-2</v>
      </c>
      <c r="AP63" s="8">
        <f t="shared" si="71"/>
        <v>0.12798689204222802</v>
      </c>
      <c r="AQ63" s="8">
        <f t="shared" si="72"/>
        <v>0.40656922833755138</v>
      </c>
      <c r="AR63" s="8">
        <f t="shared" si="73"/>
        <v>0.46544387962022049</v>
      </c>
      <c r="AU63" s="2">
        <v>41275</v>
      </c>
      <c r="AV63" s="1">
        <f>('Lán með veð í íbúð'!P63*($AA$143/$AA63))+62</f>
        <v>1484.7567679147037</v>
      </c>
      <c r="AW63" s="1">
        <f>'Lán með veð í íbúð'!Q63*($AA$143/$AA63)</f>
        <v>157.08376890652119</v>
      </c>
      <c r="AX63" s="1">
        <f>'Lán með veð í íbúð'!R63*($AA$143/$AA63)</f>
        <v>3.4975427721299286</v>
      </c>
      <c r="AY63" s="1">
        <f t="shared" si="5"/>
        <v>1645.3380795933547</v>
      </c>
      <c r="AZ63" s="8">
        <f t="shared" si="8"/>
        <v>0.9024022395942245</v>
      </c>
      <c r="BA63" s="8">
        <f t="shared" si="9"/>
        <v>9.5472031465620999E-2</v>
      </c>
      <c r="BB63" s="8">
        <f t="shared" si="10"/>
        <v>2.1257289401545648E-3</v>
      </c>
      <c r="BC63" s="1">
        <f t="shared" si="24"/>
        <v>-56.147127719499167</v>
      </c>
      <c r="BD63" s="1">
        <f t="shared" si="25"/>
        <v>31.673823156069119</v>
      </c>
      <c r="BE63" s="1">
        <f t="shared" si="26"/>
        <v>-1.0555262022952836</v>
      </c>
      <c r="BF63" s="1">
        <f t="shared" ref="BF63" si="121">SUM(AY61:AY63)-SUM(AY49:AY51)</f>
        <v>-49.187290197844959</v>
      </c>
      <c r="BG63" s="9">
        <f t="shared" si="29"/>
        <v>-9.8473337607191125E-3</v>
      </c>
      <c r="BH63" s="9">
        <f t="shared" ref="BH63:BI63" si="122">SUM(AW61:AW63)/SUM(AW49:AW51)-1</f>
        <v>0.27448084278831986</v>
      </c>
      <c r="BI63" s="9">
        <f t="shared" si="122"/>
        <v>-0.58203165788218891</v>
      </c>
      <c r="BJ63" s="1"/>
      <c r="BK63" s="1">
        <f>'Lán með veð í íbúð'!P63-'Lán með veð í íbúð'!P51</f>
        <v>2.7929999999998927</v>
      </c>
      <c r="BL63" s="1">
        <f>'Lán með veð í íbúð'!Q63-'Lán með veð í íbúð'!Q51</f>
        <v>31.467999999999989</v>
      </c>
      <c r="BM63" s="1">
        <f>'Lán með veð í íbúð'!R63-'Lán með veð í íbúð'!R51</f>
        <v>-0.74799999999999978</v>
      </c>
      <c r="BQ63" s="2">
        <v>41275</v>
      </c>
      <c r="BR63" s="10">
        <f t="shared" si="18"/>
        <v>17.513442002920442</v>
      </c>
      <c r="BS63" s="10">
        <f t="shared" si="19"/>
        <v>-9.3585072489983645</v>
      </c>
      <c r="BT63" s="10">
        <f t="shared" si="20"/>
        <v>-33.683765519647523</v>
      </c>
    </row>
    <row r="64" spans="1:72" x14ac:dyDescent="0.25">
      <c r="A64" s="2">
        <v>41306</v>
      </c>
      <c r="B64" s="1">
        <f>(Sheet1!B174)/1000</f>
        <v>179.88900000000001</v>
      </c>
      <c r="C64" s="1">
        <f>'Lán með veð í íbúð'!C64/1000</f>
        <v>520.125</v>
      </c>
      <c r="D64" s="1">
        <f>'Lán með veð í íbúð'!D64/1000</f>
        <v>656.00400000000002</v>
      </c>
      <c r="E64" s="1">
        <f t="shared" si="7"/>
        <v>1356.018</v>
      </c>
      <c r="G64" s="8">
        <f t="shared" si="27"/>
        <v>0.13265974345473291</v>
      </c>
      <c r="H64" s="8">
        <f t="shared" si="27"/>
        <v>0.38356791724003664</v>
      </c>
      <c r="I64" s="8">
        <f t="shared" si="27"/>
        <v>0.48377233930523045</v>
      </c>
      <c r="J64" s="8"/>
      <c r="K64" s="9">
        <f t="shared" si="11"/>
        <v>0.89839294168661477</v>
      </c>
      <c r="L64" s="9">
        <f t="shared" si="12"/>
        <v>9.950236648776048E-2</v>
      </c>
      <c r="O64">
        <f t="shared" si="115"/>
        <v>0.89839294168661477</v>
      </c>
      <c r="P64">
        <f t="shared" si="116"/>
        <v>9.950236648776048E-2</v>
      </c>
      <c r="Q64" s="2">
        <v>41306</v>
      </c>
      <c r="R64" s="1">
        <f>'Lán með veð í íbúð'!P64</f>
        <v>1218.2370000000001</v>
      </c>
      <c r="S64" s="1">
        <f>'Lán með veð í íbúð'!Q64</f>
        <v>134.92699999999999</v>
      </c>
      <c r="T64" s="1">
        <f>'Lán með veð í íbúð'!R64</f>
        <v>2.8540000000000001</v>
      </c>
      <c r="V64">
        <v>179889</v>
      </c>
      <c r="Z64" t="s">
        <v>35</v>
      </c>
      <c r="AA64">
        <v>409.9</v>
      </c>
      <c r="AC64" s="2">
        <v>41306</v>
      </c>
      <c r="AD64">
        <f t="shared" si="92"/>
        <v>659.02076726030748</v>
      </c>
      <c r="AE64">
        <f t="shared" si="56"/>
        <v>206.48395828250796</v>
      </c>
      <c r="AF64">
        <f t="shared" si="57"/>
        <v>752.98824591363757</v>
      </c>
      <c r="AG64">
        <f t="shared" si="58"/>
        <v>1618.492971456453</v>
      </c>
      <c r="AH64" s="9">
        <f t="shared" si="22"/>
        <v>-1.6282423437195215E-2</v>
      </c>
      <c r="AJ64" s="9">
        <f t="shared" si="23"/>
        <v>-2.3082106037700112E-2</v>
      </c>
      <c r="AP64" s="8">
        <f t="shared" si="71"/>
        <v>0.12757791471698313</v>
      </c>
      <c r="AQ64" s="8">
        <f t="shared" si="72"/>
        <v>0.40718172947471404</v>
      </c>
      <c r="AR64" s="8">
        <f t="shared" si="73"/>
        <v>0.46524035580830286</v>
      </c>
      <c r="AU64" s="2">
        <v>41306</v>
      </c>
      <c r="AV64" s="1">
        <f>('Lán með veð í íbúð'!P64*($AA$143/$AA64))+62</f>
        <v>1460.342299341303</v>
      </c>
      <c r="AW64" s="1">
        <f>'Lán með veð í íbúð'!Q64*($AA$143/$AA64)</f>
        <v>154.8747340814833</v>
      </c>
      <c r="AX64" s="1">
        <f>'Lán með veð í íbúð'!R64*($AA$143/$AA64)</f>
        <v>3.2759380336667485</v>
      </c>
      <c r="AY64" s="1">
        <f t="shared" si="5"/>
        <v>1618.492971456453</v>
      </c>
      <c r="AZ64" s="8">
        <f t="shared" si="8"/>
        <v>0.90228522773698983</v>
      </c>
      <c r="BA64" s="8">
        <f t="shared" si="9"/>
        <v>9.5690705373971618E-2</v>
      </c>
      <c r="BB64" s="8">
        <f t="shared" si="10"/>
        <v>2.0240668890386285E-3</v>
      </c>
      <c r="BC64" s="1">
        <f t="shared" si="24"/>
        <v>-64.688882244374781</v>
      </c>
      <c r="BD64" s="1">
        <f t="shared" si="25"/>
        <v>27.063589580204521</v>
      </c>
      <c r="BE64" s="1">
        <f t="shared" si="26"/>
        <v>-0.61561439600077072</v>
      </c>
      <c r="BF64" s="1">
        <f t="shared" ref="BF64" si="123">SUM(AY62:AY64)-SUM(AY50:AY52)</f>
        <v>-81.448582306254139</v>
      </c>
      <c r="BG64" s="9">
        <f t="shared" si="29"/>
        <v>-1.6282423437195215E-2</v>
      </c>
      <c r="BH64" s="9">
        <f t="shared" ref="BH64:BI64" si="124">SUM(AW62:AW64)/SUM(AW50:AW52)-1</f>
        <v>0.229173043883375</v>
      </c>
      <c r="BI64" s="9">
        <f t="shared" si="124"/>
        <v>-0.37203661679126387</v>
      </c>
      <c r="BJ64" s="1"/>
      <c r="BK64" s="1">
        <f>'Lán með veð í íbúð'!P64-'Lán með veð í íbúð'!P52</f>
        <v>2.4130000000000109</v>
      </c>
      <c r="BL64" s="1">
        <f>'Lán með veð í íbúð'!Q64-'Lán með veð í íbúð'!Q52</f>
        <v>28.711999999999989</v>
      </c>
      <c r="BM64" s="1">
        <f>'Lán með veð í íbúð'!R64-'Lán með veð í íbúð'!R52</f>
        <v>-0.37999999999999989</v>
      </c>
      <c r="BQ64" s="2">
        <v>41306</v>
      </c>
      <c r="BR64" s="10">
        <f t="shared" si="18"/>
        <v>10.758514063376538</v>
      </c>
      <c r="BS64" s="10">
        <f t="shared" si="19"/>
        <v>-10.946004633093082</v>
      </c>
      <c r="BT64" s="10">
        <f t="shared" si="20"/>
        <v>-38.053416490454538</v>
      </c>
    </row>
    <row r="65" spans="1:72" x14ac:dyDescent="0.25">
      <c r="A65" s="2">
        <v>41334</v>
      </c>
      <c r="B65" s="1">
        <f>(Sheet1!B175)/1000</f>
        <v>182.691</v>
      </c>
      <c r="C65" s="1">
        <f>'Lán með veð í íbúð'!C65/1000</f>
        <v>525.10500000000002</v>
      </c>
      <c r="D65" s="1">
        <f>'Lán með veð í íbúð'!D65/1000</f>
        <v>663.16499999999996</v>
      </c>
      <c r="E65" s="1">
        <f t="shared" si="7"/>
        <v>1370.961</v>
      </c>
      <c r="G65" s="8">
        <f t="shared" si="27"/>
        <v>0.13325762001982552</v>
      </c>
      <c r="H65" s="8">
        <f t="shared" si="27"/>
        <v>0.38301964826132912</v>
      </c>
      <c r="I65" s="8">
        <f t="shared" si="27"/>
        <v>0.48372273171884539</v>
      </c>
      <c r="J65" s="8"/>
      <c r="K65" s="9">
        <f t="shared" si="11"/>
        <v>0.90037791009372259</v>
      </c>
      <c r="L65" s="9">
        <f t="shared" si="12"/>
        <v>9.7634433072859114E-2</v>
      </c>
      <c r="O65">
        <f t="shared" si="115"/>
        <v>0.90037791009372259</v>
      </c>
      <c r="P65">
        <f t="shared" si="116"/>
        <v>9.7634433072859114E-2</v>
      </c>
      <c r="Q65" s="2">
        <v>41334</v>
      </c>
      <c r="R65" s="1">
        <f>'Lán með veð í íbúð'!P65</f>
        <v>1234.383</v>
      </c>
      <c r="S65" s="1">
        <f>'Lán með veð í íbúð'!Q65</f>
        <v>133.85300000000001</v>
      </c>
      <c r="T65" s="1">
        <f>'Lán með veð í íbúð'!R65</f>
        <v>2.7250000000000001</v>
      </c>
      <c r="V65">
        <v>182691</v>
      </c>
      <c r="Z65" t="s">
        <v>36</v>
      </c>
      <c r="AA65">
        <v>410.7</v>
      </c>
      <c r="AC65" s="2">
        <v>41334</v>
      </c>
      <c r="AD65">
        <f t="shared" si="92"/>
        <v>663.56294740686633</v>
      </c>
      <c r="AE65">
        <f t="shared" si="56"/>
        <v>209.29173484295106</v>
      </c>
      <c r="AF65">
        <f t="shared" si="57"/>
        <v>759.72518261504752</v>
      </c>
      <c r="AG65">
        <f t="shared" si="58"/>
        <v>1632.5798648648649</v>
      </c>
      <c r="AH65" s="9">
        <f t="shared" si="22"/>
        <v>-1.6268216043686556E-2</v>
      </c>
      <c r="AJ65" s="9">
        <f t="shared" si="23"/>
        <v>-1.0427685736394188E-2</v>
      </c>
      <c r="AP65" s="8">
        <f t="shared" si="71"/>
        <v>0.12819693501504439</v>
      </c>
      <c r="AQ65" s="8">
        <f t="shared" si="72"/>
        <v>0.4064505275898353</v>
      </c>
      <c r="AR65" s="8">
        <f t="shared" si="73"/>
        <v>0.46535253739512028</v>
      </c>
      <c r="AU65" s="2">
        <v>41334</v>
      </c>
      <c r="AV65" s="1">
        <f>('Lán með veð í íbúð'!P65*($AA$143/$AA65))+62</f>
        <v>1476.1154163623082</v>
      </c>
      <c r="AW65" s="1">
        <f>'Lán með veð í íbúð'!Q65*($AA$143/$AA65)</f>
        <v>153.34267470172878</v>
      </c>
      <c r="AX65" s="1">
        <f>'Lán með veð í íbúð'!R65*($AA$143/$AA65)</f>
        <v>3.1217738008278553</v>
      </c>
      <c r="AY65" s="1">
        <f t="shared" si="5"/>
        <v>1632.5798648648649</v>
      </c>
      <c r="AZ65" s="8">
        <f t="shared" si="8"/>
        <v>0.90416122857456172</v>
      </c>
      <c r="BA65" s="8">
        <f t="shared" si="9"/>
        <v>9.3926599244455067E-2</v>
      </c>
      <c r="BB65" s="8">
        <f t="shared" si="10"/>
        <v>1.9121721809831685E-3</v>
      </c>
      <c r="BC65" s="1">
        <f t="shared" si="24"/>
        <v>-39.374713984439268</v>
      </c>
      <c r="BD65" s="1">
        <f t="shared" si="25"/>
        <v>22.1528417480462</v>
      </c>
      <c r="BE65" s="1">
        <f t="shared" si="26"/>
        <v>1.8450591513758052E-2</v>
      </c>
      <c r="BF65" s="1">
        <f t="shared" ref="BF65" si="125">SUM(AY63:AY65)-SUM(AY51:AY53)</f>
        <v>-80.973159470775499</v>
      </c>
      <c r="BG65" s="9">
        <f t="shared" si="29"/>
        <v>-1.6268216043686556E-2</v>
      </c>
      <c r="BH65" s="9">
        <f t="shared" ref="BH65:BI65" si="126">SUM(AW63:AW65)/SUM(AW51:AW53)-1</f>
        <v>0.2104265243292669</v>
      </c>
      <c r="BI65" s="9">
        <f t="shared" si="126"/>
        <v>-0.14311551207680484</v>
      </c>
      <c r="BJ65" s="1"/>
      <c r="BK65" s="1">
        <f>'Lán með veð í íbúð'!P65-'Lán með veð í íbúð'!P53</f>
        <v>13.822000000000116</v>
      </c>
      <c r="BL65" s="1">
        <f>'Lán með veð í íbúð'!Q65-'Lán með veð í íbúð'!Q53</f>
        <v>23.687000000000012</v>
      </c>
      <c r="BM65" s="1">
        <f>'Lán með veð í íbúð'!R65-'Lán með veð í íbúð'!R53</f>
        <v>0.11900000000000022</v>
      </c>
      <c r="BQ65" s="2">
        <v>41334</v>
      </c>
      <c r="BR65" s="10">
        <f t="shared" si="18"/>
        <v>16.813972463814025</v>
      </c>
      <c r="BS65" s="10">
        <f t="shared" si="19"/>
        <v>-6.6214415680841228</v>
      </c>
      <c r="BT65" s="10">
        <f t="shared" si="20"/>
        <v>-27.395952540609187</v>
      </c>
    </row>
    <row r="66" spans="1:72" x14ac:dyDescent="0.25">
      <c r="A66" s="2">
        <v>41365</v>
      </c>
      <c r="B66" s="1">
        <f>(Sheet1!B176)/1000</f>
        <v>182.51300000000001</v>
      </c>
      <c r="C66" s="1">
        <f>'Lán með veð í íbúð'!C66/1000</f>
        <v>523.65599999999995</v>
      </c>
      <c r="D66" s="1">
        <f>'Lán með veð í íbúð'!D66/1000</f>
        <v>661.06899999999996</v>
      </c>
      <c r="E66" s="1">
        <f t="shared" si="7"/>
        <v>1367.2379999999998</v>
      </c>
      <c r="G66" s="8">
        <f t="shared" si="27"/>
        <v>0.13349029210715327</v>
      </c>
      <c r="H66" s="8">
        <f t="shared" si="27"/>
        <v>0.38300281297038263</v>
      </c>
      <c r="I66" s="8">
        <f t="shared" si="27"/>
        <v>0.48350689492246413</v>
      </c>
      <c r="J66" s="8"/>
      <c r="K66" s="9">
        <f t="shared" si="11"/>
        <v>0.89952883111791804</v>
      </c>
      <c r="L66" s="9">
        <f t="shared" si="12"/>
        <v>9.8804304736995321E-2</v>
      </c>
      <c r="O66">
        <f t="shared" si="115"/>
        <v>0.89952883111791804</v>
      </c>
      <c r="P66">
        <f t="shared" si="116"/>
        <v>9.8804304736995321E-2</v>
      </c>
      <c r="Q66" s="2">
        <v>41365</v>
      </c>
      <c r="R66" s="1">
        <f>'Lán með veð í íbúð'!P66</f>
        <v>1229.8699999999999</v>
      </c>
      <c r="S66" s="1">
        <f>'Lán með veð í íbúð'!Q66</f>
        <v>135.089</v>
      </c>
      <c r="T66" s="1">
        <f>'Lán með veð í íbúð'!R66</f>
        <v>2.2789999999999999</v>
      </c>
      <c r="V66">
        <v>182513</v>
      </c>
      <c r="Z66" t="s">
        <v>37</v>
      </c>
      <c r="AA66">
        <v>411.5</v>
      </c>
      <c r="AC66" s="2">
        <v>41365</v>
      </c>
      <c r="AD66">
        <f t="shared" si="92"/>
        <v>660.73669015795861</v>
      </c>
      <c r="AE66">
        <f t="shared" si="56"/>
        <v>208.68132806804374</v>
      </c>
      <c r="AF66">
        <f t="shared" si="57"/>
        <v>755.85167557715658</v>
      </c>
      <c r="AG66">
        <f t="shared" si="58"/>
        <v>1625.269693803159</v>
      </c>
      <c r="AH66" s="9">
        <f t="shared" si="22"/>
        <v>-1.5983740222591969E-2</v>
      </c>
      <c r="AJ66" s="9">
        <f t="shared" si="23"/>
        <v>-1.4410808478914183E-2</v>
      </c>
      <c r="AP66" s="8">
        <f t="shared" si="71"/>
        <v>0.1283979691885633</v>
      </c>
      <c r="AQ66" s="8">
        <f t="shared" si="72"/>
        <v>0.40653972240866892</v>
      </c>
      <c r="AR66" s="8">
        <f t="shared" si="73"/>
        <v>0.46506230840276769</v>
      </c>
      <c r="AU66" s="2">
        <v>41365</v>
      </c>
      <c r="AV66" s="1">
        <f>('Lán með veð í íbúð'!P66*($AA$143/$AA66))+62</f>
        <v>1468.2061603888212</v>
      </c>
      <c r="AW66" s="1">
        <f>'Lán með veð í íbúð'!Q66*($AA$143/$AA66)</f>
        <v>154.45777521263668</v>
      </c>
      <c r="AX66" s="1">
        <f>'Lán með veð í íbúð'!R66*($AA$143/$AA66)</f>
        <v>2.6057582017010934</v>
      </c>
      <c r="AY66" s="1">
        <f t="shared" si="5"/>
        <v>1625.269693803159</v>
      </c>
      <c r="AZ66" s="8">
        <f t="shared" si="8"/>
        <v>0.90336155653846817</v>
      </c>
      <c r="BA66" s="8">
        <f t="shared" si="9"/>
        <v>9.5035166041398847E-2</v>
      </c>
      <c r="BB66" s="8">
        <f t="shared" si="10"/>
        <v>1.6032774201330084E-3</v>
      </c>
      <c r="BC66" s="1">
        <f t="shared" si="24"/>
        <v>-43.882637953720405</v>
      </c>
      <c r="BD66" s="1">
        <f t="shared" si="25"/>
        <v>21.212458788729094</v>
      </c>
      <c r="BE66" s="1">
        <f t="shared" si="26"/>
        <v>-1.0937282372742958</v>
      </c>
      <c r="BF66" s="1">
        <f t="shared" ref="BF66" si="127">SUM(AY64:AY66)-SUM(AY52:AY54)</f>
        <v>-79.208236107315315</v>
      </c>
      <c r="BG66" s="9">
        <f t="shared" si="29"/>
        <v>-1.5983740222591969E-2</v>
      </c>
      <c r="BH66" s="9">
        <f t="shared" ref="BH66:BI66" si="128">SUM(AW64:AW66)/SUM(AW52:AW54)-1</f>
        <v>0.17955272290916602</v>
      </c>
      <c r="BI66" s="9">
        <f t="shared" si="128"/>
        <v>-0.15811060345960604</v>
      </c>
      <c r="BJ66" s="1"/>
      <c r="BK66" s="1">
        <f>'Lán með veð í íbúð'!P66-'Lán með veð í íbúð'!P54</f>
        <v>2.6109999999998763</v>
      </c>
      <c r="BL66" s="1">
        <f>'Lán með veð í íbúð'!Q66-'Lán með veð í íbúð'!Q54</f>
        <v>22.319000000000003</v>
      </c>
      <c r="BM66" s="1">
        <f>'Lán með veð í íbúð'!R66-'Lán með veð í íbúð'!R54</f>
        <v>-0.85199999999999987</v>
      </c>
      <c r="BQ66" s="2">
        <v>41365</v>
      </c>
      <c r="BR66" s="10">
        <f t="shared" si="18"/>
        <v>12.496289605472384</v>
      </c>
      <c r="BS66" s="10">
        <f t="shared" si="19"/>
        <v>-5.9314218063911994</v>
      </c>
      <c r="BT66" s="10">
        <f t="shared" si="20"/>
        <v>-30.32877520134673</v>
      </c>
    </row>
    <row r="67" spans="1:72" x14ac:dyDescent="0.25">
      <c r="A67" s="2">
        <v>41395</v>
      </c>
      <c r="B67" s="1">
        <f>(Sheet1!B177)/1000</f>
        <v>182.41499999999999</v>
      </c>
      <c r="C67" s="1">
        <f>'Lán með veð í íbúð'!C67/1000</f>
        <v>524</v>
      </c>
      <c r="D67" s="1">
        <f>'Lán með veð í íbúð'!D67/1000</f>
        <v>657.505</v>
      </c>
      <c r="E67" s="1">
        <f t="shared" si="7"/>
        <v>1363.92</v>
      </c>
      <c r="G67" s="8">
        <f t="shared" si="27"/>
        <v>0.13374318141826499</v>
      </c>
      <c r="H67" s="8">
        <f t="shared" si="27"/>
        <v>0.38418675582145578</v>
      </c>
      <c r="I67" s="8">
        <f t="shared" si="27"/>
        <v>0.48207006276027914</v>
      </c>
      <c r="J67" s="8"/>
      <c r="K67" s="9">
        <f t="shared" si="11"/>
        <v>0.89886210334917005</v>
      </c>
      <c r="L67" s="9">
        <f t="shared" si="12"/>
        <v>9.9506569300252201E-2</v>
      </c>
      <c r="O67">
        <f t="shared" si="115"/>
        <v>0.89886210334917005</v>
      </c>
      <c r="P67">
        <f t="shared" si="116"/>
        <v>9.9506569300252201E-2</v>
      </c>
      <c r="Q67" s="2">
        <v>41395</v>
      </c>
      <c r="R67" s="1">
        <f>'Lán með veð í íbúð'!P67</f>
        <v>1225.9760000000001</v>
      </c>
      <c r="S67" s="1">
        <f>'Lán með veð í íbúð'!Q67</f>
        <v>135.71899999999999</v>
      </c>
      <c r="T67" s="1">
        <f>'Lán með veð í íbúð'!R67</f>
        <v>2.2250000000000001</v>
      </c>
      <c r="V67">
        <v>182415</v>
      </c>
      <c r="Z67" t="s">
        <v>38</v>
      </c>
      <c r="AA67">
        <v>411.3</v>
      </c>
      <c r="AC67" s="2">
        <v>41395</v>
      </c>
      <c r="AD67">
        <f t="shared" si="92"/>
        <v>661.42134694869924</v>
      </c>
      <c r="AE67">
        <f t="shared" ref="AE67:AE98" si="129">B67*($AA$143/$AA67)</f>
        <v>208.67069657184535</v>
      </c>
      <c r="AF67">
        <f t="shared" ref="AF67:AF98" si="130">D67*($AA$143/$AA67)</f>
        <v>752.14223802577192</v>
      </c>
      <c r="AG67">
        <f t="shared" ref="AG67:AG98" si="131">SUM(AD67:AF67)</f>
        <v>1622.2342815463167</v>
      </c>
      <c r="AH67" s="9">
        <f t="shared" si="22"/>
        <v>-1.5362839974490727E-2</v>
      </c>
      <c r="AJ67" s="9">
        <f t="shared" si="23"/>
        <v>-2.1222509459266292E-2</v>
      </c>
      <c r="AP67" s="8">
        <f t="shared" si="71"/>
        <v>0.1286316649485055</v>
      </c>
      <c r="AQ67" s="8">
        <f t="shared" si="72"/>
        <v>0.40772245690568887</v>
      </c>
      <c r="AR67" s="8">
        <f t="shared" si="73"/>
        <v>0.46364587814580555</v>
      </c>
      <c r="AU67" s="2">
        <v>41395</v>
      </c>
      <c r="AV67" s="1">
        <f>('Lán með veð í íbúð'!P67*($AA$143/$AA67))+62</f>
        <v>1464.4354680282033</v>
      </c>
      <c r="AW67" s="1">
        <f>'Lán með veð í íbúð'!Q67*($AA$143/$AA67)</f>
        <v>155.25356066131778</v>
      </c>
      <c r="AX67" s="1">
        <f>'Lán með veð í íbúð'!R67*($AA$143/$AA67)</f>
        <v>2.5452528567955266</v>
      </c>
      <c r="AY67" s="1">
        <f t="shared" ref="AY67:AY130" si="132">SUM(AV67:AX67)</f>
        <v>1622.2342815463167</v>
      </c>
      <c r="AZ67" s="8">
        <f t="shared" si="8"/>
        <v>0.90272748189755969</v>
      </c>
      <c r="BA67" s="8">
        <f t="shared" si="9"/>
        <v>9.570353827890371E-2</v>
      </c>
      <c r="BB67" s="8">
        <f t="shared" si="10"/>
        <v>1.5689798235365776E-3</v>
      </c>
      <c r="BC67" s="1">
        <f t="shared" si="24"/>
        <v>-51.317346591238675</v>
      </c>
      <c r="BD67" s="1">
        <f t="shared" si="25"/>
        <v>16.836029890154776</v>
      </c>
      <c r="BE67" s="1">
        <f t="shared" si="26"/>
        <v>-0.69305410125521405</v>
      </c>
      <c r="BF67" s="1">
        <f t="shared" ref="BF67" si="133">SUM(AY65:AY67)-SUM(AY53:AY55)</f>
        <v>-76.141699849484212</v>
      </c>
      <c r="BG67" s="9">
        <f t="shared" si="29"/>
        <v>-1.5362839974490727E-2</v>
      </c>
      <c r="BH67" s="9">
        <f t="shared" ref="BH67:BI67" si="134">SUM(AW65:AW67)/SUM(AW53:AW55)-1</f>
        <v>0.14943758200814439</v>
      </c>
      <c r="BI67" s="9">
        <f t="shared" si="134"/>
        <v>-0.17610907395490072</v>
      </c>
      <c r="BJ67" s="1"/>
      <c r="BK67" s="1">
        <f>'Lán með veð í íbúð'!P67-'Lán með veð í íbúð'!P55</f>
        <v>-4.0749999999998181</v>
      </c>
      <c r="BL67" s="1">
        <f>'Lán með veð í íbúð'!Q67-'Lán með veð í íbúð'!Q55</f>
        <v>18.600999999999999</v>
      </c>
      <c r="BM67" s="1">
        <f>'Lán með veð í íbúð'!R67-'Lán með veð í íbúð'!R55</f>
        <v>-0.51500000000000012</v>
      </c>
      <c r="BQ67" s="2">
        <v>41395</v>
      </c>
      <c r="BR67" s="10">
        <f t="shared" si="18"/>
        <v>7.182278875350903</v>
      </c>
      <c r="BS67" s="10">
        <f t="shared" si="19"/>
        <v>-6.2110617803274408</v>
      </c>
      <c r="BT67" s="10">
        <f t="shared" si="20"/>
        <v>-36.145587897362816</v>
      </c>
    </row>
    <row r="68" spans="1:72" x14ac:dyDescent="0.25">
      <c r="A68" s="2">
        <v>41426</v>
      </c>
      <c r="B68" s="1">
        <f>(Sheet1!B178)/1000</f>
        <v>182.05699999999999</v>
      </c>
      <c r="C68" s="1">
        <f>'Lán með veð í íbúð'!C68/1000</f>
        <v>524.83500000000004</v>
      </c>
      <c r="D68" s="1">
        <f>'Lán með veð í íbúð'!D68/1000</f>
        <v>656.14200000000005</v>
      </c>
      <c r="E68" s="1">
        <f t="shared" ref="E68:E124" si="135">SUM(B68:D68)</f>
        <v>1363.0340000000001</v>
      </c>
      <c r="G68" s="8">
        <f t="shared" si="27"/>
        <v>0.13356746786947352</v>
      </c>
      <c r="H68" s="8">
        <f t="shared" si="27"/>
        <v>0.38504908901758872</v>
      </c>
      <c r="I68" s="8">
        <f t="shared" si="27"/>
        <v>0.48138344311293774</v>
      </c>
      <c r="J68" s="8"/>
      <c r="K68" s="9">
        <f t="shared" si="11"/>
        <v>0.89917786350157058</v>
      </c>
      <c r="L68" s="9">
        <f t="shared" si="12"/>
        <v>9.9193417038753257E-2</v>
      </c>
      <c r="O68">
        <f t="shared" si="115"/>
        <v>0.89917786350157058</v>
      </c>
      <c r="P68">
        <f t="shared" si="116"/>
        <v>9.9193417038753257E-2</v>
      </c>
      <c r="Q68" s="2">
        <v>41426</v>
      </c>
      <c r="R68" s="1">
        <f>'Lán með veð í íbúð'!P68</f>
        <v>1225.6099999999999</v>
      </c>
      <c r="S68" s="1">
        <f>'Lán með veð í íbúð'!Q68</f>
        <v>135.20400000000001</v>
      </c>
      <c r="T68" s="1">
        <f>'Lán með veð í íbúð'!R68</f>
        <v>2.2200000000000002</v>
      </c>
      <c r="V68">
        <v>182057</v>
      </c>
      <c r="Z68" t="s">
        <v>39</v>
      </c>
      <c r="AA68">
        <v>413.5</v>
      </c>
      <c r="AC68" s="2">
        <v>41426</v>
      </c>
      <c r="AD68">
        <f t="shared" si="92"/>
        <v>659.18226723095529</v>
      </c>
      <c r="AE68">
        <f t="shared" si="129"/>
        <v>207.15312817412331</v>
      </c>
      <c r="AF68">
        <f t="shared" si="130"/>
        <v>746.58962756952849</v>
      </c>
      <c r="AG68">
        <f t="shared" si="131"/>
        <v>1612.9250229746071</v>
      </c>
      <c r="AH68" s="9">
        <f t="shared" si="22"/>
        <v>-1.9403361505433092E-2</v>
      </c>
      <c r="AJ68" s="9">
        <f t="shared" si="23"/>
        <v>-2.2565364785660735E-2</v>
      </c>
      <c r="AP68" s="8">
        <f t="shared" si="71"/>
        <v>0.12843320379026979</v>
      </c>
      <c r="AQ68" s="8">
        <f t="shared" si="72"/>
        <v>0.40868748258072812</v>
      </c>
      <c r="AR68" s="8">
        <f t="shared" si="73"/>
        <v>0.46287931362900203</v>
      </c>
      <c r="AU68" s="2">
        <v>41426</v>
      </c>
      <c r="AV68" s="1">
        <f>('Lán með veð í íbúð'!P68*($AA$143/$AA68))+62</f>
        <v>1456.5574486094315</v>
      </c>
      <c r="AW68" s="1">
        <f>'Lán með veð í íbúð'!Q68*($AA$143/$AA68)</f>
        <v>153.84155259975816</v>
      </c>
      <c r="AX68" s="1">
        <f>'Lán með veð í íbúð'!R68*($AA$143/$AA68)</f>
        <v>2.5260217654171706</v>
      </c>
      <c r="AY68" s="1">
        <f t="shared" si="132"/>
        <v>1612.9250229746069</v>
      </c>
      <c r="AZ68" s="8">
        <f t="shared" ref="AZ68:AZ131" si="136">AV68/$AY68</f>
        <v>0.90305341405343353</v>
      </c>
      <c r="BA68" s="8">
        <f t="shared" ref="BA68:BA131" si="137">AW68/$AY68</f>
        <v>9.5380473616832315E-2</v>
      </c>
      <c r="BB68" s="8">
        <f t="shared" ref="BB68:BB131" si="138">AX68/$AY68</f>
        <v>1.5661123297340889E-3</v>
      </c>
      <c r="BC68" s="1">
        <f t="shared" si="24"/>
        <v>-54.761296704240067</v>
      </c>
      <c r="BD68" s="1">
        <f t="shared" si="25"/>
        <v>18.266760047896128</v>
      </c>
      <c r="BE68" s="1">
        <f t="shared" si="26"/>
        <v>-0.74195998914418881</v>
      </c>
      <c r="BF68" s="1">
        <f t="shared" ref="BF68" si="139">SUM(AY66:AY68)-SUM(AY54:AY56)</f>
        <v>-96.174774850092945</v>
      </c>
      <c r="BG68" s="9">
        <f t="shared" si="29"/>
        <v>-1.9403361505433203E-2</v>
      </c>
      <c r="BH68" s="9">
        <f t="shared" ref="BH68:BI68" si="140">SUM(AW66:AW68)/SUM(AW54:AW56)-1</f>
        <v>0.13828596188155817</v>
      </c>
      <c r="BI68" s="9">
        <f t="shared" si="140"/>
        <v>-0.24777562606602777</v>
      </c>
      <c r="BJ68" s="1"/>
      <c r="BK68" s="1">
        <f>'Lán með veð í íbúð'!P68-'Lán með veð í íbúð'!P56</f>
        <v>-6.8500000000001364</v>
      </c>
      <c r="BL68" s="1">
        <f>'Lán með veð í íbúð'!Q68-'Lán með veð í íbúð'!Q56</f>
        <v>19.915000000000006</v>
      </c>
      <c r="BM68" s="1">
        <f>'Lán með veð í íbúð'!R68-'Lán með veð í íbúð'!R56</f>
        <v>-0.55899999999999972</v>
      </c>
      <c r="BQ68" s="2">
        <v>41426</v>
      </c>
      <c r="BR68" s="10">
        <f t="shared" si="18"/>
        <v>4.3134606825924493</v>
      </c>
      <c r="BS68" s="10">
        <f t="shared" si="19"/>
        <v>-6.4334101912853043</v>
      </c>
      <c r="BT68" s="10">
        <f t="shared" si="20"/>
        <v>-35.116547136794907</v>
      </c>
    </row>
    <row r="69" spans="1:72" x14ac:dyDescent="0.25">
      <c r="A69" s="2">
        <v>41456</v>
      </c>
      <c r="B69" s="1">
        <f>(Sheet1!B179)/1000</f>
        <v>182.50299999999999</v>
      </c>
      <c r="C69" s="1">
        <f>'Lán með veð í íbúð'!C69/1000</f>
        <v>529.70799999999997</v>
      </c>
      <c r="D69" s="1">
        <f>'Lán með veð í íbúð'!D69/1000</f>
        <v>656.60199999999998</v>
      </c>
      <c r="E69" s="1">
        <f t="shared" si="135"/>
        <v>1368.8130000000001</v>
      </c>
      <c r="G69" s="8">
        <f t="shared" si="27"/>
        <v>0.13332938830943306</v>
      </c>
      <c r="H69" s="8">
        <f t="shared" si="27"/>
        <v>0.38698346669705791</v>
      </c>
      <c r="I69" s="8">
        <f t="shared" si="27"/>
        <v>0.4796871449935089</v>
      </c>
      <c r="J69" s="8"/>
      <c r="K69" s="9">
        <f t="shared" si="11"/>
        <v>0.8983834899288653</v>
      </c>
      <c r="L69" s="9">
        <f t="shared" si="12"/>
        <v>0.10001585315159922</v>
      </c>
      <c r="O69">
        <f t="shared" si="115"/>
        <v>0.8983834899288653</v>
      </c>
      <c r="P69">
        <f t="shared" si="116"/>
        <v>0.10001585315159922</v>
      </c>
      <c r="Q69" s="2">
        <v>41456</v>
      </c>
      <c r="R69" s="1">
        <f>'Lán með veð í íbúð'!P69</f>
        <v>1229.7190000000001</v>
      </c>
      <c r="S69" s="1">
        <f>'Lán með veð í íbúð'!Q69</f>
        <v>136.90299999999999</v>
      </c>
      <c r="T69" s="1">
        <f>'Lán með veð í íbúð'!R69</f>
        <v>2.1909999999999998</v>
      </c>
      <c r="V69">
        <v>182503</v>
      </c>
      <c r="Z69" t="s">
        <v>40</v>
      </c>
      <c r="AA69">
        <v>412.4</v>
      </c>
      <c r="AC69" s="2">
        <v>41456</v>
      </c>
      <c r="AD69">
        <f t="shared" si="92"/>
        <v>666.33466052376332</v>
      </c>
      <c r="AE69">
        <f t="shared" si="129"/>
        <v>208.21450412221145</v>
      </c>
      <c r="AF69">
        <f t="shared" si="130"/>
        <v>749.10582201745876</v>
      </c>
      <c r="AG69">
        <f t="shared" si="131"/>
        <v>1623.6549866634336</v>
      </c>
      <c r="AH69" s="9">
        <f t="shared" si="22"/>
        <v>-2.3236193605514432E-2</v>
      </c>
      <c r="AJ69" s="9">
        <f t="shared" si="23"/>
        <v>-2.5902615954473296E-2</v>
      </c>
      <c r="AP69" s="8">
        <f t="shared" si="71"/>
        <v>0.12823814531564157</v>
      </c>
      <c r="AQ69" s="8">
        <f t="shared" si="72"/>
        <v>0.41039178027165901</v>
      </c>
      <c r="AR69" s="8">
        <f t="shared" si="73"/>
        <v>0.46137007441269934</v>
      </c>
      <c r="AU69" s="2">
        <v>41456</v>
      </c>
      <c r="AV69" s="1">
        <f>('Lán með veð í íbúð'!P69*($AA$143/$AA69))+62</f>
        <v>1464.9650569835112</v>
      </c>
      <c r="AW69" s="1">
        <f>'Lán með veð í íbúð'!Q69*($AA$143/$AA69)</f>
        <v>156.19025581959264</v>
      </c>
      <c r="AX69" s="1">
        <f>'Lán með veð í íbúð'!R69*($AA$143/$AA69)</f>
        <v>2.4996738603297768</v>
      </c>
      <c r="AY69" s="1">
        <f t="shared" si="132"/>
        <v>1623.6549866634336</v>
      </c>
      <c r="AZ69" s="8">
        <f t="shared" si="136"/>
        <v>0.90226376232426941</v>
      </c>
      <c r="BA69" s="8">
        <f t="shared" si="137"/>
        <v>9.6196702564600445E-2</v>
      </c>
      <c r="BB69" s="8">
        <f t="shared" si="138"/>
        <v>1.539535111130067E-3</v>
      </c>
      <c r="BC69" s="1">
        <f t="shared" si="24"/>
        <v>-58.84598657137326</v>
      </c>
      <c r="BD69" s="1">
        <f t="shared" si="25"/>
        <v>16.198737692704412</v>
      </c>
      <c r="BE69" s="1">
        <f t="shared" si="26"/>
        <v>-0.52801496142248938</v>
      </c>
      <c r="BF69" s="1">
        <f t="shared" ref="BF69" si="141">SUM(AY67:AY69)-SUM(AY55:AY57)</f>
        <v>-115.58613128791876</v>
      </c>
      <c r="BG69" s="9">
        <f t="shared" si="29"/>
        <v>-2.3236193605514432E-2</v>
      </c>
      <c r="BH69" s="9">
        <f t="shared" ref="BH69:BI69" si="142">SUM(AW67:AW69)/SUM(AW55:AW57)-1</f>
        <v>0.12392157010544125</v>
      </c>
      <c r="BI69" s="9">
        <f t="shared" si="142"/>
        <v>-0.20589822503213695</v>
      </c>
      <c r="BJ69" s="1"/>
      <c r="BK69" s="1">
        <f>'Lán með veð í íbúð'!P69-'Lán með veð í íbúð'!P57</f>
        <v>-4.3540000000000418</v>
      </c>
      <c r="BL69" s="1">
        <f>'Lán með veð í íbúð'!Q69-'Lán með veð í íbúð'!Q57</f>
        <v>18.720999999999989</v>
      </c>
      <c r="BM69" s="1">
        <f>'Lán með veð í íbúð'!R69-'Lán með veð í íbúð'!R57</f>
        <v>-0.36500000000000021</v>
      </c>
      <c r="BQ69" s="2">
        <v>41456</v>
      </c>
      <c r="BR69" s="10">
        <f t="shared" si="18"/>
        <v>4.1071970293020286</v>
      </c>
      <c r="BS69" s="10">
        <f t="shared" si="19"/>
        <v>-6.5180474890675271</v>
      </c>
      <c r="BT69" s="10">
        <f t="shared" si="20"/>
        <v>-40.764413380325891</v>
      </c>
    </row>
    <row r="70" spans="1:72" x14ac:dyDescent="0.25">
      <c r="A70" s="2">
        <v>41487</v>
      </c>
      <c r="B70" s="1">
        <f>(Sheet1!B180)/1000</f>
        <v>182.09299999999999</v>
      </c>
      <c r="C70" s="1">
        <f>'Lán með veð í íbúð'!C70/1000</f>
        <v>526.99199999999996</v>
      </c>
      <c r="D70" s="1">
        <f>'Lán með veð í íbúð'!D70/1000</f>
        <v>652.36699999999996</v>
      </c>
      <c r="E70" s="1">
        <f t="shared" si="135"/>
        <v>1361.4519999999998</v>
      </c>
      <c r="G70" s="8">
        <f t="shared" si="27"/>
        <v>0.13374911491554606</v>
      </c>
      <c r="H70" s="8">
        <f t="shared" si="27"/>
        <v>0.387080851913986</v>
      </c>
      <c r="I70" s="8">
        <f t="shared" si="27"/>
        <v>0.47917003317046808</v>
      </c>
      <c r="J70" s="8"/>
      <c r="K70" s="9">
        <f t="shared" si="11"/>
        <v>0.89758875083366885</v>
      </c>
      <c r="L70" s="9">
        <f t="shared" si="12"/>
        <v>0.10092827363726375</v>
      </c>
      <c r="O70">
        <f t="shared" si="115"/>
        <v>0.89758875083366885</v>
      </c>
      <c r="P70">
        <f t="shared" si="116"/>
        <v>0.10092827363726375</v>
      </c>
      <c r="Q70" s="2">
        <v>41487</v>
      </c>
      <c r="R70" s="1">
        <f>'Lán með veð í íbúð'!P70</f>
        <v>1222.0239999999999</v>
      </c>
      <c r="S70" s="1">
        <f>'Lán með veð í íbúð'!Q70</f>
        <v>137.40899999999999</v>
      </c>
      <c r="T70" s="1">
        <f>'Lán með veð í íbúð'!R70</f>
        <v>2.0190000000000001</v>
      </c>
      <c r="V70">
        <v>182093</v>
      </c>
      <c r="Z70" t="s">
        <v>41</v>
      </c>
      <c r="AA70">
        <v>413.8</v>
      </c>
      <c r="AC70" s="2">
        <v>41487</v>
      </c>
      <c r="AD70">
        <f t="shared" si="92"/>
        <v>661.20187530207818</v>
      </c>
      <c r="AE70">
        <f t="shared" si="129"/>
        <v>207.043877477042</v>
      </c>
      <c r="AF70">
        <f t="shared" si="130"/>
        <v>741.75609835669388</v>
      </c>
      <c r="AG70">
        <f t="shared" si="131"/>
        <v>1610.0018511358139</v>
      </c>
      <c r="AH70" s="9">
        <f t="shared" si="22"/>
        <v>-2.6245957665215092E-2</v>
      </c>
      <c r="AJ70" s="9">
        <f t="shared" si="23"/>
        <v>-3.0248955925275545E-2</v>
      </c>
      <c r="AP70" s="8">
        <f t="shared" si="71"/>
        <v>0.12859853380353445</v>
      </c>
      <c r="AQ70" s="8">
        <f t="shared" si="72"/>
        <v>0.41068392240395107</v>
      </c>
      <c r="AR70" s="8">
        <f t="shared" si="73"/>
        <v>0.46071754379251456</v>
      </c>
      <c r="AU70" s="2">
        <v>41487</v>
      </c>
      <c r="AV70" s="1">
        <f>('Lán með veð í íbúð'!P70*($AA$143/$AA70))+62</f>
        <v>1451.4690478492023</v>
      </c>
      <c r="AW70" s="1">
        <f>'Lán með veð í íbúð'!Q70*($AA$143/$AA70)</f>
        <v>156.23715442242627</v>
      </c>
      <c r="AX70" s="1">
        <f>'Lán með veð í íbúð'!R70*($AA$143/$AA70)</f>
        <v>2.2956488641855968</v>
      </c>
      <c r="AY70" s="1">
        <f t="shared" si="132"/>
        <v>1610.0018511358141</v>
      </c>
      <c r="AZ70" s="8">
        <f t="shared" si="136"/>
        <v>0.9015325335341875</v>
      </c>
      <c r="BA70" s="8">
        <f t="shared" si="137"/>
        <v>9.7041599245494686E-2</v>
      </c>
      <c r="BB70" s="8">
        <f t="shared" si="138"/>
        <v>1.4258672203178379E-3</v>
      </c>
      <c r="BC70" s="1">
        <f t="shared" si="24"/>
        <v>-61.92735910995043</v>
      </c>
      <c r="BD70" s="1">
        <f t="shared" si="25"/>
        <v>13.272063650868034</v>
      </c>
      <c r="BE70" s="1">
        <f t="shared" si="26"/>
        <v>-1.5646814434291278</v>
      </c>
      <c r="BF70" s="1">
        <f t="shared" ref="BF70" si="143">SUM(AY68:AY70)-SUM(AY56:AY58)</f>
        <v>-130.6317373880911</v>
      </c>
      <c r="BG70" s="9">
        <f t="shared" si="29"/>
        <v>-2.6245957665215092E-2</v>
      </c>
      <c r="BH70" s="9">
        <f t="shared" ref="BH70:BI70" si="144">SUM(AW68:AW70)/SUM(AW56:AW58)-1</f>
        <v>0.11405968877376171</v>
      </c>
      <c r="BI70" s="9">
        <f t="shared" si="144"/>
        <v>-0.27911147570709527</v>
      </c>
      <c r="BJ70" s="1"/>
      <c r="BK70" s="1">
        <f>'Lán með veð í íbúð'!P70-'Lán með veð í íbúð'!P58</f>
        <v>-1.4060000000001764</v>
      </c>
      <c r="BL70" s="1">
        <f>'Lán með veð í íbúð'!Q70-'Lán með veð í íbúð'!Q58</f>
        <v>16.898999999999987</v>
      </c>
      <c r="BM70" s="1">
        <f>'Lán með veð í íbúð'!R70-'Lán með veð í íbúð'!R58</f>
        <v>-1.2349999999999999</v>
      </c>
      <c r="BQ70" s="2">
        <v>41487</v>
      </c>
      <c r="BR70" s="10">
        <f t="shared" si="18"/>
        <v>-0.89441945334283446</v>
      </c>
      <c r="BS70" s="10">
        <f t="shared" si="19"/>
        <v>-7.8047395174108374</v>
      </c>
      <c r="BT70" s="10">
        <f t="shared" si="20"/>
        <v>-41.520817931757847</v>
      </c>
    </row>
    <row r="71" spans="1:72" x14ac:dyDescent="0.25">
      <c r="A71" s="2">
        <v>41518</v>
      </c>
      <c r="B71" s="1">
        <f>(Sheet1!B181)/1000</f>
        <v>182.19</v>
      </c>
      <c r="C71" s="1">
        <f>'Lán með veð í íbúð'!C71/1000</f>
        <v>532.24699999999996</v>
      </c>
      <c r="D71" s="1">
        <f>'Lán með veð í íbúð'!D71/1000</f>
        <v>652.64800000000002</v>
      </c>
      <c r="E71" s="1">
        <f t="shared" si="135"/>
        <v>1367.085</v>
      </c>
      <c r="G71" s="8">
        <f t="shared" si="27"/>
        <v>0.13326896279309625</v>
      </c>
      <c r="H71" s="8">
        <f t="shared" si="27"/>
        <v>0.38932985147229321</v>
      </c>
      <c r="I71" s="8">
        <f t="shared" si="27"/>
        <v>0.47740118573461049</v>
      </c>
      <c r="J71" s="8"/>
      <c r="K71" s="9">
        <f t="shared" ref="K71:K79" si="145">R71/$E71</f>
        <v>0.89669625517067331</v>
      </c>
      <c r="L71" s="9">
        <f t="shared" ref="L71:L79" si="146">S71/$E71</f>
        <v>0.10186784289199281</v>
      </c>
      <c r="O71">
        <f t="shared" si="115"/>
        <v>0.89669625517067331</v>
      </c>
      <c r="P71">
        <f t="shared" si="116"/>
        <v>0.10186784289199281</v>
      </c>
      <c r="Q71" s="2">
        <v>41518</v>
      </c>
      <c r="R71" s="1">
        <f>'Lán með veð í íbúð'!P71</f>
        <v>1225.8599999999999</v>
      </c>
      <c r="S71" s="1">
        <f>'Lán með veð í íbúð'!Q71</f>
        <v>139.262</v>
      </c>
      <c r="T71" s="1">
        <f>'Lán með veð í íbúð'!R71</f>
        <v>1.9630000000000001</v>
      </c>
      <c r="V71">
        <v>182190</v>
      </c>
      <c r="Z71" t="s">
        <v>42</v>
      </c>
      <c r="AA71">
        <v>415.2</v>
      </c>
      <c r="AC71" s="2">
        <v>41518</v>
      </c>
      <c r="AD71">
        <f t="shared" si="92"/>
        <v>665.13635236030825</v>
      </c>
      <c r="AE71">
        <f t="shared" si="129"/>
        <v>206.45567196531795</v>
      </c>
      <c r="AF71">
        <f t="shared" si="130"/>
        <v>739.5734200385358</v>
      </c>
      <c r="AG71">
        <f t="shared" si="131"/>
        <v>1611.1654443641619</v>
      </c>
      <c r="AH71" s="9">
        <f t="shared" si="22"/>
        <v>-2.5247238513344428E-2</v>
      </c>
      <c r="AJ71" s="9">
        <f t="shared" si="23"/>
        <v>-1.9529103951460125E-2</v>
      </c>
      <c r="AP71" s="8">
        <f t="shared" si="71"/>
        <v>0.1281405784163864</v>
      </c>
      <c r="AQ71" s="8">
        <f t="shared" si="72"/>
        <v>0.41282933089643126</v>
      </c>
      <c r="AR71" s="8">
        <f t="shared" si="73"/>
        <v>0.45903009068718242</v>
      </c>
      <c r="AU71" s="2">
        <v>41518</v>
      </c>
      <c r="AV71" s="1">
        <f>('Lán með veð í íbúð'!P71*($AA$143/$AA71))+62</f>
        <v>1451.1308526011562</v>
      </c>
      <c r="AW71" s="1">
        <f>'Lán með veð í íbúð'!Q71*($AA$143/$AA71)</f>
        <v>157.81014210019271</v>
      </c>
      <c r="AX71" s="1">
        <f>'Lán með veð í íbúð'!R71*($AA$143/$AA71)</f>
        <v>2.2244496628131025</v>
      </c>
      <c r="AY71" s="1">
        <f t="shared" si="132"/>
        <v>1611.1654443641621</v>
      </c>
      <c r="AZ71" s="8">
        <f t="shared" si="136"/>
        <v>0.90067153418489387</v>
      </c>
      <c r="BA71" s="8">
        <f t="shared" si="137"/>
        <v>9.7947819481984763E-2</v>
      </c>
      <c r="BB71" s="8">
        <f t="shared" si="138"/>
        <v>1.3806463331212829E-3</v>
      </c>
      <c r="BC71" s="1">
        <f t="shared" si="24"/>
        <v>-44.596622373818946</v>
      </c>
      <c r="BD71" s="1">
        <f t="shared" si="25"/>
        <v>14.188721930022524</v>
      </c>
      <c r="BE71" s="1">
        <f t="shared" si="26"/>
        <v>-1.6834319688185291</v>
      </c>
      <c r="BF71" s="1">
        <f t="shared" ref="BF71" si="147">SUM(AY69:AY71)-SUM(AY57:AY59)</f>
        <v>-125.48657315521723</v>
      </c>
      <c r="BG71" s="9">
        <f t="shared" si="29"/>
        <v>-2.5247238513344428E-2</v>
      </c>
      <c r="BH71" s="9">
        <f t="shared" ref="BH71:BI71" si="148">SUM(AW69:AW71)/SUM(AW57:AW59)-1</f>
        <v>0.10234826994939361</v>
      </c>
      <c r="BI71" s="9">
        <f t="shared" si="148"/>
        <v>-0.34977427611337664</v>
      </c>
      <c r="BJ71" s="1"/>
      <c r="BK71" s="1">
        <f>'Lán með veð í íbúð'!P71-'Lán með veð í íbúð'!P59</f>
        <v>8.181999999999789</v>
      </c>
      <c r="BL71" s="1">
        <f>'Lán með veð í íbúð'!Q71-'Lán með veð í íbúð'!Q59</f>
        <v>17.283000000000001</v>
      </c>
      <c r="BM71" s="1">
        <f>'Lán með veð í íbúð'!R71-'Lán með veð í íbúð'!R59</f>
        <v>-1.3559999999999999</v>
      </c>
      <c r="BQ71" s="2">
        <v>41518</v>
      </c>
      <c r="BR71" s="10">
        <f t="shared" si="18"/>
        <v>7.6159306886365812</v>
      </c>
      <c r="BS71" s="10">
        <f t="shared" si="19"/>
        <v>-4.4639676743216796</v>
      </c>
      <c r="BT71" s="10">
        <f t="shared" si="20"/>
        <v>-35.243295426929649</v>
      </c>
    </row>
    <row r="72" spans="1:72" x14ac:dyDescent="0.25">
      <c r="A72" s="2">
        <v>41548</v>
      </c>
      <c r="B72" s="1">
        <f>(Sheet1!B182)/1000</f>
        <v>182.67400000000001</v>
      </c>
      <c r="C72" s="1">
        <f>'Lán með veð í íbúð'!C72/1000</f>
        <v>535.84500000000003</v>
      </c>
      <c r="D72" s="1">
        <f>'Lán með veð í íbúð'!D72/1000</f>
        <v>651.55700000000002</v>
      </c>
      <c r="E72" s="1">
        <f t="shared" si="135"/>
        <v>1370.076</v>
      </c>
      <c r="G72" s="8">
        <f t="shared" si="27"/>
        <v>0.13333128965108504</v>
      </c>
      <c r="H72" s="8">
        <f t="shared" si="27"/>
        <v>0.39110604083277134</v>
      </c>
      <c r="I72" s="8">
        <f t="shared" si="27"/>
        <v>0.47556266951614362</v>
      </c>
      <c r="J72" s="8"/>
      <c r="K72" s="9">
        <f t="shared" si="145"/>
        <v>0.895748119082445</v>
      </c>
      <c r="L72" s="9">
        <f t="shared" si="146"/>
        <v>0.10288188392468738</v>
      </c>
      <c r="O72">
        <f t="shared" si="115"/>
        <v>0.895748119082445</v>
      </c>
      <c r="P72">
        <f t="shared" si="116"/>
        <v>0.10288188392468738</v>
      </c>
      <c r="Q72" s="2">
        <v>41548</v>
      </c>
      <c r="R72" s="1">
        <f>'Lán með veð í íbúð'!P72</f>
        <v>1227.2429999999999</v>
      </c>
      <c r="S72" s="1">
        <f>'Lán með veð í íbúð'!Q72</f>
        <v>140.95599999999999</v>
      </c>
      <c r="T72" s="1">
        <f>'Lán með veð í íbúð'!R72</f>
        <v>1.877</v>
      </c>
      <c r="V72">
        <v>182674</v>
      </c>
      <c r="Z72" t="s">
        <v>43</v>
      </c>
      <c r="AA72">
        <v>415.2</v>
      </c>
      <c r="AC72" s="2">
        <v>41548</v>
      </c>
      <c r="AD72">
        <f t="shared" si="92"/>
        <v>669.21356575144523</v>
      </c>
      <c r="AE72">
        <f t="shared" si="129"/>
        <v>207.00413535645475</v>
      </c>
      <c r="AF72">
        <f t="shared" si="130"/>
        <v>738.33711103082862</v>
      </c>
      <c r="AG72">
        <f t="shared" si="131"/>
        <v>1614.5548121387287</v>
      </c>
      <c r="AH72" s="9">
        <f t="shared" si="22"/>
        <v>-2.30611405260992E-2</v>
      </c>
      <c r="AJ72" s="9">
        <f t="shared" si="23"/>
        <v>-1.9338260102014448E-2</v>
      </c>
      <c r="AP72" s="8">
        <f t="shared" si="71"/>
        <v>0.12821127768480378</v>
      </c>
      <c r="AQ72" s="8">
        <f t="shared" si="72"/>
        <v>0.41448798190069985</v>
      </c>
      <c r="AR72" s="8">
        <f t="shared" si="73"/>
        <v>0.45730074041449631</v>
      </c>
      <c r="AU72" s="2">
        <v>41548</v>
      </c>
      <c r="AV72" s="1">
        <f>('Lán með veð í íbúð'!P72*($AA$143/$AA72))+62</f>
        <v>1452.6980527456649</v>
      </c>
      <c r="AW72" s="1">
        <f>'Lán með veð í íbúð'!Q72*($AA$143/$AA72)</f>
        <v>159.7297639691715</v>
      </c>
      <c r="AX72" s="1">
        <f>'Lán með veð í íbúð'!R72*($AA$143/$AA72)</f>
        <v>2.1269954238921005</v>
      </c>
      <c r="AY72" s="1">
        <f t="shared" si="132"/>
        <v>1614.5548121387285</v>
      </c>
      <c r="AZ72" s="8">
        <f t="shared" si="136"/>
        <v>0.89975146202769096</v>
      </c>
      <c r="BA72" s="8">
        <f t="shared" si="137"/>
        <v>9.8931149793288611E-2</v>
      </c>
      <c r="BB72" s="8">
        <f t="shared" si="138"/>
        <v>1.3173881790204229E-3</v>
      </c>
      <c r="BC72" s="1">
        <f t="shared" si="24"/>
        <v>-44.480766820095141</v>
      </c>
      <c r="BD72" s="1">
        <f t="shared" si="25"/>
        <v>14.401977595325718</v>
      </c>
      <c r="BE72" s="1">
        <f t="shared" si="26"/>
        <v>-1.7595905506524465</v>
      </c>
      <c r="BF72" s="1">
        <f t="shared" ref="BF72" si="149">SUM(AY70:AY72)-SUM(AY58:AY60)</f>
        <v>-114.14968909054824</v>
      </c>
      <c r="BG72" s="9">
        <f t="shared" si="29"/>
        <v>-2.30611405260992E-2</v>
      </c>
      <c r="BH72" s="9">
        <f t="shared" ref="BH72:BI72" si="150">SUM(AW70:AW72)/SUM(AW58:AW60)-1</f>
        <v>9.6923772693798149E-2</v>
      </c>
      <c r="BI72" s="9">
        <f t="shared" si="150"/>
        <v>-0.42966887971301337</v>
      </c>
      <c r="BJ72" s="1"/>
      <c r="BK72" s="1">
        <f>'Lán með veð í íbúð'!P72-'Lán með veð í íbúð'!P60</f>
        <v>4.9769999999998618</v>
      </c>
      <c r="BL72" s="1">
        <f>'Lán með veð í íbúð'!Q72-'Lán með veð í íbúð'!Q60</f>
        <v>17.187999999999988</v>
      </c>
      <c r="BM72" s="1">
        <f>'Lán með veð í íbúð'!R72-'Lán með veð í íbúð'!R60</f>
        <v>-1.4330000000000001</v>
      </c>
      <c r="BQ72" s="2">
        <v>41548</v>
      </c>
      <c r="BR72" s="10">
        <f t="shared" si="18"/>
        <v>8.8002677729076595</v>
      </c>
      <c r="BS72" s="10">
        <f t="shared" si="19"/>
        <v>-4.0644895499590348</v>
      </c>
      <c r="BT72" s="10">
        <f t="shared" si="20"/>
        <v>-36.57415799837031</v>
      </c>
    </row>
    <row r="73" spans="1:72" x14ac:dyDescent="0.25">
      <c r="A73" s="2">
        <v>41579</v>
      </c>
      <c r="B73" s="1">
        <f>(Sheet1!B183)/1000</f>
        <v>182.30699999999999</v>
      </c>
      <c r="C73" s="1">
        <f>'Lán með veð í íbúð'!C73/1000</f>
        <v>538.03200000000004</v>
      </c>
      <c r="D73" s="1">
        <f>'Lán með veð í íbúð'!D73/1000</f>
        <v>646.90200000000004</v>
      </c>
      <c r="E73" s="1">
        <f t="shared" si="135"/>
        <v>1367.241</v>
      </c>
      <c r="G73" s="8">
        <f t="shared" si="27"/>
        <v>0.13333933081292909</v>
      </c>
      <c r="H73" s="8">
        <f t="shared" si="27"/>
        <v>0.39351657827698266</v>
      </c>
      <c r="I73" s="8">
        <f t="shared" si="27"/>
        <v>0.4731440909100883</v>
      </c>
      <c r="J73" s="8"/>
      <c r="K73" s="9">
        <f t="shared" si="145"/>
        <v>0.89491757488255541</v>
      </c>
      <c r="L73" s="9">
        <f t="shared" si="146"/>
        <v>0.10386830119927651</v>
      </c>
      <c r="O73">
        <f t="shared" si="115"/>
        <v>0.89491757488255541</v>
      </c>
      <c r="P73">
        <f t="shared" si="116"/>
        <v>0.10386830119927651</v>
      </c>
      <c r="Q73" s="2">
        <v>41579</v>
      </c>
      <c r="R73" s="1">
        <f>'Lán með veð í íbúð'!P73</f>
        <v>1223.568</v>
      </c>
      <c r="S73" s="1">
        <f>'Lán með veð í íbúð'!Q73</f>
        <v>142.01300000000001</v>
      </c>
      <c r="T73" s="1">
        <f>'Lán með veð í íbúð'!R73</f>
        <v>1.66</v>
      </c>
      <c r="V73">
        <v>182307</v>
      </c>
      <c r="Z73" t="s">
        <v>44</v>
      </c>
      <c r="AA73">
        <v>416.7</v>
      </c>
      <c r="AC73" s="2">
        <v>41579</v>
      </c>
      <c r="AD73">
        <f t="shared" si="92"/>
        <v>669.49713462922978</v>
      </c>
      <c r="AE73">
        <f t="shared" si="129"/>
        <v>205.84459683225342</v>
      </c>
      <c r="AF73">
        <f t="shared" si="130"/>
        <v>730.42330453563727</v>
      </c>
      <c r="AG73">
        <f t="shared" si="131"/>
        <v>1605.7650359971203</v>
      </c>
      <c r="AH73" s="9">
        <f t="shared" si="22"/>
        <v>-2.060853235220883E-2</v>
      </c>
      <c r="AJ73" s="9">
        <f t="shared" si="23"/>
        <v>-2.2960308980075173E-2</v>
      </c>
      <c r="AP73" s="8">
        <f t="shared" ref="AP73:AP104" si="151">AE73/$AG73</f>
        <v>0.12819098200405862</v>
      </c>
      <c r="AQ73" s="8">
        <f t="shared" si="72"/>
        <v>0.4169334364747187</v>
      </c>
      <c r="AR73" s="8">
        <f t="shared" si="73"/>
        <v>0.45487558152122276</v>
      </c>
      <c r="AU73" s="2">
        <v>41579</v>
      </c>
      <c r="AV73" s="1">
        <f>('Lán með veð í íbúð'!P73*($AA$143/$AA73))+62</f>
        <v>1443.5424622030239</v>
      </c>
      <c r="AW73" s="1">
        <f>'Lán með veð í íbúð'!Q73*($AA$143/$AA73)</f>
        <v>160.34825173986084</v>
      </c>
      <c r="AX73" s="1">
        <f>'Lán með veð í íbúð'!R73*($AA$143/$AA73)</f>
        <v>1.8743220542356613</v>
      </c>
      <c r="AY73" s="1">
        <f t="shared" si="132"/>
        <v>1605.7650359971203</v>
      </c>
      <c r="AZ73" s="8">
        <f t="shared" si="136"/>
        <v>0.89897489971603328</v>
      </c>
      <c r="BA73" s="8">
        <f t="shared" si="137"/>
        <v>9.9857854757866585E-2</v>
      </c>
      <c r="BB73" s="8">
        <f t="shared" si="138"/>
        <v>1.1672455261001352E-3</v>
      </c>
      <c r="BC73" s="1">
        <f t="shared" si="24"/>
        <v>-49.437642274587915</v>
      </c>
      <c r="BD73" s="1">
        <f t="shared" si="25"/>
        <v>13.593215670209105</v>
      </c>
      <c r="BE73" s="1">
        <f t="shared" si="26"/>
        <v>-1.8908483437742889</v>
      </c>
      <c r="BF73" s="1">
        <f t="shared" ref="BF73" si="152">SUM(AY71:AY73)-SUM(AY59:AY61)</f>
        <v>-101.66498713619058</v>
      </c>
      <c r="BG73" s="9">
        <f t="shared" si="29"/>
        <v>-2.060853235220883E-2</v>
      </c>
      <c r="BH73" s="9">
        <f t="shared" ref="BH73:BI73" si="153">SUM(AW71:AW73)/SUM(AW59:AW61)-1</f>
        <v>9.6817774696220216E-2</v>
      </c>
      <c r="BI73" s="9">
        <f t="shared" si="153"/>
        <v>-0.46142196332737173</v>
      </c>
      <c r="BJ73" s="1"/>
      <c r="BK73" s="1">
        <f>'Lán með veð í íbúð'!P73-'Lán með veð í íbúð'!P61</f>
        <v>0.92399999999997817</v>
      </c>
      <c r="BL73" s="1">
        <f>'Lán með veð í íbúð'!Q73-'Lán með veð í íbúð'!Q61</f>
        <v>16.624000000000009</v>
      </c>
      <c r="BM73" s="1">
        <f>'Lán með veð í íbúð'!R73-'Lán með veð í íbúð'!R61</f>
        <v>-1.5570000000000002</v>
      </c>
      <c r="BQ73" s="2">
        <v>41579</v>
      </c>
      <c r="BR73" s="10">
        <f t="shared" si="18"/>
        <v>8.0438522909213361</v>
      </c>
      <c r="BS73" s="10">
        <f t="shared" si="19"/>
        <v>-4.5379566503336264</v>
      </c>
      <c r="BT73" s="10">
        <f t="shared" si="20"/>
        <v>-41.241170588740715</v>
      </c>
    </row>
    <row r="74" spans="1:72" x14ac:dyDescent="0.25">
      <c r="A74" s="2">
        <v>41609</v>
      </c>
      <c r="B74" s="1">
        <f>(Sheet1!B184)/1000</f>
        <v>181.54300000000001</v>
      </c>
      <c r="C74" s="1">
        <f>'Lán með veð í íbúð'!C74/1000</f>
        <v>592.34400000000005</v>
      </c>
      <c r="D74" s="1">
        <f>'Lán með veð í íbúð'!D74/1000</f>
        <v>645.47900000000004</v>
      </c>
      <c r="E74" s="1">
        <f t="shared" si="135"/>
        <v>1419.366</v>
      </c>
      <c r="G74" s="8">
        <f t="shared" si="27"/>
        <v>0.12790428966172221</v>
      </c>
      <c r="H74" s="8">
        <f t="shared" si="27"/>
        <v>0.41732999099597995</v>
      </c>
      <c r="I74" s="8">
        <f t="shared" si="27"/>
        <v>0.45476571934229792</v>
      </c>
      <c r="J74" s="8"/>
      <c r="K74" s="9">
        <f t="shared" si="145"/>
        <v>0.88243553812054121</v>
      </c>
      <c r="L74" s="9">
        <f t="shared" si="146"/>
        <v>0.11666335532906945</v>
      </c>
      <c r="O74">
        <f t="shared" si="115"/>
        <v>0.88243553812054121</v>
      </c>
      <c r="P74">
        <f t="shared" si="116"/>
        <v>0.11666335532906945</v>
      </c>
      <c r="Q74" s="2">
        <v>41609</v>
      </c>
      <c r="R74" s="1">
        <f>'Lán með veð í íbúð'!P74</f>
        <v>1252.499</v>
      </c>
      <c r="S74" s="1">
        <f>'Lán með veð í íbúð'!Q74</f>
        <v>165.58799999999999</v>
      </c>
      <c r="T74" s="1">
        <f>'Lán með veð í íbúð'!R74</f>
        <v>1.2789999999999999</v>
      </c>
      <c r="V74">
        <v>181543</v>
      </c>
      <c r="Z74" t="s">
        <v>45</v>
      </c>
      <c r="AA74">
        <v>418.9</v>
      </c>
      <c r="AC74" s="2">
        <v>41609</v>
      </c>
      <c r="AD74">
        <f t="shared" ref="AD74:AD105" si="154">C74*($AA$143/$AA74)</f>
        <v>665.3087896872762</v>
      </c>
      <c r="AE74">
        <f t="shared" si="129"/>
        <v>203.90542253521127</v>
      </c>
      <c r="AF74">
        <f t="shared" si="130"/>
        <v>724.98894604917643</v>
      </c>
      <c r="AG74">
        <f t="shared" si="131"/>
        <v>1594.2031582716641</v>
      </c>
      <c r="AH74" s="9">
        <f t="shared" si="22"/>
        <v>-2.6750419114382695E-2</v>
      </c>
      <c r="AJ74" s="9">
        <f t="shared" si="23"/>
        <v>-3.7874632354665594E-2</v>
      </c>
      <c r="AP74" s="8">
        <f t="shared" si="151"/>
        <v>0.12790428966172218</v>
      </c>
      <c r="AQ74" s="8">
        <f t="shared" si="72"/>
        <v>0.41732999099597984</v>
      </c>
      <c r="AR74" s="8">
        <f t="shared" si="73"/>
        <v>0.45476571934229787</v>
      </c>
      <c r="AU74" s="2">
        <v>41609</v>
      </c>
      <c r="AV74" s="1">
        <f>'Lán með veð í íbúð'!P74*($AA$143/$AA74)</f>
        <v>1406.7815218429218</v>
      </c>
      <c r="AW74" s="1">
        <f>'Lán með veð í íbúð'!Q74*($AA$143/$AA74)</f>
        <v>185.98508952017187</v>
      </c>
      <c r="AX74" s="1">
        <f>'Lán með veð í íbúð'!R74*($AA$143/$AA74)</f>
        <v>1.4365469085700644</v>
      </c>
      <c r="AY74" s="1">
        <f t="shared" si="132"/>
        <v>1594.2031582716638</v>
      </c>
      <c r="AZ74" s="8">
        <f t="shared" si="136"/>
        <v>0.8824355381205411</v>
      </c>
      <c r="BA74" s="8">
        <f t="shared" si="137"/>
        <v>0.11666335532906946</v>
      </c>
      <c r="BB74" s="8">
        <f t="shared" si="138"/>
        <v>9.0110655038939925E-4</v>
      </c>
      <c r="BC74" s="1">
        <f t="shared" si="24"/>
        <v>-98.743361299793378</v>
      </c>
      <c r="BD74" s="1">
        <f t="shared" si="25"/>
        <v>38.218610156671133</v>
      </c>
      <c r="BE74" s="1">
        <f t="shared" si="26"/>
        <v>-2.2319961048560919</v>
      </c>
      <c r="BF74" s="1">
        <f t="shared" ref="BF74" si="155">SUM(AY72:AY74)-SUM(AY60:AY62)</f>
        <v>-132.33040197155424</v>
      </c>
      <c r="BG74" s="9">
        <f t="shared" si="29"/>
        <v>-2.6750419114383028E-2</v>
      </c>
      <c r="BH74" s="9">
        <f t="shared" ref="BH74:BI74" si="156">SUM(AW72:AW74)/SUM(AW60:AW62)-1</f>
        <v>0.15053747533572293</v>
      </c>
      <c r="BI74" s="9">
        <f t="shared" si="156"/>
        <v>-0.51963599183320053</v>
      </c>
      <c r="BJ74" s="1"/>
      <c r="BK74" s="1">
        <f>'Lán með veð í íbúð'!P74-'Lán með veð í íbúð'!P62</f>
        <v>18.522999999999911</v>
      </c>
      <c r="BL74" s="1">
        <f>'Lán með veð í íbúð'!Q74-'Lán með veð í íbúð'!Q62</f>
        <v>39.271999999999991</v>
      </c>
      <c r="BM74" s="1">
        <f>'Lán með veð í íbúð'!R74-'Lán með veð í íbúð'!R62</f>
        <v>-1.8570000000000002</v>
      </c>
      <c r="BQ74" s="2">
        <v>41609</v>
      </c>
      <c r="BR74" s="10">
        <f t="shared" si="18"/>
        <v>2.6772867036859225</v>
      </c>
      <c r="BS74" s="10">
        <f t="shared" si="19"/>
        <v>-7.7599168481800689</v>
      </c>
      <c r="BT74" s="10">
        <f t="shared" si="20"/>
        <v>-57.674117103483923</v>
      </c>
    </row>
    <row r="75" spans="1:72" x14ac:dyDescent="0.25">
      <c r="A75" s="2">
        <v>41640</v>
      </c>
      <c r="B75" s="1">
        <f>(Sheet1!B185)/1000</f>
        <v>182.12899999999999</v>
      </c>
      <c r="C75" s="1">
        <f>'Lán með veð í íbúð'!C75/1000</f>
        <v>596.18100000000004</v>
      </c>
      <c r="D75" s="1">
        <f>'Lán með veð í íbúð'!D75/1000</f>
        <v>645.38199999999995</v>
      </c>
      <c r="E75" s="1">
        <f t="shared" si="135"/>
        <v>1423.692</v>
      </c>
      <c r="G75" s="8">
        <f t="shared" si="27"/>
        <v>0.12792724830932534</v>
      </c>
      <c r="H75" s="8">
        <f t="shared" si="27"/>
        <v>0.41875700643116631</v>
      </c>
      <c r="I75" s="8">
        <f t="shared" si="27"/>
        <v>0.45331574525950835</v>
      </c>
      <c r="J75" s="8"/>
      <c r="K75" s="9">
        <f t="shared" si="145"/>
        <v>0.88184312337219006</v>
      </c>
      <c r="L75" s="9">
        <f t="shared" si="146"/>
        <v>0.11738142800549557</v>
      </c>
      <c r="O75">
        <f t="shared" si="115"/>
        <v>0.88184312337219006</v>
      </c>
      <c r="P75">
        <f t="shared" si="116"/>
        <v>0.11738142800549557</v>
      </c>
      <c r="Q75" s="2">
        <v>41640</v>
      </c>
      <c r="R75" s="1">
        <f>'Lán með veð í íbúð'!P75</f>
        <v>1255.473</v>
      </c>
      <c r="S75" s="1">
        <f>'Lán með veð í íbúð'!Q75</f>
        <v>167.11500000000001</v>
      </c>
      <c r="T75" s="1">
        <f>'Lán með veð í íbúð'!R75</f>
        <v>1.1040000000000001</v>
      </c>
      <c r="V75">
        <v>182129</v>
      </c>
      <c r="Z75" t="s">
        <v>34</v>
      </c>
      <c r="AA75">
        <v>415.9</v>
      </c>
      <c r="AC75" s="2">
        <v>41640</v>
      </c>
      <c r="AD75">
        <f t="shared" si="154"/>
        <v>674.4485705698487</v>
      </c>
      <c r="AE75">
        <f t="shared" si="129"/>
        <v>206.03917888915606</v>
      </c>
      <c r="AF75">
        <f t="shared" si="130"/>
        <v>730.10875450829531</v>
      </c>
      <c r="AG75">
        <f t="shared" si="131"/>
        <v>1610.5965039673001</v>
      </c>
      <c r="AH75" s="9">
        <f t="shared" si="22"/>
        <v>-2.734312839445241E-2</v>
      </c>
      <c r="AJ75" s="9">
        <f t="shared" si="23"/>
        <v>-2.1115159283641716E-2</v>
      </c>
      <c r="AP75" s="8">
        <f t="shared" si="151"/>
        <v>0.12792724830932531</v>
      </c>
      <c r="AQ75" s="8">
        <f t="shared" si="72"/>
        <v>0.41875700643116631</v>
      </c>
      <c r="AR75" s="8">
        <f t="shared" si="73"/>
        <v>0.4533157452595083</v>
      </c>
      <c r="AU75" s="2">
        <v>41640</v>
      </c>
      <c r="AV75" s="1">
        <f>'Lán með veð í íbúð'!P75*($AA$143/$AA75)</f>
        <v>1420.2934515508537</v>
      </c>
      <c r="AW75" s="1">
        <f>'Lán með veð í íbúð'!Q75*($AA$143/$AA75)</f>
        <v>189.0541175763405</v>
      </c>
      <c r="AX75" s="1">
        <f>'Lán með veð í íbúð'!R75*($AA$143/$AA75)</f>
        <v>1.2489348401057949</v>
      </c>
      <c r="AY75" s="1">
        <f t="shared" si="132"/>
        <v>1610.5965039673001</v>
      </c>
      <c r="AZ75" s="8">
        <f t="shared" si="136"/>
        <v>0.88184312337218995</v>
      </c>
      <c r="BA75" s="8">
        <f t="shared" si="137"/>
        <v>0.11738142800549557</v>
      </c>
      <c r="BB75" s="8">
        <f t="shared" si="138"/>
        <v>7.7544862231437698E-4</v>
      </c>
      <c r="BC75" s="1">
        <f t="shared" si="24"/>
        <v>-64.463316363850026</v>
      </c>
      <c r="BD75" s="1">
        <f t="shared" si="25"/>
        <v>31.970348669819316</v>
      </c>
      <c r="BE75" s="1">
        <f t="shared" si="26"/>
        <v>-2.2486079320241337</v>
      </c>
      <c r="BF75" s="1">
        <f t="shared" ref="BF75" si="157">SUM(AY73:AY75)-SUM(AY61:AY63)</f>
        <v>-135.23359782218631</v>
      </c>
      <c r="BG75" s="9">
        <f t="shared" si="29"/>
        <v>-2.7343128394452632E-2</v>
      </c>
      <c r="BH75" s="9">
        <f t="shared" ref="BH75:BI75" si="158">SUM(AW73:AW75)/SUM(AW61:AW63)-1</f>
        <v>0.18552080190825038</v>
      </c>
      <c r="BI75" s="9">
        <f t="shared" si="158"/>
        <v>-0.58286552557731708</v>
      </c>
      <c r="BJ75" s="1"/>
      <c r="BK75" s="1">
        <f>'Lán með veð í íbúð'!P75-'Lán með veð í íbúð'!P63</f>
        <v>35.923999999999978</v>
      </c>
      <c r="BL75" s="1">
        <f>'Lán með veð í íbúð'!Q75-'Lán með veð í íbúð'!Q63</f>
        <v>32.467000000000013</v>
      </c>
      <c r="BM75" s="1">
        <f>'Lán með veð í íbúð'!R75-'Lán með veð í íbúð'!R63</f>
        <v>-1.8940000000000001</v>
      </c>
      <c r="BQ75" s="2">
        <v>41640</v>
      </c>
      <c r="BR75" s="10">
        <f t="shared" si="18"/>
        <v>5.5047371951897048</v>
      </c>
      <c r="BS75" s="10">
        <f t="shared" si="19"/>
        <v>-4.5425282767254203</v>
      </c>
      <c r="BT75" s="10">
        <f t="shared" si="20"/>
        <v>-35.703784544518953</v>
      </c>
    </row>
    <row r="76" spans="1:72" x14ac:dyDescent="0.25">
      <c r="A76" s="2">
        <v>41671</v>
      </c>
      <c r="B76" s="1">
        <f>(Sheet1!B186)/1000</f>
        <v>180.38300000000001</v>
      </c>
      <c r="C76" s="1">
        <f>'Lán með veð í íbúð'!C76/1000</f>
        <v>594.64</v>
      </c>
      <c r="D76" s="1">
        <f>'Lán með veð í íbúð'!D76/1000</f>
        <v>637.649</v>
      </c>
      <c r="E76" s="1">
        <f t="shared" si="135"/>
        <v>1412.672</v>
      </c>
      <c r="G76" s="8">
        <f t="shared" si="27"/>
        <v>0.12768923005481811</v>
      </c>
      <c r="H76" s="8">
        <f t="shared" si="27"/>
        <v>0.42093281384496894</v>
      </c>
      <c r="I76" s="8">
        <f t="shared" si="27"/>
        <v>0.45137795610021292</v>
      </c>
      <c r="J76" s="8"/>
      <c r="K76" s="9">
        <f t="shared" si="145"/>
        <v>0.88123003782902176</v>
      </c>
      <c r="L76" s="9">
        <f t="shared" si="146"/>
        <v>0.11801324015765867</v>
      </c>
      <c r="O76">
        <f t="shared" si="115"/>
        <v>0.88123003782902176</v>
      </c>
      <c r="P76">
        <f t="shared" si="116"/>
        <v>0.11801324015765867</v>
      </c>
      <c r="Q76" s="2">
        <v>41671</v>
      </c>
      <c r="R76" s="1">
        <f>'Lán með veð í íbúð'!P76</f>
        <v>1244.8889999999999</v>
      </c>
      <c r="S76" s="1">
        <f>'Lán með veð í íbúð'!Q76</f>
        <v>166.714</v>
      </c>
      <c r="T76" s="1">
        <f>'Lán með veð í íbúð'!R76</f>
        <v>1.069</v>
      </c>
      <c r="V76">
        <v>180383</v>
      </c>
      <c r="Z76" t="s">
        <v>35</v>
      </c>
      <c r="AA76">
        <v>418.7</v>
      </c>
      <c r="AC76" s="2">
        <v>41671</v>
      </c>
      <c r="AD76">
        <f t="shared" si="154"/>
        <v>668.20663959875799</v>
      </c>
      <c r="AE76">
        <f t="shared" si="129"/>
        <v>202.69931096250298</v>
      </c>
      <c r="AF76">
        <f t="shared" si="130"/>
        <v>716.53655242417005</v>
      </c>
      <c r="AG76">
        <f t="shared" si="131"/>
        <v>1587.442502985431</v>
      </c>
      <c r="AH76" s="9">
        <f t="shared" si="22"/>
        <v>-2.6123603396205342E-2</v>
      </c>
      <c r="AJ76" s="9">
        <f t="shared" si="23"/>
        <v>-1.9184802787917121E-2</v>
      </c>
      <c r="AP76" s="8">
        <f t="shared" si="151"/>
        <v>0.12768923005481811</v>
      </c>
      <c r="AQ76" s="8">
        <f t="shared" si="72"/>
        <v>0.42093281384496894</v>
      </c>
      <c r="AR76" s="8">
        <f t="shared" si="73"/>
        <v>0.45137795610021297</v>
      </c>
      <c r="AU76" s="2">
        <v>41671</v>
      </c>
      <c r="AV76" s="1">
        <f>'Lán með veð í íbúð'!P76*($AA$143/$AA76)</f>
        <v>1398.9020169572484</v>
      </c>
      <c r="AW76" s="1">
        <f>'Lán með veð í íbúð'!Q76*($AA$143/$AA76)</f>
        <v>187.33923334129446</v>
      </c>
      <c r="AX76" s="1">
        <f>'Lán með veð í íbúð'!R76*($AA$143/$AA76)</f>
        <v>1.2012526868879865</v>
      </c>
      <c r="AY76" s="1">
        <f t="shared" si="132"/>
        <v>1587.4425029854308</v>
      </c>
      <c r="AZ76" s="8">
        <f t="shared" si="136"/>
        <v>0.88123003782902187</v>
      </c>
      <c r="BA76" s="8">
        <f t="shared" si="137"/>
        <v>0.11801324015765868</v>
      </c>
      <c r="BB76" s="8">
        <f t="shared" si="138"/>
        <v>7.567220133194401E-4</v>
      </c>
      <c r="BC76" s="1">
        <f t="shared" si="24"/>
        <v>-61.440282384054626</v>
      </c>
      <c r="BD76" s="1">
        <f t="shared" si="25"/>
        <v>32.464499259811163</v>
      </c>
      <c r="BE76" s="1">
        <f t="shared" si="26"/>
        <v>-2.0746853467787618</v>
      </c>
      <c r="BF76" s="1">
        <f t="shared" ref="BF76" si="159">SUM(AY74:AY76)-SUM(AY62:AY64)</f>
        <v>-128.54879134505518</v>
      </c>
      <c r="BG76" s="9">
        <f t="shared" si="29"/>
        <v>-2.6123603396205564E-2</v>
      </c>
      <c r="BH76" s="9">
        <f t="shared" ref="BH76:BI76" si="160">SUM(AW74:AW76)/SUM(AW62:AW64)-1</f>
        <v>0.22329319055324448</v>
      </c>
      <c r="BI76" s="9">
        <f t="shared" si="160"/>
        <v>-0.62777958537034606</v>
      </c>
      <c r="BJ76" s="1"/>
      <c r="BK76" s="1">
        <f>'Lán með veð í íbúð'!P76-'Lán með veð í íbúð'!P64</f>
        <v>26.651999999999816</v>
      </c>
      <c r="BL76" s="1">
        <f>'Lán með veð í íbúð'!Q76-'Lán með veð í íbúð'!Q64</f>
        <v>31.787000000000006</v>
      </c>
      <c r="BM76" s="1">
        <f>'Lán með veð í íbúð'!R76-'Lán með veð í íbúð'!R64</f>
        <v>-1.7850000000000001</v>
      </c>
      <c r="BQ76" s="2">
        <v>41671</v>
      </c>
      <c r="BR76" s="10">
        <f t="shared" si="18"/>
        <v>9.1858723384505083</v>
      </c>
      <c r="BS76" s="10">
        <f t="shared" si="19"/>
        <v>-3.7846473200049786</v>
      </c>
      <c r="BT76" s="10">
        <f t="shared" si="20"/>
        <v>-36.451693489467516</v>
      </c>
    </row>
    <row r="77" spans="1:72" x14ac:dyDescent="0.25">
      <c r="A77" s="2">
        <v>41699</v>
      </c>
      <c r="B77" s="1">
        <f>(Sheet1!B187)/1000</f>
        <v>180.7</v>
      </c>
      <c r="C77" s="1">
        <f>'Lán með veð í íbúð'!C77/1000</f>
        <v>599.46100000000001</v>
      </c>
      <c r="D77" s="1">
        <f>'Lán með veð í íbúð'!D77/1000</f>
        <v>637.71799999999996</v>
      </c>
      <c r="E77" s="1">
        <f t="shared" si="135"/>
        <v>1417.8789999999999</v>
      </c>
      <c r="G77" s="8">
        <f t="shared" si="27"/>
        <v>0.1274438792026682</v>
      </c>
      <c r="H77" s="8">
        <f t="shared" si="27"/>
        <v>0.42278713486834918</v>
      </c>
      <c r="I77" s="8">
        <f t="shared" si="27"/>
        <v>0.44976898592898268</v>
      </c>
      <c r="J77" s="8"/>
      <c r="K77" s="9">
        <f t="shared" si="145"/>
        <v>0.88019146908868828</v>
      </c>
      <c r="L77" s="9">
        <f t="shared" si="146"/>
        <v>0.11905599843145995</v>
      </c>
      <c r="O77">
        <f t="shared" si="115"/>
        <v>0.88019146908868828</v>
      </c>
      <c r="P77">
        <f t="shared" si="116"/>
        <v>0.11905599843145995</v>
      </c>
      <c r="Q77" s="2">
        <v>41699</v>
      </c>
      <c r="R77" s="1">
        <f>'Lán með veð í íbúð'!P77</f>
        <v>1248.0050000000001</v>
      </c>
      <c r="S77" s="1">
        <f>'Lán með veð í íbúð'!Q77</f>
        <v>168.80699999999999</v>
      </c>
      <c r="T77" s="1">
        <f>'Lán með veð í íbúð'!R77</f>
        <v>1.0669999999999999</v>
      </c>
      <c r="V77">
        <v>180700</v>
      </c>
      <c r="Z77" t="s">
        <v>36</v>
      </c>
      <c r="AA77">
        <v>419.7</v>
      </c>
      <c r="AC77" s="2">
        <v>41699</v>
      </c>
      <c r="AD77">
        <f t="shared" si="154"/>
        <v>672.01906242554207</v>
      </c>
      <c r="AE77">
        <f t="shared" si="129"/>
        <v>202.57171789373359</v>
      </c>
      <c r="AF77">
        <f t="shared" si="130"/>
        <v>714.90664522277814</v>
      </c>
      <c r="AG77">
        <f t="shared" si="131"/>
        <v>1589.4974255420539</v>
      </c>
      <c r="AH77" s="9">
        <f t="shared" si="22"/>
        <v>-2.2235569132079136E-2</v>
      </c>
      <c r="AJ77" s="9">
        <f t="shared" si="23"/>
        <v>-2.6389177185140111E-2</v>
      </c>
      <c r="AP77" s="8">
        <f t="shared" si="151"/>
        <v>0.1274438792026682</v>
      </c>
      <c r="AQ77" s="8">
        <f t="shared" si="72"/>
        <v>0.42278713486834912</v>
      </c>
      <c r="AR77" s="8">
        <f t="shared" si="73"/>
        <v>0.44976898592898262</v>
      </c>
      <c r="AU77" s="2">
        <v>41699</v>
      </c>
      <c r="AV77" s="1">
        <f>'Lán með veð í íbúð'!P77*($AA$143/$AA77)</f>
        <v>1399.0620741005482</v>
      </c>
      <c r="AW77" s="1">
        <f>'Lán með veð í íbúð'!Q77*($AA$143/$AA77)</f>
        <v>189.23920300214436</v>
      </c>
      <c r="AX77" s="1">
        <f>'Lán með veð í íbúð'!R77*($AA$143/$AA77)</f>
        <v>1.1961484393614485</v>
      </c>
      <c r="AY77" s="1">
        <f t="shared" si="132"/>
        <v>1589.4974255420541</v>
      </c>
      <c r="AZ77" s="8">
        <f t="shared" si="136"/>
        <v>0.88019146908868806</v>
      </c>
      <c r="BA77" s="8">
        <f t="shared" si="137"/>
        <v>0.11905599843145992</v>
      </c>
      <c r="BB77" s="8">
        <f t="shared" si="138"/>
        <v>7.5253247985194766E-4</v>
      </c>
      <c r="BC77" s="1">
        <f t="shared" si="24"/>
        <v>-77.053342261760008</v>
      </c>
      <c r="BD77" s="1">
        <f t="shared" si="25"/>
        <v>35.896528300415582</v>
      </c>
      <c r="BE77" s="1">
        <f t="shared" si="26"/>
        <v>-1.9256253614664067</v>
      </c>
      <c r="BF77" s="1">
        <f t="shared" ref="BF77" si="161">SUM(AY75:AY77)-SUM(AY63:AY65)</f>
        <v>-108.87448341988784</v>
      </c>
      <c r="BG77" s="9">
        <f t="shared" si="29"/>
        <v>-2.2235569132079136E-2</v>
      </c>
      <c r="BH77" s="9">
        <f t="shared" ref="BH77:BI77" si="162">SUM(AW75:AW77)/SUM(AW63:AW65)-1</f>
        <v>0.21562674035815088</v>
      </c>
      <c r="BI77" s="9">
        <f t="shared" si="162"/>
        <v>-0.63150660480083709</v>
      </c>
      <c r="BJ77" s="1"/>
      <c r="BK77" s="1">
        <f>'Lán með veð í íbúð'!P77-'Lán með veð í íbúð'!P65</f>
        <v>13.622000000000071</v>
      </c>
      <c r="BL77" s="1">
        <f>'Lán með veð í íbúð'!Q77-'Lán með veð í íbúð'!Q65</f>
        <v>34.953999999999979</v>
      </c>
      <c r="BM77" s="1">
        <f>'Lán með veð í íbúð'!R77-'Lán með veð í íbúð'!R65</f>
        <v>-1.6580000000000001</v>
      </c>
      <c r="BQ77" s="2">
        <v>41699</v>
      </c>
      <c r="BR77" s="10">
        <f t="shared" si="18"/>
        <v>8.4561150186757459</v>
      </c>
      <c r="BS77" s="10">
        <f t="shared" si="19"/>
        <v>-6.7200169492174666</v>
      </c>
      <c r="BT77" s="10">
        <f t="shared" si="20"/>
        <v>-44.818537392269377</v>
      </c>
    </row>
    <row r="78" spans="1:72" x14ac:dyDescent="0.25">
      <c r="A78" s="2">
        <v>41730</v>
      </c>
      <c r="B78" s="1">
        <f>(Sheet1!B188)/1000</f>
        <v>180.822</v>
      </c>
      <c r="C78" s="1">
        <f>'Lán með veð í íbúð'!C78/1000</f>
        <v>603.303</v>
      </c>
      <c r="D78" s="1">
        <f>'Lán með veð í íbúð'!D78/1000</f>
        <v>635.89400000000001</v>
      </c>
      <c r="E78" s="1">
        <f t="shared" si="135"/>
        <v>1420.019</v>
      </c>
      <c r="G78" s="8">
        <f t="shared" si="27"/>
        <v>0.12733773280498359</v>
      </c>
      <c r="H78" s="8">
        <f t="shared" si="27"/>
        <v>0.4248555829182567</v>
      </c>
      <c r="I78" s="8">
        <f t="shared" si="27"/>
        <v>0.44780668427675968</v>
      </c>
      <c r="J78" s="8"/>
      <c r="K78" s="9">
        <f t="shared" si="145"/>
        <v>0.87952203456432632</v>
      </c>
      <c r="L78" s="9">
        <f t="shared" si="146"/>
        <v>0.11973079233446877</v>
      </c>
      <c r="O78">
        <f t="shared" si="115"/>
        <v>0.87952203456432632</v>
      </c>
      <c r="P78">
        <f t="shared" si="116"/>
        <v>0.11973079233446877</v>
      </c>
      <c r="Q78" s="2">
        <v>41730</v>
      </c>
      <c r="R78" s="1">
        <f>'Lán með veð í íbúð'!P78</f>
        <v>1248.9380000000001</v>
      </c>
      <c r="S78" s="1">
        <f>'Lán með veð í íbúð'!Q78</f>
        <v>170.02</v>
      </c>
      <c r="T78" s="1">
        <f>'Lán með veð í íbúð'!R78</f>
        <v>1.0609999999999999</v>
      </c>
      <c r="V78">
        <v>180822</v>
      </c>
      <c r="Z78" t="s">
        <v>37</v>
      </c>
      <c r="AA78">
        <v>421</v>
      </c>
      <c r="AC78" s="2">
        <v>41730</v>
      </c>
      <c r="AD78">
        <f t="shared" si="154"/>
        <v>674.23767577197157</v>
      </c>
      <c r="AE78">
        <f t="shared" si="129"/>
        <v>202.08254394299288</v>
      </c>
      <c r="AF78">
        <f t="shared" si="130"/>
        <v>710.66063420427554</v>
      </c>
      <c r="AG78">
        <f t="shared" si="131"/>
        <v>1586.98085391924</v>
      </c>
      <c r="AH78" s="9">
        <f t="shared" si="22"/>
        <v>-2.3054522315289927E-2</v>
      </c>
      <c r="AJ78" s="9">
        <f t="shared" si="23"/>
        <v>-2.3558453116985456E-2</v>
      </c>
      <c r="AP78" s="8">
        <f t="shared" si="151"/>
        <v>0.12733773280498359</v>
      </c>
      <c r="AQ78" s="8">
        <f t="shared" si="72"/>
        <v>0.42485558291825676</v>
      </c>
      <c r="AR78" s="8">
        <f t="shared" si="73"/>
        <v>0.44780668427675968</v>
      </c>
      <c r="AU78" s="2">
        <v>41730</v>
      </c>
      <c r="AV78" s="1">
        <f>'Lán með veð í íbúð'!P78*($AA$143/$AA78)</f>
        <v>1395.7846294536819</v>
      </c>
      <c r="AW78" s="1">
        <f>'Lán með veð í íbúð'!Q78*($AA$143/$AA78)</f>
        <v>190.01047505938246</v>
      </c>
      <c r="AX78" s="1">
        <f>'Lán með veð í íbúð'!R78*($AA$143/$AA78)</f>
        <v>1.1857494061757721</v>
      </c>
      <c r="AY78" s="1">
        <f t="shared" si="132"/>
        <v>1586.9808539192402</v>
      </c>
      <c r="AZ78" s="8">
        <f t="shared" si="136"/>
        <v>0.8795220345643262</v>
      </c>
      <c r="BA78" s="8">
        <f t="shared" si="137"/>
        <v>0.11973079233446876</v>
      </c>
      <c r="BB78" s="8">
        <f t="shared" si="138"/>
        <v>7.471731012049838E-4</v>
      </c>
      <c r="BC78" s="1">
        <f t="shared" si="24"/>
        <v>-72.421530935139344</v>
      </c>
      <c r="BD78" s="1">
        <f t="shared" si="25"/>
        <v>35.552699846745782</v>
      </c>
      <c r="BE78" s="1">
        <f t="shared" si="26"/>
        <v>-1.4200087955253213</v>
      </c>
      <c r="BF78" s="1">
        <f t="shared" ref="BF78" si="163">SUM(AY76:AY78)-SUM(AY64:AY66)</f>
        <v>-112.42174767775214</v>
      </c>
      <c r="BG78" s="9">
        <f t="shared" si="29"/>
        <v>-2.3054522315289927E-2</v>
      </c>
      <c r="BH78" s="9">
        <f t="shared" ref="BH78:BI78" si="164">SUM(AW76:AW78)/SUM(AW64:AW66)-1</f>
        <v>0.22459325894579396</v>
      </c>
      <c r="BI78" s="9">
        <f t="shared" si="164"/>
        <v>-0.60202560590303</v>
      </c>
      <c r="BJ78" s="1"/>
      <c r="BK78" s="1">
        <f>'Lán með veð í íbúð'!P78-'Lán með veð í íbúð'!P66</f>
        <v>19.068000000000211</v>
      </c>
      <c r="BL78" s="1">
        <f>'Lán með veð í íbúð'!Q78-'Lán með veð í íbúð'!Q66</f>
        <v>34.931000000000012</v>
      </c>
      <c r="BM78" s="1">
        <f>'Lán með veð í íbúð'!R78-'Lán með veð í íbúð'!R66</f>
        <v>-1.218</v>
      </c>
      <c r="BQ78" s="2">
        <v>41730</v>
      </c>
      <c r="BR78" s="10">
        <f t="shared" si="18"/>
        <v>13.500985614012961</v>
      </c>
      <c r="BS78" s="10">
        <f t="shared" si="19"/>
        <v>-6.5987841250508552</v>
      </c>
      <c r="BT78" s="10">
        <f t="shared" si="20"/>
        <v>-45.191041372881045</v>
      </c>
    </row>
    <row r="79" spans="1:72" x14ac:dyDescent="0.25">
      <c r="A79" s="2">
        <v>41760</v>
      </c>
      <c r="B79" s="1">
        <f>(Sheet1!B189)/1000</f>
        <v>180.96299999999999</v>
      </c>
      <c r="C79" s="1">
        <f>'Lán með veð í íbúð'!C79/1000</f>
        <v>607.58500000000004</v>
      </c>
      <c r="D79" s="1">
        <f>'Lán með veð í íbúð'!D79/1000</f>
        <v>633.79700000000003</v>
      </c>
      <c r="E79" s="1">
        <f t="shared" si="135"/>
        <v>1422.345</v>
      </c>
      <c r="G79" s="8">
        <f t="shared" si="27"/>
        <v>0.12722862596627399</v>
      </c>
      <c r="H79" s="8">
        <f t="shared" si="27"/>
        <v>0.4271713262253532</v>
      </c>
      <c r="I79" s="8">
        <f t="shared" si="27"/>
        <v>0.44560004780837281</v>
      </c>
      <c r="J79" s="8"/>
      <c r="K79" s="9">
        <f t="shared" si="145"/>
        <v>0.8794800136394475</v>
      </c>
      <c r="L79" s="9">
        <f t="shared" si="146"/>
        <v>0.11977333206781758</v>
      </c>
      <c r="O79">
        <f t="shared" si="115"/>
        <v>0.8794800136394475</v>
      </c>
      <c r="P79">
        <f t="shared" si="116"/>
        <v>0.11977333206781758</v>
      </c>
      <c r="Q79" s="2">
        <v>41760</v>
      </c>
      <c r="R79" s="1">
        <f>'Lán með veð í íbúð'!P79</f>
        <v>1250.924</v>
      </c>
      <c r="S79" s="1">
        <f>'Lán með veð í íbúð'!Q79</f>
        <v>170.35900000000001</v>
      </c>
      <c r="T79" s="1">
        <f>'Lán með veð í íbúð'!R79</f>
        <v>1.0620000000000001</v>
      </c>
      <c r="V79">
        <v>180963</v>
      </c>
      <c r="Z79" t="s">
        <v>38</v>
      </c>
      <c r="AA79">
        <v>421.3</v>
      </c>
      <c r="AC79" s="2">
        <v>41760</v>
      </c>
      <c r="AD79">
        <f t="shared" si="154"/>
        <v>678.53962140992178</v>
      </c>
      <c r="AE79">
        <f t="shared" si="129"/>
        <v>202.09611084737716</v>
      </c>
      <c r="AF79">
        <f t="shared" si="130"/>
        <v>707.81269522905302</v>
      </c>
      <c r="AG79">
        <f t="shared" si="131"/>
        <v>1588.4484274863521</v>
      </c>
      <c r="AH79" s="9">
        <f t="shared" si="22"/>
        <v>-2.3597367798835922E-2</v>
      </c>
      <c r="AJ79" s="9">
        <f t="shared" si="23"/>
        <v>-2.0826741515880043E-2</v>
      </c>
      <c r="AP79" s="8">
        <f t="shared" si="151"/>
        <v>0.12722862596627399</v>
      </c>
      <c r="AQ79" s="8">
        <f t="shared" si="72"/>
        <v>0.4271713262253532</v>
      </c>
      <c r="AR79" s="8">
        <f t="shared" si="73"/>
        <v>0.44560004780837276</v>
      </c>
      <c r="AU79" s="2">
        <v>41760</v>
      </c>
      <c r="AV79" s="1">
        <f>'Lán með veð í íbúð'!P79*($AA$143/$AA79)</f>
        <v>1397.0086446712558</v>
      </c>
      <c r="AW79" s="1">
        <f>'Lán með veð í íbúð'!Q79*($AA$143/$AA79)</f>
        <v>190.25376097792548</v>
      </c>
      <c r="AX79" s="1">
        <f>'Lán með veð í íbúð'!R79*($AA$143/$AA79)</f>
        <v>1.1860218371706623</v>
      </c>
      <c r="AY79" s="1">
        <f t="shared" si="132"/>
        <v>1588.4484274863521</v>
      </c>
      <c r="AZ79" s="8">
        <f t="shared" si="136"/>
        <v>0.87948001363944739</v>
      </c>
      <c r="BA79" s="8">
        <f t="shared" si="137"/>
        <v>0.11977333206781757</v>
      </c>
      <c r="BB79" s="8">
        <f t="shared" si="138"/>
        <v>7.4665429273488486E-4</v>
      </c>
      <c r="BC79" s="1">
        <f t="shared" si="24"/>
        <v>-67.42682335694758</v>
      </c>
      <c r="BD79" s="1">
        <f t="shared" si="25"/>
        <v>35.000200316607703</v>
      </c>
      <c r="BE79" s="1">
        <f t="shared" si="26"/>
        <v>-1.3592310196248643</v>
      </c>
      <c r="BF79" s="1">
        <f t="shared" ref="BF79" si="165">SUM(AY77:AY79)-SUM(AY65:AY67)</f>
        <v>-115.15713326669356</v>
      </c>
      <c r="BG79" s="9">
        <f t="shared" si="29"/>
        <v>-2.3597367798835922E-2</v>
      </c>
      <c r="BH79" s="9">
        <f t="shared" ref="BH79:BI79" si="166">SUM(AW77:AW79)/SUM(AW65:AW67)-1</f>
        <v>0.22988555553471568</v>
      </c>
      <c r="BI79" s="9">
        <f t="shared" si="166"/>
        <v>-0.5687160075622677</v>
      </c>
      <c r="BJ79" s="1"/>
      <c r="BK79" s="1">
        <f>'Lán með veð í íbúð'!P79-'Lán með veð í íbúð'!P67</f>
        <v>24.947999999999865</v>
      </c>
      <c r="BL79" s="1">
        <f>'Lán með veð í íbúð'!Q79-'Lán með veð í íbúð'!Q67</f>
        <v>34.640000000000015</v>
      </c>
      <c r="BM79" s="1">
        <f>'Lán með veð í íbúð'!R79-'Lán með veð í íbúð'!R67</f>
        <v>-1.163</v>
      </c>
      <c r="BQ79" s="2">
        <v>41760</v>
      </c>
      <c r="BR79" s="10">
        <f t="shared" si="18"/>
        <v>17.118274461222541</v>
      </c>
      <c r="BS79" s="10">
        <f t="shared" si="19"/>
        <v>-6.5745857244681929</v>
      </c>
      <c r="BT79" s="10">
        <f t="shared" si="20"/>
        <v>-44.329542796718897</v>
      </c>
    </row>
    <row r="80" spans="1:72" x14ac:dyDescent="0.25">
      <c r="A80" s="2">
        <v>41791</v>
      </c>
      <c r="B80" s="1">
        <f>(Sheet1!B190)/1000</f>
        <v>180.768</v>
      </c>
      <c r="C80" s="1">
        <f>'Lán með veð í íbúð'!C80/1000</f>
        <v>613.23800000000006</v>
      </c>
      <c r="D80" s="1">
        <f>'Lán með veð í íbúð'!D80/1000</f>
        <v>630.17600000000004</v>
      </c>
      <c r="E80" s="1">
        <f t="shared" si="135"/>
        <v>1424.1820000000002</v>
      </c>
      <c r="G80" s="8">
        <f t="shared" si="27"/>
        <v>0.12692759773680609</v>
      </c>
      <c r="H80" s="8">
        <f t="shared" si="27"/>
        <v>0.43058962969620451</v>
      </c>
      <c r="I80" s="8">
        <f t="shared" si="27"/>
        <v>0.44248277256698931</v>
      </c>
      <c r="J80" s="8"/>
      <c r="K80" s="9">
        <f t="shared" ref="K80:K86" si="167">R80/$E80</f>
        <v>0.87866578850175037</v>
      </c>
      <c r="L80" s="9">
        <f t="shared" ref="L80:L86" si="168">S80/$E80</f>
        <v>0.12058360518529231</v>
      </c>
      <c r="O80">
        <f t="shared" si="115"/>
        <v>0.87866578850175037</v>
      </c>
      <c r="P80">
        <f t="shared" si="116"/>
        <v>0.12058360518529231</v>
      </c>
      <c r="Q80" s="2">
        <v>41791</v>
      </c>
      <c r="R80" s="1">
        <f>'Lán með veð í íbúð'!P80</f>
        <v>1251.3800000000001</v>
      </c>
      <c r="S80" s="1">
        <f>'Lán með veð í íbúð'!Q80</f>
        <v>171.733</v>
      </c>
      <c r="T80" s="1">
        <f>'Lán með veð í íbúð'!R80</f>
        <v>1.069</v>
      </c>
      <c r="V80">
        <v>180768</v>
      </c>
      <c r="Z80" t="s">
        <v>39</v>
      </c>
      <c r="AA80">
        <v>422.8</v>
      </c>
      <c r="AC80" s="2">
        <v>41791</v>
      </c>
      <c r="AD80">
        <f t="shared" si="154"/>
        <v>682.42308183538319</v>
      </c>
      <c r="AE80">
        <f t="shared" si="129"/>
        <v>201.16211920529798</v>
      </c>
      <c r="AF80">
        <f t="shared" si="130"/>
        <v>701.27201513718069</v>
      </c>
      <c r="AG80">
        <f t="shared" si="131"/>
        <v>1584.8572161778618</v>
      </c>
      <c r="AH80" s="9">
        <f t="shared" si="22"/>
        <v>-2.0603634118543823E-2</v>
      </c>
      <c r="AJ80" s="9">
        <f t="shared" si="23"/>
        <v>-1.7401805041738272E-2</v>
      </c>
      <c r="AP80" s="8">
        <f t="shared" si="151"/>
        <v>0.12692759773680609</v>
      </c>
      <c r="AQ80" s="8">
        <f t="shared" si="72"/>
        <v>0.43058962969620457</v>
      </c>
      <c r="AR80" s="8">
        <f t="shared" si="73"/>
        <v>0.44248277256698937</v>
      </c>
      <c r="AU80" s="2">
        <v>41791</v>
      </c>
      <c r="AV80" s="1">
        <f>'Lán með veð í íbúð'!P80*($AA$143/$AA80)</f>
        <v>1392.5598155156101</v>
      </c>
      <c r="AW80" s="1">
        <f>'Lán með veð í íbúð'!Q80*($AA$143/$AA80)</f>
        <v>191.10779683065277</v>
      </c>
      <c r="AX80" s="1">
        <f>'Lán með veð í íbúð'!R80*($AA$143/$AA80)</f>
        <v>1.1896038315988646</v>
      </c>
      <c r="AY80" s="1">
        <f t="shared" si="132"/>
        <v>1584.8572161778618</v>
      </c>
      <c r="AZ80" s="8">
        <f t="shared" si="136"/>
        <v>0.87866578850175048</v>
      </c>
      <c r="BA80" s="8">
        <f t="shared" si="137"/>
        <v>0.12058360518529232</v>
      </c>
      <c r="BB80" s="8">
        <f t="shared" si="138"/>
        <v>7.506063129571923E-4</v>
      </c>
      <c r="BC80" s="1">
        <f t="shared" si="24"/>
        <v>-63.997633093821378</v>
      </c>
      <c r="BD80" s="1">
        <f t="shared" si="25"/>
        <v>37.266244230894614</v>
      </c>
      <c r="BE80" s="1">
        <f t="shared" si="26"/>
        <v>-1.336417933818306</v>
      </c>
      <c r="BF80" s="1">
        <f t="shared" ref="BF80" si="169">SUM(AY78:AY80)-SUM(AY66:AY68)</f>
        <v>-100.14250074062784</v>
      </c>
      <c r="BG80" s="9">
        <f t="shared" si="29"/>
        <v>-2.0603634118543379E-2</v>
      </c>
      <c r="BH80" s="9">
        <f t="shared" ref="BH80:BI80" si="170">SUM(AW78:AW80)/SUM(AW66:AW68)-1</f>
        <v>0.23259297283046121</v>
      </c>
      <c r="BI80" s="9">
        <f t="shared" si="170"/>
        <v>-0.53610005888581158</v>
      </c>
      <c r="BJ80" s="1"/>
      <c r="BK80" s="1">
        <f>'Lán með veð í íbúð'!P80-'Lán með veð í íbúð'!P68</f>
        <v>25.770000000000209</v>
      </c>
      <c r="BL80" s="1">
        <f>'Lán með veð í íbúð'!Q80-'Lán með veð í íbúð'!Q68</f>
        <v>36.528999999999996</v>
      </c>
      <c r="BM80" s="1">
        <f>'Lán með veð í íbúð'!R80-'Lán með veð í íbúð'!R68</f>
        <v>-1.1510000000000002</v>
      </c>
      <c r="BQ80" s="2">
        <v>41791</v>
      </c>
      <c r="BR80" s="10">
        <f t="shared" ref="BR80:BR133" si="171">AD80-AD68</f>
        <v>23.240814604427896</v>
      </c>
      <c r="BS80" s="10">
        <f t="shared" ref="BS80:BS133" si="172">AE80-AE68</f>
        <v>-5.9910089688253265</v>
      </c>
      <c r="BT80" s="10">
        <f t="shared" ref="BT80:BT133" si="173">AF80-AF68</f>
        <v>-45.317612432347801</v>
      </c>
    </row>
    <row r="81" spans="1:72" x14ac:dyDescent="0.25">
      <c r="A81" s="2">
        <v>41821</v>
      </c>
      <c r="B81" s="1">
        <f>(Sheet1!B191)/1000</f>
        <v>180.67500000000001</v>
      </c>
      <c r="C81" s="1">
        <f>'Lán með veð í íbúð'!C81/1000</f>
        <v>619.93399999999997</v>
      </c>
      <c r="D81" s="1">
        <f>'Lán með veð í íbúð'!D81/1000</f>
        <v>628.76900000000001</v>
      </c>
      <c r="E81" s="1">
        <f t="shared" si="135"/>
        <v>1429.3779999999999</v>
      </c>
      <c r="G81" s="8">
        <f t="shared" si="27"/>
        <v>0.12640113391978891</v>
      </c>
      <c r="H81" s="8">
        <f t="shared" si="27"/>
        <v>0.4337089279392855</v>
      </c>
      <c r="I81" s="8">
        <f t="shared" si="27"/>
        <v>0.43988993814092564</v>
      </c>
      <c r="J81" s="8"/>
      <c r="K81" s="9">
        <f t="shared" si="167"/>
        <v>0.87782727871843569</v>
      </c>
      <c r="L81" s="9">
        <f t="shared" si="168"/>
        <v>0.12159834557408887</v>
      </c>
      <c r="O81">
        <f t="shared" si="115"/>
        <v>0.87782727871843569</v>
      </c>
      <c r="P81">
        <f t="shared" si="116"/>
        <v>0.12159834557408887</v>
      </c>
      <c r="Q81" s="2">
        <v>41821</v>
      </c>
      <c r="R81" s="1">
        <f>'Lán með veð í íbúð'!P81</f>
        <v>1254.7470000000001</v>
      </c>
      <c r="S81" s="1">
        <f>'Lán með veð í íbúð'!Q81</f>
        <v>173.81</v>
      </c>
      <c r="T81" s="1">
        <f>'Lán með veð í íbúð'!R81</f>
        <v>0.82099999999999995</v>
      </c>
      <c r="V81">
        <v>180675</v>
      </c>
      <c r="Z81" t="s">
        <v>40</v>
      </c>
      <c r="AA81">
        <v>422.1</v>
      </c>
      <c r="AC81" s="2">
        <v>41821</v>
      </c>
      <c r="AD81">
        <f t="shared" si="154"/>
        <v>691.01859038142618</v>
      </c>
      <c r="AE81">
        <f t="shared" si="129"/>
        <v>201.39205756929638</v>
      </c>
      <c r="AF81">
        <f t="shared" si="130"/>
        <v>700.86665363657903</v>
      </c>
      <c r="AG81">
        <f t="shared" si="131"/>
        <v>1593.2773015873017</v>
      </c>
      <c r="AH81" s="9">
        <f t="shared" si="22"/>
        <v>-1.8982274358619211E-2</v>
      </c>
      <c r="AJ81" s="9">
        <f>AG81/AG69-1</f>
        <v>-1.8709445864824481E-2</v>
      </c>
      <c r="AP81" s="8">
        <f t="shared" si="151"/>
        <v>0.12640113391978888</v>
      </c>
      <c r="AQ81" s="8">
        <f t="shared" si="72"/>
        <v>0.43370892793928545</v>
      </c>
      <c r="AR81" s="8">
        <f t="shared" si="73"/>
        <v>0.43988993814092558</v>
      </c>
      <c r="AU81" s="2">
        <v>41821</v>
      </c>
      <c r="AV81" s="1">
        <f>'Lán með veð í íbúð'!P81*($AA$143/$AA81)</f>
        <v>1398.6222778962331</v>
      </c>
      <c r="AW81" s="1">
        <f>'Lán með veð í íbúð'!Q81*($AA$143/$AA81)</f>
        <v>193.73988391376452</v>
      </c>
      <c r="AX81" s="1">
        <f>'Lán með veð í íbúð'!R81*($AA$143/$AA81)</f>
        <v>0.91513977730395635</v>
      </c>
      <c r="AY81" s="1">
        <f t="shared" si="132"/>
        <v>1593.2773015873015</v>
      </c>
      <c r="AZ81" s="8">
        <f t="shared" si="136"/>
        <v>0.87782727871843558</v>
      </c>
      <c r="BA81" s="8">
        <f t="shared" si="137"/>
        <v>0.12159834557408888</v>
      </c>
      <c r="BB81" s="8">
        <f t="shared" si="138"/>
        <v>5.7437570747555927E-4</v>
      </c>
      <c r="BC81" s="1">
        <f t="shared" si="24"/>
        <v>-66.342779087278132</v>
      </c>
      <c r="BD81" s="1">
        <f t="shared" si="25"/>
        <v>37.549628094171879</v>
      </c>
      <c r="BE81" s="1">
        <f t="shared" si="26"/>
        <v>-1.5845340830258206</v>
      </c>
      <c r="BF81" s="1">
        <f t="shared" ref="BF81" si="174">SUM(AY79:AY81)-SUM(AY67:AY69)</f>
        <v>-92.231345932841577</v>
      </c>
      <c r="BG81" s="9">
        <f t="shared" si="29"/>
        <v>-1.8982274358619211E-2</v>
      </c>
      <c r="BH81" s="9">
        <f t="shared" ref="BH81:BI81" si="175">SUM(AW79:AW81)/SUM(AW67:AW69)-1</f>
        <v>0.23601875309050357</v>
      </c>
      <c r="BI81" s="9">
        <f t="shared" si="175"/>
        <v>-0.56534304074826047</v>
      </c>
      <c r="BJ81" s="1"/>
      <c r="BK81" s="1">
        <f>'Lán með veð í íbúð'!P81-'Lán með veð í íbúð'!P69</f>
        <v>25.02800000000002</v>
      </c>
      <c r="BL81" s="1">
        <f>'Lán með veð í íbúð'!Q81-'Lán með veð í íbúð'!Q69</f>
        <v>36.907000000000011</v>
      </c>
      <c r="BM81" s="1">
        <f>'Lán með veð í íbúð'!R81-'Lán með veð í íbúð'!R69</f>
        <v>-1.3699999999999999</v>
      </c>
      <c r="BQ81" s="2">
        <v>41821</v>
      </c>
      <c r="BR81" s="10">
        <f t="shared" si="171"/>
        <v>24.683929857662861</v>
      </c>
      <c r="BS81" s="10">
        <f t="shared" si="172"/>
        <v>-6.8224465529150677</v>
      </c>
      <c r="BT81" s="10">
        <f t="shared" si="173"/>
        <v>-48.239168380879732</v>
      </c>
    </row>
    <row r="82" spans="1:72" x14ac:dyDescent="0.25">
      <c r="A82" s="2">
        <v>41852</v>
      </c>
      <c r="B82" s="1">
        <f>(Sheet1!B192)/1000</f>
        <v>179.81299999999999</v>
      </c>
      <c r="C82" s="1">
        <f>'Lán með veð í íbúð'!C82/1000</f>
        <v>622.67999999999995</v>
      </c>
      <c r="D82" s="1">
        <f>'Lán með veð í íbúð'!D82/1000</f>
        <v>623.64400000000001</v>
      </c>
      <c r="E82" s="1">
        <f t="shared" si="135"/>
        <v>1426.1369999999999</v>
      </c>
      <c r="G82" s="8">
        <f t="shared" si="27"/>
        <v>0.12608395967568334</v>
      </c>
      <c r="H82" s="8">
        <f t="shared" si="27"/>
        <v>0.43662004421735079</v>
      </c>
      <c r="I82" s="8">
        <f t="shared" si="27"/>
        <v>0.4372959961069659</v>
      </c>
      <c r="J82" s="8"/>
      <c r="K82" s="9">
        <f t="shared" si="167"/>
        <v>0.87657286782405908</v>
      </c>
      <c r="L82" s="9">
        <f t="shared" si="168"/>
        <v>0.12285145115791822</v>
      </c>
      <c r="O82">
        <f t="shared" si="115"/>
        <v>0.87657286782405908</v>
      </c>
      <c r="P82">
        <f t="shared" si="116"/>
        <v>0.12285145115791822</v>
      </c>
      <c r="Q82" s="2">
        <v>41852</v>
      </c>
      <c r="R82" s="1">
        <f>'Lán með veð í íbúð'!P82</f>
        <v>1250.1130000000001</v>
      </c>
      <c r="S82" s="1">
        <f>'Lán með veð í íbúð'!Q82</f>
        <v>175.203</v>
      </c>
      <c r="T82" s="1">
        <f>'Lán með veð í íbúð'!R82</f>
        <v>0.82099999999999995</v>
      </c>
      <c r="V82">
        <v>179813</v>
      </c>
      <c r="Z82" t="s">
        <v>41</v>
      </c>
      <c r="AA82">
        <v>423.1</v>
      </c>
      <c r="AC82" s="2">
        <v>41852</v>
      </c>
      <c r="AD82">
        <f t="shared" si="154"/>
        <v>692.43899787284317</v>
      </c>
      <c r="AE82">
        <f t="shared" si="129"/>
        <v>199.95749586386194</v>
      </c>
      <c r="AF82">
        <f t="shared" si="130"/>
        <v>693.51099503663431</v>
      </c>
      <c r="AG82">
        <f t="shared" si="131"/>
        <v>1585.9074887733395</v>
      </c>
      <c r="AH82" s="9">
        <f t="shared" ref="AH82:AH119" si="176">SUM(AG80:AG82)/SUM(AG68:AG70)-1</f>
        <v>-1.7030529269172812E-2</v>
      </c>
      <c r="AJ82" s="9">
        <f>AG82/AG70-1</f>
        <v>-1.4965425254310438E-2</v>
      </c>
      <c r="AP82" s="8">
        <f t="shared" si="151"/>
        <v>0.12608395967568331</v>
      </c>
      <c r="AQ82" s="8">
        <f t="shared" si="72"/>
        <v>0.43662004421735073</v>
      </c>
      <c r="AR82" s="8">
        <f t="shared" si="73"/>
        <v>0.4372959961069659</v>
      </c>
      <c r="AU82" s="2">
        <v>41852</v>
      </c>
      <c r="AV82" s="1">
        <f>'Lán með veð í íbúð'!P82*($AA$143/$AA82)</f>
        <v>1390.1634755376979</v>
      </c>
      <c r="AW82" s="1">
        <f>'Lán með veð í íbúð'!Q82*($AA$143/$AA82)</f>
        <v>194.83103639801465</v>
      </c>
      <c r="AX82" s="1">
        <f>'Lán með veð í íbúð'!R82*($AA$143/$AA82)</f>
        <v>0.91297683762703841</v>
      </c>
      <c r="AY82" s="1">
        <f t="shared" si="132"/>
        <v>1585.9074887733395</v>
      </c>
      <c r="AZ82" s="8">
        <f t="shared" si="136"/>
        <v>0.87657286782405897</v>
      </c>
      <c r="BA82" s="8">
        <f t="shared" si="137"/>
        <v>0.12285145115791821</v>
      </c>
      <c r="BB82" s="8">
        <f t="shared" si="138"/>
        <v>5.7568101802281261E-4</v>
      </c>
      <c r="BC82" s="1">
        <f t="shared" ref="BC82:BC129" si="177">AV82-AV70</f>
        <v>-61.30557231150442</v>
      </c>
      <c r="BD82" s="1">
        <f t="shared" ref="BD82:BD129" si="178">AW82-AW70</f>
        <v>38.593881975588374</v>
      </c>
      <c r="BE82" s="1">
        <f t="shared" ref="BE82:BE129" si="179">AX82-AX70</f>
        <v>-1.3826720265585584</v>
      </c>
      <c r="BF82" s="1">
        <f t="shared" ref="BF82" si="180">SUM(AY80:AY82)-SUM(AY68:AY70)</f>
        <v>-82.539854235352323</v>
      </c>
      <c r="BG82" s="9">
        <f t="shared" ref="BG82:BG129" si="181">SUM(AY80:AY82)/SUM(AY68:AY70)-1</f>
        <v>-1.7030529269173034E-2</v>
      </c>
      <c r="BH82" s="9">
        <f t="shared" ref="BH82:BI82" si="182">SUM(AW80:AW82)/SUM(AW68:AW70)-1</f>
        <v>0.24322818660168699</v>
      </c>
      <c r="BI82" s="9">
        <f t="shared" si="182"/>
        <v>-0.58781881515349055</v>
      </c>
      <c r="BJ82" s="1"/>
      <c r="BK82" s="1">
        <f>'Lán með veð í íbúð'!P82-'Lán með veð í íbúð'!P70</f>
        <v>28.089000000000169</v>
      </c>
      <c r="BL82" s="1">
        <f>'Lán með veð í íbúð'!Q82-'Lán með veð í íbúð'!Q70</f>
        <v>37.794000000000011</v>
      </c>
      <c r="BM82" s="1">
        <f>'Lán með veð í íbúð'!R82-'Lán með veð í íbúð'!R70</f>
        <v>-1.1980000000000002</v>
      </c>
      <c r="BQ82" s="2">
        <v>41852</v>
      </c>
      <c r="BR82" s="10">
        <f t="shared" si="171"/>
        <v>31.237122570764996</v>
      </c>
      <c r="BS82" s="10">
        <f t="shared" si="172"/>
        <v>-7.0863816131800661</v>
      </c>
      <c r="BT82" s="10">
        <f t="shared" si="173"/>
        <v>-48.24510332005957</v>
      </c>
    </row>
    <row r="83" spans="1:72" x14ac:dyDescent="0.25">
      <c r="A83" s="2">
        <v>41883</v>
      </c>
      <c r="B83" s="1">
        <f>(Sheet1!B193)/1000</f>
        <v>179.76599999999999</v>
      </c>
      <c r="C83" s="1">
        <f>'Lán með veð í íbúð'!C83/1000</f>
        <v>632.51800000000003</v>
      </c>
      <c r="D83" s="1">
        <f>'Lán með veð í íbúð'!D83/1000</f>
        <v>621.57100000000003</v>
      </c>
      <c r="E83" s="1">
        <f t="shared" si="135"/>
        <v>1433.855</v>
      </c>
      <c r="G83" s="8">
        <f t="shared" ref="G83:I117" si="183">B83/$E83</f>
        <v>0.125372509772606</v>
      </c>
      <c r="H83" s="8">
        <f t="shared" si="183"/>
        <v>0.44113107671277779</v>
      </c>
      <c r="I83" s="8">
        <f t="shared" si="183"/>
        <v>0.43349641351461621</v>
      </c>
      <c r="J83" s="8"/>
      <c r="K83" s="9">
        <f t="shared" si="167"/>
        <v>0.87439803885330103</v>
      </c>
      <c r="L83" s="9">
        <f t="shared" si="168"/>
        <v>0.12516467843680149</v>
      </c>
      <c r="O83">
        <f t="shared" si="115"/>
        <v>0.87439803885330103</v>
      </c>
      <c r="P83">
        <f t="shared" si="116"/>
        <v>0.12516467843680149</v>
      </c>
      <c r="Q83" s="2">
        <v>41883</v>
      </c>
      <c r="R83" s="1">
        <f>'Lán með veð í íbúð'!P83</f>
        <v>1253.76</v>
      </c>
      <c r="S83" s="1">
        <f>'Lán með veð í íbúð'!Q83</f>
        <v>179.46799999999999</v>
      </c>
      <c r="T83" s="1">
        <f>'Lán með veð í íbúð'!R83</f>
        <v>0.627</v>
      </c>
      <c r="V83">
        <v>179766</v>
      </c>
      <c r="Z83" t="s">
        <v>42</v>
      </c>
      <c r="AA83">
        <v>422.6</v>
      </c>
      <c r="AC83" s="2">
        <v>41883</v>
      </c>
      <c r="AD83">
        <f t="shared" si="154"/>
        <v>704.21135589209655</v>
      </c>
      <c r="AE83">
        <f t="shared" si="129"/>
        <v>200.14174869853289</v>
      </c>
      <c r="AF83">
        <f t="shared" si="130"/>
        <v>692.02355773781358</v>
      </c>
      <c r="AG83">
        <f t="shared" si="131"/>
        <v>1596.376662328443</v>
      </c>
      <c r="AH83" s="9">
        <f t="shared" si="176"/>
        <v>-1.4295845222086934E-2</v>
      </c>
      <c r="AJ83" s="9">
        <f>AG83/AG71-1</f>
        <v>-9.1789344709756193E-3</v>
      </c>
      <c r="AP83" s="8">
        <f t="shared" si="151"/>
        <v>0.12537250977260603</v>
      </c>
      <c r="AQ83" s="8">
        <f t="shared" si="72"/>
        <v>0.44113107671277779</v>
      </c>
      <c r="AR83" s="8">
        <f t="shared" si="73"/>
        <v>0.43349641351461621</v>
      </c>
      <c r="AU83" s="2">
        <v>41883</v>
      </c>
      <c r="AV83" s="1">
        <f>'Lán með veð í íbúð'!P83*($AA$143/$AA83)</f>
        <v>1395.868622811169</v>
      </c>
      <c r="AW83" s="1">
        <f>'Lán með veð í íbúð'!Q83*($AA$143/$AA83)</f>
        <v>199.80997160435399</v>
      </c>
      <c r="AX83" s="1">
        <f>'Lán með veð í íbúð'!R83*($AA$143/$AA83)</f>
        <v>0.69806791292001891</v>
      </c>
      <c r="AY83" s="1">
        <f t="shared" si="132"/>
        <v>1596.376662328443</v>
      </c>
      <c r="AZ83" s="8">
        <f t="shared" si="136"/>
        <v>0.87439803885330103</v>
      </c>
      <c r="BA83" s="8">
        <f t="shared" si="137"/>
        <v>0.12516467843680149</v>
      </c>
      <c r="BB83" s="8">
        <f t="shared" si="138"/>
        <v>4.3728270989744426E-4</v>
      </c>
      <c r="BC83" s="1">
        <f t="shared" si="177"/>
        <v>-55.262229789987259</v>
      </c>
      <c r="BD83" s="1">
        <f t="shared" si="178"/>
        <v>41.999829504161283</v>
      </c>
      <c r="BE83" s="1">
        <f t="shared" si="179"/>
        <v>-1.5263817498930836</v>
      </c>
      <c r="BF83" s="1">
        <f t="shared" ref="BF83" si="184">SUM(AY81:AY83)-SUM(AY69:AY71)</f>
        <v>-69.260829474325874</v>
      </c>
      <c r="BG83" s="9">
        <f t="shared" si="181"/>
        <v>-1.4295845222086934E-2</v>
      </c>
      <c r="BH83" s="9">
        <f t="shared" ref="BH83:BI83" si="185">SUM(AW81:AW83)/SUM(AW69:AW71)-1</f>
        <v>0.25124182232035697</v>
      </c>
      <c r="BI83" s="9">
        <f t="shared" si="185"/>
        <v>-0.64013298601945035</v>
      </c>
      <c r="BJ83" s="1"/>
      <c r="BK83" s="1">
        <f>'Lán með veð í íbúð'!P83-'Lán með veð í íbúð'!P71</f>
        <v>27.900000000000091</v>
      </c>
      <c r="BL83" s="1">
        <f>'Lán með veð í íbúð'!Q83-'Lán með veð í íbúð'!Q71</f>
        <v>40.205999999999989</v>
      </c>
      <c r="BM83" s="1">
        <f>'Lán með veð í íbúð'!R83-'Lán með veð í íbúð'!R71</f>
        <v>-1.3360000000000001</v>
      </c>
      <c r="BQ83" s="2">
        <v>41883</v>
      </c>
      <c r="BR83" s="10">
        <f t="shared" si="171"/>
        <v>39.075003531788298</v>
      </c>
      <c r="BS83" s="10">
        <f t="shared" si="172"/>
        <v>-6.3139232667850536</v>
      </c>
      <c r="BT83" s="10">
        <f t="shared" si="173"/>
        <v>-47.549862300722225</v>
      </c>
    </row>
    <row r="84" spans="1:72" x14ac:dyDescent="0.25">
      <c r="A84" s="2">
        <v>41913</v>
      </c>
      <c r="B84" s="1">
        <f>(Sheet1!B194)/1000</f>
        <v>179.37100000000001</v>
      </c>
      <c r="C84" s="1">
        <f>'Lán með veð í íbúð'!C84/1000</f>
        <v>636.10299999999995</v>
      </c>
      <c r="D84" s="1">
        <f>'Lán með veð í íbúð'!D84/1000</f>
        <v>616.80999999999995</v>
      </c>
      <c r="E84" s="1">
        <f t="shared" si="135"/>
        <v>1432.2839999999999</v>
      </c>
      <c r="G84" s="8">
        <f t="shared" si="183"/>
        <v>0.12523424125382956</v>
      </c>
      <c r="H84" s="8">
        <f t="shared" si="183"/>
        <v>0.4441179263330457</v>
      </c>
      <c r="I84" s="8">
        <f t="shared" si="183"/>
        <v>0.43064783241312476</v>
      </c>
      <c r="J84" s="8"/>
      <c r="K84" s="9">
        <f t="shared" si="167"/>
        <v>0.87348528643760603</v>
      </c>
      <c r="L84" s="9">
        <f t="shared" si="168"/>
        <v>0.12608044214694852</v>
      </c>
      <c r="O84">
        <f t="shared" si="115"/>
        <v>0.87348528643760603</v>
      </c>
      <c r="P84">
        <f t="shared" si="116"/>
        <v>0.12608044214694852</v>
      </c>
      <c r="Q84" s="2">
        <v>41913</v>
      </c>
      <c r="R84" s="1">
        <f>'Lán með veð í íbúð'!P84</f>
        <v>1251.079</v>
      </c>
      <c r="S84" s="1">
        <f>'Lán með veð í íbúð'!Q84</f>
        <v>180.583</v>
      </c>
      <c r="T84" s="1">
        <f>'Lán með veð í íbúð'!R84</f>
        <v>0.622</v>
      </c>
      <c r="V84">
        <v>179371</v>
      </c>
      <c r="Z84" t="s">
        <v>43</v>
      </c>
      <c r="AA84">
        <v>423.2</v>
      </c>
      <c r="AC84" s="2">
        <v>41913</v>
      </c>
      <c r="AD84">
        <f t="shared" si="154"/>
        <v>707.19863303402644</v>
      </c>
      <c r="AE84">
        <f t="shared" si="129"/>
        <v>199.41884569943292</v>
      </c>
      <c r="AF84">
        <f t="shared" si="130"/>
        <v>685.74930293005673</v>
      </c>
      <c r="AG84">
        <f t="shared" si="131"/>
        <v>1592.3667816635161</v>
      </c>
      <c r="AH84" s="9">
        <f t="shared" si="176"/>
        <v>-1.2629173785014602E-2</v>
      </c>
      <c r="AJ84" s="9">
        <f>AG84/AG72-1</f>
        <v>-1.3742506794068632E-2</v>
      </c>
      <c r="AP84" s="8">
        <f t="shared" si="151"/>
        <v>0.12523424125382956</v>
      </c>
      <c r="AQ84" s="8">
        <f t="shared" si="72"/>
        <v>0.44411792633304564</v>
      </c>
      <c r="AR84" s="8">
        <f t="shared" si="73"/>
        <v>0.43064783241312476</v>
      </c>
      <c r="AU84" s="2">
        <v>41913</v>
      </c>
      <c r="AV84" s="1">
        <f>'Lán með veð í íbúð'!P84*($AA$143/$AA84)</f>
        <v>1390.9089543950852</v>
      </c>
      <c r="AW84" s="1">
        <f>'Lán með veð í íbúð'!Q84*($AA$143/$AA84)</f>
        <v>200.76630789224953</v>
      </c>
      <c r="AX84" s="1">
        <f>'Lán með veð í íbúð'!R84*($AA$143/$AA84)</f>
        <v>0.69151937618147452</v>
      </c>
      <c r="AY84" s="1">
        <f t="shared" si="132"/>
        <v>1592.3667816635161</v>
      </c>
      <c r="AZ84" s="8">
        <f t="shared" si="136"/>
        <v>0.87348528643760603</v>
      </c>
      <c r="BA84" s="8">
        <f t="shared" si="137"/>
        <v>0.1260804421469485</v>
      </c>
      <c r="BB84" s="8">
        <f t="shared" si="138"/>
        <v>4.3427141544554013E-4</v>
      </c>
      <c r="BC84" s="1">
        <f t="shared" si="177"/>
        <v>-61.789098350579707</v>
      </c>
      <c r="BD84" s="1">
        <f t="shared" si="178"/>
        <v>41.036543923078028</v>
      </c>
      <c r="BE84" s="1">
        <f t="shared" si="179"/>
        <v>-1.4354760477106261</v>
      </c>
      <c r="BF84" s="1">
        <f t="shared" ref="BF84" si="186">SUM(AY82:AY84)-SUM(AY70:AY72)</f>
        <v>-61.071174873406562</v>
      </c>
      <c r="BG84" s="9">
        <f t="shared" si="181"/>
        <v>-1.2629173785014602E-2</v>
      </c>
      <c r="BH84" s="9">
        <f t="shared" ref="BH84:BI84" si="187">SUM(AW82:AW84)/SUM(AW70:AW72)-1</f>
        <v>0.25672466133453753</v>
      </c>
      <c r="BI84" s="9">
        <f t="shared" si="187"/>
        <v>-0.65359837791672004</v>
      </c>
      <c r="BJ84" s="1"/>
      <c r="BK84" s="1">
        <f>'Lán með veð í íbúð'!P84-'Lán með veð í íbúð'!P72</f>
        <v>23.836000000000013</v>
      </c>
      <c r="BL84" s="1">
        <f>'Lán með veð í íbúð'!Q84-'Lán með veð í íbúð'!Q72</f>
        <v>39.62700000000001</v>
      </c>
      <c r="BM84" s="1">
        <f>'Lán með veð í íbúð'!R84-'Lán með veð í íbúð'!R72</f>
        <v>-1.2549999999999999</v>
      </c>
      <c r="BQ84" s="2">
        <v>41913</v>
      </c>
      <c r="BR84" s="10">
        <f t="shared" si="171"/>
        <v>37.985067282581213</v>
      </c>
      <c r="BS84" s="10">
        <f t="shared" si="172"/>
        <v>-7.585289657021832</v>
      </c>
      <c r="BT84" s="10">
        <f t="shared" si="173"/>
        <v>-52.587808100771895</v>
      </c>
    </row>
    <row r="85" spans="1:72" x14ac:dyDescent="0.25">
      <c r="A85" s="2">
        <v>41944</v>
      </c>
      <c r="B85" s="1">
        <f>(Sheet1!B195)/1000</f>
        <v>179</v>
      </c>
      <c r="C85" s="1">
        <f>'Lán með veð í íbúð'!C85/1000</f>
        <v>640.76400000000001</v>
      </c>
      <c r="D85" s="1">
        <f>'Lán með veð í íbúð'!D85/1000</f>
        <v>614.02200000000005</v>
      </c>
      <c r="E85" s="1">
        <f t="shared" si="135"/>
        <v>1433.7860000000001</v>
      </c>
      <c r="G85" s="8">
        <f t="shared" si="183"/>
        <v>0.12484429336037595</v>
      </c>
      <c r="H85" s="8">
        <f t="shared" si="183"/>
        <v>0.44690351279758622</v>
      </c>
      <c r="I85" s="8">
        <f t="shared" si="183"/>
        <v>0.42825219384203783</v>
      </c>
      <c r="J85" s="8"/>
      <c r="K85" s="9">
        <f t="shared" si="167"/>
        <v>0.87235612567007903</v>
      </c>
      <c r="L85" s="9">
        <f t="shared" si="168"/>
        <v>0.12721354511761168</v>
      </c>
      <c r="O85">
        <f t="shared" si="115"/>
        <v>0.87235612567007903</v>
      </c>
      <c r="P85">
        <f t="shared" si="116"/>
        <v>0.12721354511761168</v>
      </c>
      <c r="Q85" s="2">
        <v>41944</v>
      </c>
      <c r="R85" s="1">
        <f>'Lán með veð í íbúð'!P85</f>
        <v>1250.7719999999999</v>
      </c>
      <c r="S85" s="1">
        <f>'Lán með veð í íbúð'!Q85</f>
        <v>182.39699999999999</v>
      </c>
      <c r="T85" s="1">
        <f>'Lán með veð í íbúð'!R85</f>
        <v>0.61699999999999999</v>
      </c>
      <c r="V85">
        <v>179000</v>
      </c>
      <c r="Z85" t="s">
        <v>44</v>
      </c>
      <c r="AA85">
        <v>421</v>
      </c>
      <c r="AC85" s="2">
        <v>41944</v>
      </c>
      <c r="AD85">
        <f t="shared" si="154"/>
        <v>716.10323515439438</v>
      </c>
      <c r="AE85">
        <f t="shared" si="129"/>
        <v>200.04631828978623</v>
      </c>
      <c r="AF85">
        <f t="shared" si="130"/>
        <v>686.21698574821858</v>
      </c>
      <c r="AG85">
        <f t="shared" si="131"/>
        <v>1602.3665391923992</v>
      </c>
      <c r="AH85" s="9">
        <f t="shared" si="176"/>
        <v>-8.3567074866868207E-3</v>
      </c>
      <c r="AJ85" s="9">
        <f t="shared" ref="AJ85:AJ93" si="188">AG85/AG73-1</f>
        <v>-2.1164346766404663E-3</v>
      </c>
      <c r="AP85" s="8">
        <f t="shared" si="151"/>
        <v>0.12484429336037595</v>
      </c>
      <c r="AQ85" s="8">
        <f t="shared" si="72"/>
        <v>0.44690351279758628</v>
      </c>
      <c r="AR85" s="8">
        <f t="shared" si="73"/>
        <v>0.42825219384203778</v>
      </c>
      <c r="AU85" s="2">
        <v>41944</v>
      </c>
      <c r="AV85" s="1">
        <f>'Lán með veð í íbúð'!P85*($AA$143/$AA85)</f>
        <v>1397.8342660332542</v>
      </c>
      <c r="AW85" s="1">
        <f>'Lán með veð í íbúð'!Q85*($AA$143/$AA85)</f>
        <v>203.84272802850356</v>
      </c>
      <c r="AX85" s="1">
        <f>'Lán með veð í íbúð'!R85*($AA$143/$AA85)</f>
        <v>0.68954513064133016</v>
      </c>
      <c r="AY85" s="1">
        <f t="shared" si="132"/>
        <v>1602.3665391923992</v>
      </c>
      <c r="AZ85" s="8">
        <f t="shared" si="136"/>
        <v>0.87235612567007903</v>
      </c>
      <c r="BA85" s="8">
        <f t="shared" si="137"/>
        <v>0.12721354511761168</v>
      </c>
      <c r="BB85" s="8">
        <f t="shared" si="138"/>
        <v>4.3032921230922881E-4</v>
      </c>
      <c r="BC85" s="1">
        <f t="shared" si="177"/>
        <v>-45.708196169769735</v>
      </c>
      <c r="BD85" s="1">
        <f t="shared" si="178"/>
        <v>43.494476288642716</v>
      </c>
      <c r="BE85" s="1">
        <f t="shared" si="179"/>
        <v>-1.1847769235943311</v>
      </c>
      <c r="BF85" s="1">
        <f t="shared" ref="BF85" si="189">SUM(AY83:AY85)-SUM(AY71:AY73)</f>
        <v>-40.375309315651975</v>
      </c>
      <c r="BG85" s="9">
        <f t="shared" si="181"/>
        <v>-8.3567074866868207E-3</v>
      </c>
      <c r="BH85" s="9">
        <f t="shared" ref="BH85:BI85" si="190">SUM(AW83:AW85)/SUM(AW71:AW73)-1</f>
        <v>0.26477084156245967</v>
      </c>
      <c r="BI85" s="9">
        <f t="shared" si="190"/>
        <v>-0.66604397937237714</v>
      </c>
      <c r="BJ85" s="1"/>
      <c r="BK85" s="1">
        <f>'Lán með veð í íbúð'!P85-'Lán með veð í íbúð'!P73</f>
        <v>27.203999999999951</v>
      </c>
      <c r="BL85" s="1">
        <f>'Lán með veð í íbúð'!Q85-'Lán með veð í íbúð'!Q73</f>
        <v>40.383999999999986</v>
      </c>
      <c r="BM85" s="1">
        <f>'Lán með veð í íbúð'!R85-'Lán með veð í íbúð'!R73</f>
        <v>-1.0429999999999999</v>
      </c>
      <c r="BQ85" s="2">
        <v>41944</v>
      </c>
      <c r="BR85" s="10">
        <f t="shared" si="171"/>
        <v>46.606100525164607</v>
      </c>
      <c r="BS85" s="10">
        <f t="shared" si="172"/>
        <v>-5.7982785424671874</v>
      </c>
      <c r="BT85" s="10">
        <f t="shared" si="173"/>
        <v>-44.206318787418695</v>
      </c>
    </row>
    <row r="86" spans="1:72" x14ac:dyDescent="0.25">
      <c r="A86" s="2">
        <v>41974</v>
      </c>
      <c r="B86" s="1">
        <f>(Sheet1!B196)/1000</f>
        <v>175.92699999999999</v>
      </c>
      <c r="C86" s="1">
        <f>'Lán með veð í íbúð'!C86/1000</f>
        <v>634.77599999999995</v>
      </c>
      <c r="D86" s="1">
        <f>'Lán með veð í íbúð'!D86/1000</f>
        <v>605.95699999999999</v>
      </c>
      <c r="E86" s="1">
        <f t="shared" si="135"/>
        <v>1416.6599999999999</v>
      </c>
      <c r="G86" s="8">
        <f t="shared" si="183"/>
        <v>0.12418434910281931</v>
      </c>
      <c r="H86" s="8">
        <f t="shared" si="183"/>
        <v>0.44807928507898864</v>
      </c>
      <c r="I86" s="8">
        <f t="shared" si="183"/>
        <v>0.42773636581819213</v>
      </c>
      <c r="J86" s="8"/>
      <c r="K86" s="9">
        <f t="shared" si="167"/>
        <v>0.87335987463470421</v>
      </c>
      <c r="L86" s="9">
        <f t="shared" si="168"/>
        <v>0.12630694732681097</v>
      </c>
      <c r="O86">
        <f t="shared" si="115"/>
        <v>0.87335987463470421</v>
      </c>
      <c r="P86">
        <f t="shared" si="116"/>
        <v>0.12630694732681097</v>
      </c>
      <c r="Q86" s="2">
        <v>41974</v>
      </c>
      <c r="R86" s="1">
        <f>'Lán með veð í íbúð'!P86</f>
        <v>1237.2539999999999</v>
      </c>
      <c r="S86" s="1">
        <f>'Lán með veð í íbúð'!Q86</f>
        <v>178.934</v>
      </c>
      <c r="T86" s="1">
        <f>'Lán með veð í íbúð'!R86</f>
        <v>0.47199999999999998</v>
      </c>
      <c r="V86">
        <v>175927</v>
      </c>
      <c r="Z86" t="s">
        <v>45</v>
      </c>
      <c r="AA86">
        <v>422.3</v>
      </c>
      <c r="AC86" s="2">
        <v>41974</v>
      </c>
      <c r="AD86">
        <f t="shared" si="154"/>
        <v>707.22734548898882</v>
      </c>
      <c r="AE86">
        <f t="shared" si="129"/>
        <v>196.00675704475489</v>
      </c>
      <c r="AF86">
        <f t="shared" si="130"/>
        <v>675.11903504617567</v>
      </c>
      <c r="AG86">
        <f t="shared" si="131"/>
        <v>1578.3531375799193</v>
      </c>
      <c r="AH86" s="9">
        <f t="shared" si="176"/>
        <v>-8.6065738841690775E-3</v>
      </c>
      <c r="AJ86" s="9">
        <f t="shared" si="188"/>
        <v>-9.9422840868840234E-3</v>
      </c>
      <c r="AP86" s="8">
        <f t="shared" si="151"/>
        <v>0.12418434910281931</v>
      </c>
      <c r="AQ86" s="8">
        <f t="shared" si="72"/>
        <v>0.44807928507898859</v>
      </c>
      <c r="AR86" s="8">
        <f t="shared" si="73"/>
        <v>0.42773636581819208</v>
      </c>
      <c r="AU86" s="2">
        <v>41974</v>
      </c>
      <c r="AV86" s="1">
        <f>'Lán með veð í íbúð'!P86*($AA$143/$AA86)</f>
        <v>1378.4702983660902</v>
      </c>
      <c r="AW86" s="1">
        <f>'Lán með veð í íbúð'!Q86*($AA$143/$AA86)</f>
        <v>199.35696661141367</v>
      </c>
      <c r="AX86" s="1">
        <f>'Lán með veð í íbúð'!R86*($AA$143/$AA86)</f>
        <v>0.5258726024153445</v>
      </c>
      <c r="AY86" s="1">
        <f t="shared" si="132"/>
        <v>1578.3531375799193</v>
      </c>
      <c r="AZ86" s="8">
        <f t="shared" si="136"/>
        <v>0.8733598746347041</v>
      </c>
      <c r="BA86" s="8">
        <f t="shared" si="137"/>
        <v>0.12630694732681094</v>
      </c>
      <c r="BB86" s="8">
        <f t="shared" si="138"/>
        <v>3.3317803848488699E-4</v>
      </c>
      <c r="BC86" s="1">
        <f t="shared" si="177"/>
        <v>-28.311223476831628</v>
      </c>
      <c r="BD86" s="1">
        <f t="shared" si="178"/>
        <v>13.371877091241799</v>
      </c>
      <c r="BE86" s="1">
        <f t="shared" si="179"/>
        <v>-0.91067430615471989</v>
      </c>
      <c r="BF86" s="1">
        <f t="shared" ref="BF86" si="191">SUM(AY84:AY86)-SUM(AY72:AY74)</f>
        <v>-41.436547971677101</v>
      </c>
      <c r="BG86" s="9">
        <f t="shared" si="181"/>
        <v>-8.6065738841688555E-3</v>
      </c>
      <c r="BH86" s="9">
        <f t="shared" ref="BH86:BI86" si="192">SUM(AW84:AW86)/SUM(AW72:AW74)-1</f>
        <v>0.19345985963276391</v>
      </c>
      <c r="BI86" s="9">
        <f t="shared" si="192"/>
        <v>-0.64932242262184336</v>
      </c>
      <c r="BJ86" s="1"/>
      <c r="BK86" s="1">
        <f>'Lán með veð í íbúð'!P86-'Lán með veð í íbúð'!P74</f>
        <v>-15.245000000000118</v>
      </c>
      <c r="BL86" s="1">
        <f>'Lán með veð í íbúð'!Q86-'Lán með veð í íbúð'!Q74</f>
        <v>13.346000000000004</v>
      </c>
      <c r="BM86" s="1">
        <f>'Lán með veð í íbúð'!R86-'Lán með veð í íbúð'!R74</f>
        <v>-0.80699999999999994</v>
      </c>
      <c r="BQ86" s="2">
        <v>41974</v>
      </c>
      <c r="BR86" s="10">
        <f t="shared" si="171"/>
        <v>41.918555801712614</v>
      </c>
      <c r="BS86" s="10">
        <f t="shared" si="172"/>
        <v>-7.8986654904563807</v>
      </c>
      <c r="BT86" s="10">
        <f t="shared" si="173"/>
        <v>-49.869911003000766</v>
      </c>
    </row>
    <row r="87" spans="1:72" x14ac:dyDescent="0.25">
      <c r="A87" s="2">
        <v>42005</v>
      </c>
      <c r="B87" s="1">
        <f>(Sheet1!B197)/1000</f>
        <v>172.73699999999999</v>
      </c>
      <c r="C87" s="1">
        <f>'Lán með veð í íbúð'!C87/1000</f>
        <v>629.76400000000001</v>
      </c>
      <c r="D87" s="1">
        <f>'Lán með veð í íbúð'!D87/1000</f>
        <v>585.46900000000005</v>
      </c>
      <c r="E87" s="1">
        <f t="shared" si="135"/>
        <v>1387.97</v>
      </c>
      <c r="G87" s="8">
        <f t="shared" si="183"/>
        <v>0.12445297809030453</v>
      </c>
      <c r="H87" s="8">
        <f t="shared" si="183"/>
        <v>0.4537302679452726</v>
      </c>
      <c r="I87" s="8">
        <f t="shared" si="183"/>
        <v>0.42181675396442286</v>
      </c>
      <c r="J87" s="8"/>
      <c r="K87" s="9">
        <f t="shared" ref="K87:K95" si="193">R87/$E87</f>
        <v>0.87232144786991073</v>
      </c>
      <c r="L87" s="9">
        <f t="shared" ref="L87:L95" si="194">S87/$E87</f>
        <v>0.1273219161797445</v>
      </c>
      <c r="M87" s="9"/>
      <c r="O87">
        <f t="shared" si="115"/>
        <v>0.87232144786991073</v>
      </c>
      <c r="P87">
        <f t="shared" si="116"/>
        <v>0.1273219161797445</v>
      </c>
      <c r="Q87" s="2">
        <v>42005</v>
      </c>
      <c r="R87" s="1">
        <f>'Lán með veð í íbúð'!P87</f>
        <v>1210.7560000000001</v>
      </c>
      <c r="S87" s="1">
        <f>'Lán með veð í íbúð'!Q87</f>
        <v>176.71899999999999</v>
      </c>
      <c r="T87" s="1">
        <f>'Lán með veð í íbúð'!R87</f>
        <v>0.495</v>
      </c>
      <c r="V87">
        <v>172737</v>
      </c>
      <c r="Z87" t="s">
        <v>34</v>
      </c>
      <c r="AA87">
        <v>419.3</v>
      </c>
      <c r="AC87" s="2">
        <v>42005</v>
      </c>
      <c r="AD87">
        <f t="shared" si="154"/>
        <v>706.66339613641776</v>
      </c>
      <c r="AE87">
        <f t="shared" si="129"/>
        <v>193.82961721917479</v>
      </c>
      <c r="AF87">
        <f t="shared" si="130"/>
        <v>656.95961006439302</v>
      </c>
      <c r="AG87">
        <f t="shared" si="131"/>
        <v>1557.4526234199857</v>
      </c>
      <c r="AH87" s="9">
        <f t="shared" si="176"/>
        <v>-1.5048627881530385E-2</v>
      </c>
      <c r="AJ87" s="9">
        <f t="shared" si="188"/>
        <v>-3.2996396314289633E-2</v>
      </c>
      <c r="AP87" s="8">
        <f t="shared" si="151"/>
        <v>0.12445297809030453</v>
      </c>
      <c r="AQ87" s="8">
        <f t="shared" si="72"/>
        <v>0.45373026794527255</v>
      </c>
      <c r="AR87" s="8">
        <f t="shared" si="73"/>
        <v>0.42181675396442286</v>
      </c>
      <c r="AU87" s="2">
        <v>42005</v>
      </c>
      <c r="AV87" s="1">
        <f>'Lán með veð í íbúð'!P87*($AA$143/$AA87)</f>
        <v>1358.5993274505126</v>
      </c>
      <c r="AW87" s="1">
        <f>'Lán með veð í íbúð'!Q87*($AA$143/$AA87)</f>
        <v>198.2978523730026</v>
      </c>
      <c r="AX87" s="1">
        <f>'Lán með veð í íbúð'!R87*($AA$143/$AA87)</f>
        <v>0.55544359647030761</v>
      </c>
      <c r="AY87" s="1">
        <f t="shared" si="132"/>
        <v>1557.4526234199855</v>
      </c>
      <c r="AZ87" s="8">
        <f t="shared" si="136"/>
        <v>0.87232144786991084</v>
      </c>
      <c r="BA87" s="8">
        <f t="shared" si="137"/>
        <v>0.12732191617974453</v>
      </c>
      <c r="BB87" s="8">
        <f t="shared" si="138"/>
        <v>3.566359503447481E-4</v>
      </c>
      <c r="BC87" s="1">
        <f t="shared" si="177"/>
        <v>-61.694124100341014</v>
      </c>
      <c r="BD87" s="1">
        <f t="shared" si="178"/>
        <v>9.2437347966620962</v>
      </c>
      <c r="BE87" s="1">
        <f t="shared" si="179"/>
        <v>-0.69349124363548731</v>
      </c>
      <c r="BF87" s="1">
        <f t="shared" ref="BF87" si="195">SUM(AY85:AY87)-SUM(AY73:AY75)</f>
        <v>-72.392398043780304</v>
      </c>
      <c r="BG87" s="9">
        <f t="shared" si="181"/>
        <v>-1.5048627881530163E-2</v>
      </c>
      <c r="BH87" s="9">
        <f t="shared" ref="BH87:BI87" si="196">SUM(AW85:AW87)/SUM(AW73:AW75)-1</f>
        <v>0.12348083072441041</v>
      </c>
      <c r="BI87" s="9">
        <f t="shared" si="196"/>
        <v>-0.61163650760669708</v>
      </c>
      <c r="BJ87" s="1"/>
      <c r="BK87" s="1">
        <f>'Lán með veð í íbúð'!P87-'Lán með veð í íbúð'!P75</f>
        <v>-44.716999999999871</v>
      </c>
      <c r="BL87" s="1">
        <f>'Lán með veð í íbúð'!Q87-'Lán með veð í íbúð'!Q75</f>
        <v>9.603999999999985</v>
      </c>
      <c r="BM87" s="1">
        <f>'Lán með veð í íbúð'!R87-'Lán með veð í íbúð'!R75</f>
        <v>-0.6090000000000001</v>
      </c>
      <c r="BQ87" s="2">
        <v>42005</v>
      </c>
      <c r="BR87" s="10">
        <f t="shared" si="171"/>
        <v>32.214825566569061</v>
      </c>
      <c r="BS87" s="10">
        <f t="shared" si="172"/>
        <v>-12.209561669981269</v>
      </c>
      <c r="BT87" s="10">
        <f t="shared" si="173"/>
        <v>-73.149144443902287</v>
      </c>
    </row>
    <row r="88" spans="1:72" x14ac:dyDescent="0.25">
      <c r="A88" s="2">
        <v>42036</v>
      </c>
      <c r="B88" s="1">
        <f>(Sheet1!B198)/1000</f>
        <v>170.16</v>
      </c>
      <c r="C88" s="1">
        <f>'Lán með veð í íbúð'!C88/1000</f>
        <v>627.05499999999995</v>
      </c>
      <c r="D88" s="1">
        <f>'Lán með veð í íbúð'!D88/1000</f>
        <v>573.19200000000001</v>
      </c>
      <c r="E88" s="1">
        <f t="shared" si="135"/>
        <v>1370.4069999999999</v>
      </c>
      <c r="G88" s="8">
        <f t="shared" si="183"/>
        <v>0.12416749184731252</v>
      </c>
      <c r="H88" s="8">
        <f t="shared" si="183"/>
        <v>0.45756844499480809</v>
      </c>
      <c r="I88" s="8">
        <f t="shared" si="183"/>
        <v>0.4182640631578794</v>
      </c>
      <c r="J88" s="9">
        <f t="shared" ref="J88:J101" si="197">G88-G87</f>
        <v>-2.8548624299201686E-4</v>
      </c>
      <c r="K88" s="9">
        <f t="shared" si="193"/>
        <v>0.86891120667071897</v>
      </c>
      <c r="L88" s="9">
        <f t="shared" si="194"/>
        <v>0.13073926213161491</v>
      </c>
      <c r="M88" s="9"/>
      <c r="O88">
        <f t="shared" si="115"/>
        <v>0.86891120667071897</v>
      </c>
      <c r="P88">
        <f t="shared" si="116"/>
        <v>0.13073926213161491</v>
      </c>
      <c r="Q88" s="2">
        <v>42036</v>
      </c>
      <c r="R88" s="1">
        <f>'Lán með veð í íbúð'!P88</f>
        <v>1190.7619999999999</v>
      </c>
      <c r="S88" s="1">
        <f>'Lán með veð í íbúð'!Q88</f>
        <v>179.166</v>
      </c>
      <c r="T88" s="1">
        <f>'Lán með veð í íbúð'!R88</f>
        <v>0.47899999999999998</v>
      </c>
      <c r="V88">
        <v>170160</v>
      </c>
      <c r="Z88" t="s">
        <v>35</v>
      </c>
      <c r="AA88">
        <v>422.1</v>
      </c>
      <c r="AC88" s="2">
        <v>42036</v>
      </c>
      <c r="AD88">
        <f t="shared" si="154"/>
        <v>698.95611821843158</v>
      </c>
      <c r="AE88">
        <f t="shared" si="129"/>
        <v>189.67135749822316</v>
      </c>
      <c r="AF88">
        <f t="shared" si="130"/>
        <v>638.91692963752666</v>
      </c>
      <c r="AG88">
        <f t="shared" si="131"/>
        <v>1527.5444053541814</v>
      </c>
      <c r="AH88" s="9">
        <f t="shared" si="176"/>
        <v>-2.6895969449464152E-2</v>
      </c>
      <c r="AJ88" s="9">
        <f t="shared" si="188"/>
        <v>-3.7732451738316186E-2</v>
      </c>
      <c r="AP88" s="8">
        <f t="shared" si="151"/>
        <v>0.12416749184731252</v>
      </c>
      <c r="AQ88" s="8">
        <f t="shared" si="72"/>
        <v>0.45756844499480809</v>
      </c>
      <c r="AR88" s="8">
        <f t="shared" si="73"/>
        <v>0.4182640631578794</v>
      </c>
      <c r="AU88" s="2">
        <v>42036</v>
      </c>
      <c r="AV88" s="1">
        <f>'Lán með veð í íbúð'!P88*($AA$143/$AA88)</f>
        <v>1327.3004524994076</v>
      </c>
      <c r="AW88" s="1">
        <f>'Lán með veð í íbúð'!Q88*($AA$143/$AA88)</f>
        <v>199.71002842928215</v>
      </c>
      <c r="AX88" s="1">
        <f>'Lán með veð í íbúð'!R88*($AA$143/$AA88)</f>
        <v>0.53392442549158958</v>
      </c>
      <c r="AY88" s="1">
        <f t="shared" si="132"/>
        <v>1527.5444053541812</v>
      </c>
      <c r="AZ88" s="8">
        <f t="shared" si="136"/>
        <v>0.86891120667071908</v>
      </c>
      <c r="BA88" s="8">
        <f t="shared" si="137"/>
        <v>0.13073926213161494</v>
      </c>
      <c r="BB88" s="8">
        <f t="shared" si="138"/>
        <v>3.4953119766609479E-4</v>
      </c>
      <c r="BC88" s="1">
        <f t="shared" si="177"/>
        <v>-71.601564457840823</v>
      </c>
      <c r="BD88" s="1">
        <f t="shared" si="178"/>
        <v>12.370795087987688</v>
      </c>
      <c r="BE88" s="1">
        <f t="shared" si="179"/>
        <v>-0.66732826139639689</v>
      </c>
      <c r="BF88" s="1">
        <f t="shared" ref="BF88" si="198">SUM(AY86:AY88)-SUM(AY74:AY76)</f>
        <v>-128.89199887030827</v>
      </c>
      <c r="BG88" s="9">
        <f t="shared" si="181"/>
        <v>-2.689596944946393E-2</v>
      </c>
      <c r="BH88" s="9">
        <f t="shared" ref="BH88:BI88" si="199">SUM(AW86:AW88)/SUM(AW74:AW76)-1</f>
        <v>6.2211501117743762E-2</v>
      </c>
      <c r="BI88" s="9">
        <f t="shared" si="199"/>
        <v>-0.58442217981303379</v>
      </c>
      <c r="BJ88" s="1"/>
      <c r="BK88" s="1">
        <f>'Lán með veð í íbúð'!P88-'Lán með veð í íbúð'!P76</f>
        <v>-54.126999999999953</v>
      </c>
      <c r="BL88" s="1">
        <f>'Lán með veð í íbúð'!Q88-'Lán með veð í íbúð'!Q76</f>
        <v>12.451999999999998</v>
      </c>
      <c r="BM88" s="1">
        <f>'Lán með veð í íbúð'!R88-'Lán með veð í íbúð'!R76</f>
        <v>-0.59</v>
      </c>
      <c r="BQ88" s="2">
        <v>42036</v>
      </c>
      <c r="BR88" s="10">
        <f t="shared" si="171"/>
        <v>30.749478619673596</v>
      </c>
      <c r="BS88" s="10">
        <f t="shared" si="172"/>
        <v>-13.027953464279818</v>
      </c>
      <c r="BT88" s="10">
        <f t="shared" si="173"/>
        <v>-77.61962278664339</v>
      </c>
    </row>
    <row r="89" spans="1:72" x14ac:dyDescent="0.25">
      <c r="A89" s="2">
        <v>42064</v>
      </c>
      <c r="B89" s="1">
        <f>(Sheet1!B199)/1000</f>
        <v>171.00700000000001</v>
      </c>
      <c r="C89" s="1">
        <f>'Lán með veð í íbúð'!C89/1000</f>
        <v>636.745</v>
      </c>
      <c r="D89" s="1">
        <f>'Lán með veð í íbúð'!D89/1000</f>
        <v>568.952</v>
      </c>
      <c r="E89" s="1">
        <f t="shared" si="135"/>
        <v>1376.704</v>
      </c>
      <c r="G89" s="8">
        <f t="shared" si="183"/>
        <v>0.12421479126958301</v>
      </c>
      <c r="H89" s="8">
        <f t="shared" si="183"/>
        <v>0.46251409162753943</v>
      </c>
      <c r="I89" s="8">
        <f t="shared" si="183"/>
        <v>0.41327111710287762</v>
      </c>
      <c r="J89" s="9">
        <f t="shared" si="197"/>
        <v>4.7299422270496994E-5</v>
      </c>
      <c r="K89" s="9">
        <f t="shared" si="193"/>
        <v>0.86728592348100986</v>
      </c>
      <c r="L89" s="9">
        <f t="shared" si="194"/>
        <v>0.13231747710473712</v>
      </c>
      <c r="M89" s="9"/>
      <c r="O89">
        <f t="shared" si="115"/>
        <v>0.86728592348100986</v>
      </c>
      <c r="P89">
        <f t="shared" si="116"/>
        <v>0.13231747710473712</v>
      </c>
      <c r="Q89" s="2">
        <v>42064</v>
      </c>
      <c r="R89" s="1">
        <f>'Lán með veð í íbúð'!P89</f>
        <v>1193.9960000000001</v>
      </c>
      <c r="S89" s="1">
        <f>'Lán með veð í íbúð'!Q89</f>
        <v>182.16200000000001</v>
      </c>
      <c r="T89" s="1">
        <f>'Lán með veð í íbúð'!R89</f>
        <v>0.54600000000000004</v>
      </c>
      <c r="V89">
        <v>171007</v>
      </c>
      <c r="Z89" t="s">
        <v>36</v>
      </c>
      <c r="AA89">
        <v>426.4</v>
      </c>
      <c r="AC89" s="2">
        <v>42064</v>
      </c>
      <c r="AD89">
        <f t="shared" si="154"/>
        <v>702.59972443714832</v>
      </c>
      <c r="AE89">
        <f t="shared" si="129"/>
        <v>188.69323053470922</v>
      </c>
      <c r="AF89">
        <f t="shared" si="130"/>
        <v>627.79530018761739</v>
      </c>
      <c r="AG89">
        <f t="shared" si="131"/>
        <v>1519.088255159475</v>
      </c>
      <c r="AH89" s="9">
        <f t="shared" si="176"/>
        <v>-3.8318486166703969E-2</v>
      </c>
      <c r="AJ89" s="9">
        <f t="shared" si="188"/>
        <v>-4.4296498535420836E-2</v>
      </c>
      <c r="AP89" s="8">
        <f t="shared" si="151"/>
        <v>0.12421479126958299</v>
      </c>
      <c r="AQ89" s="8">
        <f t="shared" si="72"/>
        <v>0.46251409162753937</v>
      </c>
      <c r="AR89" s="8">
        <f t="shared" si="73"/>
        <v>0.41327111710287756</v>
      </c>
      <c r="AU89" s="2">
        <v>42064</v>
      </c>
      <c r="AV89" s="1">
        <f>'Lán með veð í íbúð'!P89*($AA$143/$AA89)</f>
        <v>1317.4838602251409</v>
      </c>
      <c r="AW89" s="1">
        <f>'Lán með veð í íbúð'!Q89*($AA$143/$AA89)</f>
        <v>201.00192542213887</v>
      </c>
      <c r="AX89" s="1">
        <f>'Lán með veð í íbúð'!R89*($AA$143/$AA89)</f>
        <v>0.60246951219512213</v>
      </c>
      <c r="AY89" s="1">
        <f t="shared" si="132"/>
        <v>1519.0882551594748</v>
      </c>
      <c r="AZ89" s="8">
        <f t="shared" si="136"/>
        <v>0.86728592348100975</v>
      </c>
      <c r="BA89" s="8">
        <f t="shared" si="137"/>
        <v>0.13231747710473712</v>
      </c>
      <c r="BB89" s="8">
        <f t="shared" si="138"/>
        <v>3.9659941425317286E-4</v>
      </c>
      <c r="BC89" s="1">
        <f t="shared" si="177"/>
        <v>-81.5782138754073</v>
      </c>
      <c r="BD89" s="1">
        <f t="shared" si="178"/>
        <v>11.762722419994503</v>
      </c>
      <c r="BE89" s="1">
        <f t="shared" si="179"/>
        <v>-0.59367892716632642</v>
      </c>
      <c r="BF89" s="1">
        <f t="shared" ref="BF89" si="200">SUM(AY87:AY89)-SUM(AY75:AY77)</f>
        <v>-183.45114856114378</v>
      </c>
      <c r="BG89" s="9">
        <f t="shared" si="181"/>
        <v>-3.8318486166704191E-2</v>
      </c>
      <c r="BH89" s="9">
        <f t="shared" ref="BH89:BI89" si="201">SUM(AW87:AW89)/SUM(AW75:AW77)-1</f>
        <v>5.900871877571956E-2</v>
      </c>
      <c r="BI89" s="9">
        <f t="shared" si="201"/>
        <v>-0.53601710051744633</v>
      </c>
      <c r="BJ89" s="1"/>
      <c r="BK89" s="1">
        <f>'Lán með veð í íbúð'!P89-'Lán með veð í íbúð'!P77</f>
        <v>-54.009000000000015</v>
      </c>
      <c r="BL89" s="1">
        <f>'Lán með veð í íbúð'!Q89-'Lán með veð í íbúð'!Q77</f>
        <v>13.355000000000018</v>
      </c>
      <c r="BM89" s="1">
        <f>'Lán með veð í íbúð'!R89-'Lán með veð í íbúð'!R77</f>
        <v>-0.52099999999999991</v>
      </c>
      <c r="BQ89" s="2">
        <v>42064</v>
      </c>
      <c r="BR89" s="10">
        <f t="shared" si="171"/>
        <v>30.58066201160625</v>
      </c>
      <c r="BS89" s="10">
        <f t="shared" si="172"/>
        <v>-13.878487359024376</v>
      </c>
      <c r="BT89" s="10">
        <f t="shared" si="173"/>
        <v>-87.111345035160753</v>
      </c>
    </row>
    <row r="90" spans="1:72" x14ac:dyDescent="0.25">
      <c r="A90" s="2">
        <v>42095</v>
      </c>
      <c r="B90" s="1">
        <f>(Sheet1!B200)/1000</f>
        <v>171.55699999999999</v>
      </c>
      <c r="C90" s="1">
        <f>'Lán með veð í íbúð'!C90/1000</f>
        <v>641.72799999999995</v>
      </c>
      <c r="D90" s="1">
        <f>'Lán með veð í íbúð'!D90/1000</f>
        <v>571.07000000000005</v>
      </c>
      <c r="E90" s="1">
        <f t="shared" si="135"/>
        <v>1384.355</v>
      </c>
      <c r="G90" s="8">
        <f t="shared" si="183"/>
        <v>0.12392558267207471</v>
      </c>
      <c r="H90" s="8">
        <f t="shared" si="183"/>
        <v>0.46355739676600288</v>
      </c>
      <c r="I90" s="8">
        <f t="shared" si="183"/>
        <v>0.41251702056192235</v>
      </c>
      <c r="J90" s="9">
        <f t="shared" si="197"/>
        <v>-2.8920859750830585E-4</v>
      </c>
      <c r="K90" s="9">
        <f t="shared" si="193"/>
        <v>0.86763583040477332</v>
      </c>
      <c r="L90" s="9">
        <f t="shared" si="194"/>
        <v>0.13198420925268445</v>
      </c>
      <c r="M90" s="9"/>
      <c r="O90">
        <f t="shared" si="115"/>
        <v>0.86763583040477332</v>
      </c>
      <c r="P90">
        <f t="shared" si="116"/>
        <v>0.13198420925268445</v>
      </c>
      <c r="Q90" s="2">
        <v>42095</v>
      </c>
      <c r="R90" s="1">
        <f>'Lán með veð í íbúð'!P90</f>
        <v>1201.116</v>
      </c>
      <c r="S90" s="1">
        <f>'Lán með veð í íbúð'!Q90</f>
        <v>182.71299999999999</v>
      </c>
      <c r="T90" s="1">
        <f>'Lán með veð í íbúð'!R90</f>
        <v>0.52600000000000002</v>
      </c>
      <c r="V90">
        <v>171557</v>
      </c>
      <c r="Z90" t="s">
        <v>37</v>
      </c>
      <c r="AA90">
        <v>427</v>
      </c>
      <c r="AC90" s="2">
        <v>42095</v>
      </c>
      <c r="AD90">
        <f t="shared" si="154"/>
        <v>707.10310070257606</v>
      </c>
      <c r="AE90">
        <f t="shared" si="129"/>
        <v>189.03411826697891</v>
      </c>
      <c r="AF90">
        <f t="shared" si="130"/>
        <v>629.24692037470732</v>
      </c>
      <c r="AG90">
        <f t="shared" si="131"/>
        <v>1525.3841393442622</v>
      </c>
      <c r="AH90" s="9">
        <f t="shared" si="176"/>
        <v>-4.0282782051267785E-2</v>
      </c>
      <c r="AJ90" s="9">
        <f t="shared" si="188"/>
        <v>-3.8813772972028815E-2</v>
      </c>
      <c r="AP90" s="8">
        <f t="shared" si="151"/>
        <v>0.12392558267207472</v>
      </c>
      <c r="AQ90" s="8">
        <f t="shared" si="72"/>
        <v>0.46355739676600294</v>
      </c>
      <c r="AR90" s="8">
        <f t="shared" si="73"/>
        <v>0.41251702056192241</v>
      </c>
      <c r="AU90" s="2">
        <v>42095</v>
      </c>
      <c r="AV90" s="1">
        <f>'Lán með veð í íbúð'!P90*($AA$143/$AA90)</f>
        <v>1323.4779344262295</v>
      </c>
      <c r="AW90" s="1">
        <f>'Lán með veð í íbúð'!Q90*($AA$143/$AA90)</f>
        <v>201.32661943793912</v>
      </c>
      <c r="AX90" s="1">
        <f>'Lán með veð í íbúð'!R90*($AA$143/$AA90)</f>
        <v>0.57958548009367683</v>
      </c>
      <c r="AY90" s="1">
        <f t="shared" si="132"/>
        <v>1525.3841393442624</v>
      </c>
      <c r="AZ90" s="8">
        <f t="shared" si="136"/>
        <v>0.86763583040477321</v>
      </c>
      <c r="BA90" s="8">
        <f t="shared" si="137"/>
        <v>0.13198420925268445</v>
      </c>
      <c r="BB90" s="8">
        <f t="shared" si="138"/>
        <v>3.7996034254219474E-4</v>
      </c>
      <c r="BC90" s="1">
        <f t="shared" si="177"/>
        <v>-72.306695027452406</v>
      </c>
      <c r="BD90" s="1">
        <f t="shared" si="178"/>
        <v>11.316144378556658</v>
      </c>
      <c r="BE90" s="1">
        <f t="shared" si="179"/>
        <v>-0.60616392608209524</v>
      </c>
      <c r="BF90" s="1">
        <f t="shared" ref="BF90" si="202">SUM(AY88:AY90)-SUM(AY76:AY78)</f>
        <v>-191.90398258880668</v>
      </c>
      <c r="BG90" s="9">
        <f t="shared" si="181"/>
        <v>-4.0282782051267785E-2</v>
      </c>
      <c r="BH90" s="9">
        <f t="shared" ref="BH90:BI90" si="203">SUM(AW88:AW90)/SUM(AW76:AW78)-1</f>
        <v>6.2566811974432701E-2</v>
      </c>
      <c r="BI90" s="9">
        <f t="shared" si="203"/>
        <v>-0.52109759211847817</v>
      </c>
      <c r="BJ90" s="1"/>
      <c r="BK90" s="1">
        <f>'Lán með veð í íbúð'!P90-'Lán með veð í íbúð'!P78</f>
        <v>-47.822000000000116</v>
      </c>
      <c r="BL90" s="1">
        <f>'Lán með veð í íbúð'!Q90-'Lán með veð í íbúð'!Q78</f>
        <v>12.692999999999984</v>
      </c>
      <c r="BM90" s="1">
        <f>'Lán með veð í íbúð'!R90-'Lán með veð í íbúð'!R78</f>
        <v>-0.53499999999999992</v>
      </c>
      <c r="BQ90" s="2">
        <v>42095</v>
      </c>
      <c r="BR90" s="10">
        <f t="shared" si="171"/>
        <v>32.86542493060449</v>
      </c>
      <c r="BS90" s="10">
        <f t="shared" si="172"/>
        <v>-13.048425676013977</v>
      </c>
      <c r="BT90" s="10">
        <f t="shared" si="173"/>
        <v>-81.413713829568223</v>
      </c>
    </row>
    <row r="91" spans="1:72" x14ac:dyDescent="0.25">
      <c r="A91" s="2">
        <v>42125</v>
      </c>
      <c r="B91" s="1">
        <f>(Sheet1!B201)/1000</f>
        <v>170.423</v>
      </c>
      <c r="C91" s="1">
        <f>'Lán með veð í íbúð'!C91/1000</f>
        <v>641.67100000000005</v>
      </c>
      <c r="D91" s="1">
        <f>'Lán með veð í íbúð'!D91/1000</f>
        <v>568.48400000000004</v>
      </c>
      <c r="E91" s="1">
        <f t="shared" si="135"/>
        <v>1380.578</v>
      </c>
      <c r="G91" s="8">
        <f t="shared" si="183"/>
        <v>0.12344322450451913</v>
      </c>
      <c r="H91" s="8">
        <f t="shared" si="183"/>
        <v>0.46478431497532197</v>
      </c>
      <c r="I91" s="8">
        <f t="shared" si="183"/>
        <v>0.41177246052015898</v>
      </c>
      <c r="J91" s="9">
        <f t="shared" si="197"/>
        <v>-4.823581675555827E-4</v>
      </c>
      <c r="K91" s="9">
        <f t="shared" si="193"/>
        <v>0.86724256072456618</v>
      </c>
      <c r="L91" s="9">
        <f t="shared" si="194"/>
        <v>0.13243366184308311</v>
      </c>
      <c r="M91" s="9"/>
      <c r="O91">
        <f t="shared" si="115"/>
        <v>0.86724256072456618</v>
      </c>
      <c r="P91">
        <f t="shared" si="116"/>
        <v>0.13243366184308311</v>
      </c>
      <c r="Q91" s="2">
        <v>42125</v>
      </c>
      <c r="R91" s="1">
        <f>'Lán með veð í íbúð'!P91</f>
        <v>1197.296</v>
      </c>
      <c r="S91" s="1">
        <f>'Lán með veð í íbúð'!Q91</f>
        <v>182.83500000000001</v>
      </c>
      <c r="T91" s="1">
        <f>'Lán með veð í íbúð'!R91</f>
        <v>0.44700000000000001</v>
      </c>
      <c r="V91">
        <v>170423</v>
      </c>
      <c r="Z91" t="s">
        <v>38</v>
      </c>
      <c r="AA91">
        <v>428.2</v>
      </c>
      <c r="AC91" s="2">
        <v>42125</v>
      </c>
      <c r="AD91">
        <f t="shared" si="154"/>
        <v>705.05886384866892</v>
      </c>
      <c r="AE91">
        <f t="shared" si="129"/>
        <v>187.25834072863148</v>
      </c>
      <c r="AF91">
        <f t="shared" si="130"/>
        <v>624.64204110228866</v>
      </c>
      <c r="AG91">
        <f t="shared" si="131"/>
        <v>1516.959245679589</v>
      </c>
      <c r="AH91" s="9">
        <f t="shared" si="176"/>
        <v>-4.2706861884697744E-2</v>
      </c>
      <c r="AJ91" s="9">
        <f t="shared" si="188"/>
        <v>-4.5005667524183668E-2</v>
      </c>
      <c r="AP91" s="8">
        <f t="shared" si="151"/>
        <v>0.12344322450451913</v>
      </c>
      <c r="AQ91" s="8">
        <f t="shared" si="72"/>
        <v>0.46478431497532197</v>
      </c>
      <c r="AR91" s="8">
        <f t="shared" si="73"/>
        <v>0.41177246052015892</v>
      </c>
      <c r="AU91" s="2">
        <v>42125</v>
      </c>
      <c r="AV91" s="1">
        <f>'Lán með veð í íbúð'!P91*($AA$143/$AA91)</f>
        <v>1315.571620737973</v>
      </c>
      <c r="AW91" s="1">
        <f>'Lán með veð í íbúð'!Q91*($AA$143/$AA91)</f>
        <v>200.89646777206914</v>
      </c>
      <c r="AX91" s="1">
        <f>'Lán með veð í íbúð'!R91*($AA$143/$AA91)</f>
        <v>0.49115716954694072</v>
      </c>
      <c r="AY91" s="1">
        <f t="shared" si="132"/>
        <v>1516.9592456795892</v>
      </c>
      <c r="AZ91" s="8">
        <f t="shared" si="136"/>
        <v>0.86724256072456607</v>
      </c>
      <c r="BA91" s="8">
        <f t="shared" si="137"/>
        <v>0.13243366184308311</v>
      </c>
      <c r="BB91" s="8">
        <f t="shared" si="138"/>
        <v>3.2377743235079799E-4</v>
      </c>
      <c r="BC91" s="1">
        <f t="shared" si="177"/>
        <v>-81.437023933282717</v>
      </c>
      <c r="BD91" s="1">
        <f t="shared" si="178"/>
        <v>10.642706794143663</v>
      </c>
      <c r="BE91" s="1">
        <f t="shared" si="179"/>
        <v>-0.69486466762372157</v>
      </c>
      <c r="BF91" s="1">
        <f t="shared" ref="BF91" si="204">SUM(AY89:AY91)-SUM(AY77:AY79)</f>
        <v>-203.49506676431974</v>
      </c>
      <c r="BG91" s="9">
        <f t="shared" si="181"/>
        <v>-4.2706861884697522E-2</v>
      </c>
      <c r="BH91" s="9">
        <f t="shared" ref="BH91:BI91" si="205">SUM(AW89:AW91)/SUM(AW77:AW79)-1</f>
        <v>5.921223873480197E-2</v>
      </c>
      <c r="BI91" s="9">
        <f t="shared" si="205"/>
        <v>-0.53103984656800041</v>
      </c>
      <c r="BJ91" s="1"/>
      <c r="BK91" s="1">
        <f>'Lán með veð í íbúð'!P91-'Lán með veð í íbúð'!P79</f>
        <v>-53.627999999999929</v>
      </c>
      <c r="BL91" s="1">
        <f>'Lán með veð í íbúð'!Q91-'Lán með veð í íbúð'!Q79</f>
        <v>12.475999999999999</v>
      </c>
      <c r="BM91" s="1">
        <f>'Lán með veð í íbúð'!R91-'Lán með veð í íbúð'!R79</f>
        <v>-0.61499999999999999</v>
      </c>
      <c r="BQ91" s="2">
        <v>42125</v>
      </c>
      <c r="BR91" s="10">
        <f t="shared" si="171"/>
        <v>26.519242438747142</v>
      </c>
      <c r="BS91" s="10">
        <f t="shared" si="172"/>
        <v>-14.837770118745681</v>
      </c>
      <c r="BT91" s="10">
        <f t="shared" si="173"/>
        <v>-83.170654126764362</v>
      </c>
    </row>
    <row r="92" spans="1:72" x14ac:dyDescent="0.25">
      <c r="A92" s="2">
        <v>42156</v>
      </c>
      <c r="B92" s="1">
        <f>(Sheet1!B202)/1000</f>
        <v>169.38499999999999</v>
      </c>
      <c r="C92" s="1">
        <f>'Lán með veð í íbúð'!C92/1000</f>
        <v>644.57600000000002</v>
      </c>
      <c r="D92" s="1">
        <f>'Lán með veð í íbúð'!D92/1000</f>
        <v>565.52700000000004</v>
      </c>
      <c r="E92" s="1">
        <f t="shared" si="135"/>
        <v>1379.4880000000001</v>
      </c>
      <c r="G92" s="8">
        <f t="shared" si="183"/>
        <v>0.12278830986568928</v>
      </c>
      <c r="H92" s="8">
        <f t="shared" si="183"/>
        <v>0.46725741724465886</v>
      </c>
      <c r="I92" s="8">
        <f t="shared" si="183"/>
        <v>0.40995427288965181</v>
      </c>
      <c r="J92" s="9">
        <f t="shared" si="197"/>
        <v>-6.5491463882984269E-4</v>
      </c>
      <c r="K92" s="9">
        <f t="shared" si="193"/>
        <v>0.86607857407965838</v>
      </c>
      <c r="L92" s="9">
        <f t="shared" si="194"/>
        <v>0.13360101718898604</v>
      </c>
      <c r="M92" s="9"/>
      <c r="O92">
        <f t="shared" si="115"/>
        <v>0.86607857407965838</v>
      </c>
      <c r="P92">
        <f t="shared" si="116"/>
        <v>0.13360101718898604</v>
      </c>
      <c r="Q92" s="2">
        <v>42156</v>
      </c>
      <c r="R92" s="1">
        <f>'Lán með veð í íbúð'!P92</f>
        <v>1194.7449999999999</v>
      </c>
      <c r="S92" s="1">
        <f>'Lán með veð í íbúð'!Q92</f>
        <v>184.30099999999999</v>
      </c>
      <c r="T92" s="1">
        <f>'Lán með veð í íbúð'!R92</f>
        <v>0.442</v>
      </c>
      <c r="V92">
        <v>169385</v>
      </c>
      <c r="Z92" t="s">
        <v>39</v>
      </c>
      <c r="AA92">
        <v>429.3</v>
      </c>
      <c r="AC92" s="2">
        <v>42156</v>
      </c>
      <c r="AD92">
        <f t="shared" si="154"/>
        <v>706.43607733519684</v>
      </c>
      <c r="AE92">
        <f t="shared" si="129"/>
        <v>185.64090962031213</v>
      </c>
      <c r="AF92">
        <f t="shared" si="130"/>
        <v>619.80073025856052</v>
      </c>
      <c r="AG92">
        <f t="shared" si="131"/>
        <v>1511.8777172140694</v>
      </c>
      <c r="AH92" s="9">
        <f t="shared" si="176"/>
        <v>-4.3288443972887225E-2</v>
      </c>
      <c r="AJ92" s="9">
        <f t="shared" si="188"/>
        <v>-4.604799613418431E-2</v>
      </c>
      <c r="AP92" s="8">
        <f t="shared" si="151"/>
        <v>0.1227883098656893</v>
      </c>
      <c r="AQ92" s="8">
        <f t="shared" si="72"/>
        <v>0.46725741724465891</v>
      </c>
      <c r="AR92" s="8">
        <f t="shared" si="73"/>
        <v>0.40995427288965186</v>
      </c>
      <c r="AU92" s="2">
        <v>42156</v>
      </c>
      <c r="AV92" s="1">
        <f>'Lán með veð í íbúð'!P92*($AA$143/$AA92)</f>
        <v>1309.4048975075705</v>
      </c>
      <c r="AW92" s="1">
        <f>'Lán með veð í íbúð'!Q92*($AA$143/$AA92)</f>
        <v>201.98840088516189</v>
      </c>
      <c r="AX92" s="1">
        <f>'Lán með veð í íbúð'!R92*($AA$143/$AA92)</f>
        <v>0.48441882133706032</v>
      </c>
      <c r="AY92" s="1">
        <f t="shared" si="132"/>
        <v>1511.8777172140694</v>
      </c>
      <c r="AZ92" s="8">
        <f t="shared" si="136"/>
        <v>0.86607857407965849</v>
      </c>
      <c r="BA92" s="8">
        <f t="shared" si="137"/>
        <v>0.13360101718898607</v>
      </c>
      <c r="BB92" s="8">
        <f t="shared" si="138"/>
        <v>3.2040873135540142E-4</v>
      </c>
      <c r="BC92" s="1">
        <f t="shared" si="177"/>
        <v>-83.154918008039658</v>
      </c>
      <c r="BD92" s="1">
        <f t="shared" si="178"/>
        <v>10.880604054509121</v>
      </c>
      <c r="BE92" s="1">
        <f t="shared" si="179"/>
        <v>-0.70518501026180425</v>
      </c>
      <c r="BF92" s="1">
        <f t="shared" ref="BF92" si="206">SUM(AY90:AY92)-SUM(AY78:AY80)</f>
        <v>-206.06539534553303</v>
      </c>
      <c r="BG92" s="9">
        <f t="shared" si="181"/>
        <v>-4.3288443972887225E-2</v>
      </c>
      <c r="BH92" s="9">
        <f t="shared" ref="BH92:BI92" si="207">SUM(AW90:AW92)/SUM(AW78:AW80)-1</f>
        <v>5.747473334033204E-2</v>
      </c>
      <c r="BI92" s="9">
        <f t="shared" si="207"/>
        <v>-0.5633255587375714</v>
      </c>
      <c r="BJ92" s="1"/>
      <c r="BK92" s="1">
        <f>'Lán með veð í íbúð'!P92-'Lán með veð í íbúð'!P80</f>
        <v>-56.635000000000218</v>
      </c>
      <c r="BL92" s="1">
        <f>'Lán með veð í íbúð'!Q92-'Lán með veð í íbúð'!Q80</f>
        <v>12.567999999999984</v>
      </c>
      <c r="BM92" s="1">
        <f>'Lán með veð í íbúð'!R92-'Lán með veð í íbúð'!R80</f>
        <v>-0.627</v>
      </c>
      <c r="BQ92" s="2">
        <v>42156</v>
      </c>
      <c r="BR92" s="10">
        <f t="shared" si="171"/>
        <v>24.012995499813655</v>
      </c>
      <c r="BS92" s="10">
        <f t="shared" si="172"/>
        <v>-15.521209584985854</v>
      </c>
      <c r="BT92" s="10">
        <f t="shared" si="173"/>
        <v>-81.471284878620168</v>
      </c>
    </row>
    <row r="93" spans="1:72" x14ac:dyDescent="0.25">
      <c r="A93" s="2">
        <v>42186</v>
      </c>
      <c r="B93" s="1">
        <f>(Sheet1!B203)/1000</f>
        <v>170.03700000000001</v>
      </c>
      <c r="C93" s="1">
        <f>'Lán með veð í íbúð'!C93/1000</f>
        <v>646.91300000000001</v>
      </c>
      <c r="D93" s="1">
        <f>'Lán með veð í íbúð'!D93/1000</f>
        <v>558.41300000000001</v>
      </c>
      <c r="E93" s="1">
        <f t="shared" si="135"/>
        <v>1375.3630000000001</v>
      </c>
      <c r="G93" s="8">
        <f t="shared" si="183"/>
        <v>0.12363063423983341</v>
      </c>
      <c r="H93" s="8">
        <f t="shared" si="183"/>
        <v>0.47035800730425348</v>
      </c>
      <c r="I93" s="8">
        <f t="shared" si="183"/>
        <v>0.40601135845591307</v>
      </c>
      <c r="J93" s="9">
        <f t="shared" si="197"/>
        <v>8.4232437414412387E-4</v>
      </c>
      <c r="K93" s="9">
        <f t="shared" si="193"/>
        <v>0.86149256596258583</v>
      </c>
      <c r="L93" s="9">
        <f t="shared" si="194"/>
        <v>0.13818679141433932</v>
      </c>
      <c r="M93" s="9"/>
      <c r="O93">
        <f t="shared" si="115"/>
        <v>0.86149256596258583</v>
      </c>
      <c r="P93">
        <f t="shared" si="116"/>
        <v>0.13818679141433932</v>
      </c>
      <c r="Q93" s="2">
        <v>42186</v>
      </c>
      <c r="R93" s="1">
        <f>'Lán með veð í íbúð'!P93</f>
        <v>1184.865</v>
      </c>
      <c r="S93" s="1">
        <f>'Lán með veð í íbúð'!Q93</f>
        <v>190.05699999999999</v>
      </c>
      <c r="T93" s="1">
        <f>'Lán með veð í íbúð'!R93</f>
        <v>0.441</v>
      </c>
      <c r="V93">
        <v>170037</v>
      </c>
      <c r="Z93" t="s">
        <v>40</v>
      </c>
      <c r="AA93">
        <v>430</v>
      </c>
      <c r="AC93" s="2">
        <v>42186</v>
      </c>
      <c r="AD93">
        <f t="shared" si="154"/>
        <v>707.84317790697685</v>
      </c>
      <c r="AE93">
        <f t="shared" si="129"/>
        <v>186.05211279069769</v>
      </c>
      <c r="AF93">
        <f t="shared" si="130"/>
        <v>611.00771279069772</v>
      </c>
      <c r="AG93">
        <f t="shared" si="131"/>
        <v>1504.9030034883722</v>
      </c>
      <c r="AH93" s="9">
        <f t="shared" si="176"/>
        <v>-4.884903536640306E-2</v>
      </c>
      <c r="AJ93" s="9">
        <f t="shared" si="188"/>
        <v>-5.5466991220477935E-2</v>
      </c>
      <c r="AP93" s="8">
        <f t="shared" si="151"/>
        <v>0.12363063423983342</v>
      </c>
      <c r="AQ93" s="8">
        <f t="shared" si="72"/>
        <v>0.47035800730425353</v>
      </c>
      <c r="AR93" s="8">
        <f t="shared" si="73"/>
        <v>0.40601135845591313</v>
      </c>
      <c r="AU93" s="2">
        <v>42186</v>
      </c>
      <c r="AV93" s="1">
        <f>'Lán með veð í íbúð'!P93*($AA$143/$AA93)</f>
        <v>1296.4627500000001</v>
      </c>
      <c r="AW93" s="1">
        <f>'Lán með veð í íbúð'!Q93*($AA$143/$AA93)</f>
        <v>207.95771744186047</v>
      </c>
      <c r="AX93" s="1">
        <f>'Lán með veð í íbúð'!R93*($AA$143/$AA93)</f>
        <v>0.48253604651162796</v>
      </c>
      <c r="AY93" s="1">
        <f t="shared" si="132"/>
        <v>1504.9030034883722</v>
      </c>
      <c r="AZ93" s="8">
        <f t="shared" si="136"/>
        <v>0.86149256596258594</v>
      </c>
      <c r="BA93" s="8">
        <f t="shared" si="137"/>
        <v>0.13818679141433934</v>
      </c>
      <c r="BB93" s="8">
        <f t="shared" si="138"/>
        <v>3.20642623074781E-4</v>
      </c>
      <c r="BC93" s="1">
        <f t="shared" si="177"/>
        <v>-102.15952789623293</v>
      </c>
      <c r="BD93" s="1">
        <f t="shared" si="178"/>
        <v>14.217833528095952</v>
      </c>
      <c r="BE93" s="1">
        <f t="shared" si="179"/>
        <v>-0.43260373079232839</v>
      </c>
      <c r="BF93" s="1">
        <f t="shared" ref="BF93" si="208">SUM(AY91:AY93)-SUM(AY79:AY81)</f>
        <v>-232.8429788694848</v>
      </c>
      <c r="BG93" s="9">
        <f t="shared" si="181"/>
        <v>-4.884903536640306E-2</v>
      </c>
      <c r="BH93" s="9">
        <f t="shared" ref="BH93:BI93" si="209">SUM(AW91:AW93)/SUM(AW79:AW81)-1</f>
        <v>6.2147547865137209E-2</v>
      </c>
      <c r="BI93" s="9">
        <f t="shared" si="209"/>
        <v>-0.55690794093652674</v>
      </c>
      <c r="BJ93" s="1"/>
      <c r="BK93" s="1">
        <f>'Lán með veð í íbúð'!P93-'Lán með veð í íbúð'!P81</f>
        <v>-69.882000000000062</v>
      </c>
      <c r="BL93" s="1">
        <f>'Lán með veð í íbúð'!Q93-'Lán með veð í íbúð'!Q81</f>
        <v>16.246999999999986</v>
      </c>
      <c r="BM93" s="1">
        <f>'Lán með veð í íbúð'!R93-'Lán með veð í íbúð'!R81</f>
        <v>-0.37999999999999995</v>
      </c>
      <c r="BQ93" s="2">
        <v>42186</v>
      </c>
      <c r="BR93" s="10">
        <f t="shared" si="171"/>
        <v>16.824587525550669</v>
      </c>
      <c r="BS93" s="10">
        <f t="shared" si="172"/>
        <v>-15.339944778598692</v>
      </c>
      <c r="BT93" s="10">
        <f t="shared" si="173"/>
        <v>-89.858940845881307</v>
      </c>
    </row>
    <row r="94" spans="1:72" x14ac:dyDescent="0.25">
      <c r="A94" s="2">
        <v>42217</v>
      </c>
      <c r="B94" s="1">
        <f>(Sheet1!B204)/1000</f>
        <v>169.755</v>
      </c>
      <c r="C94" s="1">
        <f>'Lán með veð í íbúð'!C94/1000</f>
        <v>660.69</v>
      </c>
      <c r="D94" s="1">
        <f>'Lán með veð í íbúð'!D94/1000</f>
        <v>552.15200000000004</v>
      </c>
      <c r="E94" s="1">
        <f t="shared" si="135"/>
        <v>1382.5970000000002</v>
      </c>
      <c r="G94" s="8">
        <f t="shared" si="183"/>
        <v>0.12277981219400878</v>
      </c>
      <c r="H94" s="8">
        <f t="shared" si="183"/>
        <v>0.47786158945809948</v>
      </c>
      <c r="I94" s="8">
        <f t="shared" si="183"/>
        <v>0.39935859834789167</v>
      </c>
      <c r="J94" s="9">
        <f t="shared" si="197"/>
        <v>-8.5082204582462295E-4</v>
      </c>
      <c r="K94" s="9">
        <f t="shared" si="193"/>
        <v>0.8572490754717389</v>
      </c>
      <c r="L94" s="9">
        <f t="shared" si="194"/>
        <v>0.14246161390484718</v>
      </c>
      <c r="M94" s="9"/>
      <c r="O94">
        <f t="shared" si="115"/>
        <v>0.8572490754717389</v>
      </c>
      <c r="P94">
        <f t="shared" si="116"/>
        <v>0.14246161390484718</v>
      </c>
      <c r="Q94" s="2">
        <v>42217</v>
      </c>
      <c r="R94" s="1">
        <f>'Lán með veð í íbúð'!P94</f>
        <v>1185.23</v>
      </c>
      <c r="S94" s="1">
        <f>'Lán með veð í íbúð'!Q94</f>
        <v>196.96700000000001</v>
      </c>
      <c r="T94" s="1">
        <f>'Lán með veð í íbúð'!R94</f>
        <v>0.4</v>
      </c>
      <c r="V94">
        <v>169755</v>
      </c>
      <c r="Z94" t="s">
        <v>41</v>
      </c>
      <c r="AA94">
        <v>432.3</v>
      </c>
      <c r="AC94" s="2">
        <v>42217</v>
      </c>
      <c r="AD94">
        <f t="shared" si="154"/>
        <v>719.0715822345594</v>
      </c>
      <c r="AE94">
        <f t="shared" si="129"/>
        <v>184.75532616238721</v>
      </c>
      <c r="AF94">
        <f t="shared" si="130"/>
        <v>600.94266944251683</v>
      </c>
      <c r="AG94">
        <f t="shared" si="131"/>
        <v>1504.7695778394634</v>
      </c>
      <c r="AH94" s="9">
        <f t="shared" si="176"/>
        <v>-5.0900413485814311E-2</v>
      </c>
      <c r="AJ94" s="9">
        <f t="shared" ref="AJ94:AJ123" si="210">AG94/AG82-1</f>
        <v>-5.1161818396251002E-2</v>
      </c>
      <c r="AP94" s="8">
        <f t="shared" si="151"/>
        <v>0.12277981219400878</v>
      </c>
      <c r="AQ94" s="8">
        <f t="shared" si="72"/>
        <v>0.47786158945809953</v>
      </c>
      <c r="AR94" s="8">
        <f t="shared" si="73"/>
        <v>0.39935859834789172</v>
      </c>
      <c r="AU94" s="2">
        <v>42217</v>
      </c>
      <c r="AV94" s="1">
        <f>'Lán með veð í íbúð'!P94*($AA$143/$AA94)</f>
        <v>1289.9623294008791</v>
      </c>
      <c r="AW94" s="1">
        <f>'Lán með veð í íbúð'!Q94*($AA$143/$AA94)</f>
        <v>214.37190261392553</v>
      </c>
      <c r="AX94" s="1">
        <f>'Lán með veð í íbúð'!R94*($AA$143/$AA94)</f>
        <v>0.43534582465880178</v>
      </c>
      <c r="AY94" s="1">
        <f t="shared" si="132"/>
        <v>1504.7695778394634</v>
      </c>
      <c r="AZ94" s="8">
        <f t="shared" si="136"/>
        <v>0.85724907547173901</v>
      </c>
      <c r="BA94" s="8">
        <f t="shared" si="137"/>
        <v>0.14246161390484718</v>
      </c>
      <c r="BB94" s="8">
        <f t="shared" si="138"/>
        <v>2.8931062341376411E-4</v>
      </c>
      <c r="BC94" s="1">
        <f t="shared" si="177"/>
        <v>-100.20114613681881</v>
      </c>
      <c r="BD94" s="1">
        <f t="shared" si="178"/>
        <v>19.540866215910881</v>
      </c>
      <c r="BE94" s="1">
        <f t="shared" si="179"/>
        <v>-0.47763101296823662</v>
      </c>
      <c r="BF94" s="1">
        <f t="shared" ref="BF94" si="211">SUM(AY92:AY94)-SUM(AY80:AY82)</f>
        <v>-242.49170799659714</v>
      </c>
      <c r="BG94" s="9">
        <f t="shared" si="181"/>
        <v>-5.0900413485814089E-2</v>
      </c>
      <c r="BH94" s="9">
        <f t="shared" ref="BH94:BI94" si="212">SUM(AW92:AW94)/SUM(AW80:AW82)-1</f>
        <v>7.7006973826068137E-2</v>
      </c>
      <c r="BI94" s="9">
        <f t="shared" si="212"/>
        <v>-0.53531126644947336</v>
      </c>
      <c r="BJ94" s="1"/>
      <c r="BK94" s="1">
        <f>'Lán með veð í íbúð'!P94-'Lán með veð í íbúð'!P82</f>
        <v>-64.883000000000038</v>
      </c>
      <c r="BL94" s="1">
        <f>'Lán með veð í íbúð'!Q94-'Lán með veð í íbúð'!Q82</f>
        <v>21.76400000000001</v>
      </c>
      <c r="BM94" s="1">
        <f>'Lán með veð í íbúð'!R94-'Lán með veð í íbúð'!R82</f>
        <v>-0.42099999999999993</v>
      </c>
      <c r="BQ94" s="2">
        <v>42217</v>
      </c>
      <c r="BR94" s="10">
        <f t="shared" si="171"/>
        <v>26.632584361716226</v>
      </c>
      <c r="BS94" s="10">
        <f t="shared" si="172"/>
        <v>-15.20216970147473</v>
      </c>
      <c r="BT94" s="10">
        <f t="shared" si="173"/>
        <v>-92.568325594117482</v>
      </c>
    </row>
    <row r="95" spans="1:72" x14ac:dyDescent="0.25">
      <c r="A95" s="2">
        <v>42248</v>
      </c>
      <c r="B95" s="1">
        <f>(Sheet1!B205)/1000</f>
        <v>170.26599999999999</v>
      </c>
      <c r="C95" s="1">
        <f>'Lán með veð í íbúð'!C95/1000</f>
        <v>674.31799999999998</v>
      </c>
      <c r="D95" s="1">
        <f>'Lán með veð í íbúð'!D95/1000</f>
        <v>548.92700000000002</v>
      </c>
      <c r="E95" s="1">
        <f t="shared" si="135"/>
        <v>1393.511</v>
      </c>
      <c r="G95" s="8">
        <f t="shared" si="183"/>
        <v>0.12218489843280748</v>
      </c>
      <c r="H95" s="8">
        <f t="shared" si="183"/>
        <v>0.48389858422359061</v>
      </c>
      <c r="I95" s="8">
        <f t="shared" si="183"/>
        <v>0.39391651734360189</v>
      </c>
      <c r="J95" s="9">
        <f t="shared" si="197"/>
        <v>-5.9491376120129891E-4</v>
      </c>
      <c r="K95" s="9">
        <f t="shared" si="193"/>
        <v>0.85469436552707523</v>
      </c>
      <c r="L95" s="9">
        <f t="shared" si="194"/>
        <v>0.14502361301776592</v>
      </c>
      <c r="M95" s="9"/>
      <c r="N95" s="1">
        <f>SUM(R95:T95)</f>
        <v>1393.5110000000002</v>
      </c>
      <c r="O95">
        <f t="shared" si="115"/>
        <v>0.85469436552707523</v>
      </c>
      <c r="P95">
        <f t="shared" si="116"/>
        <v>0.14502361301776592</v>
      </c>
      <c r="Q95" s="2">
        <v>42248</v>
      </c>
      <c r="R95" s="1">
        <f>'Lán með veð í íbúð'!P95</f>
        <v>1191.0260000000001</v>
      </c>
      <c r="S95" s="1">
        <f>'Lán með veð í íbúð'!Q95</f>
        <v>202.09200000000001</v>
      </c>
      <c r="T95" s="1">
        <f>'Lán með veð í íbúð'!R95</f>
        <v>0.39300000000000002</v>
      </c>
      <c r="V95">
        <v>170266</v>
      </c>
      <c r="Z95" t="s">
        <v>42</v>
      </c>
      <c r="AA95">
        <v>430.6</v>
      </c>
      <c r="AC95" s="2">
        <v>42248</v>
      </c>
      <c r="AD95">
        <f t="shared" si="154"/>
        <v>736.80125174175566</v>
      </c>
      <c r="AE95">
        <f t="shared" si="129"/>
        <v>186.0430863910822</v>
      </c>
      <c r="AF95">
        <f t="shared" si="130"/>
        <v>599.79134579656295</v>
      </c>
      <c r="AG95">
        <f t="shared" si="131"/>
        <v>1522.6356839294008</v>
      </c>
      <c r="AH95" s="9">
        <f t="shared" si="176"/>
        <v>-5.0937086631954953E-2</v>
      </c>
      <c r="AJ95" s="9">
        <f t="shared" si="210"/>
        <v>-4.6192718885958328E-2</v>
      </c>
      <c r="AP95" s="8">
        <f t="shared" si="151"/>
        <v>0.12218489843280748</v>
      </c>
      <c r="AQ95" s="8">
        <f t="shared" si="72"/>
        <v>0.48389858422359061</v>
      </c>
      <c r="AR95" s="8">
        <f t="shared" si="73"/>
        <v>0.39391651734360189</v>
      </c>
      <c r="AU95" s="2">
        <v>42248</v>
      </c>
      <c r="AV95" s="1">
        <f>'Lán með veð í íbúð'!P95*($AA$143/$AA95)</f>
        <v>1301.3881398049234</v>
      </c>
      <c r="AW95" s="1">
        <f>'Lán með veð í íbúð'!Q95*($AA$143/$AA95)</f>
        <v>220.81812819321877</v>
      </c>
      <c r="AX95" s="1">
        <f>'Lán með veð í íbúð'!R95*($AA$143/$AA95)</f>
        <v>0.42941593125870881</v>
      </c>
      <c r="AY95" s="1">
        <f t="shared" si="132"/>
        <v>1522.635683929401</v>
      </c>
      <c r="AZ95" s="8">
        <f t="shared" si="136"/>
        <v>0.85469436552707512</v>
      </c>
      <c r="BA95" s="8">
        <f t="shared" si="137"/>
        <v>0.1450236130177659</v>
      </c>
      <c r="BB95" s="8">
        <f t="shared" si="138"/>
        <v>2.820214551589474E-4</v>
      </c>
      <c r="BC95" s="1">
        <f t="shared" si="177"/>
        <v>-94.480483006245549</v>
      </c>
      <c r="BD95" s="1">
        <f t="shared" si="178"/>
        <v>21.008156588864779</v>
      </c>
      <c r="BE95" s="1">
        <f t="shared" si="179"/>
        <v>-0.2686519816613101</v>
      </c>
      <c r="BF95" s="1">
        <f t="shared" ref="BF95" si="213">SUM(AY93:AY95)-SUM(AY81:AY83)</f>
        <v>-243.25318743184744</v>
      </c>
      <c r="BG95" s="9">
        <f t="shared" si="181"/>
        <v>-5.0937086631954731E-2</v>
      </c>
      <c r="BH95" s="9">
        <f t="shared" ref="BH95:BI95" si="214">SUM(AW93:AW95)/SUM(AW81:AW83)-1</f>
        <v>9.3080616799972482E-2</v>
      </c>
      <c r="BI95" s="9">
        <f t="shared" si="214"/>
        <v>-0.46666690909738717</v>
      </c>
      <c r="BJ95" s="1"/>
      <c r="BK95" s="1">
        <f>'Lán með veð í íbúð'!P95-'Lán með veð í íbúð'!P83</f>
        <v>-62.733999999999924</v>
      </c>
      <c r="BL95" s="1">
        <f>'Lán með veð í íbúð'!Q95-'Lán með veð í íbúð'!Q83</f>
        <v>22.624000000000024</v>
      </c>
      <c r="BM95" s="1">
        <f>'Lán með veð í íbúð'!R95-'Lán með veð í íbúð'!R83</f>
        <v>-0.23399999999999999</v>
      </c>
      <c r="BQ95" s="2">
        <v>42248</v>
      </c>
      <c r="BR95" s="10">
        <f t="shared" si="171"/>
        <v>32.589895849659115</v>
      </c>
      <c r="BS95" s="10">
        <f t="shared" si="172"/>
        <v>-14.098662307450695</v>
      </c>
      <c r="BT95" s="10">
        <f t="shared" si="173"/>
        <v>-92.232211941250625</v>
      </c>
    </row>
    <row r="96" spans="1:72" x14ac:dyDescent="0.25">
      <c r="A96" s="2">
        <v>42278</v>
      </c>
      <c r="B96" s="1">
        <f>(Sheet1!B206)/1000</f>
        <v>170.422</v>
      </c>
      <c r="C96" s="1">
        <f>'Lán með veð í íbúð'!C96/1000</f>
        <v>680.024</v>
      </c>
      <c r="D96" s="1">
        <f>'Lán með veð í íbúð'!D96/1000</f>
        <v>540.06500000000005</v>
      </c>
      <c r="E96" s="1">
        <f t="shared" si="135"/>
        <v>1390.511</v>
      </c>
      <c r="G96" s="8">
        <f t="shared" si="183"/>
        <v>0.12256069890853075</v>
      </c>
      <c r="H96" s="8">
        <f t="shared" si="183"/>
        <v>0.48904611326339742</v>
      </c>
      <c r="I96" s="8">
        <f t="shared" si="183"/>
        <v>0.38839318782807186</v>
      </c>
      <c r="J96" s="9">
        <f t="shared" si="197"/>
        <v>3.7580047572326192E-4</v>
      </c>
      <c r="K96" s="9">
        <f>R96/$E96</f>
        <v>0.85246934400375107</v>
      </c>
      <c r="L96" s="9">
        <f>S96/$E96</f>
        <v>0.14725018356561004</v>
      </c>
      <c r="M96" s="17">
        <f t="shared" ref="M96:M141" si="215">L96-L95</f>
        <v>2.2265705478441145E-3</v>
      </c>
      <c r="N96" s="1">
        <f t="shared" ref="N96:N117" si="216">SUM(R96:T96)</f>
        <v>1390.511</v>
      </c>
      <c r="O96">
        <f t="shared" si="115"/>
        <v>0.85246934400375107</v>
      </c>
      <c r="P96">
        <f>S96/E96</f>
        <v>0.14725018356561004</v>
      </c>
      <c r="Q96" s="2">
        <v>42278</v>
      </c>
      <c r="R96" s="1">
        <f>'Lán með veð í íbúð'!P96</f>
        <v>1185.3679999999999</v>
      </c>
      <c r="S96" s="1">
        <f>'Lán með veð í íbúð'!Q96</f>
        <v>204.75299999999999</v>
      </c>
      <c r="T96" s="1">
        <f>'Lán með veð í íbúð'!R96</f>
        <v>0.39</v>
      </c>
      <c r="V96">
        <v>170422</v>
      </c>
      <c r="Z96" t="s">
        <v>43</v>
      </c>
      <c r="AA96">
        <v>430.9</v>
      </c>
      <c r="AC96" s="2">
        <v>42278</v>
      </c>
      <c r="AD96">
        <f t="shared" si="154"/>
        <v>742.51866326293805</v>
      </c>
      <c r="AE96">
        <f t="shared" si="129"/>
        <v>186.08389649570665</v>
      </c>
      <c r="AF96">
        <f t="shared" si="130"/>
        <v>589.69733696913443</v>
      </c>
      <c r="AG96">
        <f t="shared" si="131"/>
        <v>1518.299896727779</v>
      </c>
      <c r="AH96" s="9">
        <f t="shared" si="176"/>
        <v>-4.7950264321429348E-2</v>
      </c>
      <c r="AJ96" s="9">
        <f t="shared" si="210"/>
        <v>-4.6513708894605821E-2</v>
      </c>
      <c r="AP96" s="8">
        <f t="shared" si="151"/>
        <v>0.12256069890853075</v>
      </c>
      <c r="AQ96" s="8">
        <f t="shared" si="72"/>
        <v>0.48904611326339742</v>
      </c>
      <c r="AR96" s="8">
        <f t="shared" si="73"/>
        <v>0.38839318782807186</v>
      </c>
      <c r="AU96" s="2">
        <v>42278</v>
      </c>
      <c r="AV96" s="1">
        <f>'Lán með veð í íbúð'!P96*($AA$143/$AA96)</f>
        <v>1294.304116964493</v>
      </c>
      <c r="AW96" s="1">
        <f>'Lán með veð í íbúð'!Q96*($AA$143/$AA96)</f>
        <v>223.56993850081224</v>
      </c>
      <c r="AX96" s="1">
        <f>'Lán með veð í íbúð'!R96*($AA$143/$AA96)</f>
        <v>0.42584126247389187</v>
      </c>
      <c r="AY96" s="1">
        <f t="shared" si="132"/>
        <v>1518.299896727779</v>
      </c>
      <c r="AZ96" s="8">
        <f t="shared" si="136"/>
        <v>0.85246934400375118</v>
      </c>
      <c r="BA96" s="8">
        <f t="shared" si="137"/>
        <v>0.14725018356561004</v>
      </c>
      <c r="BB96" s="8">
        <f t="shared" si="138"/>
        <v>2.8047243063880834E-4</v>
      </c>
      <c r="BC96" s="1">
        <f t="shared" si="177"/>
        <v>-96.60483743059217</v>
      </c>
      <c r="BD96" s="1">
        <f t="shared" si="178"/>
        <v>22.803630608562713</v>
      </c>
      <c r="BE96" s="1">
        <f t="shared" si="179"/>
        <v>-0.26567811370758265</v>
      </c>
      <c r="BF96" s="1">
        <f t="shared" ref="BF96" si="217">SUM(AY94:AY96)-SUM(AY82:AY84)</f>
        <v>-228.94577426865544</v>
      </c>
      <c r="BG96" s="9">
        <f t="shared" si="181"/>
        <v>-4.7950264321429348E-2</v>
      </c>
      <c r="BH96" s="9">
        <f t="shared" ref="BH96:BI96" si="218">SUM(AW94:AW96)/SUM(AW82:AW84)-1</f>
        <v>0.10640220857573612</v>
      </c>
      <c r="BI96" s="9">
        <f t="shared" si="218"/>
        <v>-0.43949312707086996</v>
      </c>
      <c r="BJ96" s="1"/>
      <c r="BK96" s="1">
        <f>'Lán með veð í íbúð'!P96-'Lán með veð í íbúð'!P84</f>
        <v>-65.711000000000013</v>
      </c>
      <c r="BL96" s="1">
        <f>'Lán með veð í íbúð'!Q96-'Lán með veð í íbúð'!Q84</f>
        <v>24.169999999999987</v>
      </c>
      <c r="BM96" s="1">
        <f>'Lán með veð í íbúð'!R96-'Lán með veð í íbúð'!R84</f>
        <v>-0.23199999999999998</v>
      </c>
      <c r="BQ96" s="2">
        <v>42278</v>
      </c>
      <c r="BR96" s="10">
        <f t="shared" si="171"/>
        <v>35.320030228911605</v>
      </c>
      <c r="BS96" s="10">
        <f t="shared" si="172"/>
        <v>-13.334949203726268</v>
      </c>
      <c r="BT96" s="10">
        <f t="shared" si="173"/>
        <v>-96.051965960922303</v>
      </c>
    </row>
    <row r="97" spans="1:72" x14ac:dyDescent="0.25">
      <c r="A97" s="2">
        <v>42309</v>
      </c>
      <c r="B97" s="1">
        <f>(Sheet1!B207)/1000</f>
        <v>171.53700000000001</v>
      </c>
      <c r="C97" s="1">
        <f>'Lán með veð í íbúð'!C97/1000</f>
        <v>682.779</v>
      </c>
      <c r="D97" s="1">
        <f>'Lán með veð í íbúð'!D97/1000</f>
        <v>531.35699999999997</v>
      </c>
      <c r="E97" s="1">
        <f t="shared" si="135"/>
        <v>1385.673</v>
      </c>
      <c r="G97" s="8">
        <f t="shared" si="183"/>
        <v>0.12379327590275628</v>
      </c>
      <c r="H97" s="8">
        <f t="shared" si="183"/>
        <v>0.49274179405963742</v>
      </c>
      <c r="I97" s="8">
        <f t="shared" si="183"/>
        <v>0.38346493003760623</v>
      </c>
      <c r="J97" s="9">
        <f t="shared" si="197"/>
        <v>1.2325769942255344E-3</v>
      </c>
      <c r="K97" s="9">
        <f>R97/$E97</f>
        <v>0.85002017070405489</v>
      </c>
      <c r="L97" s="9">
        <f>S97/$E97</f>
        <v>0.14971281103117404</v>
      </c>
      <c r="M97" s="17">
        <f t="shared" si="215"/>
        <v>2.462627465563999E-3</v>
      </c>
      <c r="N97" s="1">
        <f t="shared" si="216"/>
        <v>1385.6729999999998</v>
      </c>
      <c r="O97">
        <f t="shared" si="115"/>
        <v>0.85002017070405489</v>
      </c>
      <c r="P97">
        <f t="shared" ref="P97:P117" si="219">S97/E97</f>
        <v>0.14971281103117404</v>
      </c>
      <c r="Q97" s="2">
        <v>42309</v>
      </c>
      <c r="R97" s="1">
        <f>'Lán með veð í íbúð'!P97</f>
        <v>1177.8499999999999</v>
      </c>
      <c r="S97" s="1">
        <f>'Lán með veð í íbúð'!Q97</f>
        <v>207.453</v>
      </c>
      <c r="T97" s="1">
        <f>'Lán með veð í íbúð'!R97</f>
        <v>0.37</v>
      </c>
      <c r="V97">
        <v>171537</v>
      </c>
      <c r="W97">
        <v>0</v>
      </c>
      <c r="Z97" t="s">
        <v>44</v>
      </c>
      <c r="AA97">
        <v>429.4</v>
      </c>
      <c r="AC97" s="2">
        <v>42309</v>
      </c>
      <c r="AD97">
        <f t="shared" si="154"/>
        <v>748.13115859338609</v>
      </c>
      <c r="AE97">
        <f t="shared" si="129"/>
        <v>187.95565556590591</v>
      </c>
      <c r="AF97">
        <f t="shared" si="130"/>
        <v>582.21580926874708</v>
      </c>
      <c r="AG97">
        <f t="shared" si="131"/>
        <v>1518.3026234280392</v>
      </c>
      <c r="AH97" s="9">
        <f t="shared" si="176"/>
        <v>-4.8396254711946418E-2</v>
      </c>
      <c r="AJ97" s="9">
        <f t="shared" si="210"/>
        <v>-5.246235097166263E-2</v>
      </c>
      <c r="AP97" s="8">
        <f t="shared" si="151"/>
        <v>0.12379327590275627</v>
      </c>
      <c r="AQ97" s="8">
        <f t="shared" si="72"/>
        <v>0.49274179405963742</v>
      </c>
      <c r="AR97" s="8">
        <f t="shared" si="73"/>
        <v>0.38346493003760623</v>
      </c>
      <c r="AU97" s="2">
        <v>42309</v>
      </c>
      <c r="AV97" s="1">
        <f>'Lán með veð í íbúð'!P97*($AA$143/$AA97)</f>
        <v>1290.5878551467163</v>
      </c>
      <c r="AW97" s="1">
        <f>'Lán með veð í íbúð'!Q97*($AA$143/$AA97)</f>
        <v>227.3093537494178</v>
      </c>
      <c r="AX97" s="1">
        <f>'Lán með veð í íbúð'!R97*($AA$143/$AA97)</f>
        <v>0.40541453190498367</v>
      </c>
      <c r="AY97" s="1">
        <f t="shared" si="132"/>
        <v>1518.3026234280392</v>
      </c>
      <c r="AZ97" s="8">
        <f t="shared" si="136"/>
        <v>0.85002017070405489</v>
      </c>
      <c r="BA97" s="8">
        <f t="shared" si="137"/>
        <v>0.14971281103117401</v>
      </c>
      <c r="BB97" s="8">
        <f t="shared" si="138"/>
        <v>2.6701826477098129E-4</v>
      </c>
      <c r="BC97" s="1">
        <f t="shared" si="177"/>
        <v>-107.24641088653789</v>
      </c>
      <c r="BD97" s="1">
        <f t="shared" si="178"/>
        <v>23.466625720914237</v>
      </c>
      <c r="BE97" s="1">
        <f t="shared" si="179"/>
        <v>-0.2841305987363465</v>
      </c>
      <c r="BF97" s="1">
        <f t="shared" ref="BF97" si="220">SUM(AY95:AY97)-SUM(AY83:AY85)</f>
        <v>-231.87177909913953</v>
      </c>
      <c r="BG97" s="9">
        <f t="shared" si="181"/>
        <v>-4.8396254711946418E-2</v>
      </c>
      <c r="BH97" s="9">
        <f t="shared" ref="BH97:BI97" si="221">SUM(AW95:AW97)/SUM(AW83:AW85)-1</f>
        <v>0.1113108821541271</v>
      </c>
      <c r="BI97" s="9">
        <f t="shared" si="221"/>
        <v>-0.39365491410425801</v>
      </c>
      <c r="BJ97" s="1"/>
      <c r="BK97" s="1">
        <f>'Lán með veð í íbúð'!P97-'Lán með veð í íbúð'!P85</f>
        <v>-72.922000000000025</v>
      </c>
      <c r="BL97" s="1">
        <f>'Lán með veð í íbúð'!Q97-'Lán með veð í íbúð'!Q85</f>
        <v>25.056000000000012</v>
      </c>
      <c r="BM97" s="1">
        <f>'Lán með veð í íbúð'!R97-'Lán með veð í íbúð'!R85</f>
        <v>-0.247</v>
      </c>
      <c r="BQ97" s="2">
        <v>42309</v>
      </c>
      <c r="BR97" s="10">
        <f t="shared" si="171"/>
        <v>32.027923438991706</v>
      </c>
      <c r="BS97" s="10">
        <f t="shared" si="172"/>
        <v>-12.090662723880314</v>
      </c>
      <c r="BT97" s="10">
        <f t="shared" si="173"/>
        <v>-104.0011764794715</v>
      </c>
    </row>
    <row r="98" spans="1:72" x14ac:dyDescent="0.25">
      <c r="A98" s="2">
        <v>42339</v>
      </c>
      <c r="B98" s="1">
        <f>(Sheet1!B208)/1000</f>
        <v>172.482</v>
      </c>
      <c r="C98" s="1">
        <f>'Lán með veð í íbúð'!C98/1000</f>
        <v>681.02499999999998</v>
      </c>
      <c r="D98" s="1">
        <f>'Lán með veð í íbúð'!D98/1000</f>
        <v>521.61500000000001</v>
      </c>
      <c r="E98" s="1">
        <f t="shared" si="135"/>
        <v>1375.1219999999998</v>
      </c>
      <c r="G98" s="8">
        <f t="shared" si="183"/>
        <v>0.12543032545475966</v>
      </c>
      <c r="H98" s="8">
        <f t="shared" si="183"/>
        <v>0.49524696717818495</v>
      </c>
      <c r="I98" s="8">
        <f t="shared" si="183"/>
        <v>0.37932270736705548</v>
      </c>
      <c r="J98" s="9">
        <f t="shared" si="197"/>
        <v>1.6370495520033751E-3</v>
      </c>
      <c r="K98" s="9">
        <f t="shared" ref="K98:K119" si="222">R98/$E98</f>
        <v>0.84733281846992492</v>
      </c>
      <c r="L98" s="9">
        <f t="shared" ref="L98:L119" si="223">S98/$E98</f>
        <v>0.15238938799611965</v>
      </c>
      <c r="M98" s="17">
        <f t="shared" si="215"/>
        <v>2.6765769649456095E-3</v>
      </c>
      <c r="N98" s="1">
        <f t="shared" si="216"/>
        <v>1375.1210000000001</v>
      </c>
      <c r="O98">
        <f t="shared" si="115"/>
        <v>0.84733281846992492</v>
      </c>
      <c r="P98">
        <f t="shared" si="219"/>
        <v>0.15238938799611965</v>
      </c>
      <c r="Q98" s="2">
        <v>42339</v>
      </c>
      <c r="R98" s="1">
        <f>'Lán með veð í íbúð'!P98</f>
        <v>1165.1859999999999</v>
      </c>
      <c r="S98" s="1">
        <f>'Lán með veð í íbúð'!Q98</f>
        <v>209.554</v>
      </c>
      <c r="T98" s="1">
        <f>'Lán með veð í íbúð'!R98</f>
        <v>0.38100000000000001</v>
      </c>
      <c r="V98">
        <v>170919</v>
      </c>
      <c r="W98">
        <v>1562</v>
      </c>
      <c r="Z98" t="s">
        <v>45</v>
      </c>
      <c r="AA98">
        <v>430.8</v>
      </c>
      <c r="AC98" s="2">
        <v>42339</v>
      </c>
      <c r="AD98">
        <f t="shared" si="154"/>
        <v>743.7842676415969</v>
      </c>
      <c r="AE98">
        <f t="shared" si="129"/>
        <v>188.37692896935931</v>
      </c>
      <c r="AF98">
        <f t="shared" si="130"/>
        <v>569.68397748375105</v>
      </c>
      <c r="AG98">
        <f t="shared" si="131"/>
        <v>1501.8451740947073</v>
      </c>
      <c r="AH98" s="9">
        <f t="shared" si="176"/>
        <v>-4.9158708150072394E-2</v>
      </c>
      <c r="AJ98" s="9">
        <f t="shared" si="210"/>
        <v>-4.8473286277696537E-2</v>
      </c>
      <c r="AP98" s="8">
        <f t="shared" si="151"/>
        <v>0.12543032545475966</v>
      </c>
      <c r="AQ98" s="8">
        <f t="shared" si="72"/>
        <v>0.49524696717818489</v>
      </c>
      <c r="AR98" s="8">
        <f t="shared" si="73"/>
        <v>0.37932270736705542</v>
      </c>
      <c r="AU98" s="2">
        <v>42339</v>
      </c>
      <c r="AV98" s="1">
        <f>'Lán með veð í íbúð'!P98*($AA$143/$AA98)</f>
        <v>1272.5627042711233</v>
      </c>
      <c r="AW98" s="1">
        <f>'Lán með veð í íbúð'!Q98*($AA$143/$AA98)</f>
        <v>228.86526694521817</v>
      </c>
      <c r="AX98" s="1">
        <f>'Lán með veð í íbúð'!R98*($AA$143/$AA98)</f>
        <v>0.41611072423398326</v>
      </c>
      <c r="AY98" s="1">
        <f t="shared" si="132"/>
        <v>1501.8440819405753</v>
      </c>
      <c r="AZ98" s="8">
        <f t="shared" si="136"/>
        <v>0.84733343465775024</v>
      </c>
      <c r="BA98" s="8">
        <f t="shared" si="137"/>
        <v>0.1523894988150134</v>
      </c>
      <c r="BB98" s="8">
        <f t="shared" si="138"/>
        <v>2.7706652723651234E-4</v>
      </c>
      <c r="BC98" s="1">
        <f t="shared" si="177"/>
        <v>-105.90759409496695</v>
      </c>
      <c r="BD98" s="1">
        <f t="shared" si="178"/>
        <v>29.508300333804499</v>
      </c>
      <c r="BE98" s="1">
        <f t="shared" si="179"/>
        <v>-0.10976187818136124</v>
      </c>
      <c r="BF98" s="1">
        <f t="shared" ref="BF98" si="224">SUM(AY96:AY98)-SUM(AY84:AY86)</f>
        <v>-234.63985633944139</v>
      </c>
      <c r="BG98" s="9">
        <f t="shared" si="181"/>
        <v>-4.9158936965146505E-2</v>
      </c>
      <c r="BH98" s="9">
        <f t="shared" ref="BH98:BI98" si="225">SUM(AW96:AW98)/SUM(AW84:AW86)-1</f>
        <v>0.12546824878482399</v>
      </c>
      <c r="BI98" s="9">
        <f t="shared" si="225"/>
        <v>-0.34587957171214678</v>
      </c>
      <c r="BJ98" s="1"/>
      <c r="BK98" s="1">
        <f>'Lán með veð í íbúð'!P98-'Lán með veð í íbúð'!P86</f>
        <v>-72.067999999999984</v>
      </c>
      <c r="BL98" s="1">
        <f>'Lán með veð í íbúð'!Q98-'Lán með veð í íbúð'!Q86</f>
        <v>30.620000000000005</v>
      </c>
      <c r="BM98" s="1">
        <f>'Lán með veð í íbúð'!R98-'Lán með veð í íbúð'!R86</f>
        <v>-9.099999999999997E-2</v>
      </c>
      <c r="BQ98" s="2">
        <v>42339</v>
      </c>
      <c r="BR98" s="10">
        <f t="shared" si="171"/>
        <v>36.556922152608081</v>
      </c>
      <c r="BS98" s="10">
        <f t="shared" si="172"/>
        <v>-7.6298280753955794</v>
      </c>
      <c r="BT98" s="10">
        <f t="shared" si="173"/>
        <v>-105.43505756242462</v>
      </c>
    </row>
    <row r="99" spans="1:72" x14ac:dyDescent="0.25">
      <c r="A99" s="2">
        <v>42370</v>
      </c>
      <c r="B99" s="1">
        <f>(Sheet1!B209)/1000</f>
        <v>173.69300000000001</v>
      </c>
      <c r="C99" s="1">
        <f>'Lán með veð í íbúð'!C99/1000</f>
        <v>684.36500000000001</v>
      </c>
      <c r="D99" s="1">
        <f>'Lán með veð í íbúð'!D99/1000</f>
        <v>509.685</v>
      </c>
      <c r="E99" s="1">
        <f t="shared" si="135"/>
        <v>1367.7429999999999</v>
      </c>
      <c r="G99" s="8">
        <f t="shared" si="183"/>
        <v>0.12699242474646188</v>
      </c>
      <c r="H99" s="8">
        <f t="shared" si="183"/>
        <v>0.50036081339842353</v>
      </c>
      <c r="I99" s="8">
        <f t="shared" si="183"/>
        <v>0.37264676185511464</v>
      </c>
      <c r="J99" s="9">
        <f t="shared" si="197"/>
        <v>1.5620992917022292E-3</v>
      </c>
      <c r="K99" s="9">
        <f t="shared" si="222"/>
        <v>0.84573710119518064</v>
      </c>
      <c r="L99" s="9">
        <f t="shared" si="223"/>
        <v>0.15401431409263289</v>
      </c>
      <c r="M99" s="17">
        <f t="shared" si="215"/>
        <v>1.6249260965132406E-3</v>
      </c>
      <c r="N99" s="1">
        <f t="shared" si="216"/>
        <v>1367.78</v>
      </c>
      <c r="O99">
        <f t="shared" si="115"/>
        <v>0.84573710119518064</v>
      </c>
      <c r="P99">
        <f t="shared" si="219"/>
        <v>0.15401431409263289</v>
      </c>
      <c r="Q99" s="2">
        <v>42370</v>
      </c>
      <c r="R99" s="1">
        <f>'Lán með veð í íbúð'!P99</f>
        <v>1156.751</v>
      </c>
      <c r="S99" s="1">
        <f>'Lán með veð í íbúð'!Q99</f>
        <v>210.65199999999999</v>
      </c>
      <c r="T99" s="1">
        <f>'Lán með veð í íbúð'!R99</f>
        <v>0.377</v>
      </c>
      <c r="V99">
        <v>171023</v>
      </c>
      <c r="W99">
        <v>2670</v>
      </c>
      <c r="Z99" t="s">
        <v>34</v>
      </c>
      <c r="AA99">
        <v>428.3</v>
      </c>
      <c r="AC99" s="2">
        <v>42370</v>
      </c>
      <c r="AD99">
        <f t="shared" si="154"/>
        <v>751.79484590240475</v>
      </c>
      <c r="AE99">
        <f t="shared" ref="AE99:AE130" si="226">B99*($AA$143/$AA99)</f>
        <v>190.80680947933689</v>
      </c>
      <c r="AF99">
        <f t="shared" ref="AF99:AF130" si="227">D99*($AA$143/$AA99)</f>
        <v>559.90378823254719</v>
      </c>
      <c r="AG99">
        <f t="shared" ref="AG99:AG129" si="228">SUM(AD99:AF99)</f>
        <v>1502.5054436142889</v>
      </c>
      <c r="AH99" s="9">
        <f t="shared" si="176"/>
        <v>-4.5485694778664154E-2</v>
      </c>
      <c r="AJ99" s="9">
        <f t="shared" si="210"/>
        <v>-3.5280161322043369E-2</v>
      </c>
      <c r="AP99" s="8">
        <f t="shared" si="151"/>
        <v>0.12699242474646188</v>
      </c>
      <c r="AQ99" s="8">
        <f t="shared" si="72"/>
        <v>0.50036081339842353</v>
      </c>
      <c r="AR99" s="8">
        <f t="shared" si="73"/>
        <v>0.37264676185511458</v>
      </c>
      <c r="AU99" s="2">
        <v>42370</v>
      </c>
      <c r="AV99" s="1">
        <f>'Lán með veð í íbúð'!P99*($AA$143/$AA99)</f>
        <v>1270.7245984123276</v>
      </c>
      <c r="AW99" s="1">
        <f>'Lán með veð í íbúð'!Q99*($AA$143/$AA99)</f>
        <v>231.4073453187018</v>
      </c>
      <c r="AX99" s="1">
        <f>'Lán með veð í íbúð'!R99*($AA$143/$AA99)</f>
        <v>0.4141454587905673</v>
      </c>
      <c r="AY99" s="1">
        <f t="shared" si="132"/>
        <v>1502.5460891898199</v>
      </c>
      <c r="AZ99" s="8">
        <f t="shared" si="136"/>
        <v>0.84571422304756616</v>
      </c>
      <c r="BA99" s="8">
        <f t="shared" si="137"/>
        <v>0.15401014783079151</v>
      </c>
      <c r="BB99" s="8">
        <f t="shared" si="138"/>
        <v>2.7562912164236941E-4</v>
      </c>
      <c r="BC99" s="1">
        <f t="shared" si="177"/>
        <v>-87.874729038185023</v>
      </c>
      <c r="BD99" s="1">
        <f t="shared" si="178"/>
        <v>33.109492945699202</v>
      </c>
      <c r="BE99" s="1">
        <f t="shared" si="179"/>
        <v>-0.14129813767974031</v>
      </c>
      <c r="BF99" s="1">
        <f t="shared" ref="BF99" si="229">SUM(AY97:AY99)-SUM(AY85:AY87)</f>
        <v>-215.47950563386894</v>
      </c>
      <c r="BG99" s="9">
        <f t="shared" si="181"/>
        <v>-4.547734695615091E-2</v>
      </c>
      <c r="BH99" s="9">
        <f t="shared" ref="BH99:BI99" si="230">SUM(AW97:AW99)/SUM(AW85:AW87)-1</f>
        <v>0.14311682471178711</v>
      </c>
      <c r="BI99" s="9">
        <f t="shared" si="230"/>
        <v>-0.30222051025328089</v>
      </c>
      <c r="BJ99" s="1"/>
      <c r="BK99" s="1">
        <f>'Lán með veð í íbúð'!P99-'Lán með veð í íbúð'!P87</f>
        <v>-54.005000000000109</v>
      </c>
      <c r="BL99" s="1">
        <f>'Lán með veð í íbúð'!Q99-'Lán með veð í íbúð'!Q87</f>
        <v>33.932999999999993</v>
      </c>
      <c r="BM99" s="1">
        <f>'Lán með veð í íbúð'!R99-'Lán með veð í íbúð'!R87</f>
        <v>-0.11799999999999999</v>
      </c>
      <c r="BQ99" s="2">
        <v>42370</v>
      </c>
      <c r="BR99" s="10">
        <f t="shared" si="171"/>
        <v>45.131449765986986</v>
      </c>
      <c r="BS99" s="10">
        <f t="shared" si="172"/>
        <v>-3.0228077398379014</v>
      </c>
      <c r="BT99" s="10">
        <f t="shared" si="173"/>
        <v>-97.055821831845833</v>
      </c>
    </row>
    <row r="100" spans="1:72" x14ac:dyDescent="0.25">
      <c r="A100" s="2">
        <v>42401</v>
      </c>
      <c r="B100" s="1">
        <f>(Sheet1!B210)/1000</f>
        <v>175.95099999999999</v>
      </c>
      <c r="C100" s="1">
        <f>'Lán með veð í íbúð'!C100/1000</f>
        <v>685.65200000000004</v>
      </c>
      <c r="D100" s="1">
        <f>'Lán með veð í íbúð'!D100/1000</f>
        <v>500.58</v>
      </c>
      <c r="E100" s="1">
        <f t="shared" si="135"/>
        <v>1362.183</v>
      </c>
      <c r="G100" s="8">
        <f t="shared" si="183"/>
        <v>0.12916840101513527</v>
      </c>
      <c r="H100" s="8">
        <f t="shared" si="183"/>
        <v>0.50334793489567853</v>
      </c>
      <c r="I100" s="8">
        <f t="shared" si="183"/>
        <v>0.36748366408918626</v>
      </c>
      <c r="J100" s="9">
        <f t="shared" si="197"/>
        <v>2.1759762686733852E-3</v>
      </c>
      <c r="K100" s="9">
        <f t="shared" si="222"/>
        <v>0.84402389399955802</v>
      </c>
      <c r="L100" s="9">
        <f t="shared" si="223"/>
        <v>0.15570007847697409</v>
      </c>
      <c r="M100" s="17">
        <f t="shared" si="215"/>
        <v>1.685764384341204E-3</v>
      </c>
      <c r="N100" s="1">
        <f t="shared" si="216"/>
        <v>1362.183</v>
      </c>
      <c r="O100">
        <f t="shared" si="115"/>
        <v>0.84402389399955802</v>
      </c>
      <c r="P100">
        <f t="shared" si="219"/>
        <v>0.15570007847697409</v>
      </c>
      <c r="Q100" s="2">
        <v>42401</v>
      </c>
      <c r="R100" s="1">
        <f>'Lán með veð í íbúð'!P100</f>
        <v>1149.7149999999999</v>
      </c>
      <c r="S100" s="1">
        <f>'Lán með veð í íbúð'!Q100</f>
        <v>212.09200000000001</v>
      </c>
      <c r="T100" s="1">
        <f>'Lán með veð í íbúð'!R100</f>
        <v>0.376</v>
      </c>
      <c r="V100">
        <v>171939</v>
      </c>
      <c r="W100">
        <v>4012</v>
      </c>
      <c r="Z100" t="s">
        <v>35</v>
      </c>
      <c r="AA100">
        <v>431.2</v>
      </c>
      <c r="AC100" s="2">
        <v>42401</v>
      </c>
      <c r="AD100">
        <f t="shared" si="154"/>
        <v>748.14301020408175</v>
      </c>
      <c r="AE100">
        <f t="shared" si="226"/>
        <v>191.9873504174397</v>
      </c>
      <c r="AF100">
        <f t="shared" si="227"/>
        <v>546.20336270871985</v>
      </c>
      <c r="AG100">
        <f t="shared" si="228"/>
        <v>1486.3337233302414</v>
      </c>
      <c r="AH100" s="9">
        <f t="shared" si="176"/>
        <v>-3.7026133392389693E-2</v>
      </c>
      <c r="AJ100" s="9">
        <f t="shared" si="210"/>
        <v>-2.6978385623025347E-2</v>
      </c>
      <c r="AP100" s="8">
        <f t="shared" si="151"/>
        <v>0.12916840101513524</v>
      </c>
      <c r="AQ100" s="8">
        <f t="shared" si="72"/>
        <v>0.50334793489567853</v>
      </c>
      <c r="AR100" s="8">
        <f t="shared" si="73"/>
        <v>0.3674836640891862</v>
      </c>
      <c r="AU100" s="2">
        <v>42401</v>
      </c>
      <c r="AV100" s="1">
        <f>'Lán með veð í íbúð'!P100*($AA$143/$AA100)</f>
        <v>1254.5011769480518</v>
      </c>
      <c r="AW100" s="1">
        <f>'Lán með veð í íbúð'!Q100*($AA$143/$AA100)</f>
        <v>231.42227736549168</v>
      </c>
      <c r="AX100" s="1">
        <f>'Lán með veð í íbúð'!R100*($AA$143/$AA100)</f>
        <v>0.41026901669758814</v>
      </c>
      <c r="AY100" s="1">
        <f t="shared" si="132"/>
        <v>1486.3337233302411</v>
      </c>
      <c r="AZ100" s="8">
        <f t="shared" si="136"/>
        <v>0.84402389399955802</v>
      </c>
      <c r="BA100" s="8">
        <f t="shared" si="137"/>
        <v>0.15570007847697412</v>
      </c>
      <c r="BB100" s="8">
        <f t="shared" si="138"/>
        <v>2.7602752346784538E-4</v>
      </c>
      <c r="BC100" s="1">
        <f t="shared" si="177"/>
        <v>-72.799275551355777</v>
      </c>
      <c r="BD100" s="1">
        <f t="shared" si="178"/>
        <v>31.712248936209534</v>
      </c>
      <c r="BE100" s="1">
        <f t="shared" si="179"/>
        <v>-0.12365540879400144</v>
      </c>
      <c r="BF100" s="1">
        <f t="shared" ref="BF100" si="231">SUM(AY98:AY100)-SUM(AY86:AY88)</f>
        <v>-172.62627189345039</v>
      </c>
      <c r="BG100" s="9">
        <f t="shared" si="181"/>
        <v>-3.7017651631426451E-2</v>
      </c>
      <c r="BH100" s="9">
        <f t="shared" ref="BH100:BI100" si="232">SUM(AW98:AW100)/SUM(AW86:AW88)-1</f>
        <v>0.15791026643786776</v>
      </c>
      <c r="BI100" s="9">
        <f t="shared" si="232"/>
        <v>-0.23198737017871562</v>
      </c>
      <c r="BJ100" s="1"/>
      <c r="BK100" s="1">
        <f>'Lán með veð í íbúð'!P100-'Lán með veð í íbúð'!P88</f>
        <v>-41.047000000000025</v>
      </c>
      <c r="BL100" s="1">
        <f>'Lán með veð í íbúð'!Q100-'Lán með veð í íbúð'!Q88</f>
        <v>32.926000000000016</v>
      </c>
      <c r="BM100" s="1">
        <f>'Lán með veð í íbúð'!R100-'Lán með veð í íbúð'!R88</f>
        <v>-0.10299999999999998</v>
      </c>
      <c r="BQ100" s="2">
        <v>42401</v>
      </c>
      <c r="BR100" s="10">
        <f t="shared" si="171"/>
        <v>49.186891985650163</v>
      </c>
      <c r="BS100" s="10">
        <f t="shared" si="172"/>
        <v>2.3159929192165407</v>
      </c>
      <c r="BT100" s="10">
        <f t="shared" si="173"/>
        <v>-92.713566928806813</v>
      </c>
    </row>
    <row r="101" spans="1:72" x14ac:dyDescent="0.25">
      <c r="A101" s="2">
        <v>42430</v>
      </c>
      <c r="B101" s="1">
        <f>(Sheet1!B211)/1000</f>
        <v>181.071</v>
      </c>
      <c r="C101" s="1">
        <f>'Lán með veð í íbúð'!C101/1000</f>
        <v>687.31200000000001</v>
      </c>
      <c r="D101" s="1">
        <f>'Lán með veð í íbúð'!D101/1000</f>
        <v>496.07600000000002</v>
      </c>
      <c r="E101" s="1">
        <f t="shared" si="135"/>
        <v>1364.4590000000001</v>
      </c>
      <c r="G101" s="8">
        <f t="shared" si="183"/>
        <v>0.13270534328990463</v>
      </c>
      <c r="H101" s="8">
        <f t="shared" si="183"/>
        <v>0.50372491954686804</v>
      </c>
      <c r="I101" s="8">
        <f t="shared" si="183"/>
        <v>0.36356973716322732</v>
      </c>
      <c r="J101" s="9">
        <f t="shared" si="197"/>
        <v>3.5369422747693613E-3</v>
      </c>
      <c r="K101" s="9">
        <f t="shared" si="222"/>
        <v>0.84555270623741707</v>
      </c>
      <c r="L101" s="9">
        <f t="shared" si="223"/>
        <v>0.15418272003775854</v>
      </c>
      <c r="M101" s="17">
        <f t="shared" si="215"/>
        <v>-1.5173584392155492E-3</v>
      </c>
      <c r="N101" s="1">
        <f t="shared" si="216"/>
        <v>1364.4590000000001</v>
      </c>
      <c r="O101">
        <f t="shared" si="115"/>
        <v>0.84555270623741707</v>
      </c>
      <c r="P101">
        <f t="shared" si="219"/>
        <v>0.15418272003775854</v>
      </c>
      <c r="Q101" s="2">
        <v>42430</v>
      </c>
      <c r="R101" s="1">
        <f>'Lán með veð í íbúð'!P101</f>
        <v>1153.722</v>
      </c>
      <c r="S101" s="1">
        <f>'Lán með veð í íbúð'!Q101</f>
        <v>210.376</v>
      </c>
      <c r="T101" s="1">
        <f>'Lán með veð í íbúð'!R101</f>
        <v>0.36099999999999999</v>
      </c>
      <c r="V101">
        <v>175294</v>
      </c>
      <c r="W101">
        <v>5777</v>
      </c>
      <c r="X101">
        <f t="shared" ref="X101:X117" si="233">V101/B101</f>
        <v>968.09538799697361</v>
      </c>
      <c r="Z101" t="s">
        <v>36</v>
      </c>
      <c r="AA101">
        <v>432.8</v>
      </c>
      <c r="AC101" s="2">
        <v>42430</v>
      </c>
      <c r="AD101">
        <f t="shared" si="154"/>
        <v>747.18182994454719</v>
      </c>
      <c r="AE101">
        <f t="shared" si="226"/>
        <v>196.84358941774494</v>
      </c>
      <c r="AF101">
        <f t="shared" si="227"/>
        <v>539.28779574861369</v>
      </c>
      <c r="AG101">
        <f t="shared" si="228"/>
        <v>1483.3132151109057</v>
      </c>
      <c r="AH101" s="9">
        <f t="shared" si="176"/>
        <v>-2.8655616423656993E-2</v>
      </c>
      <c r="AJ101" s="9">
        <f t="shared" si="210"/>
        <v>-2.3550336807003691E-2</v>
      </c>
      <c r="AP101" s="8">
        <f t="shared" si="151"/>
        <v>0.13270534328990466</v>
      </c>
      <c r="AQ101" s="8">
        <f t="shared" si="72"/>
        <v>0.50372491954686804</v>
      </c>
      <c r="AR101" s="8">
        <f t="shared" si="73"/>
        <v>0.36356973716322732</v>
      </c>
      <c r="AU101" s="2">
        <v>42430</v>
      </c>
      <c r="AV101" s="1">
        <f>'Lán með veð í íbúð'!P101*($AA$143/$AA101)</f>
        <v>1254.2195032347506</v>
      </c>
      <c r="AW101" s="1">
        <f>'Lán með veð í íbúð'!Q101*($AA$143/$AA101)</f>
        <v>228.70126617375234</v>
      </c>
      <c r="AX101" s="1">
        <f>'Lán með veð í íbúð'!R101*($AA$143/$AA101)</f>
        <v>0.39244570240295751</v>
      </c>
      <c r="AY101" s="1">
        <f t="shared" si="132"/>
        <v>1483.313215110906</v>
      </c>
      <c r="AZ101" s="8">
        <f t="shared" si="136"/>
        <v>0.84555270623741718</v>
      </c>
      <c r="BA101" s="8">
        <f t="shared" si="137"/>
        <v>0.15418272003775854</v>
      </c>
      <c r="BB101" s="8">
        <f t="shared" si="138"/>
        <v>2.6457372482427096E-4</v>
      </c>
      <c r="BC101" s="1">
        <f t="shared" si="177"/>
        <v>-63.264356990390297</v>
      </c>
      <c r="BD101" s="1">
        <f t="shared" si="178"/>
        <v>27.699340751613477</v>
      </c>
      <c r="BE101" s="1">
        <f t="shared" si="179"/>
        <v>-0.21002380979216462</v>
      </c>
      <c r="BF101" s="1">
        <f t="shared" ref="BF101" si="234">SUM(AY99:AY101)-SUM(AY87:AY89)</f>
        <v>-131.89225630267447</v>
      </c>
      <c r="BG101" s="9">
        <f t="shared" si="181"/>
        <v>-2.8646788269306001E-2</v>
      </c>
      <c r="BH101" s="9">
        <f t="shared" ref="BH101:BI101" si="235">SUM(AW99:AW101)/SUM(AW87:AW89)-1</f>
        <v>0.15445670784037002</v>
      </c>
      <c r="BI101" s="9">
        <f t="shared" si="235"/>
        <v>-0.2807464349717067</v>
      </c>
      <c r="BJ101" s="1"/>
      <c r="BK101" s="1">
        <f>'Lán með veð í íbúð'!P101-'Lán með veð í íbúð'!P89</f>
        <v>-40.274000000000115</v>
      </c>
      <c r="BL101" s="1">
        <f>'Lán með veð í íbúð'!Q101-'Lán með veð í íbúð'!Q89</f>
        <v>28.213999999999999</v>
      </c>
      <c r="BM101" s="1">
        <f>'Lán með veð í íbúð'!R101-'Lán með veð í íbúð'!R89</f>
        <v>-0.18500000000000005</v>
      </c>
      <c r="BQ101" s="2">
        <v>42430</v>
      </c>
      <c r="BR101" s="10">
        <f t="shared" si="171"/>
        <v>44.582105507398865</v>
      </c>
      <c r="BS101" s="10">
        <f t="shared" si="172"/>
        <v>8.1503588830357216</v>
      </c>
      <c r="BT101" s="10">
        <f t="shared" si="173"/>
        <v>-88.507504439003696</v>
      </c>
    </row>
    <row r="102" spans="1:72" x14ac:dyDescent="0.25">
      <c r="A102" s="2">
        <v>42461</v>
      </c>
      <c r="B102" s="1">
        <f>(Sheet1!B212)/1000</f>
        <v>187.505</v>
      </c>
      <c r="C102" s="1">
        <f>'Lán með veð í íbúð'!C102/1000</f>
        <v>690.71299999999997</v>
      </c>
      <c r="D102" s="1">
        <f>'Lán með veð í íbúð'!D102/1000</f>
        <v>490.77300000000002</v>
      </c>
      <c r="E102" s="1">
        <f t="shared" si="135"/>
        <v>1368.991</v>
      </c>
      <c r="G102" s="8">
        <f t="shared" si="183"/>
        <v>0.13696583834371445</v>
      </c>
      <c r="H102" s="8">
        <f t="shared" si="183"/>
        <v>0.50454166608838191</v>
      </c>
      <c r="I102" s="8">
        <f t="shared" si="183"/>
        <v>0.35849249556790369</v>
      </c>
      <c r="J102" s="9">
        <f t="shared" ref="J102:J117" si="236">G102-G101</f>
        <v>4.2604950538098207E-3</v>
      </c>
      <c r="K102" s="9">
        <f t="shared" si="222"/>
        <v>0.8457922659827567</v>
      </c>
      <c r="L102" s="9">
        <f t="shared" si="223"/>
        <v>0.15394330569010317</v>
      </c>
      <c r="M102" s="17">
        <f t="shared" si="215"/>
        <v>-2.3941434765537006E-4</v>
      </c>
      <c r="N102" s="1">
        <f t="shared" si="216"/>
        <v>1368.9910000000002</v>
      </c>
      <c r="O102">
        <f t="shared" si="115"/>
        <v>0.8457922659827567</v>
      </c>
      <c r="P102">
        <f t="shared" si="219"/>
        <v>0.15394330569010317</v>
      </c>
      <c r="Q102" s="2">
        <v>42461</v>
      </c>
      <c r="R102" s="1">
        <f>'Lán með veð í íbúð'!P102</f>
        <v>1157.8820000000001</v>
      </c>
      <c r="S102" s="1">
        <f>'Lán með veð í íbúð'!Q102</f>
        <v>210.74700000000001</v>
      </c>
      <c r="T102" s="1">
        <f>'Lán með veð í íbúð'!R102</f>
        <v>0.36199999999999999</v>
      </c>
      <c r="V102">
        <v>179929</v>
      </c>
      <c r="W102">
        <v>7576</v>
      </c>
      <c r="X102">
        <f t="shared" si="233"/>
        <v>959.59574411349035</v>
      </c>
      <c r="Z102" t="s">
        <v>37</v>
      </c>
      <c r="AA102">
        <v>433.7</v>
      </c>
      <c r="AC102" s="2">
        <v>42461</v>
      </c>
      <c r="AD102">
        <f t="shared" si="154"/>
        <v>749.32088194604557</v>
      </c>
      <c r="AE102">
        <f t="shared" si="226"/>
        <v>203.41503919760203</v>
      </c>
      <c r="AF102">
        <f t="shared" si="227"/>
        <v>532.41571708554306</v>
      </c>
      <c r="AG102">
        <f t="shared" si="228"/>
        <v>1485.1516382291907</v>
      </c>
      <c r="AH102" s="9">
        <f t="shared" si="176"/>
        <v>-2.5638187329325435E-2</v>
      </c>
      <c r="AJ102" s="9">
        <f t="shared" si="210"/>
        <v>-2.6375324141213907E-2</v>
      </c>
      <c r="AP102" s="8">
        <f t="shared" si="151"/>
        <v>0.13696583834371445</v>
      </c>
      <c r="AQ102" s="8">
        <f t="shared" si="72"/>
        <v>0.5045416660883818</v>
      </c>
      <c r="AR102" s="8">
        <f t="shared" si="73"/>
        <v>0.35849249556790369</v>
      </c>
      <c r="AU102" s="2">
        <v>42461</v>
      </c>
      <c r="AV102" s="1">
        <f>'Lán með veð í íbúð'!P102*($AA$143/$AA102)</f>
        <v>1256.1297694258703</v>
      </c>
      <c r="AW102" s="1">
        <f>'Lán með veð í íbúð'!Q102*($AA$143/$AA102)</f>
        <v>228.62915264007378</v>
      </c>
      <c r="AX102" s="1">
        <f>'Lán með veð í íbúð'!R102*($AA$143/$AA102)</f>
        <v>0.39271616324648373</v>
      </c>
      <c r="AY102" s="1">
        <f t="shared" si="132"/>
        <v>1485.1516382291904</v>
      </c>
      <c r="AZ102" s="8">
        <f t="shared" si="136"/>
        <v>0.8457922659827567</v>
      </c>
      <c r="BA102" s="8">
        <f t="shared" si="137"/>
        <v>0.15394330569010317</v>
      </c>
      <c r="BB102" s="8">
        <f t="shared" si="138"/>
        <v>2.644283271402077E-4</v>
      </c>
      <c r="BC102" s="1">
        <f t="shared" si="177"/>
        <v>-67.348165000359131</v>
      </c>
      <c r="BD102" s="1">
        <f t="shared" si="178"/>
        <v>27.302533202134668</v>
      </c>
      <c r="BE102" s="1">
        <f t="shared" si="179"/>
        <v>-0.1868693168471931</v>
      </c>
      <c r="BF102" s="1">
        <f t="shared" ref="BF102" si="237">SUM(AY100:AY102)-SUM(AY88:AY90)</f>
        <v>-117.21822318758041</v>
      </c>
      <c r="BG102" s="9">
        <f t="shared" si="181"/>
        <v>-2.5638187329325435E-2</v>
      </c>
      <c r="BH102" s="9">
        <f t="shared" ref="BH102:BI102" si="238">SUM(AW100:AW102)/SUM(AW88:AW90)-1</f>
        <v>0.14403416448248074</v>
      </c>
      <c r="BI102" s="9">
        <f t="shared" si="238"/>
        <v>-0.30335360088799102</v>
      </c>
      <c r="BJ102" s="1"/>
      <c r="BK102" s="1">
        <f>'Lán með veð í íbúð'!P102-'Lán með veð í íbúð'!P90</f>
        <v>-43.233999999999924</v>
      </c>
      <c r="BL102" s="1">
        <f>'Lán með veð í íbúð'!Q102-'Lán með veð í íbúð'!Q90</f>
        <v>28.03400000000002</v>
      </c>
      <c r="BM102" s="1">
        <f>'Lán með veð í íbúð'!R102-'Lán með veð í íbúð'!R90</f>
        <v>-0.16400000000000003</v>
      </c>
      <c r="BQ102" s="2">
        <v>42461</v>
      </c>
      <c r="BR102" s="10">
        <f t="shared" si="171"/>
        <v>42.217781243469517</v>
      </c>
      <c r="BS102" s="10">
        <f t="shared" si="172"/>
        <v>14.38092093062312</v>
      </c>
      <c r="BT102" s="10">
        <f t="shared" si="173"/>
        <v>-96.83120328916425</v>
      </c>
    </row>
    <row r="103" spans="1:72" x14ac:dyDescent="0.25">
      <c r="A103" s="2">
        <v>42491</v>
      </c>
      <c r="B103" s="1">
        <f>(Sheet1!B213)/1000</f>
        <v>193.01599999999999</v>
      </c>
      <c r="C103" s="1">
        <f>'Lán með veð í íbúð'!C103/1000</f>
        <v>696.78399999999999</v>
      </c>
      <c r="D103" s="1">
        <f>'Lán með veð í íbúð'!D103/1000</f>
        <v>488.62299999999999</v>
      </c>
      <c r="E103" s="1">
        <f t="shared" si="135"/>
        <v>1378.423</v>
      </c>
      <c r="G103" s="8">
        <f t="shared" si="183"/>
        <v>0.14002668266562585</v>
      </c>
      <c r="H103" s="8">
        <f t="shared" si="183"/>
        <v>0.50549359666807647</v>
      </c>
      <c r="I103" s="8">
        <f t="shared" si="183"/>
        <v>0.35447972066629763</v>
      </c>
      <c r="J103" s="9">
        <f t="shared" si="236"/>
        <v>3.0608443219113934E-3</v>
      </c>
      <c r="K103" s="9">
        <f t="shared" si="222"/>
        <v>0.84569468153099581</v>
      </c>
      <c r="L103" s="9">
        <f t="shared" si="223"/>
        <v>0.15404705231993374</v>
      </c>
      <c r="M103" s="17">
        <f t="shared" si="215"/>
        <v>1.0374662983056449E-4</v>
      </c>
      <c r="N103" s="1">
        <f t="shared" si="216"/>
        <v>1378.423</v>
      </c>
      <c r="O103">
        <f t="shared" si="115"/>
        <v>0.84569468153099581</v>
      </c>
      <c r="P103">
        <f t="shared" si="219"/>
        <v>0.15404705231993374</v>
      </c>
      <c r="Q103" s="2">
        <v>42491</v>
      </c>
      <c r="R103" s="1">
        <f>'Lán með veð í íbúð'!P103</f>
        <v>1165.7249999999999</v>
      </c>
      <c r="S103" s="1">
        <f>'Lán með veð í íbúð'!Q103</f>
        <v>212.34200000000001</v>
      </c>
      <c r="T103" s="1">
        <f>'Lán með veð í íbúð'!R103</f>
        <v>0.35599999999999998</v>
      </c>
      <c r="V103">
        <v>183627</v>
      </c>
      <c r="W103">
        <v>9389</v>
      </c>
      <c r="X103">
        <f t="shared" si="233"/>
        <v>951.35636423923415</v>
      </c>
      <c r="Z103" t="s">
        <v>38</v>
      </c>
      <c r="AA103">
        <v>435.5</v>
      </c>
      <c r="AC103" s="2">
        <v>42491</v>
      </c>
      <c r="AD103">
        <f t="shared" si="154"/>
        <v>752.7827141216992</v>
      </c>
      <c r="AE103">
        <f t="shared" si="226"/>
        <v>208.5281928817451</v>
      </c>
      <c r="AF103">
        <f t="shared" si="227"/>
        <v>527.89235706084958</v>
      </c>
      <c r="AG103">
        <f t="shared" si="228"/>
        <v>1489.2032640642938</v>
      </c>
      <c r="AH103" s="9">
        <f t="shared" si="176"/>
        <v>-2.2748016623738265E-2</v>
      </c>
      <c r="AJ103" s="9">
        <f t="shared" si="210"/>
        <v>-1.8297117535850949E-2</v>
      </c>
      <c r="AP103" s="8">
        <f t="shared" si="151"/>
        <v>0.14002668266562587</v>
      </c>
      <c r="AQ103" s="8">
        <f t="shared" si="72"/>
        <v>0.50549359666807658</v>
      </c>
      <c r="AR103" s="8">
        <f t="shared" si="73"/>
        <v>0.35447972066629768</v>
      </c>
      <c r="AU103" s="2">
        <v>42491</v>
      </c>
      <c r="AV103" s="1">
        <f>'Lán með veð í íbúð'!P103*($AA$143/$AA103)</f>
        <v>1259.4112801377726</v>
      </c>
      <c r="AW103" s="1">
        <f>'Lán með veð í íbúð'!Q103*($AA$143/$AA103)</f>
        <v>229.40737313432837</v>
      </c>
      <c r="AX103" s="1">
        <f>'Lán með veð í íbúð'!R103*($AA$143/$AA103)</f>
        <v>0.38461079219288175</v>
      </c>
      <c r="AY103" s="1">
        <f t="shared" si="132"/>
        <v>1489.2032640642938</v>
      </c>
      <c r="AZ103" s="8">
        <f t="shared" si="136"/>
        <v>0.84569468153099592</v>
      </c>
      <c r="BA103" s="8">
        <f t="shared" si="137"/>
        <v>0.15404705231993374</v>
      </c>
      <c r="BB103" s="8">
        <f t="shared" si="138"/>
        <v>2.5826614907035073E-4</v>
      </c>
      <c r="BC103" s="1">
        <f t="shared" si="177"/>
        <v>-56.16034060020047</v>
      </c>
      <c r="BD103" s="1">
        <f t="shared" si="178"/>
        <v>28.510905362259223</v>
      </c>
      <c r="BE103" s="1">
        <f t="shared" si="179"/>
        <v>-0.10654637735405897</v>
      </c>
      <c r="BF103" s="1">
        <f t="shared" ref="BF103" si="239">SUM(AY101:AY103)-SUM(AY89:AY91)</f>
        <v>-103.76352277893693</v>
      </c>
      <c r="BG103" s="9">
        <f t="shared" si="181"/>
        <v>-2.2748016623738487E-2</v>
      </c>
      <c r="BH103" s="9">
        <f t="shared" ref="BH103:BI103" si="240">SUM(AW101:AW103)/SUM(AW89:AW91)-1</f>
        <v>0.13844382704159242</v>
      </c>
      <c r="BI103" s="9">
        <f t="shared" si="240"/>
        <v>-0.30088204919636474</v>
      </c>
      <c r="BJ103" s="1"/>
      <c r="BK103" s="1">
        <f>'Lán með veð í íbúð'!P103-'Lán með veð í íbúð'!P91</f>
        <v>-31.57100000000014</v>
      </c>
      <c r="BL103" s="1">
        <f>'Lán með veð í íbúð'!Q103-'Lán með veð í íbúð'!Q91</f>
        <v>29.507000000000005</v>
      </c>
      <c r="BM103" s="1">
        <f>'Lán með veð í íbúð'!R103-'Lán með veð í íbúð'!R91</f>
        <v>-9.1000000000000025E-2</v>
      </c>
      <c r="BQ103" s="2">
        <v>42491</v>
      </c>
      <c r="BR103" s="10">
        <f t="shared" si="171"/>
        <v>47.72385027303028</v>
      </c>
      <c r="BS103" s="10">
        <f t="shared" si="172"/>
        <v>21.269852153113618</v>
      </c>
      <c r="BT103" s="10">
        <f t="shared" si="173"/>
        <v>-96.749684041439082</v>
      </c>
    </row>
    <row r="104" spans="1:72" x14ac:dyDescent="0.25">
      <c r="A104" s="2">
        <v>42522</v>
      </c>
      <c r="B104" s="1">
        <f>(Sheet1!B214)/1000</f>
        <v>199.423</v>
      </c>
      <c r="C104" s="1">
        <f>'Lán með veð í íbúð'!C104/1000</f>
        <v>702.36800000000005</v>
      </c>
      <c r="D104" s="1">
        <f>'Lán með veð í íbúð'!D104/1000</f>
        <v>477.55700000000002</v>
      </c>
      <c r="E104" s="1">
        <f t="shared" si="135"/>
        <v>1379.348</v>
      </c>
      <c r="G104" s="8">
        <f t="shared" si="183"/>
        <v>0.14457772802802485</v>
      </c>
      <c r="H104" s="8">
        <f t="shared" si="183"/>
        <v>0.50920289876086389</v>
      </c>
      <c r="I104" s="8">
        <f t="shared" si="183"/>
        <v>0.34621937321111135</v>
      </c>
      <c r="J104" s="9">
        <f t="shared" si="236"/>
        <v>4.5510453623990033E-3</v>
      </c>
      <c r="K104" s="9">
        <f t="shared" si="222"/>
        <v>0.84477158773565475</v>
      </c>
      <c r="L104" s="9">
        <f t="shared" si="223"/>
        <v>0.15496886934986676</v>
      </c>
      <c r="M104" s="17">
        <f t="shared" si="215"/>
        <v>9.2181702993301973E-4</v>
      </c>
      <c r="N104" s="1">
        <f t="shared" si="216"/>
        <v>1379.348</v>
      </c>
      <c r="O104">
        <f t="shared" si="115"/>
        <v>0.84477158773565475</v>
      </c>
      <c r="P104">
        <f t="shared" si="219"/>
        <v>0.15496886934986676</v>
      </c>
      <c r="Q104" s="2">
        <v>42522</v>
      </c>
      <c r="R104" s="1">
        <f>'Lán með veð í íbúð'!P104</f>
        <v>1165.2339999999999</v>
      </c>
      <c r="S104" s="1">
        <f>'Lán með veð í íbúð'!Q104</f>
        <v>213.756</v>
      </c>
      <c r="T104" s="1">
        <f>'Lán með veð í íbúð'!R104</f>
        <v>0.35799999999999998</v>
      </c>
      <c r="V104">
        <v>188151</v>
      </c>
      <c r="W104">
        <v>11272</v>
      </c>
      <c r="X104">
        <f t="shared" si="233"/>
        <v>943.47693094577858</v>
      </c>
      <c r="Z104" t="s">
        <v>39</v>
      </c>
      <c r="AA104">
        <v>436.3</v>
      </c>
      <c r="AC104" s="2">
        <v>42522</v>
      </c>
      <c r="AD104">
        <f t="shared" si="154"/>
        <v>757.42412101764853</v>
      </c>
      <c r="AE104">
        <f t="shared" si="226"/>
        <v>215.05505730002292</v>
      </c>
      <c r="AF104">
        <f t="shared" si="227"/>
        <v>514.99098899839566</v>
      </c>
      <c r="AG104">
        <f t="shared" si="228"/>
        <v>1487.4701673160671</v>
      </c>
      <c r="AH104" s="9">
        <f t="shared" si="176"/>
        <v>-2.028799888151378E-2</v>
      </c>
      <c r="AJ104" s="9">
        <f t="shared" si="210"/>
        <v>-1.6143865089154219E-2</v>
      </c>
      <c r="AP104" s="8">
        <f t="shared" si="151"/>
        <v>0.14457772802802482</v>
      </c>
      <c r="AQ104" s="8">
        <f t="shared" si="72"/>
        <v>0.50920289876086389</v>
      </c>
      <c r="AR104" s="8">
        <f t="shared" si="73"/>
        <v>0.34621937321111135</v>
      </c>
      <c r="AU104" s="2">
        <v>42522</v>
      </c>
      <c r="AV104" s="1">
        <f>'Lán með veð í íbúð'!P104*($AA$143/$AA104)</f>
        <v>1256.5725349530139</v>
      </c>
      <c r="AW104" s="1">
        <f>'Lán með veð í íbúð'!Q104*($AA$143/$AA104)</f>
        <v>230.51157002062803</v>
      </c>
      <c r="AX104" s="1">
        <f>'Lán með veð í íbúð'!R104*($AA$143/$AA104)</f>
        <v>0.38606234242493698</v>
      </c>
      <c r="AY104" s="1">
        <f t="shared" si="132"/>
        <v>1487.4701673160669</v>
      </c>
      <c r="AZ104" s="8">
        <f t="shared" si="136"/>
        <v>0.84477158773565486</v>
      </c>
      <c r="BA104" s="8">
        <f t="shared" si="137"/>
        <v>0.15496886934986676</v>
      </c>
      <c r="BB104" s="8">
        <f t="shared" si="138"/>
        <v>2.5954291447843474E-4</v>
      </c>
      <c r="BC104" s="1">
        <f t="shared" si="177"/>
        <v>-52.832362554556539</v>
      </c>
      <c r="BD104" s="1">
        <f t="shared" si="178"/>
        <v>28.523169135466134</v>
      </c>
      <c r="BE104" s="1">
        <f t="shared" si="179"/>
        <v>-9.8356478912123346E-2</v>
      </c>
      <c r="BF104" s="1">
        <f t="shared" ref="BF104" si="241">SUM(AY102:AY104)-SUM(AY90:AY92)</f>
        <v>-92.396032628370449</v>
      </c>
      <c r="BG104" s="9">
        <f t="shared" si="181"/>
        <v>-2.0287998881514002E-2</v>
      </c>
      <c r="BH104" s="9">
        <f t="shared" ref="BH104:BI104" si="242">SUM(AW102:AW104)/SUM(AW90:AW92)-1</f>
        <v>0.13958127139511789</v>
      </c>
      <c r="BI104" s="9">
        <f t="shared" si="242"/>
        <v>-0.25191736062434811</v>
      </c>
      <c r="BJ104" s="1"/>
      <c r="BK104" s="1">
        <f>'Lán með veð í íbúð'!P104-'Lán með veð í íbúð'!P92</f>
        <v>-29.510999999999967</v>
      </c>
      <c r="BL104" s="1">
        <f>'Lán með veð í íbúð'!Q104-'Lán með veð í íbúð'!Q92</f>
        <v>29.455000000000013</v>
      </c>
      <c r="BM104" s="1">
        <f>'Lán með veð í íbúð'!R104-'Lán með veð í íbúð'!R92</f>
        <v>-8.4000000000000019E-2</v>
      </c>
      <c r="BQ104" s="2">
        <v>42522</v>
      </c>
      <c r="BR104" s="10">
        <f t="shared" si="171"/>
        <v>50.988043682451689</v>
      </c>
      <c r="BS104" s="10">
        <f t="shared" si="172"/>
        <v>29.414147679710794</v>
      </c>
      <c r="BT104" s="10">
        <f t="shared" si="173"/>
        <v>-104.80974126016486</v>
      </c>
    </row>
    <row r="105" spans="1:72" x14ac:dyDescent="0.25">
      <c r="A105" s="2">
        <v>42552</v>
      </c>
      <c r="B105" s="1">
        <f>(Sheet1!B215)/1000</f>
        <v>204.84299999999999</v>
      </c>
      <c r="C105" s="1">
        <f>'Lán með veð í íbúð'!C105/1000</f>
        <v>707.18100000000004</v>
      </c>
      <c r="D105" s="1">
        <f>'Lán með veð í íbúð'!D105/1000</f>
        <v>470.51</v>
      </c>
      <c r="E105" s="1">
        <f t="shared" si="135"/>
        <v>1382.5340000000001</v>
      </c>
      <c r="G105" s="8">
        <f t="shared" si="183"/>
        <v>0.14816489142400835</v>
      </c>
      <c r="H105" s="8">
        <f t="shared" si="183"/>
        <v>0.51151074765611548</v>
      </c>
      <c r="I105" s="8">
        <f t="shared" si="183"/>
        <v>0.34032436091987606</v>
      </c>
      <c r="J105" s="9">
        <f t="shared" si="236"/>
        <v>3.5871633959835003E-3</v>
      </c>
      <c r="K105" s="9">
        <f t="shared" si="222"/>
        <v>0.84472208278422078</v>
      </c>
      <c r="L105" s="9">
        <f t="shared" si="223"/>
        <v>0.15485405783872222</v>
      </c>
      <c r="M105" s="17">
        <f t="shared" si="215"/>
        <v>-1.148115111445358E-4</v>
      </c>
      <c r="N105" s="1">
        <f t="shared" si="216"/>
        <v>1382.2919999999999</v>
      </c>
      <c r="O105">
        <f t="shared" si="115"/>
        <v>0.84472208278422078</v>
      </c>
      <c r="P105">
        <f t="shared" si="219"/>
        <v>0.15485405783872222</v>
      </c>
      <c r="Q105" s="2">
        <v>42552</v>
      </c>
      <c r="R105" s="1">
        <f>'Lán með veð í íbúð'!P105</f>
        <v>1167.857</v>
      </c>
      <c r="S105" s="1">
        <f>'Lán með veð í íbúð'!Q105</f>
        <v>214.09100000000001</v>
      </c>
      <c r="T105" s="1">
        <f>'Lán með veð í íbúð'!R105</f>
        <v>0.34399999999999997</v>
      </c>
      <c r="V105">
        <v>192196</v>
      </c>
      <c r="W105">
        <v>12647</v>
      </c>
      <c r="X105">
        <f t="shared" si="233"/>
        <v>938.26003329379091</v>
      </c>
      <c r="Z105" t="s">
        <v>40</v>
      </c>
      <c r="AA105">
        <v>434.9</v>
      </c>
      <c r="AC105" s="2">
        <v>42552</v>
      </c>
      <c r="AD105">
        <f t="shared" si="154"/>
        <v>765.06935042538532</v>
      </c>
      <c r="AE105">
        <f t="shared" si="226"/>
        <v>221.6110174752817</v>
      </c>
      <c r="AF105">
        <f t="shared" si="227"/>
        <v>509.02495976086465</v>
      </c>
      <c r="AG105">
        <f t="shared" si="228"/>
        <v>1495.7053276615318</v>
      </c>
      <c r="AH105" s="9">
        <f t="shared" si="176"/>
        <v>-1.3534346432555799E-2</v>
      </c>
      <c r="AJ105" s="9">
        <f t="shared" si="210"/>
        <v>-6.1118064124532356E-3</v>
      </c>
      <c r="AP105" s="8">
        <f t="shared" ref="AP105:AP127" si="243">AE105/$AG105</f>
        <v>0.14816489142400835</v>
      </c>
      <c r="AQ105" s="8">
        <f t="shared" ref="AQ105:AQ126" si="244">AD105/$AG105</f>
        <v>0.51151074765611548</v>
      </c>
      <c r="AR105" s="8">
        <f t="shared" ref="AR105:AR126" si="245">AF105/$AG105</f>
        <v>0.34032436091987606</v>
      </c>
      <c r="AU105" s="2">
        <v>42552</v>
      </c>
      <c r="AV105" s="1">
        <f>'Lán með veð í íbúð'!P105*($AA$143/$AA105)</f>
        <v>1263.4553196137044</v>
      </c>
      <c r="AW105" s="1">
        <f>'Lán með veð í íbúð'!Q105*($AA$143/$AA105)</f>
        <v>231.61603931938382</v>
      </c>
      <c r="AX105" s="1">
        <f>'Lán með veð í íbúð'!R105*($AA$143/$AA105)</f>
        <v>0.37215911703839966</v>
      </c>
      <c r="AY105" s="1">
        <f t="shared" si="132"/>
        <v>1495.4435180501266</v>
      </c>
      <c r="AZ105" s="8">
        <f t="shared" si="136"/>
        <v>0.84486996958674432</v>
      </c>
      <c r="BA105" s="8">
        <f t="shared" si="137"/>
        <v>0.15488116837831661</v>
      </c>
      <c r="BB105" s="8">
        <f t="shared" si="138"/>
        <v>2.4886203493907217E-4</v>
      </c>
      <c r="BC105" s="1">
        <f t="shared" si="177"/>
        <v>-33.007430386295709</v>
      </c>
      <c r="BD105" s="1">
        <f t="shared" si="178"/>
        <v>23.658321877523349</v>
      </c>
      <c r="BE105" s="1">
        <f t="shared" si="179"/>
        <v>-0.1103769294732283</v>
      </c>
      <c r="BF105" s="1">
        <f t="shared" ref="BF105" si="246">SUM(AY103:AY105)-SUM(AY91:AY93)</f>
        <v>-61.623016951542922</v>
      </c>
      <c r="BG105" s="9">
        <f t="shared" si="181"/>
        <v>-1.3592093372906566E-2</v>
      </c>
      <c r="BH105" s="9">
        <f t="shared" ref="BH105:BI105" si="247">SUM(AW103:AW105)/SUM(AW91:AW93)-1</f>
        <v>0.13210014856783214</v>
      </c>
      <c r="BI105" s="9">
        <f t="shared" si="247"/>
        <v>-0.21622466426005227</v>
      </c>
      <c r="BJ105" s="1"/>
      <c r="BK105" s="1">
        <f>'Lán með veð í íbúð'!P105-'Lán með veð í íbúð'!P93</f>
        <v>-17.008000000000038</v>
      </c>
      <c r="BL105" s="1">
        <f>'Lán með veð í íbúð'!Q105-'Lán með veð í íbúð'!Q93</f>
        <v>24.03400000000002</v>
      </c>
      <c r="BM105" s="1">
        <f>'Lán með veð í íbúð'!R105-'Lán með veð í íbúð'!R93</f>
        <v>-9.7000000000000031E-2</v>
      </c>
      <c r="BQ105" s="2">
        <v>42552</v>
      </c>
      <c r="BR105" s="10">
        <f t="shared" si="171"/>
        <v>57.226172518408475</v>
      </c>
      <c r="BS105" s="10">
        <f t="shared" si="172"/>
        <v>35.558904684584007</v>
      </c>
      <c r="BT105" s="10">
        <f t="shared" si="173"/>
        <v>-101.98275302983308</v>
      </c>
    </row>
    <row r="106" spans="1:72" x14ac:dyDescent="0.25">
      <c r="A106" s="2">
        <v>42583</v>
      </c>
      <c r="B106" s="1">
        <f>(Sheet1!B216)/1000</f>
        <v>210.49700000000001</v>
      </c>
      <c r="C106" s="1">
        <f>'Lán með veð í íbúð'!C106/1000</f>
        <v>708.18299999999999</v>
      </c>
      <c r="D106" s="1">
        <f>'Lán með veð í íbúð'!D106/1000</f>
        <v>466.42899999999997</v>
      </c>
      <c r="E106" s="1">
        <f t="shared" si="135"/>
        <v>1385.1089999999999</v>
      </c>
      <c r="G106" s="8">
        <f t="shared" si="183"/>
        <v>0.1519714332951414</v>
      </c>
      <c r="H106" s="8">
        <f t="shared" si="183"/>
        <v>0.51128322752938582</v>
      </c>
      <c r="I106" s="8">
        <f t="shared" si="183"/>
        <v>0.33674533917547284</v>
      </c>
      <c r="J106" s="9">
        <f t="shared" si="236"/>
        <v>3.8065418711330512E-3</v>
      </c>
      <c r="K106" s="9">
        <f t="shared" si="222"/>
        <v>0.84496743577581268</v>
      </c>
      <c r="L106" s="9">
        <f t="shared" si="223"/>
        <v>0.1548008135099837</v>
      </c>
      <c r="M106" s="17">
        <f t="shared" si="215"/>
        <v>-5.3244328738516478E-5</v>
      </c>
      <c r="N106" s="1">
        <f t="shared" si="216"/>
        <v>1385.1210000000001</v>
      </c>
      <c r="O106">
        <f t="shared" si="115"/>
        <v>0.84496743577581268</v>
      </c>
      <c r="P106">
        <f t="shared" si="219"/>
        <v>0.1548008135099837</v>
      </c>
      <c r="Q106" s="2">
        <v>42583</v>
      </c>
      <c r="R106" s="1">
        <f>'Lán með veð í íbúð'!P106</f>
        <v>1170.3720000000001</v>
      </c>
      <c r="S106" s="1">
        <f>'Lán með veð í íbúð'!Q106</f>
        <v>214.416</v>
      </c>
      <c r="T106" s="1">
        <f>'Lán með veð í íbúð'!R106</f>
        <v>0.33300000000000002</v>
      </c>
      <c r="V106">
        <v>196165</v>
      </c>
      <c r="W106">
        <v>14332</v>
      </c>
      <c r="X106">
        <f t="shared" si="233"/>
        <v>931.91351895751473</v>
      </c>
      <c r="Z106" t="s">
        <v>41</v>
      </c>
      <c r="AA106">
        <v>436.4</v>
      </c>
      <c r="AC106" s="2">
        <v>42583</v>
      </c>
      <c r="AD106">
        <f t="shared" ref="AD106:AD142" si="248">C106*($AA$143/$AA106)</f>
        <v>763.51993927589376</v>
      </c>
      <c r="AE106">
        <f t="shared" si="226"/>
        <v>226.94509280476629</v>
      </c>
      <c r="AF106">
        <f t="shared" si="227"/>
        <v>502.87544569202566</v>
      </c>
      <c r="AG106">
        <f t="shared" si="228"/>
        <v>1493.3404777726857</v>
      </c>
      <c r="AH106" s="9">
        <f t="shared" si="176"/>
        <v>-9.9599302934092471E-3</v>
      </c>
      <c r="AJ106" s="9">
        <f t="shared" si="210"/>
        <v>-7.5952492893878176E-3</v>
      </c>
      <c r="AP106" s="8">
        <f t="shared" si="243"/>
        <v>0.1519714332951414</v>
      </c>
      <c r="AQ106" s="8">
        <f t="shared" si="244"/>
        <v>0.51128322752938582</v>
      </c>
      <c r="AR106" s="8">
        <f t="shared" si="245"/>
        <v>0.33674533917547278</v>
      </c>
      <c r="AU106" s="2">
        <v>42583</v>
      </c>
      <c r="AV106" s="1">
        <f>'Lán með veð í íbúð'!P106*($AA$143/$AA106)</f>
        <v>1261.8240742438131</v>
      </c>
      <c r="AW106" s="1">
        <f>'Lán með veð í íbúð'!Q106*($AA$143/$AA106)</f>
        <v>231.17032080659948</v>
      </c>
      <c r="AX106" s="1">
        <f>'Lán með veð í íbúð'!R106*($AA$143/$AA106)</f>
        <v>0.35902039413382225</v>
      </c>
      <c r="AY106" s="1">
        <f t="shared" si="132"/>
        <v>1493.3534154445463</v>
      </c>
      <c r="AZ106" s="8">
        <f t="shared" si="136"/>
        <v>0.84496011539786064</v>
      </c>
      <c r="BA106" s="8">
        <f t="shared" si="137"/>
        <v>0.15479947239266464</v>
      </c>
      <c r="BB106" s="8">
        <f t="shared" si="138"/>
        <v>2.4041220947484016E-4</v>
      </c>
      <c r="BC106" s="1">
        <f t="shared" si="177"/>
        <v>-28.138255157065942</v>
      </c>
      <c r="BD106" s="1">
        <f t="shared" si="178"/>
        <v>16.79841819267395</v>
      </c>
      <c r="BE106" s="1">
        <f t="shared" si="179"/>
        <v>-7.6325430524979532E-2</v>
      </c>
      <c r="BF106" s="1">
        <f t="shared" ref="BF106" si="249">SUM(AY104:AY106)-SUM(AY92:AY94)</f>
        <v>-45.283197731165274</v>
      </c>
      <c r="BG106" s="9">
        <f t="shared" si="181"/>
        <v>-1.0014971578612752E-2</v>
      </c>
      <c r="BH106" s="9">
        <f t="shared" ref="BH106:BI106" si="250">SUM(AW104:AW106)/SUM(AW92:AW94)-1</f>
        <v>0.11048841598661463</v>
      </c>
      <c r="BI106" s="9">
        <f t="shared" si="250"/>
        <v>-0.20327939680369844</v>
      </c>
      <c r="BJ106" s="1"/>
      <c r="BK106" s="1">
        <f>'Lán með veð í íbúð'!P106-'Lán með veð í íbúð'!P94</f>
        <v>-14.857999999999947</v>
      </c>
      <c r="BL106" s="1">
        <f>'Lán með veð í íbúð'!Q106-'Lán með veð í íbúð'!Q94</f>
        <v>17.448999999999984</v>
      </c>
      <c r="BM106" s="1">
        <f>'Lán með veð í íbúð'!R106-'Lán með veð í íbúð'!R94</f>
        <v>-6.7000000000000004E-2</v>
      </c>
      <c r="BQ106" s="2">
        <v>42583</v>
      </c>
      <c r="BR106" s="10">
        <f t="shared" si="171"/>
        <v>44.448357041334361</v>
      </c>
      <c r="BS106" s="10">
        <f t="shared" si="172"/>
        <v>42.189766642379084</v>
      </c>
      <c r="BT106" s="10">
        <f t="shared" si="173"/>
        <v>-98.067223750491166</v>
      </c>
    </row>
    <row r="107" spans="1:72" x14ac:dyDescent="0.25">
      <c r="A107" s="2">
        <v>42614</v>
      </c>
      <c r="B107" s="1">
        <f>(Sheet1!B217)/1000</f>
        <v>216.44800000000001</v>
      </c>
      <c r="C107" s="1">
        <f>'Lán með veð í íbúð'!C107/1000</f>
        <v>712.81399999999996</v>
      </c>
      <c r="D107" s="1">
        <f>'Lán með veð í íbúð'!D107/1000</f>
        <v>458.22699999999998</v>
      </c>
      <c r="E107" s="1">
        <f t="shared" si="135"/>
        <v>1387.489</v>
      </c>
      <c r="G107" s="8">
        <f t="shared" si="183"/>
        <v>0.15599979531369257</v>
      </c>
      <c r="H107" s="8">
        <f t="shared" si="183"/>
        <v>0.51374389274437482</v>
      </c>
      <c r="I107" s="8">
        <f t="shared" si="183"/>
        <v>0.3302563119419325</v>
      </c>
      <c r="J107" s="9">
        <f t="shared" si="236"/>
        <v>4.0283620185511682E-3</v>
      </c>
      <c r="K107" s="9">
        <f t="shared" si="222"/>
        <v>0.84534580093968303</v>
      </c>
      <c r="L107" s="9">
        <f t="shared" si="223"/>
        <v>0.15444230548854801</v>
      </c>
      <c r="M107" s="17">
        <f t="shared" si="215"/>
        <v>-3.5850802143569394E-4</v>
      </c>
      <c r="N107" s="1">
        <f t="shared" si="216"/>
        <v>1387.5239999999999</v>
      </c>
      <c r="O107">
        <f t="shared" si="115"/>
        <v>0.84534580093968303</v>
      </c>
      <c r="P107">
        <f t="shared" si="219"/>
        <v>0.15444230548854801</v>
      </c>
      <c r="Q107" s="2">
        <v>42614</v>
      </c>
      <c r="R107" s="1">
        <f>'Lán með veð í íbúð'!P107</f>
        <v>1172.9079999999999</v>
      </c>
      <c r="S107" s="1">
        <f>'Lán með veð í íbúð'!Q107</f>
        <v>214.28700000000001</v>
      </c>
      <c r="T107" s="1">
        <f>'Lán með veð í íbúð'!R107</f>
        <v>0.32900000000000001</v>
      </c>
      <c r="V107">
        <v>200718</v>
      </c>
      <c r="W107">
        <v>15730</v>
      </c>
      <c r="X107">
        <f t="shared" si="233"/>
        <v>927.32665582495565</v>
      </c>
      <c r="Z107" t="s">
        <v>42</v>
      </c>
      <c r="AA107">
        <v>438.5</v>
      </c>
      <c r="AC107" s="2">
        <v>42614</v>
      </c>
      <c r="AD107">
        <f t="shared" si="248"/>
        <v>764.83235347776508</v>
      </c>
      <c r="AE107">
        <f t="shared" si="226"/>
        <v>232.24352109464084</v>
      </c>
      <c r="AF107">
        <f t="shared" si="227"/>
        <v>491.66659863169895</v>
      </c>
      <c r="AG107">
        <f t="shared" si="228"/>
        <v>1488.742473204105</v>
      </c>
      <c r="AH107" s="9">
        <f t="shared" si="176"/>
        <v>-1.2029187651872775E-2</v>
      </c>
      <c r="AJ107" s="9">
        <f t="shared" si="210"/>
        <v>-2.225956680446961E-2</v>
      </c>
      <c r="AP107" s="8">
        <f t="shared" si="243"/>
        <v>0.1559997953136926</v>
      </c>
      <c r="AQ107" s="8">
        <f t="shared" si="244"/>
        <v>0.51374389274437493</v>
      </c>
      <c r="AR107" s="8">
        <f t="shared" si="245"/>
        <v>0.3302563119419325</v>
      </c>
      <c r="AU107" s="2">
        <v>42614</v>
      </c>
      <c r="AV107" s="1">
        <f>'Lán með veð í íbúð'!P107*($AA$143/$AA107)</f>
        <v>1258.5021984036487</v>
      </c>
      <c r="AW107" s="1">
        <f>'Lán með veð í íbúð'!Q107*($AA$143/$AA107)</f>
        <v>229.92481984036488</v>
      </c>
      <c r="AX107" s="1">
        <f>'Lán með veð í íbúð'!R107*($AA$143/$AA107)</f>
        <v>0.35300912200684154</v>
      </c>
      <c r="AY107" s="1">
        <f t="shared" si="132"/>
        <v>1488.7800273660205</v>
      </c>
      <c r="AZ107" s="8">
        <f t="shared" si="136"/>
        <v>0.84532447727030302</v>
      </c>
      <c r="BA107" s="8">
        <f t="shared" si="137"/>
        <v>0.15443840971399414</v>
      </c>
      <c r="BB107" s="8">
        <f t="shared" si="138"/>
        <v>2.3711301570279148E-4</v>
      </c>
      <c r="BC107" s="1">
        <f t="shared" si="177"/>
        <v>-42.885941401274749</v>
      </c>
      <c r="BD107" s="1">
        <f t="shared" si="178"/>
        <v>9.106691647146107</v>
      </c>
      <c r="BE107" s="1">
        <f t="shared" si="179"/>
        <v>-7.6406809251867269E-2</v>
      </c>
      <c r="BF107" s="1">
        <f t="shared" ref="BF107" si="251">SUM(AY105:AY107)-SUM(AY93:AY95)</f>
        <v>-54.731304396543237</v>
      </c>
      <c r="BG107" s="9">
        <f t="shared" si="181"/>
        <v>-1.2075812410221598E-2</v>
      </c>
      <c r="BH107" s="9">
        <f t="shared" ref="BH107:BI107" si="252">SUM(AW105:AW107)/SUM(AW93:AW95)-1</f>
        <v>7.7063834635636708E-2</v>
      </c>
      <c r="BI107" s="9">
        <f t="shared" si="252"/>
        <v>-0.19528657196330068</v>
      </c>
      <c r="BJ107" s="1"/>
      <c r="BK107" s="1">
        <f>'Lán með veð í íbúð'!P107-'Lán með veð í íbúð'!P95</f>
        <v>-18.118000000000166</v>
      </c>
      <c r="BL107" s="1">
        <f>'Lán með veð í íbúð'!Q107-'Lán með veð í íbúð'!Q95</f>
        <v>12.194999999999993</v>
      </c>
      <c r="BM107" s="1">
        <f>'Lán með veð í íbúð'!R107-'Lán með veð í íbúð'!R95</f>
        <v>-6.4000000000000001E-2</v>
      </c>
      <c r="BQ107" s="2">
        <v>42614</v>
      </c>
      <c r="BR107" s="10">
        <f t="shared" si="171"/>
        <v>28.031101736009418</v>
      </c>
      <c r="BS107" s="10">
        <f t="shared" si="172"/>
        <v>46.200434703558642</v>
      </c>
      <c r="BT107" s="10">
        <f t="shared" si="173"/>
        <v>-108.124747164864</v>
      </c>
    </row>
    <row r="108" spans="1:72" x14ac:dyDescent="0.25">
      <c r="A108" s="2">
        <v>42644</v>
      </c>
      <c r="B108" s="1">
        <f>(Sheet1!B218)/1000</f>
        <v>223.43299999999999</v>
      </c>
      <c r="C108" s="1">
        <f>'Lán með veð í íbúð'!C108/1000</f>
        <v>725.32899999999995</v>
      </c>
      <c r="D108" s="1">
        <f>'Lán með veð í íbúð'!D108/1000</f>
        <v>455.38499999999999</v>
      </c>
      <c r="E108" s="1">
        <f t="shared" si="135"/>
        <v>1404.1469999999999</v>
      </c>
      <c r="G108" s="8">
        <f t="shared" si="183"/>
        <v>0.15912365300784034</v>
      </c>
      <c r="H108" s="8">
        <f t="shared" si="183"/>
        <v>0.51656201238189448</v>
      </c>
      <c r="I108" s="8">
        <f t="shared" si="183"/>
        <v>0.32431433461026515</v>
      </c>
      <c r="J108" s="9">
        <f t="shared" si="236"/>
        <v>3.1238576941477747E-3</v>
      </c>
      <c r="K108" s="9">
        <f t="shared" si="222"/>
        <v>0.84704806548032374</v>
      </c>
      <c r="L108" s="9">
        <f t="shared" si="223"/>
        <v>0.15272546250499416</v>
      </c>
      <c r="M108" s="17">
        <f t="shared" si="215"/>
        <v>-1.7168429835538457E-3</v>
      </c>
      <c r="N108" s="1">
        <f t="shared" si="216"/>
        <v>1404.13</v>
      </c>
      <c r="O108">
        <f t="shared" si="115"/>
        <v>0.84704806548032374</v>
      </c>
      <c r="P108">
        <f t="shared" si="219"/>
        <v>0.15272546250499416</v>
      </c>
      <c r="Q108" s="2">
        <v>42644</v>
      </c>
      <c r="R108" s="1">
        <f>'Lán með veð í íbúð'!P108</f>
        <v>1189.3800000000001</v>
      </c>
      <c r="S108" s="1">
        <f>'Lán með veð í íbúð'!Q108</f>
        <v>214.44900000000001</v>
      </c>
      <c r="T108" s="1">
        <f>'Lán með veð í íbúð'!R108</f>
        <v>0.30099999999999999</v>
      </c>
      <c r="V108">
        <v>206558</v>
      </c>
      <c r="W108">
        <v>16875</v>
      </c>
      <c r="X108">
        <f t="shared" si="233"/>
        <v>924.4740033925159</v>
      </c>
      <c r="Z108" t="s">
        <v>43</v>
      </c>
      <c r="AA108">
        <v>438.5</v>
      </c>
      <c r="AC108" s="2">
        <v>42644</v>
      </c>
      <c r="AD108">
        <f t="shared" si="248"/>
        <v>778.26064880273657</v>
      </c>
      <c r="AE108">
        <f t="shared" si="226"/>
        <v>239.73825883694411</v>
      </c>
      <c r="AF108">
        <f t="shared" si="227"/>
        <v>488.61720068415053</v>
      </c>
      <c r="AG108">
        <f t="shared" si="228"/>
        <v>1506.6161083238312</v>
      </c>
      <c r="AH108" s="9">
        <f t="shared" si="176"/>
        <v>-1.2540650396004493E-2</v>
      </c>
      <c r="AJ108" s="9">
        <f t="shared" si="210"/>
        <v>-7.6953100169001587E-3</v>
      </c>
      <c r="AP108" s="8">
        <f t="shared" si="243"/>
        <v>0.15912365300784034</v>
      </c>
      <c r="AQ108" s="8">
        <f t="shared" si="244"/>
        <v>0.51656201238189448</v>
      </c>
      <c r="AR108" s="8">
        <f t="shared" si="245"/>
        <v>0.32431433461026521</v>
      </c>
      <c r="AU108" s="2">
        <v>42644</v>
      </c>
      <c r="AV108" s="1">
        <f>'Lán með veð í íbúð'!P108*($AA$143/$AA108)</f>
        <v>1276.1762599771951</v>
      </c>
      <c r="AW108" s="1">
        <f>'Lán með veð í íbúð'!Q108*($AA$143/$AA108)</f>
        <v>230.09864196123149</v>
      </c>
      <c r="AX108" s="1">
        <f>'Lán með veð í íbúð'!R108*($AA$143/$AA108)</f>
        <v>0.32296579247434437</v>
      </c>
      <c r="AY108" s="1">
        <f t="shared" si="132"/>
        <v>1506.597867730901</v>
      </c>
      <c r="AZ108" s="8">
        <f t="shared" si="136"/>
        <v>0.84705832081075105</v>
      </c>
      <c r="BA108" s="8">
        <f t="shared" si="137"/>
        <v>0.15272731157371466</v>
      </c>
      <c r="BB108" s="8">
        <f t="shared" si="138"/>
        <v>2.1436761553417417E-4</v>
      </c>
      <c r="BC108" s="1">
        <f t="shared" si="177"/>
        <v>-18.127856987297946</v>
      </c>
      <c r="BD108" s="1">
        <f t="shared" si="178"/>
        <v>6.5287034604192513</v>
      </c>
      <c r="BE108" s="1">
        <f t="shared" si="179"/>
        <v>-0.1028754699995475</v>
      </c>
      <c r="BF108" s="1">
        <f t="shared" ref="BF108" si="253">SUM(AY106:AY108)-SUM(AY94:AY96)</f>
        <v>-56.973847955175188</v>
      </c>
      <c r="BG108" s="9">
        <f t="shared" si="181"/>
        <v>-1.2533555514193884E-2</v>
      </c>
      <c r="BH108" s="9">
        <f t="shared" ref="BH108:BI108" si="254">SUM(AW106:AW108)/SUM(AW94:AW96)-1</f>
        <v>4.923464510800768E-2</v>
      </c>
      <c r="BI108" s="9">
        <f t="shared" si="254"/>
        <v>-0.19805293040069127</v>
      </c>
      <c r="BJ108" s="1"/>
      <c r="BK108" s="1">
        <f>'Lán með veð í íbúð'!P108-'Lán með veð í íbúð'!P96</f>
        <v>4.012000000000171</v>
      </c>
      <c r="BL108" s="1">
        <f>'Lán með veð í íbúð'!Q108-'Lán með veð í íbúð'!Q96</f>
        <v>9.6960000000000264</v>
      </c>
      <c r="BM108" s="1">
        <f>'Lán með veð í íbúð'!R108-'Lán með veð í íbúð'!R96</f>
        <v>-8.9000000000000024E-2</v>
      </c>
      <c r="BQ108" s="2">
        <v>42644</v>
      </c>
      <c r="BR108" s="10">
        <f t="shared" si="171"/>
        <v>35.74198553979852</v>
      </c>
      <c r="BS108" s="10">
        <f t="shared" si="172"/>
        <v>53.654362341237459</v>
      </c>
      <c r="BT108" s="10">
        <f t="shared" si="173"/>
        <v>-101.08013628498389</v>
      </c>
    </row>
    <row r="109" spans="1:72" x14ac:dyDescent="0.25">
      <c r="A109" s="2">
        <v>42675</v>
      </c>
      <c r="B109" s="1">
        <f>(Sheet1!B219)/1000</f>
        <v>230.13800000000001</v>
      </c>
      <c r="C109" s="1">
        <f>'Lán með veð í íbúð'!C109/1000</f>
        <v>729.83</v>
      </c>
      <c r="D109" s="1">
        <f>'Lán með veð í íbúð'!D109/1000</f>
        <v>448.62099999999998</v>
      </c>
      <c r="E109" s="1">
        <f t="shared" si="135"/>
        <v>1408.5889999999999</v>
      </c>
      <c r="G109" s="8">
        <f t="shared" si="183"/>
        <v>0.16338193752755417</v>
      </c>
      <c r="H109" s="8">
        <f t="shared" si="183"/>
        <v>0.51812842496995226</v>
      </c>
      <c r="I109" s="8">
        <f t="shared" si="183"/>
        <v>0.31848963750249365</v>
      </c>
      <c r="J109" s="9">
        <f t="shared" si="236"/>
        <v>4.2582845197138286E-3</v>
      </c>
      <c r="K109" s="9">
        <f t="shared" si="222"/>
        <v>0.84729967364504488</v>
      </c>
      <c r="L109" s="9">
        <f t="shared" si="223"/>
        <v>0.15249728629145906</v>
      </c>
      <c r="M109" s="17">
        <f t="shared" si="215"/>
        <v>-2.2817621353510287E-4</v>
      </c>
      <c r="N109" s="1">
        <f t="shared" si="216"/>
        <v>1408.5890000000002</v>
      </c>
      <c r="O109">
        <f t="shared" si="115"/>
        <v>0.84729967364504488</v>
      </c>
      <c r="P109">
        <f t="shared" si="219"/>
        <v>0.15249728629145906</v>
      </c>
      <c r="Q109" s="2">
        <v>42675</v>
      </c>
      <c r="R109" s="1">
        <f>'Lán með veð í íbúð'!P109</f>
        <v>1193.4970000000001</v>
      </c>
      <c r="S109" s="1">
        <f>'Lán með veð í íbúð'!Q109</f>
        <v>214.80600000000001</v>
      </c>
      <c r="T109" s="1">
        <f>'Lán með veð í íbúð'!R109</f>
        <v>0.28599999999999998</v>
      </c>
      <c r="V109">
        <v>211787</v>
      </c>
      <c r="W109">
        <v>18351</v>
      </c>
      <c r="X109">
        <f t="shared" si="233"/>
        <v>920.26088694609314</v>
      </c>
      <c r="Z109" t="s">
        <v>44</v>
      </c>
      <c r="AA109">
        <v>438.4</v>
      </c>
      <c r="AC109" s="2">
        <v>42675</v>
      </c>
      <c r="AD109">
        <f t="shared" si="248"/>
        <v>783.26873859489058</v>
      </c>
      <c r="AE109">
        <f t="shared" si="226"/>
        <v>246.98888914233578</v>
      </c>
      <c r="AF109">
        <f t="shared" si="227"/>
        <v>481.46938982664233</v>
      </c>
      <c r="AG109">
        <f t="shared" si="228"/>
        <v>1511.7270175638687</v>
      </c>
      <c r="AH109" s="9">
        <f t="shared" si="176"/>
        <v>-1.1438885765320261E-2</v>
      </c>
      <c r="AJ109" s="9">
        <f t="shared" si="210"/>
        <v>-4.3308927763847649E-3</v>
      </c>
      <c r="AP109" s="8">
        <f t="shared" si="243"/>
        <v>0.16338193752755417</v>
      </c>
      <c r="AQ109" s="8">
        <f t="shared" si="244"/>
        <v>0.51812842496995226</v>
      </c>
      <c r="AR109" s="8">
        <f t="shared" si="245"/>
        <v>0.31848963750249359</v>
      </c>
      <c r="AU109" s="2">
        <v>42675</v>
      </c>
      <c r="AV109" s="1">
        <f>'Lán með veð í íbúð'!P109*($AA$143/$AA109)</f>
        <v>1280.8858086222629</v>
      </c>
      <c r="AW109" s="1">
        <f>'Lán með veð í íbúð'!Q109*($AA$143/$AA109)</f>
        <v>230.53426779197085</v>
      </c>
      <c r="AX109" s="1">
        <f>'Lán með veð í íbúð'!R109*($AA$143/$AA109)</f>
        <v>0.30694114963503649</v>
      </c>
      <c r="AY109" s="1">
        <f t="shared" si="132"/>
        <v>1511.7270175638689</v>
      </c>
      <c r="AZ109" s="8">
        <f t="shared" si="136"/>
        <v>0.84729967364504466</v>
      </c>
      <c r="BA109" s="8">
        <f t="shared" si="137"/>
        <v>0.15249728629145903</v>
      </c>
      <c r="BB109" s="8">
        <f t="shared" si="138"/>
        <v>2.0304006349616526E-4</v>
      </c>
      <c r="BC109" s="1">
        <f t="shared" si="177"/>
        <v>-9.702046524453408</v>
      </c>
      <c r="BD109" s="1">
        <f t="shared" si="178"/>
        <v>3.2249140425530527</v>
      </c>
      <c r="BE109" s="1">
        <f t="shared" si="179"/>
        <v>-9.8473382269947174E-2</v>
      </c>
      <c r="BF109" s="1">
        <f t="shared" ref="BF109" si="255">SUM(AY107:AY109)-SUM(AY95:AY97)</f>
        <v>-52.133291424428535</v>
      </c>
      <c r="BG109" s="9">
        <f t="shared" si="181"/>
        <v>-1.1434649625833404E-2</v>
      </c>
      <c r="BH109" s="9">
        <f t="shared" ref="BH109:BI109" si="256">SUM(AW107:AW109)/SUM(AW95:AW97)-1</f>
        <v>2.8078579098408607E-2</v>
      </c>
      <c r="BI109" s="9">
        <f t="shared" si="256"/>
        <v>-0.22032354329267367</v>
      </c>
      <c r="BJ109" s="1"/>
      <c r="BK109" s="1">
        <f>'Lán með veð í íbúð'!P109-'Lán með veð í íbúð'!P97</f>
        <v>15.647000000000162</v>
      </c>
      <c r="BL109" s="1">
        <f>'Lán með veð í íbúð'!Q109-'Lán með veð í íbúð'!Q97</f>
        <v>7.3530000000000086</v>
      </c>
      <c r="BM109" s="1">
        <f>'Lán með veð í íbúð'!R109-'Lán með veð í íbúð'!R97</f>
        <v>-8.4000000000000019E-2</v>
      </c>
      <c r="BQ109" s="2">
        <v>42675</v>
      </c>
      <c r="BR109" s="10">
        <f t="shared" si="171"/>
        <v>35.137580001504489</v>
      </c>
      <c r="BS109" s="10">
        <f t="shared" si="172"/>
        <v>59.033233576429865</v>
      </c>
      <c r="BT109" s="10">
        <f t="shared" si="173"/>
        <v>-100.74641944210475</v>
      </c>
    </row>
    <row r="110" spans="1:72" x14ac:dyDescent="0.25">
      <c r="A110" s="2">
        <v>42705</v>
      </c>
      <c r="B110" s="1">
        <f>(Sheet1!B220)/1000</f>
        <v>235.72200000000001</v>
      </c>
      <c r="C110" s="1">
        <f>'Lán með veð í íbúð'!C110/1000</f>
        <v>736.35</v>
      </c>
      <c r="D110" s="1">
        <f>'Lán með veð í íbúð'!D110/1000</f>
        <v>441.39499999999998</v>
      </c>
      <c r="E110" s="1">
        <f t="shared" si="135"/>
        <v>1413.4670000000001</v>
      </c>
      <c r="G110" s="8">
        <f t="shared" si="183"/>
        <v>0.16676866173741586</v>
      </c>
      <c r="H110" s="8">
        <f t="shared" si="183"/>
        <v>0.52095308910643123</v>
      </c>
      <c r="I110" s="8">
        <f t="shared" si="183"/>
        <v>0.31227824915615288</v>
      </c>
      <c r="J110" s="9">
        <f t="shared" si="236"/>
        <v>3.3867242098616912E-3</v>
      </c>
      <c r="K110" s="9">
        <f t="shared" si="222"/>
        <v>0.84714323008602255</v>
      </c>
      <c r="L110" s="9">
        <f t="shared" si="223"/>
        <v>0.15265513804001082</v>
      </c>
      <c r="M110" s="17">
        <f t="shared" si="215"/>
        <v>1.5785174855176276E-4</v>
      </c>
      <c r="N110" s="1">
        <f t="shared" si="216"/>
        <v>1413.4670000000001</v>
      </c>
      <c r="O110">
        <f t="shared" si="115"/>
        <v>0.84714323008602255</v>
      </c>
      <c r="P110">
        <f t="shared" si="219"/>
        <v>0.15265513804001082</v>
      </c>
      <c r="Q110" s="2">
        <v>42705</v>
      </c>
      <c r="R110" s="1">
        <f>'Lán með veð í íbúð'!P110</f>
        <v>1197.4090000000001</v>
      </c>
      <c r="S110" s="1">
        <f>'Lán með veð í íbúð'!Q110</f>
        <v>215.773</v>
      </c>
      <c r="T110" s="1">
        <f>'Lán með veð í íbúð'!R110</f>
        <v>0.28499999999999998</v>
      </c>
      <c r="V110">
        <v>215707</v>
      </c>
      <c r="W110">
        <v>20015</v>
      </c>
      <c r="X110">
        <f t="shared" si="233"/>
        <v>915.09065763908325</v>
      </c>
      <c r="Z110" t="s">
        <v>45</v>
      </c>
      <c r="AA110">
        <v>439</v>
      </c>
      <c r="AC110" s="2">
        <v>42705</v>
      </c>
      <c r="AD110">
        <f t="shared" si="248"/>
        <v>789.18604783599085</v>
      </c>
      <c r="AE110">
        <f t="shared" si="226"/>
        <v>252.63599316628702</v>
      </c>
      <c r="AF110">
        <f t="shared" si="227"/>
        <v>473.06685079726651</v>
      </c>
      <c r="AG110">
        <f t="shared" si="228"/>
        <v>1514.8888917995446</v>
      </c>
      <c r="AH110" s="9">
        <f t="shared" si="176"/>
        <v>-1.1492203754794872E-3</v>
      </c>
      <c r="AJ110" s="9">
        <f t="shared" si="210"/>
        <v>8.6851280876538706E-3</v>
      </c>
      <c r="AP110" s="8">
        <f t="shared" si="243"/>
        <v>0.16676866173741586</v>
      </c>
      <c r="AQ110" s="8">
        <f t="shared" si="244"/>
        <v>0.52095308910643112</v>
      </c>
      <c r="AR110" s="8">
        <f t="shared" si="245"/>
        <v>0.31227824915615288</v>
      </c>
      <c r="AU110" s="2">
        <v>42705</v>
      </c>
      <c r="AV110" s="1">
        <f>'Lán með veð í íbúð'!P110*($AA$143/$AA110)</f>
        <v>1283.3278690205013</v>
      </c>
      <c r="AW110" s="1">
        <f>'Lán með veð í íbúð'!Q110*($AA$143/$AA110)</f>
        <v>231.25557289293849</v>
      </c>
      <c r="AX110" s="1">
        <f>'Lán með veð í íbúð'!R110*($AA$143/$AA110)</f>
        <v>0.30544988610478357</v>
      </c>
      <c r="AY110" s="1">
        <f t="shared" si="132"/>
        <v>1514.8888917995446</v>
      </c>
      <c r="AZ110" s="8">
        <f t="shared" si="136"/>
        <v>0.84714323008602255</v>
      </c>
      <c r="BA110" s="8">
        <f t="shared" si="137"/>
        <v>0.15265513804001082</v>
      </c>
      <c r="BB110" s="8">
        <f t="shared" si="138"/>
        <v>2.016318739666366E-4</v>
      </c>
      <c r="BC110" s="1">
        <f t="shared" si="177"/>
        <v>10.765164749378073</v>
      </c>
      <c r="BD110" s="1">
        <f t="shared" si="178"/>
        <v>2.3903059477203215</v>
      </c>
      <c r="BE110" s="1">
        <f t="shared" si="179"/>
        <v>-0.11066083812919969</v>
      </c>
      <c r="BF110" s="1">
        <f t="shared" ref="BF110" si="257">SUM(AY108:AY110)-SUM(AY96:AY98)</f>
        <v>-5.2328250020791529</v>
      </c>
      <c r="BG110" s="9">
        <f t="shared" si="181"/>
        <v>-1.1529991340345491E-3</v>
      </c>
      <c r="BH110" s="9">
        <f t="shared" ref="BH110:BI110" si="258">SUM(AW108:AW110)/SUM(AW96:AW98)-1</f>
        <v>1.7865422071294379E-2</v>
      </c>
      <c r="BI110" s="9">
        <f t="shared" si="258"/>
        <v>-0.25013473244870044</v>
      </c>
      <c r="BJ110" s="1"/>
      <c r="BK110" s="1">
        <f>'Lán með veð í íbúð'!P110-'Lán með veð í íbúð'!P98</f>
        <v>32.223000000000184</v>
      </c>
      <c r="BL110" s="1">
        <f>'Lán með veð í íbúð'!Q110-'Lán með veð í íbúð'!Q98</f>
        <v>6.2189999999999941</v>
      </c>
      <c r="BM110" s="1">
        <f>'Lán með veð í íbúð'!R110-'Lán með veð í íbúð'!R98</f>
        <v>-9.600000000000003E-2</v>
      </c>
      <c r="BQ110" s="2">
        <v>42705</v>
      </c>
      <c r="BR110" s="10">
        <f t="shared" si="171"/>
        <v>45.40178019439395</v>
      </c>
      <c r="BS110" s="10">
        <f t="shared" si="172"/>
        <v>64.25906419692771</v>
      </c>
      <c r="BT110" s="10">
        <f t="shared" si="173"/>
        <v>-96.617126686484539</v>
      </c>
    </row>
    <row r="111" spans="1:72" x14ac:dyDescent="0.25">
      <c r="A111" s="2">
        <v>42736</v>
      </c>
      <c r="B111" s="1">
        <f>(Sheet1!B221)/1000</f>
        <v>241.983</v>
      </c>
      <c r="C111" s="1">
        <f>'Lán með veð í íbúð'!C111/1000</f>
        <v>742.88099999999997</v>
      </c>
      <c r="D111" s="1">
        <f>'Lán með veð í íbúð'!D111/1000</f>
        <v>436.10399999999998</v>
      </c>
      <c r="E111" s="1">
        <f t="shared" si="135"/>
        <v>1420.9680000000001</v>
      </c>
      <c r="G111" s="8">
        <f t="shared" si="183"/>
        <v>0.17029447531541878</v>
      </c>
      <c r="H111" s="8">
        <f t="shared" si="183"/>
        <v>0.522799246710693</v>
      </c>
      <c r="I111" s="8">
        <f t="shared" si="183"/>
        <v>0.3069062779738882</v>
      </c>
      <c r="J111" s="9">
        <f t="shared" si="236"/>
        <v>3.5258135780029121E-3</v>
      </c>
      <c r="K111" s="9">
        <f t="shared" si="222"/>
        <v>0.84687691770680262</v>
      </c>
      <c r="L111" s="9">
        <f t="shared" si="223"/>
        <v>0.15292814475765815</v>
      </c>
      <c r="M111" s="17">
        <f t="shared" si="215"/>
        <v>2.7300671764732276E-4</v>
      </c>
      <c r="N111" s="1">
        <f t="shared" si="216"/>
        <v>1420.9680000000001</v>
      </c>
      <c r="O111">
        <f t="shared" si="115"/>
        <v>0.84687691770680262</v>
      </c>
      <c r="P111">
        <f t="shared" si="219"/>
        <v>0.15292814475765815</v>
      </c>
      <c r="Q111" s="2">
        <v>42736</v>
      </c>
      <c r="R111" s="1">
        <f>'Lán með veð í íbúð'!P111</f>
        <v>1203.385</v>
      </c>
      <c r="S111" s="1">
        <f>'Lán með veð í íbúð'!Q111</f>
        <v>217.30600000000001</v>
      </c>
      <c r="T111" s="1">
        <f>'Lán með veð í íbúð'!R111</f>
        <v>0.27700000000000002</v>
      </c>
      <c r="V111">
        <v>219973</v>
      </c>
      <c r="W111">
        <v>22010</v>
      </c>
      <c r="X111">
        <f t="shared" si="233"/>
        <v>909.04319724939353</v>
      </c>
      <c r="Z111" t="s">
        <v>34</v>
      </c>
      <c r="AA111">
        <v>436.5</v>
      </c>
      <c r="AC111" s="2">
        <v>42736</v>
      </c>
      <c r="AD111">
        <f t="shared" si="248"/>
        <v>800.74572852233666</v>
      </c>
      <c r="AE111">
        <f t="shared" si="226"/>
        <v>260.83161855670102</v>
      </c>
      <c r="AF111">
        <f t="shared" si="227"/>
        <v>470.07315463917524</v>
      </c>
      <c r="AG111">
        <f t="shared" si="228"/>
        <v>1531.650501718213</v>
      </c>
      <c r="AH111" s="9">
        <f t="shared" si="176"/>
        <v>7.8743976258583981E-3</v>
      </c>
      <c r="AI111" s="9"/>
      <c r="AJ111" s="9">
        <f t="shared" si="210"/>
        <v>1.9397638942202811E-2</v>
      </c>
      <c r="AP111" s="8">
        <f t="shared" si="243"/>
        <v>0.17029447531541878</v>
      </c>
      <c r="AQ111" s="8">
        <f t="shared" si="244"/>
        <v>0.52279924671069289</v>
      </c>
      <c r="AR111" s="8">
        <f t="shared" si="245"/>
        <v>0.3069062779738882</v>
      </c>
      <c r="AU111" s="2">
        <v>42736</v>
      </c>
      <c r="AV111" s="1">
        <f>'Lán með veð í íbúð'!P111*($AA$143/$AA111)</f>
        <v>1297.1194558991981</v>
      </c>
      <c r="AW111" s="1">
        <f>'Lán með veð í íbúð'!Q111*($AA$143/$AA111)</f>
        <v>234.23246964490264</v>
      </c>
      <c r="AX111" s="1">
        <f>'Lán með veð í íbúð'!R111*($AA$143/$AA111)</f>
        <v>0.29857617411225662</v>
      </c>
      <c r="AY111" s="1">
        <f t="shared" si="132"/>
        <v>1531.650501718213</v>
      </c>
      <c r="AZ111" s="8">
        <f t="shared" si="136"/>
        <v>0.84687691770680262</v>
      </c>
      <c r="BA111" s="8">
        <f t="shared" si="137"/>
        <v>0.15292814475765817</v>
      </c>
      <c r="BB111" s="8">
        <f t="shared" si="138"/>
        <v>1.9493753553915361E-4</v>
      </c>
      <c r="BC111" s="1">
        <f t="shared" si="177"/>
        <v>26.394857486870478</v>
      </c>
      <c r="BD111" s="1">
        <f t="shared" si="178"/>
        <v>2.8251243262008359</v>
      </c>
      <c r="BE111" s="1">
        <f t="shared" si="179"/>
        <v>-0.11556928467831068</v>
      </c>
      <c r="BF111" s="1">
        <f t="shared" ref="BF111" si="259">SUM(AY109:AY111)-SUM(AY97:AY99)</f>
        <v>35.573616523191049</v>
      </c>
      <c r="BG111" s="9">
        <f t="shared" si="181"/>
        <v>7.8655832131671044E-3</v>
      </c>
      <c r="BH111" s="9">
        <f t="shared" ref="BH111:BI111" si="260">SUM(AW109:AW111)/SUM(AW97:AW99)-1</f>
        <v>1.2275400946613058E-2</v>
      </c>
      <c r="BI111" s="9">
        <f t="shared" si="260"/>
        <v>-0.2627751076029784</v>
      </c>
      <c r="BJ111" s="1"/>
      <c r="BK111" s="1">
        <f>'Lán með veð í íbúð'!P111-'Lán með veð í íbúð'!P99</f>
        <v>46.634000000000015</v>
      </c>
      <c r="BL111" s="1">
        <f>'Lán með veð í íbúð'!Q111-'Lán með veð í íbúð'!Q99</f>
        <v>6.6540000000000248</v>
      </c>
      <c r="BM111" s="1">
        <f>'Lán með veð í íbúð'!R111-'Lán með veð í íbúð'!R99</f>
        <v>-9.9999999999999978E-2</v>
      </c>
      <c r="BQ111" s="2">
        <v>42736</v>
      </c>
      <c r="BR111" s="10">
        <f t="shared" si="171"/>
        <v>48.950882619931917</v>
      </c>
      <c r="BS111" s="10">
        <f t="shared" si="172"/>
        <v>70.024809077364125</v>
      </c>
      <c r="BT111" s="10">
        <f t="shared" si="173"/>
        <v>-89.830633593371942</v>
      </c>
    </row>
    <row r="112" spans="1:72" x14ac:dyDescent="0.25">
      <c r="A112" s="2">
        <v>42767</v>
      </c>
      <c r="B112" s="1">
        <f>(Sheet1!B222)/1000</f>
        <v>247.036</v>
      </c>
      <c r="C112" s="1">
        <f>'Lán með veð í íbúð'!C112/1000</f>
        <v>741.61199999999997</v>
      </c>
      <c r="D112" s="1">
        <f>'Lán með veð í íbúð'!D112/1000</f>
        <v>427.63400000000001</v>
      </c>
      <c r="E112" s="1">
        <f t="shared" si="135"/>
        <v>1416.2819999999999</v>
      </c>
      <c r="G112" s="8">
        <f t="shared" si="183"/>
        <v>0.17442571465287282</v>
      </c>
      <c r="H112" s="8">
        <f t="shared" si="183"/>
        <v>0.52363300529131906</v>
      </c>
      <c r="I112" s="8">
        <f t="shared" si="183"/>
        <v>0.30194128005580811</v>
      </c>
      <c r="J112" s="9">
        <f t="shared" si="236"/>
        <v>4.1312393374540457E-3</v>
      </c>
      <c r="K112" s="9">
        <f t="shared" si="222"/>
        <v>0.84548628027469097</v>
      </c>
      <c r="L112" s="9">
        <f t="shared" si="223"/>
        <v>0.154349910540415</v>
      </c>
      <c r="M112" s="17">
        <f t="shared" si="215"/>
        <v>1.4217657827568508E-3</v>
      </c>
      <c r="N112" s="1">
        <f t="shared" si="216"/>
        <v>1416.2829999999999</v>
      </c>
      <c r="O112">
        <f t="shared" si="115"/>
        <v>0.84548628027469097</v>
      </c>
      <c r="P112">
        <f t="shared" si="219"/>
        <v>0.154349910540415</v>
      </c>
      <c r="Q112" s="2">
        <v>42767</v>
      </c>
      <c r="R112" s="1">
        <f>'Lán með veð í íbúð'!P112</f>
        <v>1197.4469999999999</v>
      </c>
      <c r="S112" s="1">
        <f>'Lán með veð í íbúð'!Q112</f>
        <v>218.60300000000001</v>
      </c>
      <c r="T112" s="1">
        <f>'Lán með veð í íbúð'!R112</f>
        <v>0.23300000000000001</v>
      </c>
      <c r="V112">
        <v>222872</v>
      </c>
      <c r="W112">
        <v>24165</v>
      </c>
      <c r="X112">
        <f t="shared" si="233"/>
        <v>902.18429702553476</v>
      </c>
      <c r="Z112" t="s">
        <v>35</v>
      </c>
      <c r="AA112">
        <v>439.6</v>
      </c>
      <c r="AC112" s="2">
        <v>42767</v>
      </c>
      <c r="AD112">
        <f t="shared" si="248"/>
        <v>793.74077797998166</v>
      </c>
      <c r="AE112">
        <f t="shared" si="226"/>
        <v>264.40045040946313</v>
      </c>
      <c r="AF112">
        <f t="shared" si="227"/>
        <v>457.69289581437664</v>
      </c>
      <c r="AG112">
        <f t="shared" si="228"/>
        <v>1515.8341242038214</v>
      </c>
      <c r="AH112" s="9">
        <f t="shared" si="176"/>
        <v>1.5963975919480955E-2</v>
      </c>
      <c r="AI112" s="9"/>
      <c r="AJ112" s="9">
        <f t="shared" si="210"/>
        <v>1.9847763937887564E-2</v>
      </c>
      <c r="AP112" s="8">
        <f t="shared" si="243"/>
        <v>0.17442571465287282</v>
      </c>
      <c r="AQ112" s="8">
        <f t="shared" si="244"/>
        <v>0.52363300529131906</v>
      </c>
      <c r="AR112" s="8">
        <f t="shared" si="245"/>
        <v>0.30194128005580811</v>
      </c>
      <c r="AU112" s="2">
        <v>42767</v>
      </c>
      <c r="AV112" s="1">
        <f>'Lán með veð í íbúð'!P112*($AA$143/$AA112)</f>
        <v>1281.616955186533</v>
      </c>
      <c r="AW112" s="1">
        <f>'Lán með veð í íbúð'!Q112*($AA$143/$AA112)</f>
        <v>233.96886146496811</v>
      </c>
      <c r="AX112" s="1">
        <f>'Lán með veð í íbúð'!R112*($AA$143/$AA112)</f>
        <v>0.24937784349408551</v>
      </c>
      <c r="AY112" s="1">
        <f t="shared" si="132"/>
        <v>1515.8351944949952</v>
      </c>
      <c r="AZ112" s="8">
        <f t="shared" si="136"/>
        <v>0.84548568329917118</v>
      </c>
      <c r="BA112" s="8">
        <f t="shared" si="137"/>
        <v>0.15434980155802194</v>
      </c>
      <c r="BB112" s="8">
        <f t="shared" si="138"/>
        <v>1.6451514280691078E-4</v>
      </c>
      <c r="BC112" s="1">
        <f t="shared" si="177"/>
        <v>27.115778238481198</v>
      </c>
      <c r="BD112" s="1">
        <f t="shared" si="178"/>
        <v>2.5465840994764335</v>
      </c>
      <c r="BE112" s="1">
        <f t="shared" si="179"/>
        <v>-0.16089117320350263</v>
      </c>
      <c r="BF112" s="1">
        <f t="shared" ref="BF112" si="261">SUM(AY110:AY112)-SUM(AY98:AY100)</f>
        <v>71.650693552116536</v>
      </c>
      <c r="BG112" s="9">
        <f t="shared" si="181"/>
        <v>1.5955265840435828E-2</v>
      </c>
      <c r="BH112" s="9">
        <f t="shared" ref="BH112:BI112" si="262">SUM(AW110:AW112)/SUM(AW98:AW100)-1</f>
        <v>1.1221731560798753E-2</v>
      </c>
      <c r="BI112" s="9">
        <f t="shared" si="262"/>
        <v>-0.3120624200924923</v>
      </c>
      <c r="BJ112" s="1"/>
      <c r="BK112" s="1">
        <f>'Lán með veð í íbúð'!P112-'Lán með veð í íbúð'!P100</f>
        <v>47.731999999999971</v>
      </c>
      <c r="BL112" s="1">
        <f>'Lán með veð í íbúð'!Q112-'Lán með veð í íbúð'!Q100</f>
        <v>6.5109999999999957</v>
      </c>
      <c r="BM112" s="1">
        <f>'Lán með veð í íbúð'!R112-'Lán með veð í íbúð'!R100</f>
        <v>-0.14299999999999999</v>
      </c>
      <c r="BQ112" s="2">
        <v>42767</v>
      </c>
      <c r="BR112" s="10">
        <f t="shared" si="171"/>
        <v>45.597767775899911</v>
      </c>
      <c r="BS112" s="10">
        <f t="shared" si="172"/>
        <v>72.413099992023433</v>
      </c>
      <c r="BT112" s="10">
        <f t="shared" si="173"/>
        <v>-88.51046689434321</v>
      </c>
    </row>
    <row r="113" spans="1:72" x14ac:dyDescent="0.25">
      <c r="A113" s="2">
        <v>42795</v>
      </c>
      <c r="B113" s="1">
        <f>(Sheet1!B223)/1000</f>
        <v>257.02699999999999</v>
      </c>
      <c r="C113" s="1">
        <f>'Lán með veð í íbúð'!C113/1000</f>
        <v>752.154</v>
      </c>
      <c r="D113" s="1">
        <f>'Lán með veð í íbúð'!D113/1000</f>
        <v>422.57299999999998</v>
      </c>
      <c r="E113" s="1">
        <f t="shared" si="135"/>
        <v>1431.7539999999999</v>
      </c>
      <c r="G113" s="8">
        <f t="shared" si="183"/>
        <v>0.17951896764388295</v>
      </c>
      <c r="H113" s="8">
        <f t="shared" si="183"/>
        <v>0.52533745322171266</v>
      </c>
      <c r="I113" s="8">
        <f t="shared" si="183"/>
        <v>0.29514357913440437</v>
      </c>
      <c r="J113" s="9">
        <f t="shared" si="236"/>
        <v>5.0932529910101276E-3</v>
      </c>
      <c r="K113" s="9">
        <f t="shared" si="222"/>
        <v>0.84509978669520047</v>
      </c>
      <c r="L113" s="9">
        <f t="shared" si="223"/>
        <v>0.15472699919120186</v>
      </c>
      <c r="M113" s="17">
        <f t="shared" si="215"/>
        <v>3.7708865078686649E-4</v>
      </c>
      <c r="N113" s="1">
        <f t="shared" si="216"/>
        <v>1431.7529999999999</v>
      </c>
      <c r="O113">
        <f t="shared" si="115"/>
        <v>0.84509978669520047</v>
      </c>
      <c r="P113">
        <f t="shared" si="219"/>
        <v>0.15472699919120186</v>
      </c>
      <c r="Q113" s="2">
        <v>42795</v>
      </c>
      <c r="R113" s="1">
        <f>'Lán með veð í íbúð'!P113</f>
        <v>1209.9749999999999</v>
      </c>
      <c r="S113" s="1">
        <f>'Lán með veð í íbúð'!Q113</f>
        <v>221.53100000000001</v>
      </c>
      <c r="T113" s="1">
        <f>'Lán með veð í íbúð'!R113</f>
        <v>0.247</v>
      </c>
      <c r="V113">
        <v>229614</v>
      </c>
      <c r="W113">
        <v>27412</v>
      </c>
      <c r="X113">
        <f t="shared" si="233"/>
        <v>893.3458352624433</v>
      </c>
      <c r="Z113" t="s">
        <v>36</v>
      </c>
      <c r="AA113">
        <v>439.9</v>
      </c>
      <c r="AC113" s="2">
        <v>42795</v>
      </c>
      <c r="AD113">
        <f t="shared" si="248"/>
        <v>804.47478290520587</v>
      </c>
      <c r="AE113">
        <f t="shared" si="226"/>
        <v>274.90612298249607</v>
      </c>
      <c r="AF113">
        <f t="shared" si="227"/>
        <v>451.9677119799955</v>
      </c>
      <c r="AG113">
        <f t="shared" si="228"/>
        <v>1531.3486178676974</v>
      </c>
      <c r="AH113" s="9">
        <f t="shared" si="176"/>
        <v>2.3854478251312372E-2</v>
      </c>
      <c r="AI113" s="9"/>
      <c r="AJ113" s="9">
        <f t="shared" si="210"/>
        <v>3.2383856806129874E-2</v>
      </c>
      <c r="AP113" s="8">
        <f t="shared" si="243"/>
        <v>0.17951896764388298</v>
      </c>
      <c r="AQ113" s="8">
        <f t="shared" si="244"/>
        <v>0.52533745322171266</v>
      </c>
      <c r="AR113" s="8">
        <f t="shared" si="245"/>
        <v>0.29514357913440437</v>
      </c>
      <c r="AU113" s="2">
        <v>42795</v>
      </c>
      <c r="AV113" s="1">
        <f>'Lán með veð í íbúð'!P113*($AA$143/$AA113)</f>
        <v>1294.1423903159809</v>
      </c>
      <c r="AW113" s="1">
        <f>'Lán með veð í íbúð'!Q113*($AA$143/$AA113)</f>
        <v>236.94097635826327</v>
      </c>
      <c r="AX113" s="1">
        <f>'Lán með veð í íbúð'!R113*($AA$143/$AA113)</f>
        <v>0.26418163218913393</v>
      </c>
      <c r="AY113" s="1">
        <f t="shared" si="132"/>
        <v>1531.3475483064333</v>
      </c>
      <c r="AZ113" s="8">
        <f t="shared" si="136"/>
        <v>0.84510037695049356</v>
      </c>
      <c r="BA113" s="8">
        <f t="shared" si="137"/>
        <v>0.15472710725942257</v>
      </c>
      <c r="BB113" s="8">
        <f t="shared" si="138"/>
        <v>1.7251579008390415E-4</v>
      </c>
      <c r="BC113" s="1">
        <f t="shared" si="177"/>
        <v>39.922887081230328</v>
      </c>
      <c r="BD113" s="1">
        <f t="shared" si="178"/>
        <v>8.2397101845109262</v>
      </c>
      <c r="BE113" s="1">
        <f t="shared" si="179"/>
        <v>-0.12826407021382358</v>
      </c>
      <c r="BF113" s="1">
        <f t="shared" ref="BF113" si="263">SUM(AY111:AY113)-SUM(AY99:AY101)</f>
        <v>106.64021688867433</v>
      </c>
      <c r="BG113" s="9">
        <f t="shared" si="181"/>
        <v>2.384517310183365E-2</v>
      </c>
      <c r="BH113" s="9">
        <f t="shared" ref="BH113:BI113" si="264">SUM(AW111:AW113)/SUM(AW99:AW101)-1</f>
        <v>1.9683023317537129E-2</v>
      </c>
      <c r="BI113" s="9">
        <f t="shared" si="264"/>
        <v>-0.33259739734194216</v>
      </c>
      <c r="BJ113" s="1"/>
      <c r="BK113" s="1">
        <f>'Lán með veð í íbúð'!P113-'Lán með veð í íbúð'!P101</f>
        <v>56.252999999999929</v>
      </c>
      <c r="BL113" s="1">
        <f>'Lán með veð í íbúð'!Q113-'Lán með veð í íbúð'!Q101</f>
        <v>11.155000000000001</v>
      </c>
      <c r="BM113" s="1">
        <f>'Lán með veð í íbúð'!R113-'Lán með veð í íbúð'!R101</f>
        <v>-0.11399999999999999</v>
      </c>
      <c r="BQ113" s="2">
        <v>42795</v>
      </c>
      <c r="BR113" s="10">
        <f t="shared" si="171"/>
        <v>57.292952960658681</v>
      </c>
      <c r="BS113" s="10">
        <f t="shared" si="172"/>
        <v>78.062533564751135</v>
      </c>
      <c r="BT113" s="10">
        <f t="shared" si="173"/>
        <v>-87.32008376861819</v>
      </c>
    </row>
    <row r="114" spans="1:72" x14ac:dyDescent="0.25">
      <c r="A114" s="2">
        <v>42826</v>
      </c>
      <c r="B114" s="1">
        <f>(Sheet1!B224)/1000</f>
        <v>261.577</v>
      </c>
      <c r="C114" s="1">
        <f>'Lán með veð í íbúð'!C114/1000</f>
        <v>756.64300000000003</v>
      </c>
      <c r="D114" s="1">
        <f>'Lán með veð í íbúð'!D114/1000</f>
        <v>417.25900000000001</v>
      </c>
      <c r="E114" s="1">
        <f t="shared" si="135"/>
        <v>1435.479</v>
      </c>
      <c r="G114" s="8">
        <f t="shared" si="183"/>
        <v>0.18222279810432615</v>
      </c>
      <c r="H114" s="8">
        <f t="shared" si="183"/>
        <v>0.52710140656881777</v>
      </c>
      <c r="I114" s="8">
        <f t="shared" si="183"/>
        <v>0.29067579532685606</v>
      </c>
      <c r="J114" s="9">
        <f t="shared" si="236"/>
        <v>2.7038304604432017E-3</v>
      </c>
      <c r="K114" s="9">
        <f t="shared" si="222"/>
        <v>0.8453275875160835</v>
      </c>
      <c r="L114" s="9">
        <f t="shared" si="223"/>
        <v>0.15451288385270701</v>
      </c>
      <c r="M114" s="17">
        <f t="shared" si="215"/>
        <v>-2.1411533849485798E-4</v>
      </c>
      <c r="N114" s="1">
        <f t="shared" si="216"/>
        <v>1435.48</v>
      </c>
      <c r="O114">
        <f t="shared" si="115"/>
        <v>0.8453275875160835</v>
      </c>
      <c r="P114">
        <f t="shared" si="219"/>
        <v>0.15451288385270701</v>
      </c>
      <c r="Q114" s="2">
        <v>42826</v>
      </c>
      <c r="R114" s="1">
        <f>'Lán með veð í íbúð'!P114</f>
        <v>1213.45</v>
      </c>
      <c r="S114" s="1">
        <f>'Lán með veð í íbúð'!Q114</f>
        <v>221.8</v>
      </c>
      <c r="T114" s="1">
        <f>'Lán með veð í íbúð'!R114</f>
        <v>0.23</v>
      </c>
      <c r="V114">
        <v>232799</v>
      </c>
      <c r="W114">
        <v>28779</v>
      </c>
      <c r="X114">
        <f t="shared" si="233"/>
        <v>889.98268196362835</v>
      </c>
      <c r="Z114" t="s">
        <v>37</v>
      </c>
      <c r="AA114">
        <v>442.1</v>
      </c>
      <c r="AC114" s="2">
        <v>42826</v>
      </c>
      <c r="AD114">
        <f t="shared" si="248"/>
        <v>805.24888373671115</v>
      </c>
      <c r="AE114">
        <f t="shared" si="226"/>
        <v>278.38040827866996</v>
      </c>
      <c r="AF114">
        <f t="shared" si="227"/>
        <v>444.06324247907713</v>
      </c>
      <c r="AG114">
        <f t="shared" si="228"/>
        <v>1527.6925344944582</v>
      </c>
      <c r="AH114" s="9">
        <f t="shared" si="176"/>
        <v>2.695446221170994E-2</v>
      </c>
      <c r="AI114" s="9"/>
      <c r="AJ114" s="9">
        <f t="shared" si="210"/>
        <v>2.8644143244517917E-2</v>
      </c>
      <c r="AP114" s="8">
        <f t="shared" si="243"/>
        <v>0.18222279810432615</v>
      </c>
      <c r="AQ114" s="8">
        <f t="shared" si="244"/>
        <v>0.52710140656881788</v>
      </c>
      <c r="AR114" s="8">
        <f t="shared" si="245"/>
        <v>0.29067579532685606</v>
      </c>
      <c r="AU114" s="2">
        <v>42826</v>
      </c>
      <c r="AV114" s="1">
        <f>'Lán með veð í íbúð'!P114*($AA$143/$AA114)</f>
        <v>1291.4006446505314</v>
      </c>
      <c r="AW114" s="1">
        <f>'Lán með veð í íbúð'!Q114*($AA$143/$AA114)</f>
        <v>236.0481791449898</v>
      </c>
      <c r="AX114" s="1">
        <f>'Lán með veð í íbúð'!R114*($AA$143/$AA114)</f>
        <v>0.24477493779687853</v>
      </c>
      <c r="AY114" s="1">
        <f t="shared" si="132"/>
        <v>1527.6935987333179</v>
      </c>
      <c r="AZ114" s="8">
        <f t="shared" si="136"/>
        <v>0.84532699863460314</v>
      </c>
      <c r="BA114" s="8">
        <f t="shared" si="137"/>
        <v>0.15451277621422801</v>
      </c>
      <c r="BB114" s="8">
        <f t="shared" si="138"/>
        <v>1.6022515116894699E-4</v>
      </c>
      <c r="BC114" s="1">
        <f t="shared" si="177"/>
        <v>35.27087522466104</v>
      </c>
      <c r="BD114" s="1">
        <f t="shared" si="178"/>
        <v>7.4190265049160189</v>
      </c>
      <c r="BE114" s="1">
        <f t="shared" si="179"/>
        <v>-0.1479412254496052</v>
      </c>
      <c r="BF114" s="1">
        <f t="shared" ref="BF114" si="265">SUM(AY112:AY114)-SUM(AY100:AY102)</f>
        <v>120.07776486440889</v>
      </c>
      <c r="BG114" s="9">
        <f t="shared" si="181"/>
        <v>2.695470127274735E-2</v>
      </c>
      <c r="BH114" s="9">
        <f t="shared" ref="BH114:BI114" si="266">SUM(AW112:AW114)/SUM(AW100:AW102)-1</f>
        <v>2.6432304207145485E-2</v>
      </c>
      <c r="BI114" s="9">
        <f t="shared" si="266"/>
        <v>-0.36563926473838904</v>
      </c>
      <c r="BJ114" s="1"/>
      <c r="BK114" s="1">
        <f>'Lán með veð í íbúð'!P114-'Lán með veð í íbúð'!P102</f>
        <v>55.567999999999984</v>
      </c>
      <c r="BL114" s="1">
        <f>'Lán með veð í íbúð'!Q114-'Lán með veð í íbúð'!Q102</f>
        <v>11.052999999999997</v>
      </c>
      <c r="BM114" s="1">
        <f>'Lán með veð í íbúð'!R114-'Lán með veð í íbúð'!R102</f>
        <v>-0.13199999999999998</v>
      </c>
      <c r="BQ114" s="2">
        <v>42826</v>
      </c>
      <c r="BR114" s="10">
        <f t="shared" si="171"/>
        <v>55.928001790665576</v>
      </c>
      <c r="BS114" s="10">
        <f t="shared" si="172"/>
        <v>74.965369081067934</v>
      </c>
      <c r="BT114" s="10">
        <f t="shared" si="173"/>
        <v>-88.352474606465933</v>
      </c>
    </row>
    <row r="115" spans="1:72" x14ac:dyDescent="0.25">
      <c r="A115" s="2">
        <v>42856</v>
      </c>
      <c r="B115" s="1">
        <f>(Sheet1!B225)/1000</f>
        <v>271.19</v>
      </c>
      <c r="C115" s="1">
        <f>'Lán með veð í íbúð'!C115/1000</f>
        <v>762.64200000000005</v>
      </c>
      <c r="D115" s="1">
        <f>'Lán með veð í íbúð'!D115/1000</f>
        <v>411.05399999999997</v>
      </c>
      <c r="E115" s="1">
        <f t="shared" si="135"/>
        <v>1444.886</v>
      </c>
      <c r="G115" s="8">
        <f t="shared" si="183"/>
        <v>0.18768954782591846</v>
      </c>
      <c r="H115" s="8">
        <f t="shared" si="183"/>
        <v>0.52782157208250347</v>
      </c>
      <c r="I115" s="8">
        <f t="shared" si="183"/>
        <v>0.28448888009157813</v>
      </c>
      <c r="J115" s="9">
        <f t="shared" si="236"/>
        <v>5.4667497215923067E-3</v>
      </c>
      <c r="K115" s="9">
        <f t="shared" si="222"/>
        <v>0.84444585939651984</v>
      </c>
      <c r="L115" s="9">
        <f t="shared" si="223"/>
        <v>0.15540603203297701</v>
      </c>
      <c r="M115" s="17">
        <f t="shared" si="215"/>
        <v>8.9314818027000364E-4</v>
      </c>
      <c r="N115" s="1">
        <f t="shared" si="216"/>
        <v>1444.886</v>
      </c>
      <c r="O115">
        <f t="shared" si="115"/>
        <v>0.84444585939651984</v>
      </c>
      <c r="P115">
        <f t="shared" si="219"/>
        <v>0.15540603203297701</v>
      </c>
      <c r="Q115" s="2">
        <v>42856</v>
      </c>
      <c r="R115" s="1">
        <f>'Lán með veð í íbúð'!P115</f>
        <v>1220.1279999999999</v>
      </c>
      <c r="S115" s="1">
        <f>'Lán með veð í íbúð'!Q115</f>
        <v>224.54400000000001</v>
      </c>
      <c r="T115" s="1">
        <f>'Lán með veð í íbúð'!R115</f>
        <v>0.214</v>
      </c>
      <c r="V115">
        <v>239839</v>
      </c>
      <c r="W115">
        <v>31351</v>
      </c>
      <c r="X115">
        <f t="shared" si="233"/>
        <v>884.39470481949922</v>
      </c>
      <c r="Z115" t="s">
        <v>38</v>
      </c>
      <c r="AA115">
        <v>443</v>
      </c>
      <c r="AC115" s="2">
        <v>42856</v>
      </c>
      <c r="AD115">
        <f t="shared" si="248"/>
        <v>809.98433634311527</v>
      </c>
      <c r="AE115">
        <f t="shared" si="226"/>
        <v>288.02459367945823</v>
      </c>
      <c r="AF115">
        <f t="shared" si="227"/>
        <v>436.57089616252824</v>
      </c>
      <c r="AG115">
        <f t="shared" si="228"/>
        <v>1534.5798261851019</v>
      </c>
      <c r="AH115" s="9">
        <f t="shared" si="176"/>
        <v>3.0498650317204445E-2</v>
      </c>
      <c r="AI115" s="9"/>
      <c r="AJ115" s="9">
        <f t="shared" si="210"/>
        <v>3.0470361713395455E-2</v>
      </c>
      <c r="AP115" s="8">
        <f t="shared" si="243"/>
        <v>0.1876895478259184</v>
      </c>
      <c r="AQ115" s="8">
        <f t="shared" si="244"/>
        <v>0.52782157208250335</v>
      </c>
      <c r="AR115" s="8">
        <f t="shared" si="245"/>
        <v>0.28448888009157813</v>
      </c>
      <c r="AU115" s="2">
        <v>42856</v>
      </c>
      <c r="AV115" s="1">
        <f>'Lán með veð í íbúð'!P115*($AA$143/$AA115)</f>
        <v>1295.8695801354402</v>
      </c>
      <c r="AW115" s="1">
        <f>'Lán með veð í íbúð'!Q115*($AA$143/$AA115)</f>
        <v>238.4829616252822</v>
      </c>
      <c r="AX115" s="1">
        <f>'Lán með veð í íbúð'!R115*($AA$143/$AA115)</f>
        <v>0.22728442437923252</v>
      </c>
      <c r="AY115" s="1">
        <f t="shared" si="132"/>
        <v>1534.5798261851016</v>
      </c>
      <c r="AZ115" s="8">
        <f t="shared" si="136"/>
        <v>0.84444585939651984</v>
      </c>
      <c r="BA115" s="8">
        <f t="shared" si="137"/>
        <v>0.15540603203297701</v>
      </c>
      <c r="BB115" s="8">
        <f t="shared" si="138"/>
        <v>1.4810857050314005E-4</v>
      </c>
      <c r="BC115" s="1">
        <f t="shared" si="177"/>
        <v>36.458299997667609</v>
      </c>
      <c r="BD115" s="1">
        <f t="shared" si="178"/>
        <v>9.0755884909538338</v>
      </c>
      <c r="BE115" s="1">
        <f t="shared" si="179"/>
        <v>-0.15732636781364923</v>
      </c>
      <c r="BF115" s="1">
        <f t="shared" ref="BF115" si="267">SUM(AY113:AY115)-SUM(AY101:AY103)</f>
        <v>135.9528558204629</v>
      </c>
      <c r="BG115" s="9">
        <f t="shared" si="181"/>
        <v>3.0498649123215982E-2</v>
      </c>
      <c r="BH115" s="9">
        <f t="shared" ref="BH115:BI115" si="268">SUM(AW113:AW115)/SUM(AW101:AW103)-1</f>
        <v>3.6017131240460465E-2</v>
      </c>
      <c r="BI115" s="9">
        <f t="shared" si="268"/>
        <v>-0.37061189673960981</v>
      </c>
      <c r="BJ115" s="1"/>
      <c r="BK115" s="1">
        <f>'Lán með veð í íbúð'!P115-'Lán með veð í íbúð'!P103</f>
        <v>54.40300000000002</v>
      </c>
      <c r="BL115" s="1">
        <f>'Lán með veð í íbúð'!Q115-'Lán með veð í íbúð'!Q103</f>
        <v>12.201999999999998</v>
      </c>
      <c r="BM115" s="1">
        <f>'Lán með veð í íbúð'!R115-'Lán með veð í íbúð'!R103</f>
        <v>-0.14199999999999999</v>
      </c>
      <c r="BQ115" s="2">
        <v>42856</v>
      </c>
      <c r="BR115" s="10">
        <f t="shared" si="171"/>
        <v>57.201622221416073</v>
      </c>
      <c r="BS115" s="10">
        <f t="shared" si="172"/>
        <v>79.496400797713136</v>
      </c>
      <c r="BT115" s="10">
        <f t="shared" si="173"/>
        <v>-91.321460898321334</v>
      </c>
    </row>
    <row r="116" spans="1:72" x14ac:dyDescent="0.25">
      <c r="A116" s="2">
        <v>42887</v>
      </c>
      <c r="B116" s="1">
        <f>(Sheet1!B226)/1000</f>
        <v>281.77600000000001</v>
      </c>
      <c r="C116" s="1">
        <f>'Lán með veð í íbúð'!C116/1000</f>
        <v>768.17899999999997</v>
      </c>
      <c r="D116" s="1">
        <f>'Lán með veð í íbúð'!D116/1000</f>
        <v>404.24599999999998</v>
      </c>
      <c r="E116" s="1">
        <f t="shared" si="135"/>
        <v>1454.201</v>
      </c>
      <c r="G116" s="8">
        <f t="shared" si="183"/>
        <v>0.19376688642079054</v>
      </c>
      <c r="H116" s="8">
        <f t="shared" si="183"/>
        <v>0.52824815826697957</v>
      </c>
      <c r="I116" s="8">
        <f t="shared" si="183"/>
        <v>0.27798495531222989</v>
      </c>
      <c r="J116" s="9">
        <f t="shared" si="236"/>
        <v>6.0773385948720837E-3</v>
      </c>
      <c r="K116" s="9">
        <f t="shared" si="222"/>
        <v>0.84358971008822026</v>
      </c>
      <c r="L116" s="9">
        <f t="shared" si="223"/>
        <v>0.1562569410968635</v>
      </c>
      <c r="M116" s="17">
        <f t="shared" si="215"/>
        <v>8.5090906388649024E-4</v>
      </c>
      <c r="N116" s="1">
        <f t="shared" si="216"/>
        <v>1454.201</v>
      </c>
      <c r="O116">
        <f t="shared" si="115"/>
        <v>0.84358971008822026</v>
      </c>
      <c r="P116">
        <f t="shared" si="219"/>
        <v>0.1562569410968635</v>
      </c>
      <c r="Q116" s="2">
        <v>42887</v>
      </c>
      <c r="R116" s="1">
        <f>'Lán með veð í íbúð'!P116</f>
        <v>1226.749</v>
      </c>
      <c r="S116" s="1">
        <f>'Lán með veð í íbúð'!Q116</f>
        <v>227.22900000000001</v>
      </c>
      <c r="T116" s="1">
        <f>'Lán með veð í íbúð'!R116</f>
        <v>0.223</v>
      </c>
      <c r="V116">
        <v>247545</v>
      </c>
      <c r="W116">
        <v>34231</v>
      </c>
      <c r="X116">
        <f t="shared" si="233"/>
        <v>878.51697802509796</v>
      </c>
      <c r="Z116" t="s">
        <v>39</v>
      </c>
      <c r="AA116">
        <v>443</v>
      </c>
      <c r="AC116" s="2">
        <v>42887</v>
      </c>
      <c r="AD116">
        <f t="shared" si="248"/>
        <v>815.86505530474039</v>
      </c>
      <c r="AE116">
        <f t="shared" si="226"/>
        <v>299.26773814898422</v>
      </c>
      <c r="AF116">
        <f t="shared" si="227"/>
        <v>429.34027765237022</v>
      </c>
      <c r="AG116">
        <f t="shared" si="228"/>
        <v>1544.4730711060947</v>
      </c>
      <c r="AH116" s="9">
        <f t="shared" si="176"/>
        <v>3.2480063632074563E-2</v>
      </c>
      <c r="AI116" s="9"/>
      <c r="AJ116" s="9">
        <f t="shared" si="210"/>
        <v>3.8322048429973776E-2</v>
      </c>
      <c r="AP116" s="8">
        <f t="shared" si="243"/>
        <v>0.19376688642079054</v>
      </c>
      <c r="AQ116" s="8">
        <f t="shared" si="244"/>
        <v>0.52824815826697957</v>
      </c>
      <c r="AR116" s="8">
        <f t="shared" si="245"/>
        <v>0.27798495531222989</v>
      </c>
      <c r="AU116" s="2">
        <v>42887</v>
      </c>
      <c r="AV116" s="1">
        <f>'Lán með veð í íbúð'!P116*($AA$143/$AA116)</f>
        <v>1302.9015902934539</v>
      </c>
      <c r="AW116" s="1">
        <f>'Lán með veð í íbúð'!Q116*($AA$143/$AA116)</f>
        <v>241.33463769751697</v>
      </c>
      <c r="AX116" s="1">
        <f>'Lán með veð í íbúð'!R116*($AA$143/$AA116)</f>
        <v>0.23684311512415351</v>
      </c>
      <c r="AY116" s="1">
        <f t="shared" si="132"/>
        <v>1544.4730711060949</v>
      </c>
      <c r="AZ116" s="8">
        <f t="shared" si="136"/>
        <v>0.84358971008822026</v>
      </c>
      <c r="BA116" s="8">
        <f t="shared" si="137"/>
        <v>0.1562569410968635</v>
      </c>
      <c r="BB116" s="8">
        <f t="shared" si="138"/>
        <v>1.5334881491623235E-4</v>
      </c>
      <c r="BC116" s="1">
        <f t="shared" si="177"/>
        <v>46.329055340439936</v>
      </c>
      <c r="BD116" s="1">
        <f t="shared" si="178"/>
        <v>10.82306767688894</v>
      </c>
      <c r="BE116" s="1">
        <f t="shared" si="179"/>
        <v>-0.14921922730078346</v>
      </c>
      <c r="BF116" s="1">
        <f t="shared" ref="BF116" si="269">SUM(AY114:AY116)-SUM(AY102:AY104)</f>
        <v>144.92142641496321</v>
      </c>
      <c r="BG116" s="9">
        <f t="shared" si="181"/>
        <v>3.2480302153048202E-2</v>
      </c>
      <c r="BH116" s="9">
        <f t="shared" ref="BH116:BI116" si="270">SUM(AW114:AW116)/SUM(AW102:AW104)-1</f>
        <v>3.9674327530042186E-2</v>
      </c>
      <c r="BI116" s="9">
        <f t="shared" si="270"/>
        <v>-0.39065755667373281</v>
      </c>
      <c r="BJ116" s="1"/>
      <c r="BK116" s="1">
        <f>'Lán með veð í íbúð'!P116-'Lán með veð í íbúð'!P104</f>
        <v>61.5150000000001</v>
      </c>
      <c r="BL116" s="1">
        <f>'Lán með veð í íbúð'!Q116-'Lán með veð í íbúð'!Q104</f>
        <v>13.473000000000013</v>
      </c>
      <c r="BM116" s="1">
        <f>'Lán með veð í íbúð'!R116-'Lán með veð í íbúð'!R104</f>
        <v>-0.13499999999999998</v>
      </c>
      <c r="BQ116" s="2">
        <v>42887</v>
      </c>
      <c r="BR116" s="10">
        <f t="shared" si="171"/>
        <v>58.440934287091864</v>
      </c>
      <c r="BS116" s="10">
        <f t="shared" si="172"/>
        <v>84.212680848961298</v>
      </c>
      <c r="BT116" s="10">
        <f t="shared" si="173"/>
        <v>-85.650711346025446</v>
      </c>
    </row>
    <row r="117" spans="1:72" x14ac:dyDescent="0.25">
      <c r="A117" s="2">
        <v>42917</v>
      </c>
      <c r="B117" s="1">
        <f>(Sheet1!B227)/1000</f>
        <v>290.79899999999998</v>
      </c>
      <c r="C117" s="1">
        <f>'Lán með veð í íbúð'!C117/1000</f>
        <v>776.68200000000002</v>
      </c>
      <c r="D117" s="1">
        <f>'Lán með veð í íbúð'!D117/1000</f>
        <v>396.24700000000001</v>
      </c>
      <c r="E117" s="1">
        <f t="shared" si="135"/>
        <v>1463.7280000000001</v>
      </c>
      <c r="G117" s="8">
        <f t="shared" si="183"/>
        <v>0.19867010810751723</v>
      </c>
      <c r="H117" s="8">
        <f t="shared" si="183"/>
        <v>0.53061907676836129</v>
      </c>
      <c r="I117" s="8">
        <f t="shared" si="183"/>
        <v>0.27071081512412143</v>
      </c>
      <c r="J117" s="9">
        <f t="shared" si="236"/>
        <v>4.9032216867266887E-3</v>
      </c>
      <c r="K117" s="9">
        <f t="shared" si="222"/>
        <v>0.84217286271766334</v>
      </c>
      <c r="L117" s="9">
        <f t="shared" si="223"/>
        <v>0.1576734201982882</v>
      </c>
      <c r="M117" s="17">
        <f t="shared" si="215"/>
        <v>1.4164791014247002E-3</v>
      </c>
      <c r="N117" s="1">
        <f t="shared" si="216"/>
        <v>1463.7279999999998</v>
      </c>
      <c r="O117">
        <f t="shared" si="115"/>
        <v>0.84217286271766334</v>
      </c>
      <c r="P117">
        <f t="shared" si="219"/>
        <v>0.1576734201982882</v>
      </c>
      <c r="Q117" s="2">
        <v>42917</v>
      </c>
      <c r="R117" s="1">
        <f>'Lán með veð í íbúð'!P117</f>
        <v>1232.712</v>
      </c>
      <c r="S117" s="1">
        <f>'Lán með veð í íbúð'!Q117</f>
        <v>230.791</v>
      </c>
      <c r="T117" s="1">
        <f>'Lán með veð í íbúð'!R117</f>
        <v>0.22500000000000001</v>
      </c>
      <c r="V117">
        <v>254527</v>
      </c>
      <c r="W117">
        <v>36272</v>
      </c>
      <c r="X117">
        <f t="shared" si="233"/>
        <v>875.26779665679737</v>
      </c>
      <c r="Z117" t="s">
        <v>40</v>
      </c>
      <c r="AA117">
        <v>442.9</v>
      </c>
      <c r="AC117" s="2">
        <v>42917</v>
      </c>
      <c r="AD117">
        <f t="shared" si="248"/>
        <v>825.08214269586813</v>
      </c>
      <c r="AE117">
        <f t="shared" si="226"/>
        <v>308.92059042673287</v>
      </c>
      <c r="AF117">
        <f t="shared" si="227"/>
        <v>420.93974599232331</v>
      </c>
      <c r="AG117">
        <f t="shared" si="228"/>
        <v>1554.9424791149245</v>
      </c>
      <c r="AH117" s="9">
        <f t="shared" si="176"/>
        <v>3.6136612320118333E-2</v>
      </c>
      <c r="AI117" s="9"/>
      <c r="AJ117" s="9">
        <f t="shared" si="210"/>
        <v>3.9604827473608939E-2</v>
      </c>
      <c r="AP117" s="8">
        <f t="shared" si="243"/>
        <v>0.1986701081075172</v>
      </c>
      <c r="AQ117" s="8">
        <f t="shared" si="244"/>
        <v>0.53061907676836129</v>
      </c>
      <c r="AR117" s="8">
        <f t="shared" si="245"/>
        <v>0.27071081512412137</v>
      </c>
      <c r="AU117" s="2">
        <v>42917</v>
      </c>
      <c r="AV117" s="1">
        <f>'Lán með veð í íbúð'!P117*($AA$143/$AA117)</f>
        <v>1309.5303589975163</v>
      </c>
      <c r="AW117" s="1">
        <f>'Lán með veð í íbúð'!Q117*($AA$143/$AA117)</f>
        <v>245.17309889365544</v>
      </c>
      <c r="AX117" s="1">
        <f>'Lán með veð í íbúð'!R117*($AA$143/$AA117)</f>
        <v>0.23902122375254009</v>
      </c>
      <c r="AY117" s="1">
        <f t="shared" si="132"/>
        <v>1554.9424791149243</v>
      </c>
      <c r="AZ117" s="8">
        <f t="shared" si="136"/>
        <v>0.84217286271766334</v>
      </c>
      <c r="BA117" s="8">
        <f t="shared" si="137"/>
        <v>0.1576734201982882</v>
      </c>
      <c r="BB117" s="8">
        <f t="shared" si="138"/>
        <v>1.5371708404840245E-4</v>
      </c>
      <c r="BC117" s="1">
        <f t="shared" si="177"/>
        <v>46.075039383811827</v>
      </c>
      <c r="BD117" s="1">
        <f t="shared" si="178"/>
        <v>13.557059574271619</v>
      </c>
      <c r="BE117" s="1">
        <f t="shared" si="179"/>
        <v>-0.13313789328585957</v>
      </c>
      <c r="BF117" s="1">
        <f t="shared" ref="BF117" si="271">SUM(AY115:AY117)-SUM(AY103:AY105)</f>
        <v>161.87842697563337</v>
      </c>
      <c r="BG117" s="9">
        <f t="shared" si="181"/>
        <v>3.6197270511060253E-2</v>
      </c>
      <c r="BH117" s="9">
        <f t="shared" ref="BH117:BI117" si="272">SUM(AW115:AW117)/SUM(AW103:AW105)-1</f>
        <v>4.8378920213708376E-2</v>
      </c>
      <c r="BI117" s="9">
        <f t="shared" si="272"/>
        <v>-0.38473143172420365</v>
      </c>
      <c r="BJ117" s="1"/>
      <c r="BK117" s="1">
        <f>'Lán með veð í íbúð'!P117-'Lán með veð í íbúð'!P105</f>
        <v>64.855000000000018</v>
      </c>
      <c r="BL117" s="1">
        <f>'Lán með veð í íbúð'!Q117-'Lán með veð í íbúð'!Q105</f>
        <v>16.699999999999989</v>
      </c>
      <c r="BM117" s="1">
        <f>'Lán með veð í íbúð'!R117-'Lán með veð í íbúð'!R105</f>
        <v>-0.11899999999999997</v>
      </c>
      <c r="BQ117" s="2">
        <v>42917</v>
      </c>
      <c r="BR117" s="10">
        <f t="shared" si="171"/>
        <v>60.012792270482805</v>
      </c>
      <c r="BS117" s="10">
        <f t="shared" si="172"/>
        <v>87.309572951451173</v>
      </c>
      <c r="BT117" s="10">
        <f t="shared" si="173"/>
        <v>-88.085213768541337</v>
      </c>
    </row>
    <row r="118" spans="1:72" x14ac:dyDescent="0.25">
      <c r="A118" s="2">
        <v>42948</v>
      </c>
      <c r="B118" s="1">
        <f>(V118+W118)/1000</f>
        <v>299.947</v>
      </c>
      <c r="C118" s="1">
        <f>'Lán með veð í íbúð'!C118/1000</f>
        <v>781.43799999999999</v>
      </c>
      <c r="D118" s="1">
        <f>'Lán með veð í íbúð'!D118/1000</f>
        <v>388.517</v>
      </c>
      <c r="E118" s="1">
        <f t="shared" si="135"/>
        <v>1469.902</v>
      </c>
      <c r="G118" s="8">
        <f t="shared" ref="G118:G129" si="273">B118/$E118</f>
        <v>0.20405918217677096</v>
      </c>
      <c r="H118" s="8">
        <f t="shared" ref="H118:H129" si="274">C118/$E118</f>
        <v>0.53162591791833735</v>
      </c>
      <c r="I118" s="8">
        <f t="shared" ref="I118:I129" si="275">D118/$E118</f>
        <v>0.2643148999048916</v>
      </c>
      <c r="J118" s="9">
        <f t="shared" ref="J118:J141" si="276">G118-G117</f>
        <v>5.3890740692537353E-3</v>
      </c>
      <c r="K118" s="9">
        <f t="shared" si="222"/>
        <v>0.8399124567488172</v>
      </c>
      <c r="L118" s="9">
        <f t="shared" si="223"/>
        <v>0.15993311118700432</v>
      </c>
      <c r="M118" s="17">
        <f t="shared" si="215"/>
        <v>2.2596909887161176E-3</v>
      </c>
      <c r="N118" s="1">
        <f>SUM(R118:T118)</f>
        <v>1469.902</v>
      </c>
      <c r="O118">
        <f>R118/E118</f>
        <v>0.8399124567488172</v>
      </c>
      <c r="P118">
        <f>S118/E118</f>
        <v>0.15993311118700432</v>
      </c>
      <c r="Q118" s="2">
        <v>42948</v>
      </c>
      <c r="R118" s="1">
        <f>'Lán með veð í íbúð'!P118</f>
        <v>1234.5889999999999</v>
      </c>
      <c r="S118" s="1">
        <f>'Lán með veð í íbúð'!Q118</f>
        <v>235.08600000000001</v>
      </c>
      <c r="T118" s="1">
        <f>'Lán með veð í íbúð'!R118</f>
        <v>0.22700000000000001</v>
      </c>
      <c r="V118">
        <v>261575</v>
      </c>
      <c r="W118">
        <v>38372</v>
      </c>
      <c r="X118">
        <f>V118/B118</f>
        <v>872.07073249607424</v>
      </c>
      <c r="Z118" t="s">
        <v>41</v>
      </c>
      <c r="AA118">
        <v>444</v>
      </c>
      <c r="AC118" s="2">
        <v>42948</v>
      </c>
      <c r="AD118">
        <f t="shared" si="248"/>
        <v>828.07788063063049</v>
      </c>
      <c r="AE118">
        <f t="shared" si="226"/>
        <v>317.84924211711711</v>
      </c>
      <c r="AF118">
        <f t="shared" si="227"/>
        <v>411.7055146396396</v>
      </c>
      <c r="AG118">
        <f t="shared" si="228"/>
        <v>1557.6326373873871</v>
      </c>
      <c r="AH118" s="9">
        <f t="shared" si="176"/>
        <v>4.0328732424293579E-2</v>
      </c>
      <c r="AI118" s="9"/>
      <c r="AJ118" s="9">
        <f t="shared" si="210"/>
        <v>4.3052579483141784E-2</v>
      </c>
      <c r="AP118" s="8">
        <f t="shared" si="243"/>
        <v>0.20405918217677099</v>
      </c>
      <c r="AQ118" s="8">
        <f t="shared" si="244"/>
        <v>0.53162591791833735</v>
      </c>
      <c r="AR118" s="8">
        <f t="shared" si="245"/>
        <v>0.26431489990489165</v>
      </c>
      <c r="AU118" s="2">
        <v>42948</v>
      </c>
      <c r="AV118" s="1">
        <f>'Lán með veð í íbúð'!P118*($AA$143/$AA118)</f>
        <v>1308.2750551801801</v>
      </c>
      <c r="AW118" s="1">
        <f>'Lán með veð í íbúð'!Q118*($AA$143/$AA118)</f>
        <v>249.11703378378377</v>
      </c>
      <c r="AX118" s="1">
        <f>'Lán með veð í íbúð'!R118*($AA$143/$AA118)</f>
        <v>0.24054842342342342</v>
      </c>
      <c r="AY118" s="1">
        <f t="shared" si="132"/>
        <v>1557.6326373873874</v>
      </c>
      <c r="AZ118" s="8">
        <f t="shared" si="136"/>
        <v>0.8399124567488172</v>
      </c>
      <c r="BA118" s="8">
        <f t="shared" si="137"/>
        <v>0.15993311118700429</v>
      </c>
      <c r="BB118" s="8">
        <f t="shared" si="138"/>
        <v>1.5443206417842823E-4</v>
      </c>
      <c r="BC118" s="1">
        <f t="shared" si="177"/>
        <v>46.450980936366932</v>
      </c>
      <c r="BD118" s="1">
        <f t="shared" si="178"/>
        <v>17.946712977184291</v>
      </c>
      <c r="BE118" s="1">
        <f t="shared" si="179"/>
        <v>-0.11847197071039883</v>
      </c>
      <c r="BF118" s="1">
        <f t="shared" ref="BF118" si="277">SUM(AY116:AY118)-SUM(AY104:AY106)</f>
        <v>180.78108679766683</v>
      </c>
      <c r="BG118" s="9">
        <f t="shared" si="181"/>
        <v>4.0386572723715153E-2</v>
      </c>
      <c r="BH118" s="9">
        <f t="shared" ref="BH118:BI118" si="278">SUM(AW116:AW118)/SUM(AW104:AW106)-1</f>
        <v>6.1051444678904332E-2</v>
      </c>
      <c r="BI118" s="9">
        <f t="shared" si="278"/>
        <v>-0.35876662694518757</v>
      </c>
      <c r="BJ118" s="1"/>
      <c r="BK118" s="1">
        <f>'Lán með veð í íbúð'!P118-'Lán með veð í íbúð'!P106</f>
        <v>64.216999999999871</v>
      </c>
      <c r="BL118" s="1">
        <f>'Lán með veð í íbúð'!Q118-'Lán með veð í íbúð'!Q106</f>
        <v>20.670000000000016</v>
      </c>
      <c r="BM118" s="1">
        <f>'Lán með veð í íbúð'!R118-'Lán með veð í íbúð'!R106</f>
        <v>-0.10600000000000001</v>
      </c>
      <c r="BQ118" s="2">
        <v>42948</v>
      </c>
      <c r="BR118" s="10">
        <f t="shared" si="171"/>
        <v>64.557941354736727</v>
      </c>
      <c r="BS118" s="10">
        <f t="shared" si="172"/>
        <v>90.904149312350825</v>
      </c>
      <c r="BT118" s="10">
        <f t="shared" si="173"/>
        <v>-91.169931052386062</v>
      </c>
    </row>
    <row r="119" spans="1:72" x14ac:dyDescent="0.25">
      <c r="A119" s="2">
        <v>42979</v>
      </c>
      <c r="B119" s="1">
        <f t="shared" ref="B119:B124" si="279">(V119+W119)/1000</f>
        <v>305.05700000000002</v>
      </c>
      <c r="C119" s="1">
        <f>'Lán með veð í íbúð'!C119/1000</f>
        <v>788.97799999999995</v>
      </c>
      <c r="D119" s="1">
        <f>'Lán með veð í íbúð'!D119/1000</f>
        <v>382.959</v>
      </c>
      <c r="E119" s="1">
        <f t="shared" si="135"/>
        <v>1476.9939999999999</v>
      </c>
      <c r="G119" s="8">
        <f t="shared" si="273"/>
        <v>0.20653909223734154</v>
      </c>
      <c r="H119" s="8">
        <f t="shared" si="274"/>
        <v>0.53417820248423487</v>
      </c>
      <c r="I119" s="8">
        <f t="shared" si="275"/>
        <v>0.25928270527842362</v>
      </c>
      <c r="J119" s="9">
        <f t="shared" si="276"/>
        <v>2.4799100605705782E-3</v>
      </c>
      <c r="K119" s="9">
        <f t="shared" si="222"/>
        <v>0.83765472303882083</v>
      </c>
      <c r="L119" s="9">
        <f t="shared" si="223"/>
        <v>0.16219226347568103</v>
      </c>
      <c r="M119" s="17">
        <f t="shared" si="215"/>
        <v>2.2591522886767079E-3</v>
      </c>
      <c r="N119" s="1">
        <f>SUM(R119:T119)</f>
        <v>1476.9940000000001</v>
      </c>
      <c r="O119">
        <f>R119/E119</f>
        <v>0.83765472303882083</v>
      </c>
      <c r="P119">
        <f>S119/E119</f>
        <v>0.16219226347568103</v>
      </c>
      <c r="Q119" s="2">
        <v>42979</v>
      </c>
      <c r="R119" s="1">
        <f>'Lán með veð í íbúð'!P119</f>
        <v>1237.211</v>
      </c>
      <c r="S119" s="1">
        <f>'Lán með veð í íbúð'!Q119</f>
        <v>239.55699999999999</v>
      </c>
      <c r="T119" s="1">
        <f>'Lán með veð í íbúð'!R119</f>
        <v>0.22600000000000001</v>
      </c>
      <c r="V119">
        <v>265203</v>
      </c>
      <c r="W119">
        <v>39854</v>
      </c>
      <c r="Z119" t="s">
        <v>42</v>
      </c>
      <c r="AA119">
        <v>444.6</v>
      </c>
      <c r="AC119" s="2">
        <v>42979</v>
      </c>
      <c r="AD119">
        <f t="shared" si="248"/>
        <v>834.93960638776423</v>
      </c>
      <c r="AE119">
        <f t="shared" si="226"/>
        <v>322.82797683310844</v>
      </c>
      <c r="AF119">
        <f t="shared" si="227"/>
        <v>405.26812753036438</v>
      </c>
      <c r="AG119">
        <f t="shared" si="228"/>
        <v>1563.035710751237</v>
      </c>
      <c r="AH119" s="9">
        <f t="shared" si="176"/>
        <v>4.4178629337826347E-2</v>
      </c>
      <c r="AI119" s="9"/>
      <c r="AJ119" s="9">
        <f t="shared" si="210"/>
        <v>4.9903350568911042E-2</v>
      </c>
      <c r="AP119" s="8">
        <f t="shared" si="243"/>
        <v>0.20653909223734154</v>
      </c>
      <c r="AQ119" s="8">
        <f t="shared" si="244"/>
        <v>0.53417820248423487</v>
      </c>
      <c r="AR119" s="8">
        <f t="shared" si="245"/>
        <v>0.25928270527842362</v>
      </c>
      <c r="AU119" s="2">
        <v>42979</v>
      </c>
      <c r="AV119" s="1">
        <f>'Lán með veð í íbúð'!P119*($AA$143/$AA119)</f>
        <v>1309.2842453891139</v>
      </c>
      <c r="AW119" s="1">
        <f>'Lán með veð í íbúð'!Q119*($AA$143/$AA119)</f>
        <v>253.51229982006296</v>
      </c>
      <c r="AX119" s="1">
        <f>'Lán með veð í íbúð'!R119*($AA$143/$AA119)</f>
        <v>0.23916554206027893</v>
      </c>
      <c r="AY119" s="1">
        <f t="shared" si="132"/>
        <v>1563.0357107512373</v>
      </c>
      <c r="AZ119" s="8">
        <f t="shared" si="136"/>
        <v>0.83765472303882071</v>
      </c>
      <c r="BA119" s="8">
        <f t="shared" si="137"/>
        <v>0.16219226347568097</v>
      </c>
      <c r="BB119" s="8">
        <f t="shared" si="138"/>
        <v>1.5301348549824848E-4</v>
      </c>
      <c r="BC119" s="1">
        <f t="shared" si="177"/>
        <v>50.782046985465286</v>
      </c>
      <c r="BD119" s="1">
        <f t="shared" si="178"/>
        <v>23.587479979698088</v>
      </c>
      <c r="BE119" s="1">
        <f t="shared" si="179"/>
        <v>-0.11384357994656261</v>
      </c>
      <c r="BF119" s="1">
        <f t="shared" ref="BF119" si="280">SUM(AY117:AY119)-SUM(AY105:AY107)</f>
        <v>198.033866392856</v>
      </c>
      <c r="BG119" s="9">
        <f t="shared" si="181"/>
        <v>4.4227909006122168E-2</v>
      </c>
      <c r="BH119" s="9">
        <f t="shared" ref="BH119:BI119" si="281">SUM(AW117:AW119)/SUM(AW105:AW107)-1</f>
        <v>7.9529902395729213E-2</v>
      </c>
      <c r="BI119" s="9">
        <f t="shared" si="281"/>
        <v>-0.33707551689712578</v>
      </c>
      <c r="BJ119" s="1"/>
      <c r="BK119" s="1">
        <f>'Lán með veð í íbúð'!P119-'Lán með veð í íbúð'!P107</f>
        <v>64.303000000000111</v>
      </c>
      <c r="BL119" s="1">
        <f>'Lán með veð í íbúð'!Q119-'Lán með veð í íbúð'!Q107</f>
        <v>25.269999999999982</v>
      </c>
      <c r="BM119" s="1">
        <f>'Lán með veð í íbúð'!R119-'Lán með veð í íbúð'!R107</f>
        <v>-0.10300000000000001</v>
      </c>
      <c r="BQ119" s="2">
        <v>42979</v>
      </c>
      <c r="BR119" s="10">
        <f t="shared" si="171"/>
        <v>70.107252909999147</v>
      </c>
      <c r="BS119" s="10">
        <f t="shared" si="172"/>
        <v>90.584455738467597</v>
      </c>
      <c r="BT119" s="10">
        <f t="shared" si="173"/>
        <v>-86.398471101334565</v>
      </c>
    </row>
    <row r="120" spans="1:72" x14ac:dyDescent="0.25">
      <c r="A120" s="2">
        <v>43009</v>
      </c>
      <c r="B120" s="1">
        <f t="shared" si="279"/>
        <v>312.00299999999999</v>
      </c>
      <c r="C120" s="1">
        <f>'Lán með veð í íbúð'!C120/1000</f>
        <v>799.98099999999999</v>
      </c>
      <c r="D120" s="1">
        <f>'Lán með veð í íbúð'!D120/1000</f>
        <v>375.89</v>
      </c>
      <c r="E120" s="1">
        <f t="shared" si="135"/>
        <v>1487.8739999999998</v>
      </c>
      <c r="G120" s="8">
        <f t="shared" si="273"/>
        <v>0.20969719210094406</v>
      </c>
      <c r="H120" s="8">
        <f t="shared" si="274"/>
        <v>0.53766716805320891</v>
      </c>
      <c r="I120" s="8">
        <f t="shared" si="275"/>
        <v>0.25263563984584719</v>
      </c>
      <c r="J120" s="9">
        <f t="shared" si="276"/>
        <v>3.1580998636025204E-3</v>
      </c>
      <c r="K120" s="9">
        <f>R120/$E120</f>
        <v>0.83383203147578366</v>
      </c>
      <c r="L120" s="9">
        <f>S120/$E120</f>
        <v>0.16602010654127972</v>
      </c>
      <c r="M120" s="17">
        <f t="shared" si="215"/>
        <v>3.8278430655986906E-3</v>
      </c>
      <c r="N120" s="1">
        <f>SUM(R120:T120)</f>
        <v>1487.874</v>
      </c>
      <c r="O120">
        <f>R120/E120</f>
        <v>0.83383203147578366</v>
      </c>
      <c r="P120">
        <f>S120/E120</f>
        <v>0.16602010654127972</v>
      </c>
      <c r="Q120" s="2">
        <v>43009</v>
      </c>
      <c r="R120" s="1">
        <f>'Lán með veð í íbúð'!P120</f>
        <v>1240.6369999999999</v>
      </c>
      <c r="S120" s="1">
        <f>'Lán með veð í íbúð'!Q120</f>
        <v>247.017</v>
      </c>
      <c r="T120" s="1">
        <f>'Lán með veð í íbúð'!R120</f>
        <v>0.22</v>
      </c>
      <c r="V120">
        <v>269305</v>
      </c>
      <c r="W120">
        <v>42698</v>
      </c>
      <c r="Z120" t="s">
        <v>43</v>
      </c>
      <c r="AA120">
        <v>446.7</v>
      </c>
      <c r="AC120" s="2">
        <v>43009</v>
      </c>
      <c r="AD120">
        <f t="shared" si="248"/>
        <v>842.60367248712794</v>
      </c>
      <c r="AE120">
        <f t="shared" si="226"/>
        <v>328.62639691067835</v>
      </c>
      <c r="AF120">
        <f t="shared" si="227"/>
        <v>395.91727109917173</v>
      </c>
      <c r="AG120">
        <f t="shared" si="228"/>
        <v>1567.1473404969781</v>
      </c>
      <c r="AH120" s="9">
        <f t="shared" ref="AH120:AH132" si="282">SUM(AG118:AG120)/SUM(AG106:AG108)-1</f>
        <v>4.435954086126781E-2</v>
      </c>
      <c r="AI120" s="9"/>
      <c r="AJ120" s="9">
        <f t="shared" si="210"/>
        <v>4.0176944769620304E-2</v>
      </c>
      <c r="AP120" s="8">
        <f t="shared" si="243"/>
        <v>0.20969719210094401</v>
      </c>
      <c r="AQ120" s="8">
        <f t="shared" si="244"/>
        <v>0.5376671680532088</v>
      </c>
      <c r="AR120" s="8">
        <f t="shared" si="245"/>
        <v>0.25263563984584714</v>
      </c>
      <c r="AU120" s="2">
        <v>43009</v>
      </c>
      <c r="AV120" s="1">
        <f>'Lán með veð í íbúð'!P120*($AA$143/$AA120)</f>
        <v>1306.7376505484667</v>
      </c>
      <c r="AW120" s="1">
        <f>'Lán með veð í íbúð'!Q120*($AA$143/$AA120)</f>
        <v>260.17796843519142</v>
      </c>
      <c r="AX120" s="1">
        <f>'Lán með veð í íbúð'!R120*($AA$143/$AA120)</f>
        <v>0.23172151331990154</v>
      </c>
      <c r="AY120" s="1">
        <f t="shared" si="132"/>
        <v>1567.1473404969779</v>
      </c>
      <c r="AZ120" s="8">
        <f t="shared" si="136"/>
        <v>0.83383203147578366</v>
      </c>
      <c r="BA120" s="8">
        <f t="shared" si="137"/>
        <v>0.16602010654127972</v>
      </c>
      <c r="BB120" s="8">
        <f t="shared" si="138"/>
        <v>1.4786198293672718E-4</v>
      </c>
      <c r="BC120" s="1">
        <f t="shared" si="177"/>
        <v>30.561390571271659</v>
      </c>
      <c r="BD120" s="1">
        <f t="shared" si="178"/>
        <v>30.079326473959924</v>
      </c>
      <c r="BE120" s="1">
        <f t="shared" si="179"/>
        <v>-9.1244279154442831E-2</v>
      </c>
      <c r="BF120" s="1">
        <f t="shared" ref="BF120" si="283">SUM(AY118:AY120)-SUM(AY106:AY108)</f>
        <v>199.08437809413499</v>
      </c>
      <c r="BG120" s="9">
        <f t="shared" si="181"/>
        <v>4.4352037206281336E-2</v>
      </c>
      <c r="BH120" s="9">
        <f t="shared" ref="BH120:BI120" si="284">SUM(AW118:AW120)/SUM(AW106:AW108)-1</f>
        <v>0.10360845428992604</v>
      </c>
      <c r="BI120" s="9">
        <f t="shared" si="284"/>
        <v>-0.31261961007763395</v>
      </c>
      <c r="BJ120" s="1"/>
      <c r="BK120" s="1">
        <f>'Lán með veð í íbúð'!P120-'Lán með veð í íbúð'!P108</f>
        <v>51.256999999999834</v>
      </c>
      <c r="BL120" s="1">
        <f>'Lán með veð í íbúð'!Q120-'Lán með veð í íbúð'!Q108</f>
        <v>32.567999999999984</v>
      </c>
      <c r="BM120" s="1">
        <f>'Lán með veð í íbúð'!R120-'Lán með veð í íbúð'!R108</f>
        <v>-8.0999999999999989E-2</v>
      </c>
      <c r="BQ120" s="2">
        <v>43009</v>
      </c>
      <c r="BR120" s="10">
        <f t="shared" si="171"/>
        <v>64.343023684391369</v>
      </c>
      <c r="BS120" s="10">
        <f t="shared" si="172"/>
        <v>88.88813807373424</v>
      </c>
      <c r="BT120" s="10">
        <f t="shared" si="173"/>
        <v>-92.699929584978804</v>
      </c>
    </row>
    <row r="121" spans="1:72" x14ac:dyDescent="0.25">
      <c r="A121" s="2">
        <v>43040</v>
      </c>
      <c r="B121" s="1">
        <f t="shared" si="279"/>
        <v>322.55900000000003</v>
      </c>
      <c r="C121" s="1">
        <f>'Lán með veð í íbúð'!C121/1000</f>
        <v>808.18499999999995</v>
      </c>
      <c r="D121" s="1">
        <f>'Lán með veð í íbúð'!D121/1000</f>
        <v>371.01600000000002</v>
      </c>
      <c r="E121" s="1">
        <f t="shared" si="135"/>
        <v>1501.76</v>
      </c>
      <c r="G121" s="8">
        <f t="shared" si="273"/>
        <v>0.21478731621564034</v>
      </c>
      <c r="H121" s="8">
        <f t="shared" si="274"/>
        <v>0.53815856062220324</v>
      </c>
      <c r="I121" s="8">
        <f t="shared" si="275"/>
        <v>0.24705412316215641</v>
      </c>
      <c r="J121" s="9">
        <f t="shared" si="276"/>
        <v>5.0901241146962817E-3</v>
      </c>
      <c r="K121" s="9">
        <f>R121/$E121</f>
        <v>0.83084580758576598</v>
      </c>
      <c r="L121" s="9">
        <f>S121/$E121</f>
        <v>0.16901102706158108</v>
      </c>
      <c r="M121" s="17">
        <f t="shared" si="215"/>
        <v>2.9909205203013656E-3</v>
      </c>
      <c r="N121" s="1">
        <f>SUM(R121:T121)</f>
        <v>1501.76</v>
      </c>
      <c r="O121">
        <f>R121/E121</f>
        <v>0.83084580758576598</v>
      </c>
      <c r="P121">
        <f>S121/E121</f>
        <v>0.16901102706158108</v>
      </c>
      <c r="Q121" s="2">
        <v>43040</v>
      </c>
      <c r="R121" s="1">
        <f>'Lán með veð í íbúð'!P121</f>
        <v>1247.731</v>
      </c>
      <c r="S121" s="1">
        <f>'Lán með veð í íbúð'!Q121</f>
        <v>253.81399999999999</v>
      </c>
      <c r="T121" s="1">
        <f>'Lán með veð í íbúð'!R121</f>
        <v>0.215</v>
      </c>
      <c r="V121">
        <v>276450</v>
      </c>
      <c r="W121">
        <v>46109</v>
      </c>
      <c r="Z121" t="s">
        <v>44</v>
      </c>
      <c r="AA121">
        <v>446</v>
      </c>
      <c r="AC121" s="2">
        <v>43040</v>
      </c>
      <c r="AD121">
        <f t="shared" si="248"/>
        <v>852.58081278026896</v>
      </c>
      <c r="AE121">
        <f t="shared" si="226"/>
        <v>340.27804820627807</v>
      </c>
      <c r="AF121">
        <f t="shared" si="227"/>
        <v>391.39692376681614</v>
      </c>
      <c r="AG121">
        <f t="shared" si="228"/>
        <v>1584.2557847533631</v>
      </c>
      <c r="AH121" s="9">
        <f t="shared" si="282"/>
        <v>4.6006056985373522E-2</v>
      </c>
      <c r="AI121" s="9"/>
      <c r="AJ121" s="9">
        <f t="shared" si="210"/>
        <v>4.7977423401728725E-2</v>
      </c>
      <c r="AP121" s="8">
        <f t="shared" si="243"/>
        <v>0.21478731621564037</v>
      </c>
      <c r="AQ121" s="8">
        <f t="shared" si="244"/>
        <v>0.53815856062220324</v>
      </c>
      <c r="AR121" s="8">
        <f t="shared" si="245"/>
        <v>0.24705412316215644</v>
      </c>
      <c r="AU121" s="2">
        <v>43040</v>
      </c>
      <c r="AV121" s="1">
        <f>'Lán með veð í íbúð'!P121*($AA$143/$AA121)</f>
        <v>1316.2722769058296</v>
      </c>
      <c r="AW121" s="1">
        <f>'Lán með veð í íbúð'!Q121*($AA$143/$AA121)</f>
        <v>267.75669730941701</v>
      </c>
      <c r="AX121" s="1">
        <f>'Lán með veð í íbúð'!R121*($AA$143/$AA121)</f>
        <v>0.22681053811659194</v>
      </c>
      <c r="AY121" s="1">
        <f t="shared" si="132"/>
        <v>1584.2557847533631</v>
      </c>
      <c r="AZ121" s="8">
        <f t="shared" si="136"/>
        <v>0.83084580758576609</v>
      </c>
      <c r="BA121" s="8">
        <f t="shared" si="137"/>
        <v>0.16901102706158108</v>
      </c>
      <c r="BB121" s="8">
        <f t="shared" si="138"/>
        <v>1.4316535265288731E-4</v>
      </c>
      <c r="BC121" s="1">
        <f t="shared" si="177"/>
        <v>35.386468283566728</v>
      </c>
      <c r="BD121" s="1">
        <f t="shared" si="178"/>
        <v>37.222429517446159</v>
      </c>
      <c r="BE121" s="1">
        <f t="shared" si="179"/>
        <v>-8.0130611518444556E-2</v>
      </c>
      <c r="BF121" s="1">
        <f t="shared" ref="BF121" si="285">SUM(AY119:AY121)-SUM(AY107:AY109)</f>
        <v>207.33392334078781</v>
      </c>
      <c r="BG121" s="9">
        <f t="shared" si="181"/>
        <v>4.6001574704500836E-2</v>
      </c>
      <c r="BH121" s="9">
        <f t="shared" ref="BH121:BI121" si="286">SUM(AW119:AW121)/SUM(AW107:AW109)-1</f>
        <v>0.13161714376088129</v>
      </c>
      <c r="BI121" s="9">
        <f t="shared" si="286"/>
        <v>-0.29017581564902073</v>
      </c>
      <c r="BJ121" s="1"/>
      <c r="BK121" s="1">
        <f>'Lán með veð í íbúð'!P121-'Lán með veð í íbúð'!P109</f>
        <v>54.233999999999924</v>
      </c>
      <c r="BL121" s="1">
        <f>'Lán með veð í íbúð'!Q121-'Lán með veð í íbúð'!Q109</f>
        <v>39.007999999999981</v>
      </c>
      <c r="BM121" s="1">
        <f>'Lán með veð í íbúð'!R121-'Lán með veð í íbúð'!R109</f>
        <v>-7.099999999999998E-2</v>
      </c>
      <c r="BQ121" s="2">
        <v>43040</v>
      </c>
      <c r="BR121" s="10">
        <f t="shared" si="171"/>
        <v>69.312074185378378</v>
      </c>
      <c r="BS121" s="10">
        <f t="shared" si="172"/>
        <v>93.289159063942293</v>
      </c>
      <c r="BT121" s="10">
        <f t="shared" si="173"/>
        <v>-90.072466059826183</v>
      </c>
    </row>
    <row r="122" spans="1:72" x14ac:dyDescent="0.25">
      <c r="A122" s="2">
        <v>43070</v>
      </c>
      <c r="B122" s="1">
        <f t="shared" si="279"/>
        <v>328.96100000000001</v>
      </c>
      <c r="C122" s="1">
        <f>'Lán með veð í íbúð'!C122/1000</f>
        <v>812.52700000000004</v>
      </c>
      <c r="D122" s="1">
        <f>'Lán með veð í íbúð'!D122/1000</f>
        <v>362.42200000000003</v>
      </c>
      <c r="E122" s="1">
        <f t="shared" si="135"/>
        <v>1503.91</v>
      </c>
      <c r="G122" s="8">
        <f t="shared" si="273"/>
        <v>0.21873715847357886</v>
      </c>
      <c r="H122" s="8">
        <f t="shared" si="274"/>
        <v>0.54027634632391563</v>
      </c>
      <c r="I122" s="8">
        <f t="shared" si="275"/>
        <v>0.24098649520250548</v>
      </c>
      <c r="J122" s="9">
        <f t="shared" si="276"/>
        <v>3.9498422579385128E-3</v>
      </c>
      <c r="K122" s="9">
        <f>R122/$E122</f>
        <v>0.82488313795373391</v>
      </c>
      <c r="L122" s="9">
        <f>S122/$E122</f>
        <v>0.17460885292337971</v>
      </c>
      <c r="M122" s="17">
        <f t="shared" si="215"/>
        <v>5.5978258617986332E-3</v>
      </c>
      <c r="N122" s="1">
        <f>SUM(R122:T122)</f>
        <v>1503.3630000000001</v>
      </c>
      <c r="O122">
        <f>R122/E122</f>
        <v>0.82488313795373391</v>
      </c>
      <c r="P122">
        <f>S122/E122</f>
        <v>0.17460885292337971</v>
      </c>
      <c r="Q122" s="2">
        <v>43070</v>
      </c>
      <c r="R122" s="1">
        <f>'Lán með veð í íbúð'!P122</f>
        <v>1240.55</v>
      </c>
      <c r="S122" s="1">
        <f>'Lán með veð í íbúð'!Q122</f>
        <v>262.596</v>
      </c>
      <c r="T122" s="1">
        <f>'Lán með veð í íbúð'!R122</f>
        <v>0.217</v>
      </c>
      <c r="V122">
        <v>277555</v>
      </c>
      <c r="W122">
        <v>51406</v>
      </c>
      <c r="Z122" t="s">
        <v>45</v>
      </c>
      <c r="AA122">
        <v>447.2</v>
      </c>
      <c r="AC122" s="2">
        <v>43070</v>
      </c>
      <c r="AD122">
        <f t="shared" si="248"/>
        <v>854.86125559033985</v>
      </c>
      <c r="AE122">
        <f t="shared" si="226"/>
        <v>346.10051542933809</v>
      </c>
      <c r="AF122">
        <f t="shared" si="227"/>
        <v>381.30489937388194</v>
      </c>
      <c r="AG122">
        <f t="shared" si="228"/>
        <v>1582.2666703935599</v>
      </c>
      <c r="AH122" s="9">
        <f t="shared" si="282"/>
        <v>4.4215203893074762E-2</v>
      </c>
      <c r="AI122" s="9"/>
      <c r="AJ122" s="9">
        <f t="shared" si="210"/>
        <v>4.4477043140752626E-2</v>
      </c>
      <c r="AP122" s="8">
        <f t="shared" si="243"/>
        <v>0.21873715847357886</v>
      </c>
      <c r="AQ122" s="8">
        <f t="shared" si="244"/>
        <v>0.54027634632391563</v>
      </c>
      <c r="AR122" s="8">
        <f t="shared" si="245"/>
        <v>0.24098649520250548</v>
      </c>
      <c r="AU122" s="2">
        <v>43070</v>
      </c>
      <c r="AV122" s="1">
        <f>'Lán með veð í íbúð'!P122*($AA$143/$AA122)</f>
        <v>1305.185096153846</v>
      </c>
      <c r="AW122" s="1">
        <f>'Lán með veð í íbúð'!Q122*($AA$143/$AA122)</f>
        <v>276.27776833631486</v>
      </c>
      <c r="AX122" s="1">
        <f>'Lán með veð í íbúð'!R122*($AA$143/$AA122)</f>
        <v>0.22830612701252234</v>
      </c>
      <c r="AY122" s="1">
        <f t="shared" si="132"/>
        <v>1581.6911706171734</v>
      </c>
      <c r="AZ122" s="8">
        <f t="shared" si="136"/>
        <v>0.82518327243653056</v>
      </c>
      <c r="BA122" s="8">
        <f t="shared" si="137"/>
        <v>0.17467238451391981</v>
      </c>
      <c r="BB122" s="8">
        <f t="shared" si="138"/>
        <v>1.4434304954957653E-4</v>
      </c>
      <c r="BC122" s="1">
        <f t="shared" si="177"/>
        <v>21.857227133344622</v>
      </c>
      <c r="BD122" s="1">
        <f t="shared" si="178"/>
        <v>45.022195443376376</v>
      </c>
      <c r="BE122" s="1">
        <f t="shared" si="179"/>
        <v>-7.7143759092261233E-2</v>
      </c>
      <c r="BF122" s="1">
        <f t="shared" ref="BF122" si="287">SUM(AY120:AY122)-SUM(AY108:AY110)</f>
        <v>199.88051877319958</v>
      </c>
      <c r="BG122" s="9">
        <f t="shared" si="181"/>
        <v>4.4092453742898163E-2</v>
      </c>
      <c r="BH122" s="9">
        <f t="shared" ref="BH122:BI122" si="288">SUM(AW120:AW122)/SUM(AW108:AW110)-1</f>
        <v>0.16234401099610341</v>
      </c>
      <c r="BI122" s="9">
        <f t="shared" si="288"/>
        <v>-0.2656939493771957</v>
      </c>
      <c r="BJ122" s="1"/>
      <c r="BK122" s="1">
        <f>'Lán með veð í íbúð'!P122-'Lán með veð í íbúð'!P110</f>
        <v>43.140999999999849</v>
      </c>
      <c r="BL122" s="1">
        <f>'Lán með veð í íbúð'!Q122-'Lán með veð í íbúð'!Q110</f>
        <v>46.823000000000008</v>
      </c>
      <c r="BM122" s="1">
        <f>'Lán með veð í íbúð'!R122-'Lán með veð í íbúð'!R110</f>
        <v>-6.7999999999999977E-2</v>
      </c>
      <c r="BQ122" s="2">
        <v>43070</v>
      </c>
      <c r="BR122" s="10">
        <f t="shared" si="171"/>
        <v>65.675207754349003</v>
      </c>
      <c r="BS122" s="10">
        <f t="shared" si="172"/>
        <v>93.464522263051066</v>
      </c>
      <c r="BT122" s="10">
        <f t="shared" si="173"/>
        <v>-91.761951423384573</v>
      </c>
    </row>
    <row r="123" spans="1:72" x14ac:dyDescent="0.25">
      <c r="A123" s="2">
        <v>43101</v>
      </c>
      <c r="B123" s="1">
        <f t="shared" si="279"/>
        <v>336.27699999999999</v>
      </c>
      <c r="C123" s="1">
        <f>'Lán með veð í íbúð'!C123/1000</f>
        <v>820.53300000000002</v>
      </c>
      <c r="D123" s="1">
        <f>'Lán með veð í íbúð'!D123/1000</f>
        <v>358.608</v>
      </c>
      <c r="E123" s="1">
        <f t="shared" si="135"/>
        <v>1515.4179999999999</v>
      </c>
      <c r="G123" s="8">
        <f t="shared" si="273"/>
        <v>0.22190379156114023</v>
      </c>
      <c r="H123" s="8">
        <f t="shared" si="274"/>
        <v>0.54145654862222836</v>
      </c>
      <c r="I123" s="8">
        <f t="shared" si="275"/>
        <v>0.23663965981663146</v>
      </c>
      <c r="J123" s="9">
        <f t="shared" si="276"/>
        <v>3.1666330875613768E-3</v>
      </c>
      <c r="K123" s="9">
        <f>R123/$E123</f>
        <v>0.82325998503383235</v>
      </c>
      <c r="L123" s="9">
        <f>S123/$E123</f>
        <v>0.17658296258853992</v>
      </c>
      <c r="M123" s="17">
        <f t="shared" si="215"/>
        <v>1.9741096651602064E-3</v>
      </c>
      <c r="Q123" s="2">
        <v>43101</v>
      </c>
      <c r="R123" s="1">
        <f>'Lán með veð í íbúð'!P123</f>
        <v>1247.5830000000001</v>
      </c>
      <c r="S123" s="1">
        <f>'Lán með veð í íbúð'!Q123</f>
        <v>267.59699999999998</v>
      </c>
      <c r="T123" s="1">
        <f>'Lán með veð í íbúð'!R123</f>
        <v>0.21199999999999999</v>
      </c>
      <c r="V123">
        <v>283449</v>
      </c>
      <c r="W123">
        <v>52828</v>
      </c>
      <c r="Z123" t="s">
        <v>34</v>
      </c>
      <c r="AA123">
        <v>446.8</v>
      </c>
      <c r="AC123" s="2">
        <v>43101</v>
      </c>
      <c r="AD123">
        <f t="shared" si="248"/>
        <v>864.05724373321402</v>
      </c>
      <c r="AE123">
        <f t="shared" si="226"/>
        <v>354.11443263205012</v>
      </c>
      <c r="AF123">
        <f t="shared" si="227"/>
        <v>377.62995523724265</v>
      </c>
      <c r="AG123">
        <f t="shared" si="228"/>
        <v>1595.8016316025069</v>
      </c>
      <c r="AH123" s="9">
        <f t="shared" si="282"/>
        <v>4.4766509296542578E-2</v>
      </c>
      <c r="AI123" s="9"/>
      <c r="AJ123" s="9">
        <f t="shared" si="210"/>
        <v>4.1883660673455614E-2</v>
      </c>
      <c r="AP123" s="8">
        <f t="shared" si="243"/>
        <v>0.22190379156114021</v>
      </c>
      <c r="AQ123" s="8">
        <f t="shared" si="244"/>
        <v>0.54145654862222836</v>
      </c>
      <c r="AR123" s="8">
        <f t="shared" si="245"/>
        <v>0.23663965981663146</v>
      </c>
      <c r="AU123" s="2">
        <v>43101</v>
      </c>
      <c r="AV123" s="1">
        <f>'Lán með veð í íbúð'!P123*($AA$143/$AA123)</f>
        <v>1313.7596273500449</v>
      </c>
      <c r="AW123" s="1">
        <f>'Lán með veð í íbúð'!Q123*($AA$143/$AA123)</f>
        <v>281.79137981199642</v>
      </c>
      <c r="AX123" s="1">
        <f>'Lán með veð í íbúð'!R123*($AA$143/$AA123)</f>
        <v>0.22324529991047451</v>
      </c>
      <c r="AY123" s="1">
        <f t="shared" si="132"/>
        <v>1595.7742524619518</v>
      </c>
      <c r="AZ123" s="8">
        <f t="shared" si="136"/>
        <v>0.82327410993327133</v>
      </c>
      <c r="BA123" s="8">
        <f t="shared" si="137"/>
        <v>0.17658599227130667</v>
      </c>
      <c r="BB123" s="8">
        <f t="shared" si="138"/>
        <v>1.3989779542191062E-4</v>
      </c>
      <c r="BC123" s="1">
        <f t="shared" si="177"/>
        <v>16.640171450846765</v>
      </c>
      <c r="BD123" s="1">
        <f t="shared" si="178"/>
        <v>47.558910167093785</v>
      </c>
      <c r="BE123" s="1">
        <f t="shared" si="179"/>
        <v>-7.5330874201782111E-2</v>
      </c>
      <c r="BF123" s="1">
        <f t="shared" ref="BF123" si="289">SUM(AY121:AY123)-SUM(AY109:AY111)</f>
        <v>203.45479675086244</v>
      </c>
      <c r="BG123" s="9">
        <f t="shared" si="181"/>
        <v>4.4634248725840653E-2</v>
      </c>
      <c r="BH123" s="9">
        <f t="shared" ref="BH123:BI123" si="290">SUM(AW121:AW123)/SUM(AW109:AW111)-1</f>
        <v>0.18649335402252931</v>
      </c>
      <c r="BI123" s="9">
        <f t="shared" si="290"/>
        <v>-0.25533876773705</v>
      </c>
      <c r="BJ123" s="1"/>
      <c r="BK123" s="1">
        <f>'Lán með veð í íbúð'!P123-'Lán með veð í íbúð'!P111</f>
        <v>44.198000000000093</v>
      </c>
      <c r="BL123" s="1">
        <f>'Lán með veð í íbúð'!Q123-'Lán með veð í íbúð'!Q111</f>
        <v>50.290999999999968</v>
      </c>
      <c r="BM123" s="1">
        <f>'Lán með veð í íbúð'!R123-'Lán með veð í íbúð'!R111</f>
        <v>-6.500000000000003E-2</v>
      </c>
      <c r="BQ123" s="2">
        <v>43101</v>
      </c>
      <c r="BR123" s="10">
        <f t="shared" si="171"/>
        <v>63.31151521087736</v>
      </c>
      <c r="BS123" s="10">
        <f t="shared" si="172"/>
        <v>93.282814075349108</v>
      </c>
      <c r="BT123" s="10">
        <f t="shared" si="173"/>
        <v>-92.443199401932588</v>
      </c>
    </row>
    <row r="124" spans="1:72" x14ac:dyDescent="0.25">
      <c r="A124" s="2">
        <v>43132</v>
      </c>
      <c r="B124" s="1">
        <f t="shared" si="279"/>
        <v>340.84899999999999</v>
      </c>
      <c r="C124" s="1">
        <f>'Lán með veð í íbúð'!C124/1000</f>
        <v>825.11608812500003</v>
      </c>
      <c r="D124" s="1">
        <f>'Lán með veð í íbúð'!D124/1000</f>
        <v>351.13299999999998</v>
      </c>
      <c r="E124" s="1">
        <f t="shared" si="135"/>
        <v>1517.098088125</v>
      </c>
      <c r="G124" s="8">
        <f t="shared" si="273"/>
        <v>0.22467169569850254</v>
      </c>
      <c r="H124" s="8">
        <f t="shared" si="274"/>
        <v>0.54387787749753946</v>
      </c>
      <c r="I124" s="8">
        <f t="shared" si="275"/>
        <v>0.23145042680395803</v>
      </c>
      <c r="J124" s="9">
        <f t="shared" si="276"/>
        <v>2.7679041373623037E-3</v>
      </c>
      <c r="K124" s="9">
        <f>R124/$E124</f>
        <v>0.820481144500948</v>
      </c>
      <c r="L124" s="9">
        <f>S124/$E124</f>
        <v>0.17937054603787667</v>
      </c>
      <c r="M124" s="17">
        <f t="shared" si="215"/>
        <v>2.7875834493367446E-3</v>
      </c>
      <c r="Q124" s="2">
        <v>43132</v>
      </c>
      <c r="R124" s="1">
        <f>'Lán með veð í íbúð'!P124</f>
        <v>1244.7503756650001</v>
      </c>
      <c r="S124" s="1">
        <f>'Lán með veð í íbúð'!Q124</f>
        <v>272.12271246</v>
      </c>
      <c r="T124" s="1">
        <f>'Lán með veð í íbúð'!R124</f>
        <v>0.19800000000000001</v>
      </c>
      <c r="V124">
        <v>286955</v>
      </c>
      <c r="W124">
        <v>53894</v>
      </c>
      <c r="Z124" t="s">
        <v>35</v>
      </c>
      <c r="AA124">
        <v>449.5</v>
      </c>
      <c r="AC124" s="2">
        <v>43132</v>
      </c>
      <c r="AD124">
        <f t="shared" si="248"/>
        <v>863.66433695842613</v>
      </c>
      <c r="AE124">
        <f t="shared" si="226"/>
        <v>356.77297997775304</v>
      </c>
      <c r="AF124">
        <f t="shared" si="227"/>
        <v>367.53743381535037</v>
      </c>
      <c r="AG124">
        <f t="shared" si="228"/>
        <v>1587.9747507515297</v>
      </c>
      <c r="AH124" s="9">
        <f t="shared" si="282"/>
        <v>4.4641135635849816E-2</v>
      </c>
      <c r="AI124" s="9"/>
      <c r="AJ124" s="9">
        <f t="shared" ref="AJ124:AJ132" si="291">AG124/AG112-1</f>
        <v>4.7591372562350465E-2</v>
      </c>
      <c r="AP124" s="8">
        <f t="shared" si="243"/>
        <v>0.22467169569850251</v>
      </c>
      <c r="AQ124" s="8">
        <f t="shared" si="244"/>
        <v>0.54387787749753946</v>
      </c>
      <c r="AR124" s="8">
        <f t="shared" si="245"/>
        <v>0.231450426803958</v>
      </c>
      <c r="AU124" s="2">
        <v>43132</v>
      </c>
      <c r="AV124" s="1">
        <f>'Lán með veð í íbúð'!P124*($AA$143/$AA124)</f>
        <v>1302.9033409352226</v>
      </c>
      <c r="AW124" s="1">
        <f>'Lán með veð í íbúð'!Q124*($AA$143/$AA124)</f>
        <v>284.83589813666299</v>
      </c>
      <c r="AX124" s="1">
        <f>'Lán með veð í íbúð'!R124*($AA$143/$AA124)</f>
        <v>0.20725027808676308</v>
      </c>
      <c r="AY124" s="1">
        <f t="shared" si="132"/>
        <v>1587.9464893499724</v>
      </c>
      <c r="AZ124" s="8">
        <f t="shared" si="136"/>
        <v>0.82049574697480354</v>
      </c>
      <c r="BA124" s="8">
        <f t="shared" si="137"/>
        <v>0.17937373837657519</v>
      </c>
      <c r="BB124" s="8">
        <f t="shared" si="138"/>
        <v>1.305146486211895E-4</v>
      </c>
      <c r="BC124" s="1">
        <f t="shared" si="177"/>
        <v>21.286385748689554</v>
      </c>
      <c r="BD124" s="1">
        <f t="shared" si="178"/>
        <v>50.867036671694876</v>
      </c>
      <c r="BE124" s="1">
        <f t="shared" si="179"/>
        <v>-4.2127565407322431E-2</v>
      </c>
      <c r="BF124" s="1">
        <f t="shared" ref="BF124" si="292">SUM(AY122:AY124)-SUM(AY110:AY112)</f>
        <v>203.03732441634475</v>
      </c>
      <c r="BG124" s="9">
        <f t="shared" si="181"/>
        <v>4.4502554645514669E-2</v>
      </c>
      <c r="BH124" s="9">
        <f t="shared" ref="BH124:BI124" si="293">SUM(AW122:AW124)/SUM(AW110:AW112)-1</f>
        <v>0.20508503306100612</v>
      </c>
      <c r="BI124" s="9">
        <f t="shared" si="293"/>
        <v>-0.22803059355027033</v>
      </c>
      <c r="BJ124" s="1"/>
      <c r="BK124" s="1">
        <f>'Lán með veð í íbúð'!P124-'Lán með veð í íbúð'!P112</f>
        <v>47.303375665000203</v>
      </c>
      <c r="BL124" s="1">
        <f>'Lán með veð í íbúð'!Q124-'Lán með veð í íbúð'!Q112</f>
        <v>53.519712459999994</v>
      </c>
      <c r="BM124" s="1">
        <f>'Lán með veð í íbúð'!R124-'Lán með veð í íbúð'!R112</f>
        <v>-3.5000000000000003E-2</v>
      </c>
      <c r="BQ124" s="2">
        <v>43132</v>
      </c>
      <c r="BR124" s="10">
        <f t="shared" si="171"/>
        <v>69.923558978444476</v>
      </c>
      <c r="BS124" s="10">
        <f t="shared" si="172"/>
        <v>92.372529568289906</v>
      </c>
      <c r="BT124" s="10">
        <f t="shared" si="173"/>
        <v>-90.155461999026272</v>
      </c>
    </row>
    <row r="125" spans="1:72" x14ac:dyDescent="0.25">
      <c r="A125" s="2">
        <v>43160</v>
      </c>
      <c r="B125" s="1">
        <f>(V125+W125)/1000</f>
        <v>349.96300000000002</v>
      </c>
      <c r="C125" s="1">
        <f>'Lán með veð í íbúð'!C125/1000</f>
        <v>833.89133256299999</v>
      </c>
      <c r="D125" s="1">
        <f>'Lán með veð í íbúð'!D125/1000</f>
        <v>348.68900000000002</v>
      </c>
      <c r="E125" s="1">
        <f>SUM(B125:D125)</f>
        <v>1532.5433325630001</v>
      </c>
      <c r="G125" s="8">
        <f t="shared" si="273"/>
        <v>0.22835439139898753</v>
      </c>
      <c r="H125" s="8">
        <f t="shared" si="274"/>
        <v>0.54412251506677722</v>
      </c>
      <c r="I125" s="8">
        <f t="shared" si="275"/>
        <v>0.22752309353423522</v>
      </c>
      <c r="J125" s="9">
        <f t="shared" si="276"/>
        <v>3.6826957004849892E-3</v>
      </c>
      <c r="K125" s="9">
        <f>R125/$E125</f>
        <v>0.81826421437740937</v>
      </c>
      <c r="L125" s="9">
        <f>S125/$E125</f>
        <v>0.18159265196474281</v>
      </c>
      <c r="M125" s="17">
        <f t="shared" si="215"/>
        <v>2.2221059268661414E-3</v>
      </c>
      <c r="Q125" s="2">
        <v>43160</v>
      </c>
      <c r="R125" s="1">
        <f>'Lán með veð í íbúð'!P125</f>
        <v>1254.0253660190001</v>
      </c>
      <c r="S125" s="1">
        <f>'Lán með veð í íbúð'!Q125</f>
        <v>278.298608011</v>
      </c>
      <c r="T125" s="1">
        <f>'Lán með veð í íbúð'!R125</f>
        <v>0.19235853299999145</v>
      </c>
      <c r="V125">
        <v>293875</v>
      </c>
      <c r="W125">
        <v>56088</v>
      </c>
      <c r="Z125" t="s">
        <v>36</v>
      </c>
      <c r="AA125">
        <v>452</v>
      </c>
      <c r="AC125" s="2">
        <v>43160</v>
      </c>
      <c r="AD125">
        <f t="shared" si="248"/>
        <v>868.02184064356527</v>
      </c>
      <c r="AE125">
        <f t="shared" si="226"/>
        <v>364.28670685840711</v>
      </c>
      <c r="AF125">
        <f t="shared" si="227"/>
        <v>362.96056305309736</v>
      </c>
      <c r="AG125">
        <f t="shared" si="228"/>
        <v>1595.2691105550698</v>
      </c>
      <c r="AH125" s="9">
        <f t="shared" si="282"/>
        <v>4.3725603982395E-2</v>
      </c>
      <c r="AI125" s="9"/>
      <c r="AJ125" s="9">
        <f t="shared" si="291"/>
        <v>4.1741306937918221E-2</v>
      </c>
      <c r="AP125" s="8">
        <f t="shared" si="243"/>
        <v>0.22835439139898753</v>
      </c>
      <c r="AQ125" s="8">
        <f t="shared" si="244"/>
        <v>0.54412251506677722</v>
      </c>
      <c r="AR125" s="8">
        <f t="shared" si="245"/>
        <v>0.22752309353423522</v>
      </c>
      <c r="AU125" s="2">
        <v>43160</v>
      </c>
      <c r="AV125" s="1">
        <f>'Lán með veð í íbúð'!P125*($AA$143/$AA125)</f>
        <v>1305.3516254688927</v>
      </c>
      <c r="AW125" s="1">
        <f>'Lán með veð í íbúð'!Q125*($AA$143/$AA125)</f>
        <v>289.68914838313162</v>
      </c>
      <c r="AX125" s="1">
        <f>'Lán með veð í íbúð'!R125*($AA$143/$AA125)</f>
        <v>0.20023161454976984</v>
      </c>
      <c r="AY125" s="1">
        <f t="shared" si="132"/>
        <v>1595.2410054665741</v>
      </c>
      <c r="AZ125" s="8">
        <f t="shared" si="136"/>
        <v>0.81827863062428308</v>
      </c>
      <c r="BA125" s="8">
        <f t="shared" si="137"/>
        <v>0.18159585127916375</v>
      </c>
      <c r="BB125" s="8">
        <f t="shared" si="138"/>
        <v>1.2551809655319534E-4</v>
      </c>
      <c r="BC125" s="1">
        <f t="shared" si="177"/>
        <v>11.209235152911788</v>
      </c>
      <c r="BD125" s="1">
        <f t="shared" si="178"/>
        <v>52.748172024868353</v>
      </c>
      <c r="BE125" s="1">
        <f t="shared" si="179"/>
        <v>-6.3950017639364087E-2</v>
      </c>
      <c r="BF125" s="1">
        <f t="shared" ref="BF125" si="294">SUM(AY123:AY125)-SUM(AY111:AY113)</f>
        <v>200.12850275885739</v>
      </c>
      <c r="BG125" s="9">
        <f t="shared" si="181"/>
        <v>4.3707314084519E-2</v>
      </c>
      <c r="BH125" s="9">
        <f t="shared" ref="BH125:BI125" si="295">SUM(AW123:AW125)/SUM(AW111:AW113)-1</f>
        <v>0.21438809905827227</v>
      </c>
      <c r="BI125" s="9">
        <f t="shared" si="295"/>
        <v>-0.22337211436802895</v>
      </c>
      <c r="BJ125" s="1"/>
      <c r="BK125" s="1">
        <f>'Lán með veð í íbúð'!P125-'Lán með veð í íbúð'!P113</f>
        <v>44.050366019000194</v>
      </c>
      <c r="BL125" s="1">
        <f>'Lán með veð í íbúð'!Q125-'Lán með veð í íbúð'!Q113</f>
        <v>56.767608010999993</v>
      </c>
      <c r="BM125" s="1">
        <f>'Lán með veð í íbúð'!R125-'Lán með veð í íbúð'!R113</f>
        <v>-5.4641467000008548E-2</v>
      </c>
      <c r="BQ125" s="2">
        <v>43160</v>
      </c>
      <c r="BR125" s="10">
        <f t="shared" si="171"/>
        <v>63.547057738359399</v>
      </c>
      <c r="BS125" s="10">
        <f t="shared" si="172"/>
        <v>89.380583875911043</v>
      </c>
      <c r="BT125" s="10">
        <f t="shared" si="173"/>
        <v>-89.00714892689814</v>
      </c>
    </row>
    <row r="126" spans="1:72" x14ac:dyDescent="0.25">
      <c r="A126" s="2">
        <v>43191</v>
      </c>
      <c r="B126" s="1">
        <f>(V126+W126)/1000</f>
        <v>358.17200000000003</v>
      </c>
      <c r="C126" s="1">
        <f>'Lán með veð í íbúð'!C126/1000</f>
        <v>843.03297445299995</v>
      </c>
      <c r="D126" s="1">
        <f>'Lán með veð í íbúð'!D126/1000</f>
        <v>344.13499999999999</v>
      </c>
      <c r="E126" s="1">
        <f>SUM(B126:D126)</f>
        <v>1545.339974453</v>
      </c>
      <c r="G126" s="8">
        <f t="shared" si="273"/>
        <v>0.23177553542985338</v>
      </c>
      <c r="H126" s="8">
        <f t="shared" si="274"/>
        <v>0.54553236723938769</v>
      </c>
      <c r="I126" s="8">
        <f t="shared" si="275"/>
        <v>0.22269209733075893</v>
      </c>
      <c r="J126" s="9">
        <f t="shared" si="276"/>
        <v>3.4211440308658525E-3</v>
      </c>
      <c r="K126" s="9">
        <f>R126/$E126</f>
        <v>0.81610206528981299</v>
      </c>
      <c r="L126" s="9">
        <f>S126/$E126</f>
        <v>0.18375746434212015</v>
      </c>
      <c r="M126" s="17">
        <f t="shared" si="215"/>
        <v>2.1648123773773398E-3</v>
      </c>
      <c r="Q126" s="2">
        <v>43191</v>
      </c>
      <c r="R126" s="1">
        <f>'Lán með veð í íbúð'!P126</f>
        <v>1261.1551447260001</v>
      </c>
      <c r="S126" s="1">
        <f>'Lán með veð í íbúð'!Q126</f>
        <v>283.96775525200002</v>
      </c>
      <c r="T126" s="1">
        <f>'Lán með veð í íbúð'!R126</f>
        <v>0.19007447500000127</v>
      </c>
      <c r="V126">
        <v>300279</v>
      </c>
      <c r="W126">
        <v>57893</v>
      </c>
      <c r="Z126" t="s">
        <v>37</v>
      </c>
      <c r="AA126">
        <v>452.2</v>
      </c>
      <c r="AC126" s="2">
        <v>43191</v>
      </c>
      <c r="AD126">
        <f t="shared" si="248"/>
        <v>877.14952339702893</v>
      </c>
      <c r="AE126">
        <f t="shared" si="226"/>
        <v>372.66679787704561</v>
      </c>
      <c r="AF126">
        <f t="shared" si="227"/>
        <v>358.06173706324637</v>
      </c>
      <c r="AG126">
        <f t="shared" si="228"/>
        <v>1607.8780583373209</v>
      </c>
      <c r="AH126" s="9">
        <f t="shared" si="282"/>
        <v>4.7268314435943148E-2</v>
      </c>
      <c r="AI126" s="9"/>
      <c r="AJ126" s="9">
        <f t="shared" si="291"/>
        <v>5.2487998751265419E-2</v>
      </c>
      <c r="AP126" s="8">
        <f t="shared" si="243"/>
        <v>0.23177553542985341</v>
      </c>
      <c r="AQ126" s="8">
        <f t="shared" si="244"/>
        <v>0.54553236723938769</v>
      </c>
      <c r="AR126" s="8">
        <f t="shared" si="245"/>
        <v>0.22269209733075895</v>
      </c>
      <c r="AU126" s="2">
        <v>43191</v>
      </c>
      <c r="AV126" s="1">
        <f>'Lán með veð í íbúð'!P126*($AA$143/$AA126)</f>
        <v>1312.1926041432621</v>
      </c>
      <c r="AW126" s="1">
        <f>'Lán með veð í íbúð'!Q126*($AA$143/$AA126)</f>
        <v>295.45959497139762</v>
      </c>
      <c r="AX126" s="1">
        <f>'Lán með veð í íbúð'!R126*($AA$143/$AA126)</f>
        <v>0.19776656454555638</v>
      </c>
      <c r="AY126" s="1">
        <f t="shared" si="132"/>
        <v>1607.8499656792053</v>
      </c>
      <c r="AZ126" s="8">
        <f t="shared" si="136"/>
        <v>0.81611632437915405</v>
      </c>
      <c r="BA126" s="8">
        <f t="shared" si="137"/>
        <v>0.1837606749872252</v>
      </c>
      <c r="BB126" s="8">
        <f t="shared" si="138"/>
        <v>1.2300063362069588E-4</v>
      </c>
      <c r="BC126" s="1">
        <f t="shared" si="177"/>
        <v>20.791959492730712</v>
      </c>
      <c r="BD126" s="1">
        <f t="shared" si="178"/>
        <v>59.411415826407818</v>
      </c>
      <c r="BE126" s="1">
        <f t="shared" si="179"/>
        <v>-4.700837325132215E-2</v>
      </c>
      <c r="BF126" s="1">
        <f t="shared" ref="BF126" si="296">SUM(AY124:AY126)-SUM(AY112:AY114)</f>
        <v>216.16111896100483</v>
      </c>
      <c r="BG126" s="9">
        <f t="shared" si="181"/>
        <v>4.7249609131181147E-2</v>
      </c>
      <c r="BH126" s="9">
        <f t="shared" ref="BH126:BI126" si="297">SUM(AW124:AW126)/SUM(AW112:AW114)-1</f>
        <v>0.23060297869187241</v>
      </c>
      <c r="BI126" s="9">
        <f t="shared" si="297"/>
        <v>-0.20187130318334989</v>
      </c>
      <c r="BJ126" s="1"/>
      <c r="BK126" s="1">
        <f>'Lán með veð í íbúð'!P126-'Lán með veð í íbúð'!P114</f>
        <v>47.705144726000071</v>
      </c>
      <c r="BL126" s="1">
        <f>'Lán með veð í íbúð'!Q126-'Lán með veð í íbúð'!Q114</f>
        <v>62.167755252000006</v>
      </c>
      <c r="BM126" s="1">
        <f>'Lán með veð í íbúð'!R126-'Lán með veð í íbúð'!R114</f>
        <v>-3.992552499999874E-2</v>
      </c>
      <c r="BQ126" s="2">
        <v>43191</v>
      </c>
      <c r="BR126" s="10">
        <f t="shared" si="171"/>
        <v>71.900639660317779</v>
      </c>
      <c r="BS126" s="10">
        <f t="shared" si="172"/>
        <v>94.286389598375649</v>
      </c>
      <c r="BT126" s="10">
        <f t="shared" si="173"/>
        <v>-86.001505415830763</v>
      </c>
    </row>
    <row r="127" spans="1:72" x14ac:dyDescent="0.25">
      <c r="A127" s="2">
        <v>43221</v>
      </c>
      <c r="B127" s="1">
        <f>(V127+W127)/1000</f>
        <v>367.03</v>
      </c>
      <c r="C127" s="1">
        <f>'Lán með veð í íbúð'!C127/1000</f>
        <v>853.16773020299991</v>
      </c>
      <c r="D127" s="1">
        <f>'Lán með veð í íbúð'!D127/1000</f>
        <v>337.60399999999998</v>
      </c>
      <c r="E127" s="1">
        <f>SUM(B127:D127)</f>
        <v>1557.801730203</v>
      </c>
      <c r="G127" s="8">
        <f t="shared" si="273"/>
        <v>0.23560764690649794</v>
      </c>
      <c r="H127" s="8">
        <f t="shared" si="274"/>
        <v>0.54767414470121434</v>
      </c>
      <c r="I127" s="8">
        <f t="shared" si="275"/>
        <v>0.21671820839228761</v>
      </c>
      <c r="J127" s="9">
        <f t="shared" si="276"/>
        <v>3.8321114766445563E-3</v>
      </c>
      <c r="K127" s="9">
        <f>R127/$E127</f>
        <v>0.81246704672812842</v>
      </c>
      <c r="L127" s="9">
        <f>S127/$E127</f>
        <v>0.18740422082979513</v>
      </c>
      <c r="M127" s="17">
        <f t="shared" si="215"/>
        <v>3.6467564876749847E-3</v>
      </c>
      <c r="Q127" s="2">
        <v>43221</v>
      </c>
      <c r="R127" s="1">
        <f>'Lán með veð í íbúð'!P127</f>
        <v>1265.6625711260001</v>
      </c>
      <c r="S127" s="1">
        <f>'Lán með veð í íbúð'!Q127</f>
        <v>291.93861945599997</v>
      </c>
      <c r="T127" s="1">
        <f>'Lán með veð í íbúð'!R127</f>
        <v>0.17453962100000353</v>
      </c>
      <c r="V127">
        <v>306923</v>
      </c>
      <c r="W127">
        <v>60107</v>
      </c>
      <c r="Z127" t="s">
        <v>38</v>
      </c>
      <c r="AA127">
        <v>451.8</v>
      </c>
      <c r="AC127" s="2">
        <v>43221</v>
      </c>
      <c r="AD127">
        <f t="shared" si="248"/>
        <v>888.48033877935245</v>
      </c>
      <c r="AE127">
        <f t="shared" si="226"/>
        <v>382.22137007525447</v>
      </c>
      <c r="AF127">
        <f t="shared" si="227"/>
        <v>351.57742806551568</v>
      </c>
      <c r="AG127">
        <f t="shared" si="228"/>
        <v>1622.2791369201227</v>
      </c>
      <c r="AH127" s="9">
        <f t="shared" si="282"/>
        <v>5.0462440925756358E-2</v>
      </c>
      <c r="AI127" s="9"/>
      <c r="AJ127" s="9">
        <f t="shared" si="291"/>
        <v>5.7148744717332445E-2</v>
      </c>
      <c r="AP127" s="8">
        <f t="shared" si="243"/>
        <v>0.23560764690649794</v>
      </c>
      <c r="AQ127" s="8">
        <f>AD127/$AG127</f>
        <v>0.54767414470121434</v>
      </c>
      <c r="AR127" s="8">
        <f>AF127/$AG127</f>
        <v>0.21671820839228764</v>
      </c>
      <c r="AU127" s="2">
        <v>43221</v>
      </c>
      <c r="AV127" s="1">
        <f>'Lán með veð í íbúð'!P127*($AA$143/$AA127)</f>
        <v>1318.0483393421491</v>
      </c>
      <c r="AW127" s="1">
        <f>'Lán með veð í íbúð'!Q127*($AA$143/$AA127)</f>
        <v>304.02195762294815</v>
      </c>
      <c r="AX127" s="1">
        <f>'Lán með veð í íbúð'!R127*($AA$143/$AA127)</f>
        <v>0.18176381514055256</v>
      </c>
      <c r="AY127" s="1">
        <f t="shared" si="132"/>
        <v>1622.2520607802378</v>
      </c>
      <c r="AZ127" s="8">
        <f t="shared" si="136"/>
        <v>0.81248060718025594</v>
      </c>
      <c r="BA127" s="8">
        <f t="shared" si="137"/>
        <v>0.18740734869322703</v>
      </c>
      <c r="BB127" s="8">
        <f t="shared" si="138"/>
        <v>1.1204412651701704E-4</v>
      </c>
      <c r="BC127" s="1">
        <f t="shared" si="177"/>
        <v>22.178759206708946</v>
      </c>
      <c r="BD127" s="1">
        <f t="shared" si="178"/>
        <v>65.53899599766595</v>
      </c>
      <c r="BE127" s="1">
        <f t="shared" si="179"/>
        <v>-4.5520609238679954E-2</v>
      </c>
      <c r="BF127" s="1">
        <f t="shared" ref="BF127" si="298">SUM(AY125:AY127)-SUM(AY113:AY115)</f>
        <v>231.72205870116431</v>
      </c>
      <c r="BG127" s="9">
        <f t="shared" si="181"/>
        <v>5.0444313984940869E-2</v>
      </c>
      <c r="BH127" s="9">
        <f t="shared" ref="BH127:BI127" si="299">SUM(AW125:AW127)/SUM(AW113:AW115)-1</f>
        <v>0.24976183826588216</v>
      </c>
      <c r="BI127" s="9">
        <f t="shared" si="299"/>
        <v>-0.21253774419920168</v>
      </c>
      <c r="BJ127" s="1"/>
      <c r="BK127" s="1">
        <f>'Lán með veð í íbúð'!P127-'Lán með veð í íbúð'!P115</f>
        <v>45.534571126000174</v>
      </c>
      <c r="BL127" s="1">
        <f>'Lán með veð í íbúð'!Q127-'Lán með veð í íbúð'!Q115</f>
        <v>67.394619455999958</v>
      </c>
      <c r="BM127" s="1">
        <f>'Lán með veð í íbúð'!R127-'Lán með veð í íbúð'!R115</f>
        <v>-3.9460378999996465E-2</v>
      </c>
      <c r="BQ127" s="2">
        <v>43221</v>
      </c>
      <c r="BR127" s="10">
        <f t="shared" si="171"/>
        <v>78.496002436237177</v>
      </c>
      <c r="BS127" s="10">
        <f t="shared" si="172"/>
        <v>94.196776395796235</v>
      </c>
      <c r="BT127" s="10">
        <f t="shared" si="173"/>
        <v>-84.993468097012567</v>
      </c>
    </row>
    <row r="128" spans="1:72" x14ac:dyDescent="0.25">
      <c r="A128" s="2">
        <v>43252</v>
      </c>
      <c r="B128" s="1">
        <f>('Lán með veð í íbúð'!T128+'Lán með veð í íbúð'!U128)/1000</f>
        <v>374.25400000000002</v>
      </c>
      <c r="C128" s="1">
        <f>'Lán með veð í íbúð'!C128/1000</f>
        <v>861.69626712800016</v>
      </c>
      <c r="D128" s="1">
        <f>'Lán með veð í íbúð'!D128/1000</f>
        <v>330.55200000000002</v>
      </c>
      <c r="E128" s="1">
        <f>SUM(B128:D128)</f>
        <v>1566.5022671280003</v>
      </c>
      <c r="G128" s="8">
        <f t="shared" si="273"/>
        <v>0.23891060220816099</v>
      </c>
      <c r="H128" s="8">
        <f t="shared" si="274"/>
        <v>0.55007661668298768</v>
      </c>
      <c r="I128" s="8">
        <f t="shared" si="275"/>
        <v>0.2110127811088513</v>
      </c>
      <c r="J128" s="9">
        <f t="shared" si="276"/>
        <v>3.302955301663052E-3</v>
      </c>
      <c r="K128" s="9">
        <f>R128/$E128</f>
        <v>0.80792493036563584</v>
      </c>
      <c r="L128" s="9">
        <f>S128/$E128</f>
        <v>0.19197015975427739</v>
      </c>
      <c r="M128" s="17">
        <f t="shared" si="215"/>
        <v>4.5659389244822601E-3</v>
      </c>
      <c r="Q128" s="2">
        <v>43252</v>
      </c>
      <c r="R128" s="1">
        <f>'Lán með veð í íbúð'!P128</f>
        <v>1265.6162350870004</v>
      </c>
      <c r="S128" s="1">
        <f>'Lán með veð í íbúð'!Q128</f>
        <v>300.72169047599994</v>
      </c>
      <c r="T128" s="1">
        <f>'Lán með veð í íbúð'!R128</f>
        <v>0.16434156500000971</v>
      </c>
      <c r="V128">
        <v>311792</v>
      </c>
      <c r="W128">
        <v>62407</v>
      </c>
      <c r="Z128" t="s">
        <v>39</v>
      </c>
      <c r="AA128">
        <v>454.6</v>
      </c>
      <c r="AC128" s="2">
        <v>43252</v>
      </c>
      <c r="AD128">
        <f t="shared" si="248"/>
        <v>891.83478592988138</v>
      </c>
      <c r="AE128">
        <f t="shared" si="226"/>
        <v>387.34383413990321</v>
      </c>
      <c r="AF128">
        <f t="shared" si="227"/>
        <v>342.11332160140785</v>
      </c>
      <c r="AG128">
        <f t="shared" si="228"/>
        <v>1621.2919416711925</v>
      </c>
      <c r="AH128" s="9">
        <f t="shared" si="282"/>
        <v>5.3118564671399637E-2</v>
      </c>
      <c r="AI128" s="9"/>
      <c r="AJ128" s="9">
        <f t="shared" si="291"/>
        <v>4.9737915151918388E-2</v>
      </c>
      <c r="AP128" s="8">
        <f t="shared" ref="AP128:AP133" si="300">AE128/$AG128</f>
        <v>0.23891060220816099</v>
      </c>
      <c r="AQ128" s="8">
        <f t="shared" ref="AQ128:AQ134" si="301">AD128/$AG128</f>
        <v>0.55007661668298768</v>
      </c>
      <c r="AR128" s="8">
        <f t="shared" ref="AR128:AR134" si="302">AF128/$AG128</f>
        <v>0.2110127811088513</v>
      </c>
      <c r="AU128" s="2">
        <v>43252</v>
      </c>
      <c r="AV128" s="1">
        <f>'Lán með veð í íbúð'!P128*($AA$143/$AA128)</f>
        <v>1309.8821790770648</v>
      </c>
      <c r="AW128" s="1">
        <f>'Lán með veð í íbúð'!Q128*($AA$143/$AA128)</f>
        <v>311.23967305094141</v>
      </c>
      <c r="AX128" s="1">
        <f>'Lán með veð í íbúð'!R128*($AA$143/$AA128)</f>
        <v>0.17008954318632769</v>
      </c>
      <c r="AY128" s="1">
        <f t="shared" si="132"/>
        <v>1621.2919416711925</v>
      </c>
      <c r="AZ128" s="8">
        <f t="shared" si="136"/>
        <v>0.80792493036563595</v>
      </c>
      <c r="BA128" s="8">
        <f t="shared" si="137"/>
        <v>0.19197015975427739</v>
      </c>
      <c r="BB128" s="8">
        <f t="shared" si="138"/>
        <v>1.049098800867431E-4</v>
      </c>
      <c r="BC128" s="1">
        <f t="shared" si="177"/>
        <v>6.9805887836109832</v>
      </c>
      <c r="BD128" s="1">
        <f t="shared" si="178"/>
        <v>69.905035353424438</v>
      </c>
      <c r="BE128" s="1">
        <f t="shared" si="179"/>
        <v>-6.6753571937825829E-2</v>
      </c>
      <c r="BF128" s="1">
        <f t="shared" ref="BF128" si="303">SUM(AY126:AY128)-SUM(AY114:AY116)</f>
        <v>244.64747210612131</v>
      </c>
      <c r="BG128" s="9">
        <f t="shared" si="181"/>
        <v>5.3106345729517557E-2</v>
      </c>
      <c r="BH128" s="9">
        <f t="shared" ref="BH128:BI128" si="304">SUM(AW126:AW128)/SUM(AW114:AW116)-1</f>
        <v>0.27219550513304203</v>
      </c>
      <c r="BI128" s="9">
        <f t="shared" si="304"/>
        <v>-0.22468895162340063</v>
      </c>
      <c r="BJ128" s="1"/>
      <c r="BK128" s="1">
        <f>'Lán með veð í íbúð'!P128-'Lán með veð í íbúð'!P116</f>
        <v>38.867235087000381</v>
      </c>
      <c r="BL128" s="1">
        <f>'Lán með veð í íbúð'!Q128-'Lán með veð í íbúð'!Q116</f>
        <v>73.492690475999922</v>
      </c>
      <c r="BM128" s="1">
        <f>'Lán með veð í íbúð'!R128-'Lán með veð í íbúð'!R116</f>
        <v>-5.8658434999990294E-2</v>
      </c>
      <c r="BQ128" s="2">
        <v>43252</v>
      </c>
      <c r="BR128" s="10">
        <f t="shared" si="171"/>
        <v>75.969730625140983</v>
      </c>
      <c r="BS128" s="10">
        <f t="shared" si="172"/>
        <v>88.076095990918986</v>
      </c>
      <c r="BT128" s="10">
        <f t="shared" si="173"/>
        <v>-87.226956050962372</v>
      </c>
    </row>
    <row r="129" spans="1:72" x14ac:dyDescent="0.25">
      <c r="A129" s="2">
        <v>43282</v>
      </c>
      <c r="B129" s="1">
        <f>('Lán með veð í íbúð'!T129+'Lán með veð í íbúð'!U129)/1000</f>
        <v>384.59</v>
      </c>
      <c r="C129" s="1">
        <f>'Lán með veð í íbúð'!C129/1000</f>
        <v>874.86169397800018</v>
      </c>
      <c r="D129" s="1">
        <f>'Lán með veð í íbúð'!D129/1000</f>
        <v>325.91399999999999</v>
      </c>
      <c r="E129" s="1">
        <f>SUM(B129:D129)</f>
        <v>1585.3656939780001</v>
      </c>
      <c r="G129" s="8">
        <f t="shared" si="273"/>
        <v>0.24258756289533845</v>
      </c>
      <c r="H129" s="8">
        <f t="shared" si="274"/>
        <v>0.55183589332174643</v>
      </c>
      <c r="I129" s="8">
        <f t="shared" si="275"/>
        <v>0.20557654378291515</v>
      </c>
      <c r="J129" s="9">
        <f t="shared" si="276"/>
        <v>3.6769606871774607E-3</v>
      </c>
      <c r="K129" s="9">
        <f>R129/$E129</f>
        <v>0.80555897390745645</v>
      </c>
      <c r="L129" s="9">
        <f>S129/$E129</f>
        <v>0.19433894566175433</v>
      </c>
      <c r="M129" s="17">
        <f t="shared" si="215"/>
        <v>2.3687859074769391E-3</v>
      </c>
      <c r="Q129" s="2">
        <v>43282</v>
      </c>
      <c r="R129" s="1">
        <f>'Lán með veð í íbúð'!P129</f>
        <v>1277.1055617090003</v>
      </c>
      <c r="S129" s="1">
        <f>'Lán með veð í íbúð'!Q129</f>
        <v>308.09829745600001</v>
      </c>
      <c r="T129" s="1">
        <f>'Lán með veð í íbúð'!R129</f>
        <v>0.16183481299999403</v>
      </c>
      <c r="V129">
        <v>319813</v>
      </c>
      <c r="W129">
        <v>64805</v>
      </c>
      <c r="Z129" t="s">
        <v>40</v>
      </c>
      <c r="AA129">
        <v>454.8</v>
      </c>
      <c r="AC129" s="2">
        <v>43282</v>
      </c>
      <c r="AD129">
        <f t="shared" si="248"/>
        <v>905.06250443414478</v>
      </c>
      <c r="AE129">
        <f t="shared" si="226"/>
        <v>397.86630386983285</v>
      </c>
      <c r="AF129">
        <f t="shared" si="227"/>
        <v>337.16476912928755</v>
      </c>
      <c r="AG129">
        <f t="shared" si="228"/>
        <v>1640.0935774332652</v>
      </c>
      <c r="AH129" s="9">
        <f t="shared" si="282"/>
        <v>5.3877757601927145E-2</v>
      </c>
      <c r="AI129" s="9"/>
      <c r="AJ129" s="9">
        <f t="shared" si="291"/>
        <v>5.4761574438952021E-2</v>
      </c>
      <c r="AP129" s="8">
        <f t="shared" si="300"/>
        <v>0.24258756289533845</v>
      </c>
      <c r="AQ129" s="8">
        <f t="shared" si="301"/>
        <v>0.55183589332174643</v>
      </c>
      <c r="AR129" s="8">
        <f t="shared" si="302"/>
        <v>0.20557654378291512</v>
      </c>
      <c r="AU129" s="2">
        <v>43282</v>
      </c>
      <c r="AV129" s="1">
        <f>'Lán með veð í íbúð'!P129*($AA$143/$AA129)</f>
        <v>1321.1920993493504</v>
      </c>
      <c r="AW129" s="1">
        <f>'Lán með veð í íbúð'!Q129*($AA$143/$AA129)</f>
        <v>318.73405662499562</v>
      </c>
      <c r="AX129" s="1">
        <f>'Lán með veð í íbúð'!R129*($AA$143/$AA129)</f>
        <v>0.16742145891929899</v>
      </c>
      <c r="AY129" s="1">
        <f t="shared" si="132"/>
        <v>1640.0935774332654</v>
      </c>
      <c r="AZ129" s="8">
        <f t="shared" si="136"/>
        <v>0.80555897390745623</v>
      </c>
      <c r="BA129" s="8">
        <f t="shared" si="137"/>
        <v>0.19433894566175433</v>
      </c>
      <c r="BB129" s="8">
        <f t="shared" si="138"/>
        <v>1.0208043078938969E-4</v>
      </c>
      <c r="BC129" s="1">
        <f t="shared" si="177"/>
        <v>11.661740351834169</v>
      </c>
      <c r="BD129" s="1">
        <f t="shared" si="178"/>
        <v>73.560957731340181</v>
      </c>
      <c r="BE129" s="1">
        <f t="shared" si="179"/>
        <v>-7.1599764833241097E-2</v>
      </c>
      <c r="BF129" s="1">
        <f t="shared" ref="BF129" si="305">SUM(AY127:AY129)-SUM(AY115:AY117)</f>
        <v>249.64220347857463</v>
      </c>
      <c r="BG129" s="9">
        <f t="shared" si="181"/>
        <v>5.3871914665608367E-2</v>
      </c>
      <c r="BH129" s="9">
        <f t="shared" ref="BH129:BI129" si="306">SUM(AW127:AW129)/SUM(AW115:AW117)-1</f>
        <v>0.28828644229036682</v>
      </c>
      <c r="BI129" s="9">
        <f t="shared" si="306"/>
        <v>-0.26150077425766882</v>
      </c>
      <c r="BJ129" s="1"/>
      <c r="BK129" s="1">
        <f>'Lán með veð í íbúð'!P129-'Lán með veð í íbúð'!P117</f>
        <v>44.393561709000323</v>
      </c>
      <c r="BL129" s="1">
        <f>'Lán með veð í íbúð'!Q129-'Lán með veð í íbúð'!Q117</f>
        <v>77.307297456000015</v>
      </c>
      <c r="BM129" s="1">
        <f>'Lán með veð í íbúð'!R129-'Lán með veð í íbúð'!R117</f>
        <v>-6.3165187000005979E-2</v>
      </c>
      <c r="BQ129" s="2">
        <v>43282</v>
      </c>
      <c r="BR129" s="10">
        <f t="shared" si="171"/>
        <v>79.980361738276656</v>
      </c>
      <c r="BS129" s="10">
        <f t="shared" si="172"/>
        <v>88.945713443099976</v>
      </c>
      <c r="BT129" s="10">
        <f t="shared" si="173"/>
        <v>-83.774976863035761</v>
      </c>
    </row>
    <row r="130" spans="1:72" x14ac:dyDescent="0.25">
      <c r="A130" s="2">
        <v>43313</v>
      </c>
      <c r="B130" s="1">
        <f>('Lán með veð í íbúð'!T130+'Lán með veð í íbúð'!U130)/1000</f>
        <v>393.79899999999998</v>
      </c>
      <c r="C130" s="1">
        <f>'Lán með veð í íbúð'!C130/1000</f>
        <v>882.56876361999991</v>
      </c>
      <c r="D130" s="1">
        <f>'Lán með veð í íbúð'!D130/1000</f>
        <v>319.858</v>
      </c>
      <c r="E130" s="1">
        <f t="shared" ref="E130:E133" si="307">SUM(B130:D130)</f>
        <v>1596.22576362</v>
      </c>
      <c r="G130" s="8">
        <f t="shared" ref="G130:G132" si="308">B130/$E130</f>
        <v>0.24670633000367259</v>
      </c>
      <c r="H130" s="8">
        <f t="shared" ref="H130:H132" si="309">C130/$E130</f>
        <v>0.55290973478492589</v>
      </c>
      <c r="I130" s="8">
        <f t="shared" ref="I130:I132" si="310">D130/$E130</f>
        <v>0.20038393521140152</v>
      </c>
      <c r="J130" s="9">
        <f t="shared" si="276"/>
        <v>4.1187671083341426E-3</v>
      </c>
      <c r="K130" s="9">
        <f t="shared" ref="K130:K132" si="311">R130/$E130</f>
        <v>0.80249564129259865</v>
      </c>
      <c r="L130" s="9">
        <f t="shared" ref="L130:L132" si="312">S130/$E130</f>
        <v>0.1974071747096639</v>
      </c>
      <c r="M130" s="17">
        <f t="shared" si="215"/>
        <v>3.0682290479095709E-3</v>
      </c>
      <c r="Q130" s="2">
        <v>43313</v>
      </c>
      <c r="R130" s="1">
        <f>'Lán með veð í íbúð'!P130</f>
        <v>1280.9642178239999</v>
      </c>
      <c r="S130" s="1">
        <f>'Lán með veð í íbúð'!Q130</f>
        <v>315.106418195</v>
      </c>
      <c r="T130" s="1">
        <f>'Lán með veð í íbúð'!R130</f>
        <v>0.1551276009999856</v>
      </c>
      <c r="Z130" t="s">
        <v>41</v>
      </c>
      <c r="AA130">
        <v>455.7</v>
      </c>
      <c r="AC130" s="2">
        <v>43313</v>
      </c>
      <c r="AD130">
        <f t="shared" si="248"/>
        <v>911.23239693484743</v>
      </c>
      <c r="AE130">
        <f t="shared" si="226"/>
        <v>406.58860983102915</v>
      </c>
      <c r="AF130">
        <f t="shared" si="227"/>
        <v>330.24619047619046</v>
      </c>
      <c r="AG130">
        <f t="shared" ref="AG130:AG134" si="313">SUM(AD130:AF130)</f>
        <v>1648.0671972420669</v>
      </c>
      <c r="AH130" s="9">
        <f t="shared" si="282"/>
        <v>5.4198393181698723E-2</v>
      </c>
      <c r="AI130" s="9"/>
      <c r="AJ130" s="9">
        <f t="shared" si="291"/>
        <v>5.8058978531911887E-2</v>
      </c>
      <c r="AP130" s="8">
        <f t="shared" si="300"/>
        <v>0.24670633000367262</v>
      </c>
      <c r="AQ130" s="8">
        <f t="shared" si="301"/>
        <v>0.552909734784926</v>
      </c>
      <c r="AR130" s="8">
        <f t="shared" si="302"/>
        <v>0.20038393521140155</v>
      </c>
      <c r="AU130" s="2">
        <v>43313</v>
      </c>
      <c r="AV130" s="1">
        <f>'Lán með veð í íbúð'!P130*($AA$143/$AA130)</f>
        <v>1322.5667423440684</v>
      </c>
      <c r="AW130" s="1">
        <f>'Lán með veð í íbúð'!Q130*($AA$143/$AA130)</f>
        <v>325.34028913923083</v>
      </c>
      <c r="AX130" s="1">
        <f>'Lán með veð í íbúð'!R130*($AA$143/$AA130)</f>
        <v>0.16016575876781483</v>
      </c>
      <c r="AY130" s="1">
        <f t="shared" si="132"/>
        <v>1648.0671972420671</v>
      </c>
      <c r="AZ130" s="8">
        <f t="shared" si="136"/>
        <v>0.80249564129259876</v>
      </c>
      <c r="BA130" s="8">
        <f t="shared" si="137"/>
        <v>0.19740717470966387</v>
      </c>
      <c r="BB130" s="8">
        <f t="shared" si="138"/>
        <v>9.7183997737374891E-5</v>
      </c>
      <c r="BC130" s="1">
        <f t="shared" ref="BC130:BE133" si="314">AV130-AV118</f>
        <v>14.291687163888355</v>
      </c>
      <c r="BD130" s="1">
        <f t="shared" ref="BD130:BD132" si="315">AW130-AW118</f>
        <v>76.223255355447066</v>
      </c>
      <c r="BE130" s="1">
        <f t="shared" ref="BE130:BE132" si="316">AX130-AX118</f>
        <v>-8.0382664655608588E-2</v>
      </c>
      <c r="BF130" s="1">
        <f t="shared" ref="BF130:BF133" si="317">SUM(AY128:AY130)-SUM(AY116:AY118)</f>
        <v>252.40452873811773</v>
      </c>
      <c r="BG130" s="9"/>
      <c r="BH130" s="9"/>
      <c r="BI130" s="9"/>
      <c r="BJ130" s="1"/>
      <c r="BK130" s="1"/>
      <c r="BL130" s="1"/>
      <c r="BM130" s="1"/>
      <c r="BQ130" s="2">
        <v>43313</v>
      </c>
      <c r="BR130" s="10">
        <f t="shared" si="171"/>
        <v>83.154516304216941</v>
      </c>
      <c r="BS130" s="10">
        <f t="shared" si="172"/>
        <v>88.739367713912031</v>
      </c>
      <c r="BT130" s="10">
        <f t="shared" si="173"/>
        <v>-81.459324163449139</v>
      </c>
    </row>
    <row r="131" spans="1:72" x14ac:dyDescent="0.25">
      <c r="A131" s="2">
        <v>43344</v>
      </c>
      <c r="B131" s="1">
        <f>('Lán með veð í íbúð'!T131+'Lán með veð í íbúð'!U131)/1000</f>
        <v>404.51499999999999</v>
      </c>
      <c r="C131" s="1">
        <f>'Lán með veð í íbúð'!C131/1000</f>
        <v>894.777638174</v>
      </c>
      <c r="D131" s="1">
        <f>'Lán með veð í íbúð'!D131/1000</f>
        <v>313.30799999999999</v>
      </c>
      <c r="E131" s="1">
        <f t="shared" si="307"/>
        <v>1612.6006381739999</v>
      </c>
      <c r="G131" s="8">
        <f t="shared" si="308"/>
        <v>0.25084635986380699</v>
      </c>
      <c r="H131" s="8">
        <f t="shared" si="309"/>
        <v>0.55486623097655829</v>
      </c>
      <c r="I131" s="8">
        <f t="shared" si="310"/>
        <v>0.19428740915963472</v>
      </c>
      <c r="J131" s="9">
        <f t="shared" si="276"/>
        <v>4.1400298601343977E-3</v>
      </c>
      <c r="K131" s="9">
        <f t="shared" si="311"/>
        <v>0.79786175991031216</v>
      </c>
      <c r="L131" s="9">
        <f t="shared" si="312"/>
        <v>0.20203974940126815</v>
      </c>
      <c r="M131" s="17">
        <f t="shared" si="215"/>
        <v>4.6325746916042465E-3</v>
      </c>
      <c r="Q131" s="2">
        <v>43344</v>
      </c>
      <c r="R131" s="1">
        <f>'Lán með veð í íbúð'!P131</f>
        <v>1286.632383206</v>
      </c>
      <c r="S131" s="1">
        <f>'Lán með veð í íbúð'!Q131</f>
        <v>325.80942882100004</v>
      </c>
      <c r="T131" s="1">
        <f>'Lán með veð í íbúð'!R131</f>
        <v>0.15882614700001432</v>
      </c>
      <c r="Z131" t="s">
        <v>42</v>
      </c>
      <c r="AA131">
        <v>456.8</v>
      </c>
      <c r="AC131" s="2">
        <v>43344</v>
      </c>
      <c r="AD131">
        <f t="shared" si="248"/>
        <v>921.61313213850042</v>
      </c>
      <c r="AE131">
        <f t="shared" ref="AE131:AE142" si="318">B131*($AA$143/$AA131)</f>
        <v>416.64690783712786</v>
      </c>
      <c r="AF131">
        <f t="shared" ref="AF131:AF142" si="319">D131*($AA$143/$AA131)</f>
        <v>322.70449649737304</v>
      </c>
      <c r="AG131">
        <f t="shared" si="313"/>
        <v>1660.9645364730013</v>
      </c>
      <c r="AH131" s="9">
        <f t="shared" si="282"/>
        <v>5.8498128693796003E-2</v>
      </c>
      <c r="AI131" s="9"/>
      <c r="AJ131" s="9">
        <f t="shared" si="291"/>
        <v>6.2652967586196207E-2</v>
      </c>
      <c r="AP131" s="8">
        <f t="shared" si="300"/>
        <v>0.25084635986380699</v>
      </c>
      <c r="AQ131" s="8">
        <f t="shared" si="301"/>
        <v>0.55486623097655829</v>
      </c>
      <c r="AR131" s="8">
        <f t="shared" si="302"/>
        <v>0.19428740915963472</v>
      </c>
      <c r="AU131" s="2">
        <v>43344</v>
      </c>
      <c r="AV131" s="1">
        <f>'Lán með veð í íbúð'!P131*($AA$143/$AA131)</f>
        <v>1325.2200882189645</v>
      </c>
      <c r="AW131" s="1">
        <f>'Lán með veð í íbúð'!Q131*($AA$143/$AA131)</f>
        <v>335.5808587133987</v>
      </c>
      <c r="AX131" s="1">
        <f>'Lán með veð í íbúð'!R131*($AA$143/$AA131)</f>
        <v>0.16358954063814959</v>
      </c>
      <c r="AY131" s="1">
        <f>SUM(AV131:AX131)</f>
        <v>1660.9645364730015</v>
      </c>
      <c r="AZ131" s="8">
        <f t="shared" si="136"/>
        <v>0.79786175991031194</v>
      </c>
      <c r="BA131" s="8">
        <f t="shared" si="137"/>
        <v>0.20203974940126812</v>
      </c>
      <c r="BB131" s="8">
        <f t="shared" si="138"/>
        <v>9.8490688419829904E-5</v>
      </c>
      <c r="BC131" s="1">
        <f t="shared" si="314"/>
        <v>15.935842829850571</v>
      </c>
      <c r="BD131" s="1">
        <f t="shared" si="315"/>
        <v>82.068558893335734</v>
      </c>
      <c r="BE131" s="1">
        <f t="shared" si="316"/>
        <v>-7.5576001422129335E-2</v>
      </c>
      <c r="BF131" s="1">
        <f t="shared" si="317"/>
        <v>273.51448389478446</v>
      </c>
      <c r="BG131" s="9"/>
      <c r="BH131" s="9"/>
      <c r="BI131" s="9"/>
      <c r="BJ131" s="1"/>
      <c r="BK131" s="1"/>
      <c r="BL131" s="1"/>
      <c r="BM131" s="1"/>
      <c r="BQ131" s="2">
        <v>43344</v>
      </c>
      <c r="BR131" s="10">
        <f t="shared" si="171"/>
        <v>86.673525750736189</v>
      </c>
      <c r="BS131" s="10">
        <f t="shared" si="172"/>
        <v>93.818931004019419</v>
      </c>
      <c r="BT131" s="10">
        <f t="shared" si="173"/>
        <v>-82.563631032991339</v>
      </c>
    </row>
    <row r="132" spans="1:72" x14ac:dyDescent="0.25">
      <c r="A132" s="2">
        <v>43374</v>
      </c>
      <c r="B132" s="1">
        <f>('Lán með veð í íbúð'!T132+'Lán með veð í íbúð'!U132)/1000</f>
        <v>412.14600000000002</v>
      </c>
      <c r="C132" s="1">
        <f>'Lán með veð í íbúð'!C132/1000</f>
        <v>902.36603920500011</v>
      </c>
      <c r="D132" s="1">
        <f>'Lán með veð í íbúð'!D132/1000</f>
        <v>307.18099999999998</v>
      </c>
      <c r="E132" s="1">
        <f t="shared" si="307"/>
        <v>1621.6930392050001</v>
      </c>
      <c r="G132" s="8">
        <f t="shared" si="308"/>
        <v>0.25414550721759627</v>
      </c>
      <c r="H132" s="8">
        <f t="shared" si="309"/>
        <v>0.55643455166297406</v>
      </c>
      <c r="I132" s="8">
        <f t="shared" si="310"/>
        <v>0.18941994111942961</v>
      </c>
      <c r="J132" s="9">
        <f t="shared" si="276"/>
        <v>3.2991473537892779E-3</v>
      </c>
      <c r="K132" s="9">
        <f t="shared" si="311"/>
        <v>0.79099808794261306</v>
      </c>
      <c r="L132" s="9">
        <f t="shared" si="312"/>
        <v>0.20890216276446327</v>
      </c>
      <c r="M132" s="17">
        <f t="shared" si="215"/>
        <v>6.8624133631951245E-3</v>
      </c>
      <c r="Q132" s="2">
        <v>43374</v>
      </c>
      <c r="R132" s="1">
        <f>'Lán með veð í íbúð'!P132</f>
        <v>1282.7560932410001</v>
      </c>
      <c r="S132" s="1">
        <f>'Lán með veð í íbúð'!Q132</f>
        <v>338.77518323000004</v>
      </c>
      <c r="T132" s="1">
        <f>'Lán með veð í íbúð'!R132</f>
        <v>0.161762733999989</v>
      </c>
      <c r="Z132" t="s">
        <v>43</v>
      </c>
      <c r="AA132">
        <v>459.4</v>
      </c>
      <c r="AC132" s="2">
        <v>43374</v>
      </c>
      <c r="AD132">
        <f t="shared" si="248"/>
        <v>924.16896265988794</v>
      </c>
      <c r="AE132">
        <f t="shared" si="318"/>
        <v>422.10425119721378</v>
      </c>
      <c r="AF132">
        <f t="shared" si="319"/>
        <v>314.60309207662164</v>
      </c>
      <c r="AG132">
        <f t="shared" si="313"/>
        <v>1660.8763059337234</v>
      </c>
      <c r="AH132" s="9">
        <f t="shared" si="282"/>
        <v>6.0175648905533619E-2</v>
      </c>
      <c r="AI132" s="9"/>
      <c r="AJ132" s="9">
        <f t="shared" si="291"/>
        <v>5.9808649138900716E-2</v>
      </c>
      <c r="AP132" s="8">
        <f t="shared" si="300"/>
        <v>0.25414550721759632</v>
      </c>
      <c r="AQ132" s="8">
        <f t="shared" si="301"/>
        <v>0.55643455166297406</v>
      </c>
      <c r="AR132" s="8">
        <f t="shared" si="302"/>
        <v>0.18941994111942961</v>
      </c>
      <c r="AU132" s="2">
        <v>43374</v>
      </c>
      <c r="AV132" s="1">
        <f>'Lán með veð í íbúð'!P132*($AA$143/$AA132)</f>
        <v>1313.7499823027656</v>
      </c>
      <c r="AW132" s="1">
        <f>'Lán með veð í íbúð'!Q132*($AA$143/$AA132)</f>
        <v>346.96065239380715</v>
      </c>
      <c r="AX132" s="1">
        <f>'Lán með veð í íbúð'!R132*($AA$143/$AA132)</f>
        <v>0.16567123715061999</v>
      </c>
      <c r="AY132" s="1">
        <f>SUM(AV132:AX132)</f>
        <v>1660.8763059337234</v>
      </c>
      <c r="AZ132" s="8">
        <f t="shared" ref="AZ132:AZ137" si="320">AV132/$AY132</f>
        <v>0.79099808794261306</v>
      </c>
      <c r="BA132" s="8">
        <f t="shared" ref="BA132:BA137" si="321">AW132/$AY132</f>
        <v>0.20890216276446325</v>
      </c>
      <c r="BB132" s="8">
        <f t="shared" ref="BB132:BB137" si="322">AX132/$AY132</f>
        <v>9.9749292923702543E-5</v>
      </c>
      <c r="BC132" s="1">
        <f t="shared" si="314"/>
        <v>7.0123317542988843</v>
      </c>
      <c r="BD132" s="1">
        <f t="shared" si="315"/>
        <v>86.782683958615735</v>
      </c>
      <c r="BE132" s="1">
        <f t="shared" si="316"/>
        <v>-6.6050276169281552E-2</v>
      </c>
      <c r="BF132" s="1">
        <f t="shared" si="317"/>
        <v>282.09235101318882</v>
      </c>
      <c r="BG132" s="9"/>
      <c r="BH132" s="9"/>
      <c r="BI132" s="9"/>
      <c r="BJ132" s="1"/>
      <c r="BK132" s="1"/>
      <c r="BL132" s="1"/>
      <c r="BM132" s="1"/>
      <c r="BQ132" s="2">
        <v>43374</v>
      </c>
      <c r="BR132" s="10">
        <f t="shared" si="171"/>
        <v>81.565290172760001</v>
      </c>
      <c r="BS132" s="10">
        <f t="shared" si="172"/>
        <v>93.477854286535432</v>
      </c>
      <c r="BT132" s="10">
        <f t="shared" si="173"/>
        <v>-81.314179022550093</v>
      </c>
    </row>
    <row r="133" spans="1:72" x14ac:dyDescent="0.25">
      <c r="A133" s="2">
        <v>43405</v>
      </c>
      <c r="B133" s="1">
        <f>('Lán með veð í íbúð'!T133+'Lán með veð í íbúð'!U133)/1000</f>
        <v>419.67</v>
      </c>
      <c r="C133" s="1">
        <f>'Lán með veð í íbúð'!C133/1000</f>
        <v>915.69004405999999</v>
      </c>
      <c r="D133" s="1">
        <f>'Lán með veð í íbúð'!D133/1000</f>
        <v>302.09399999999999</v>
      </c>
      <c r="E133" s="1">
        <f t="shared" si="307"/>
        <v>1637.4540440600001</v>
      </c>
      <c r="G133" s="8">
        <f t="shared" ref="G133" si="323">B133/$E133</f>
        <v>0.25629421572006106</v>
      </c>
      <c r="H133" s="8">
        <f t="shared" ref="H133" si="324">C133/$E133</f>
        <v>0.55921572112618445</v>
      </c>
      <c r="I133" s="8">
        <f t="shared" ref="I133" si="325">D133/$E133</f>
        <v>0.18449006315375441</v>
      </c>
      <c r="J133" s="9">
        <f t="shared" si="276"/>
        <v>2.1487085024647912E-3</v>
      </c>
      <c r="K133" s="9">
        <f t="shared" ref="K133" si="326">R133/$E133</f>
        <v>0.78293549724502909</v>
      </c>
      <c r="L133" s="9">
        <f t="shared" ref="L133" si="327">S133/$E133</f>
        <v>0.21696526939841373</v>
      </c>
      <c r="M133" s="17">
        <f t="shared" si="215"/>
        <v>8.063106633950462E-3</v>
      </c>
      <c r="Q133" s="2">
        <v>43405</v>
      </c>
      <c r="R133" s="1">
        <f>'Lán með veð í íbúð'!P133</f>
        <v>1282.0208962019999</v>
      </c>
      <c r="S133" s="1">
        <f>'Lán með veð í íbúð'!Q133</f>
        <v>355.27065779699996</v>
      </c>
      <c r="T133" s="1">
        <f>'Lán með veð í íbúð'!R133</f>
        <v>0.1624900609999895</v>
      </c>
      <c r="Z133" t="s">
        <v>44</v>
      </c>
      <c r="AA133">
        <v>460.5</v>
      </c>
      <c r="AC133" s="2">
        <v>43405</v>
      </c>
      <c r="AD133">
        <f t="shared" si="248"/>
        <v>935.57473557053208</v>
      </c>
      <c r="AE133">
        <f t="shared" si="318"/>
        <v>428.78335504885996</v>
      </c>
      <c r="AF133">
        <f t="shared" si="319"/>
        <v>308.6541302931596</v>
      </c>
      <c r="AG133">
        <f t="shared" si="313"/>
        <v>1673.0122209125516</v>
      </c>
      <c r="AH133" s="9">
        <f>SUM(AG131:AG133)/SUM(AG119:AG121)-1</f>
        <v>5.9479873866711275E-2</v>
      </c>
      <c r="AI133" s="9"/>
      <c r="AJ133" s="9">
        <f>AG133/AG121-1</f>
        <v>5.602405685582279E-2</v>
      </c>
      <c r="AP133" s="8">
        <f t="shared" si="300"/>
        <v>0.25629421572006106</v>
      </c>
      <c r="AQ133" s="8">
        <f t="shared" si="301"/>
        <v>0.55921572112618456</v>
      </c>
      <c r="AR133" s="8">
        <f>AF133/$AG133</f>
        <v>0.18449006315375444</v>
      </c>
      <c r="AU133" s="2">
        <v>43405</v>
      </c>
      <c r="AV133" s="1">
        <f>'Lán með veð í íbúð'!P133*($AA$143/$AA133)</f>
        <v>1309.860655077179</v>
      </c>
      <c r="AW133" s="1">
        <f>'Lán með veð í íbúð'!Q133*($AA$143/$AA133)</f>
        <v>362.98554721713026</v>
      </c>
      <c r="AX133" s="1">
        <f>'Lán með veð í íbúð'!R133*($AA$143/$AA133)</f>
        <v>0.16601861824211739</v>
      </c>
      <c r="AY133" s="1">
        <f>SUM(AV133:AX133)</f>
        <v>1673.0122209125514</v>
      </c>
      <c r="AZ133" s="8">
        <f t="shared" si="320"/>
        <v>0.7829354972450292</v>
      </c>
      <c r="BA133" s="8">
        <f t="shared" si="321"/>
        <v>0.21696526939841379</v>
      </c>
      <c r="BB133" s="8">
        <f t="shared" si="322"/>
        <v>9.9233356557050043E-5</v>
      </c>
      <c r="BC133" s="1">
        <f t="shared" si="314"/>
        <v>-6.4116218286505955</v>
      </c>
      <c r="BD133" s="1">
        <f t="shared" si="314"/>
        <v>95.228849907713254</v>
      </c>
      <c r="BE133" s="1">
        <f t="shared" si="314"/>
        <v>-6.0791919874474548E-2</v>
      </c>
      <c r="BF133" s="1">
        <f t="shared" si="317"/>
        <v>280.41422731769762</v>
      </c>
      <c r="BG133" s="9"/>
      <c r="BH133" s="9"/>
      <c r="BI133" s="9"/>
      <c r="BJ133" s="1"/>
      <c r="BK133" s="1"/>
      <c r="BL133" s="1"/>
      <c r="BM133" s="1"/>
      <c r="BQ133" s="2">
        <v>43405</v>
      </c>
      <c r="BR133" s="10">
        <f t="shared" si="171"/>
        <v>82.993922790263127</v>
      </c>
      <c r="BS133" s="10">
        <f t="shared" si="172"/>
        <v>88.505306842581888</v>
      </c>
      <c r="BT133" s="10">
        <f t="shared" si="173"/>
        <v>-82.742793473656548</v>
      </c>
    </row>
    <row r="134" spans="1:72" x14ac:dyDescent="0.25">
      <c r="A134" s="2">
        <v>43435</v>
      </c>
      <c r="B134" s="1">
        <f>('Lán með veð í íbúð'!T134+'Lán með veð í íbúð'!U134)/1000</f>
        <v>424.38400000000001</v>
      </c>
      <c r="C134" s="1">
        <f>'Lán með veð í íbúð'!C134/1000</f>
        <v>924.423</v>
      </c>
      <c r="D134" s="1">
        <f>'Lán með veð í íbúð'!D134/1000</f>
        <v>297.81900000000002</v>
      </c>
      <c r="E134" s="1">
        <f>SUM(B134:D134)</f>
        <v>1646.626</v>
      </c>
      <c r="G134" s="8">
        <f t="shared" ref="G134" si="328">B134/$E134</f>
        <v>0.25772944190119679</v>
      </c>
      <c r="H134" s="8">
        <f t="shared" ref="H134" si="329">C134/$E134</f>
        <v>0.56140435047181325</v>
      </c>
      <c r="I134" s="8">
        <f t="shared" ref="I134" si="330">D134/$E134</f>
        <v>0.18086620762698999</v>
      </c>
      <c r="J134" s="9">
        <f t="shared" si="276"/>
        <v>1.4352261811357292E-3</v>
      </c>
      <c r="K134" s="9">
        <f t="shared" ref="K134:K136" si="331">R134/$E134</f>
        <v>0.77612463303749613</v>
      </c>
      <c r="L134" s="9">
        <f t="shared" ref="L134:L137" si="332">S134/$E134</f>
        <v>0.22378062778068608</v>
      </c>
      <c r="M134" s="17">
        <f t="shared" si="215"/>
        <v>6.8153583822723462E-3</v>
      </c>
      <c r="Q134" s="2">
        <v>43435</v>
      </c>
      <c r="R134" s="1">
        <f>'Lán með veð í íbúð'!P134</f>
        <v>1277.9870000000001</v>
      </c>
      <c r="S134" s="1">
        <f>'Lán með veð í íbúð'!Q134</f>
        <v>368.483</v>
      </c>
      <c r="T134" s="1">
        <f>'Lán með veð í íbúð'!R134</f>
        <v>0.156</v>
      </c>
      <c r="Z134" t="s">
        <v>45</v>
      </c>
      <c r="AA134">
        <v>463.9</v>
      </c>
      <c r="AC134" s="2">
        <v>43435</v>
      </c>
      <c r="AD134">
        <f t="shared" si="248"/>
        <v>937.57495473162328</v>
      </c>
      <c r="AE134">
        <f t="shared" si="318"/>
        <v>430.42179780125036</v>
      </c>
      <c r="AF134">
        <f t="shared" si="319"/>
        <v>302.05613170942019</v>
      </c>
      <c r="AG134">
        <f t="shared" si="313"/>
        <v>1670.0528842422939</v>
      </c>
      <c r="AH134" s="9">
        <f>SUM(AG132:AG134)/SUM(AG120:AG122)-1</f>
        <v>5.7095578507267764E-2</v>
      </c>
      <c r="AI134" s="9"/>
      <c r="AJ134" s="9">
        <f>AG134/AG122-1</f>
        <v>5.5481301282102269E-2</v>
      </c>
      <c r="AP134" s="8">
        <f>AE134/$AG134</f>
        <v>0.25772944190119679</v>
      </c>
      <c r="AQ134" s="8">
        <f t="shared" si="301"/>
        <v>0.56140435047181325</v>
      </c>
      <c r="AR134" s="8">
        <f t="shared" si="302"/>
        <v>0.18086620762698999</v>
      </c>
      <c r="AU134" s="2">
        <v>43435</v>
      </c>
      <c r="AV134" s="1">
        <f>'Lán með veð í íbúð'!P134*($AA$143/$AA134)</f>
        <v>1296.1691819357623</v>
      </c>
      <c r="AW134" s="1">
        <f>'Lán með veð í íbúð'!Q134*($AA$143/$AA134)</f>
        <v>373.72548286268596</v>
      </c>
      <c r="AX134" s="1">
        <f>'Lán með veð í íbúð'!R134*($AA$143/$AA134)</f>
        <v>0.15821944384565642</v>
      </c>
      <c r="AY134" s="1">
        <f t="shared" ref="AY134:AY137" si="333">SUM(AV134:AX134)</f>
        <v>1670.0528842422939</v>
      </c>
      <c r="AZ134" s="8">
        <f t="shared" si="320"/>
        <v>0.77612463303749613</v>
      </c>
      <c r="BA134" s="8">
        <f t="shared" si="321"/>
        <v>0.22378062778068608</v>
      </c>
      <c r="BB134" s="8">
        <f t="shared" si="322"/>
        <v>9.4739181817850559E-5</v>
      </c>
      <c r="BC134" s="1">
        <f t="shared" ref="BC134:BC136" si="334">AV134-AV122</f>
        <v>-9.015914218083708</v>
      </c>
      <c r="BD134" s="1">
        <f t="shared" ref="BD134:BD137" si="335">AW134-AW122</f>
        <v>97.447714526371101</v>
      </c>
      <c r="BE134" s="1">
        <f t="shared" ref="BE134:BE137" si="336">AX134-AX122</f>
        <v>-7.0086683166865921E-2</v>
      </c>
      <c r="BF134" s="1">
        <f t="shared" ref="BF134:BF137" si="337">SUM(AY132:AY134)-SUM(AY120:AY122)</f>
        <v>270.84711522105408</v>
      </c>
      <c r="BG134" s="9"/>
      <c r="BH134" s="9"/>
      <c r="BI134" s="9"/>
      <c r="BJ134" s="1"/>
      <c r="BK134" s="1"/>
      <c r="BL134" s="1"/>
      <c r="BM134" s="1"/>
      <c r="BQ134" s="2">
        <v>43435</v>
      </c>
      <c r="BR134" s="10">
        <f t="shared" ref="BR134:BR136" si="338">AD134-AD122</f>
        <v>82.713699141283428</v>
      </c>
      <c r="BS134" s="10">
        <f t="shared" ref="BS134:BS136" si="339">AE134-AE122</f>
        <v>84.321282371912275</v>
      </c>
      <c r="BT134" s="10">
        <f t="shared" ref="BT134:BT136" si="340">AF134-AF122</f>
        <v>-79.248767664461752</v>
      </c>
    </row>
    <row r="135" spans="1:72" x14ac:dyDescent="0.25">
      <c r="A135" s="2">
        <v>43466</v>
      </c>
      <c r="B135" s="1">
        <f>('Lán með veð í íbúð'!T135+'Lán með veð í íbúð'!U135)/1000</f>
        <v>434.81400000000002</v>
      </c>
      <c r="C135" s="1">
        <f>'Lán með veð í íbúð'!C135/1000</f>
        <v>935.47400000000005</v>
      </c>
      <c r="D135" s="11">
        <f>'Lán með veð í íbúð'!D135/1000</f>
        <v>296.13099999999997</v>
      </c>
      <c r="E135" s="1">
        <f t="shared" ref="E135:E142" si="341">SUM(B135:D135)</f>
        <v>1666.4189999999999</v>
      </c>
      <c r="G135" s="8">
        <f t="shared" ref="G135:G136" si="342">B135/$E135</f>
        <v>0.26092717377802344</v>
      </c>
      <c r="H135" s="8">
        <f t="shared" ref="H135:H136" si="343">C135/$E135</f>
        <v>0.56136781925794177</v>
      </c>
      <c r="I135" s="8">
        <f t="shared" ref="I135:I136" si="344">D135/$E135</f>
        <v>0.17770500696403485</v>
      </c>
      <c r="J135" s="9">
        <f t="shared" si="276"/>
        <v>3.1977318768266483E-3</v>
      </c>
      <c r="K135" s="9">
        <f t="shared" si="331"/>
        <v>0.77021445386784482</v>
      </c>
      <c r="L135" s="9">
        <f t="shared" si="332"/>
        <v>0.22969013195360832</v>
      </c>
      <c r="M135" s="17">
        <f t="shared" si="215"/>
        <v>5.9095041729222419E-3</v>
      </c>
      <c r="Q135" s="2">
        <v>43466</v>
      </c>
      <c r="R135" s="1">
        <f>'Lán með veð í íbúð'!P135</f>
        <v>1283.5</v>
      </c>
      <c r="S135" s="1">
        <f>'Lán með veð í íbúð'!Q135</f>
        <v>382.76</v>
      </c>
      <c r="T135" s="1">
        <f>'Lán með veð í íbúð'!R135</f>
        <v>0.159</v>
      </c>
      <c r="Z135" t="s">
        <v>34</v>
      </c>
      <c r="AA135">
        <v>462</v>
      </c>
      <c r="AC135" s="2">
        <v>43466</v>
      </c>
      <c r="AD135">
        <f t="shared" si="248"/>
        <v>952.68510173160178</v>
      </c>
      <c r="AE135">
        <f t="shared" si="318"/>
        <v>442.81382467532472</v>
      </c>
      <c r="AF135">
        <f t="shared" si="319"/>
        <v>301.57929761904762</v>
      </c>
      <c r="AG135">
        <f t="shared" ref="AG135:AG137" si="345">SUM(AD135:AF135)</f>
        <v>1697.0782240259741</v>
      </c>
      <c r="AH135" s="9">
        <f t="shared" ref="AH135:AH136" si="346">SUM(AG133:AG135)/SUM(AG121:AG123)-1</f>
        <v>5.8336903866829992E-2</v>
      </c>
      <c r="AI135" s="9"/>
      <c r="AJ135" s="9">
        <f t="shared" ref="AJ135" si="347">AG135/AG123-1</f>
        <v>6.3464399595684728E-2</v>
      </c>
      <c r="AP135" s="8"/>
      <c r="AQ135" s="8"/>
      <c r="AR135" s="8"/>
      <c r="AU135" s="2">
        <v>43466</v>
      </c>
      <c r="AV135" s="1">
        <f>'Lán með veð í íbúð'!P135*($AA$143/$AA135)</f>
        <v>1307.1141774891776</v>
      </c>
      <c r="AW135" s="1">
        <f>'Lán með veð í íbúð'!Q135*($AA$143/$AA135)</f>
        <v>389.80212121212122</v>
      </c>
      <c r="AX135" s="1">
        <f>'Lán með veð í íbúð'!R135*($AA$143/$AA135)</f>
        <v>0.16192532467532467</v>
      </c>
      <c r="AY135" s="1">
        <f t="shared" si="333"/>
        <v>1697.0782240259741</v>
      </c>
      <c r="AZ135" s="8">
        <f t="shared" si="320"/>
        <v>0.77021445386784482</v>
      </c>
      <c r="BA135" s="8">
        <f t="shared" si="321"/>
        <v>0.2296901319536083</v>
      </c>
      <c r="BB135" s="8">
        <f t="shared" si="322"/>
        <v>9.5414178546932059E-5</v>
      </c>
      <c r="BC135" s="1">
        <f t="shared" si="334"/>
        <v>-6.645449860867302</v>
      </c>
      <c r="BD135" s="1">
        <f t="shared" si="335"/>
        <v>108.0107414001248</v>
      </c>
      <c r="BE135" s="1">
        <f t="shared" si="336"/>
        <v>-6.1319975235149843E-2</v>
      </c>
      <c r="BF135" s="1">
        <f t="shared" si="337"/>
        <v>278.42212134833062</v>
      </c>
      <c r="BG135" s="9"/>
      <c r="BH135" s="9"/>
      <c r="BI135" s="9"/>
      <c r="BJ135" s="1"/>
      <c r="BK135" s="1"/>
      <c r="BL135" s="1"/>
      <c r="BM135" s="1"/>
      <c r="BQ135" s="2">
        <v>43466</v>
      </c>
      <c r="BR135" s="10">
        <f t="shared" si="338"/>
        <v>88.627857998387753</v>
      </c>
      <c r="BS135" s="10">
        <f t="shared" si="339"/>
        <v>88.699392043274599</v>
      </c>
      <c r="BT135" s="10">
        <f t="shared" si="340"/>
        <v>-76.050657618195032</v>
      </c>
    </row>
    <row r="136" spans="1:72" x14ac:dyDescent="0.25">
      <c r="A136" s="2">
        <v>43497</v>
      </c>
      <c r="B136" s="1">
        <f>('Lán með veð í íbúð'!T136+'Lán með veð í íbúð'!U136)/1000</f>
        <v>439.935</v>
      </c>
      <c r="C136" s="1">
        <f>'Lán með veð í íbúð'!C136/1000</f>
        <v>935.97018351999998</v>
      </c>
      <c r="D136" s="11">
        <f>'Lán með veð í íbúð'!D136/1000</f>
        <v>295.88</v>
      </c>
      <c r="E136" s="1">
        <f t="shared" si="341"/>
        <v>1671.7851835199999</v>
      </c>
      <c r="G136" s="8">
        <f t="shared" si="342"/>
        <v>0.2631528286868185</v>
      </c>
      <c r="H136" s="8">
        <f t="shared" si="343"/>
        <v>0.55986271008173627</v>
      </c>
      <c r="I136" s="8">
        <f t="shared" si="344"/>
        <v>0.17698446123144523</v>
      </c>
      <c r="J136" s="9">
        <f t="shared" si="276"/>
        <v>2.2256549087950606E-3</v>
      </c>
      <c r="K136" s="9">
        <f t="shared" si="331"/>
        <v>0.76503629823484398</v>
      </c>
      <c r="L136" s="9">
        <f t="shared" si="332"/>
        <v>0.23487047938495056</v>
      </c>
      <c r="M136" s="17">
        <f t="shared" si="215"/>
        <v>5.1803474313422415E-3</v>
      </c>
      <c r="Q136" s="2">
        <v>43497</v>
      </c>
      <c r="R136" s="1">
        <f>'Lán með veð í íbúð'!P136</f>
        <v>1278.9763482440001</v>
      </c>
      <c r="S136" s="1">
        <f>'Lán með veð í íbúð'!Q136</f>
        <v>392.65298748199996</v>
      </c>
      <c r="T136" s="1">
        <f>'Lán með veð í íbúð'!R136</f>
        <v>0.15584779400005935</v>
      </c>
      <c r="Z136" t="s">
        <v>35</v>
      </c>
      <c r="AA136">
        <v>462.9</v>
      </c>
      <c r="AC136" s="2">
        <v>43497</v>
      </c>
      <c r="AD136">
        <f t="shared" si="248"/>
        <v>951.33715996146032</v>
      </c>
      <c r="AE136">
        <f t="shared" si="318"/>
        <v>447.1579552819183</v>
      </c>
      <c r="AF136">
        <f t="shared" si="319"/>
        <v>300.7378267444372</v>
      </c>
      <c r="AG136">
        <f t="shared" si="345"/>
        <v>1699.2329419878158</v>
      </c>
      <c r="AH136" s="9">
        <f t="shared" si="346"/>
        <v>6.3012648896521029E-2</v>
      </c>
      <c r="AI136" s="9"/>
      <c r="AJ136" s="9">
        <f>AG136/AG124-1</f>
        <v>7.0062947275220777E-2</v>
      </c>
      <c r="AP136" s="8"/>
      <c r="AQ136" s="8"/>
      <c r="AR136" s="8"/>
      <c r="AU136" s="2">
        <v>43497</v>
      </c>
      <c r="AV136" s="1">
        <f>'Lán með veð í íbúð'!P136*($AA$143/$AA136)</f>
        <v>1299.9748797770619</v>
      </c>
      <c r="AW136" s="1">
        <f>'Lán með veð í íbúð'!Q136*($AA$143/$AA136)</f>
        <v>399.09965567137823</v>
      </c>
      <c r="AX136" s="1">
        <f>'Lán með veð í íbúð'!R136*($AA$143/$AA136)</f>
        <v>0.1584065393757354</v>
      </c>
      <c r="AY136" s="1">
        <f t="shared" si="333"/>
        <v>1699.232941987816</v>
      </c>
      <c r="AZ136" s="8">
        <f t="shared" si="320"/>
        <v>0.76503629823484387</v>
      </c>
      <c r="BA136" s="8">
        <f t="shared" si="321"/>
        <v>0.23487047938495056</v>
      </c>
      <c r="BB136" s="8">
        <f t="shared" si="322"/>
        <v>9.3222380205521712E-5</v>
      </c>
      <c r="BC136" s="1">
        <f t="shared" si="334"/>
        <v>-2.9284611581606441</v>
      </c>
      <c r="BD136" s="1">
        <f t="shared" si="335"/>
        <v>114.26375753471524</v>
      </c>
      <c r="BE136" s="1">
        <f t="shared" si="336"/>
        <v>-4.8843738711027679E-2</v>
      </c>
      <c r="BF136" s="1">
        <f t="shared" si="337"/>
        <v>300.95213782698647</v>
      </c>
      <c r="BG136" s="9"/>
      <c r="BH136" s="9"/>
      <c r="BI136" s="9"/>
      <c r="BJ136" s="1"/>
      <c r="BK136" s="1"/>
      <c r="BL136" s="1"/>
      <c r="BM136" s="1"/>
      <c r="BQ136" s="2">
        <v>43497</v>
      </c>
      <c r="BR136" s="10">
        <f t="shared" si="338"/>
        <v>87.672823003034182</v>
      </c>
      <c r="BS136" s="10">
        <f t="shared" si="339"/>
        <v>90.384975304165266</v>
      </c>
      <c r="BT136" s="10">
        <f t="shared" si="340"/>
        <v>-66.799607070913169</v>
      </c>
    </row>
    <row r="137" spans="1:72" x14ac:dyDescent="0.25">
      <c r="A137" s="2">
        <v>43525</v>
      </c>
      <c r="B137" s="12">
        <f>('Lán með veð í íbúð'!T137+'Lán með veð í íbúð'!U137)/1000</f>
        <v>444.76799999999997</v>
      </c>
      <c r="C137" s="12">
        <f>'Lán með veð í íbúð'!C137/1000</f>
        <v>944.54996651399995</v>
      </c>
      <c r="D137" s="11">
        <f>'Lán með veð í íbúð'!D137/1000</f>
        <v>290.44499999999999</v>
      </c>
      <c r="E137" s="12">
        <f t="shared" si="341"/>
        <v>1679.7629665139998</v>
      </c>
      <c r="G137" s="8">
        <f t="shared" ref="G137" si="348">B137/$E137</f>
        <v>0.26478021534373025</v>
      </c>
      <c r="H137" s="8">
        <f t="shared" ref="H137" si="349">C137/$E137</f>
        <v>0.56231146021406686</v>
      </c>
      <c r="I137" s="8">
        <f t="shared" ref="I137" si="350">D137/$E137</f>
        <v>0.17290832444220297</v>
      </c>
      <c r="J137" s="9">
        <f t="shared" si="276"/>
        <v>1.6273866569117557E-3</v>
      </c>
      <c r="K137" s="9">
        <f>R137/$E137</f>
        <v>0.76118065045896077</v>
      </c>
      <c r="L137" s="9">
        <f t="shared" si="332"/>
        <v>0.23872490208317612</v>
      </c>
      <c r="M137" s="17">
        <f t="shared" si="215"/>
        <v>3.8544226982255569E-3</v>
      </c>
      <c r="Q137" s="2">
        <v>43525</v>
      </c>
      <c r="R137" s="12">
        <f>'Lán með veð í íbúð'!P137</f>
        <v>1278.6030674679998</v>
      </c>
      <c r="S137" s="12">
        <f>'Lán með veð í íbúð'!Q137</f>
        <v>401.00124970400003</v>
      </c>
      <c r="T137" s="12">
        <f>'Lán með veð í íbúð'!R137</f>
        <v>0.15864934199996059</v>
      </c>
      <c r="Z137" t="s">
        <v>36</v>
      </c>
      <c r="AA137">
        <v>465.3</v>
      </c>
      <c r="AC137" s="2">
        <v>43525</v>
      </c>
      <c r="AD137">
        <f t="shared" si="248"/>
        <v>955.10586555950351</v>
      </c>
      <c r="AE137">
        <f t="shared" si="318"/>
        <v>449.73854287556418</v>
      </c>
      <c r="AF137">
        <f t="shared" si="319"/>
        <v>293.69089297227595</v>
      </c>
      <c r="AG137">
        <f t="shared" si="345"/>
        <v>1698.5353014073435</v>
      </c>
      <c r="AH137" s="9">
        <f>SUM(AG135:AG137)/SUM(AG123:AG125)-1</f>
        <v>6.6080344910002697E-2</v>
      </c>
      <c r="AI137" s="9"/>
      <c r="AJ137" s="9">
        <f>AG137/AG125-1</f>
        <v>6.4732771523634991E-2</v>
      </c>
      <c r="AP137" s="8"/>
      <c r="AQ137" s="8"/>
      <c r="AR137" s="8"/>
      <c r="AU137" s="2">
        <v>43525</v>
      </c>
      <c r="AV137" s="1">
        <f>'Lán með veð í íbúð'!P137*($AA$143/$AA137)</f>
        <v>1292.8922055527487</v>
      </c>
      <c r="AW137" s="1">
        <f>'Lán með veð í íbúð'!Q137*($AA$143/$AA137)</f>
        <v>405.4826735132861</v>
      </c>
      <c r="AX137" s="1">
        <f>'Lán með veð í íbúð'!R137*($AA$143/$AA137)</f>
        <v>0.16042234130879318</v>
      </c>
      <c r="AY137" s="1">
        <f t="shared" si="333"/>
        <v>1698.5353014073435</v>
      </c>
      <c r="AZ137" s="8">
        <f t="shared" si="320"/>
        <v>0.76118065045896077</v>
      </c>
      <c r="BA137" s="8">
        <f t="shared" si="321"/>
        <v>0.23872490208317612</v>
      </c>
      <c r="BB137" s="8">
        <f t="shared" si="322"/>
        <v>9.4447457863179634E-5</v>
      </c>
      <c r="BC137" s="1">
        <f>AV137-AV125</f>
        <v>-12.459419916144043</v>
      </c>
      <c r="BD137" s="1">
        <f t="shared" si="335"/>
        <v>115.79352513015448</v>
      </c>
      <c r="BE137" s="1">
        <f t="shared" si="336"/>
        <v>-3.9809273240976661E-2</v>
      </c>
      <c r="BF137" s="1">
        <f t="shared" si="337"/>
        <v>315.88472014263516</v>
      </c>
      <c r="BG137" s="9"/>
      <c r="BH137" s="9"/>
      <c r="BI137" s="9"/>
      <c r="BJ137" s="1"/>
      <c r="BK137" s="1"/>
      <c r="BL137" s="1"/>
      <c r="BM137" s="1"/>
      <c r="BQ137" s="2">
        <v>43525</v>
      </c>
      <c r="BR137" s="10"/>
      <c r="BS137" s="10"/>
      <c r="BT137" s="10"/>
    </row>
    <row r="138" spans="1:72" x14ac:dyDescent="0.25">
      <c r="A138" s="2">
        <v>43556</v>
      </c>
      <c r="B138" s="12">
        <f>('Lán með veð í íbúð'!T138+'Lán með veð í íbúð'!U138)/1000</f>
        <v>451.50900000000001</v>
      </c>
      <c r="C138" s="12">
        <f>'Lán með veð í íbúð'!C138/1000</f>
        <v>953.84261705799986</v>
      </c>
      <c r="D138" s="11">
        <f>'Lán með veð í íbúð'!D138/1000</f>
        <v>288.226</v>
      </c>
      <c r="E138" s="12">
        <f t="shared" si="341"/>
        <v>1693.5776170579998</v>
      </c>
      <c r="G138" s="8">
        <f t="shared" ref="G138:G142" si="351">B138/$E138</f>
        <v>0.26660071286507636</v>
      </c>
      <c r="H138" s="8">
        <f t="shared" ref="H138:H142" si="352">C138/$E138</f>
        <v>0.56321163402889596</v>
      </c>
      <c r="I138" s="8">
        <f t="shared" ref="I138:I142" si="353">D138/$E138</f>
        <v>0.17018765310602776</v>
      </c>
      <c r="J138" s="9">
        <f t="shared" si="276"/>
        <v>1.8204975213461094E-3</v>
      </c>
      <c r="K138" s="9">
        <f>R138/$E138</f>
        <v>0.75841736773851798</v>
      </c>
      <c r="L138" s="9">
        <f t="shared" ref="L138:L142" si="354">S138/$E138</f>
        <v>0.24149103241661088</v>
      </c>
      <c r="M138" s="17">
        <f t="shared" si="215"/>
        <v>2.7661303334347576E-3</v>
      </c>
      <c r="Q138" s="2">
        <v>43556</v>
      </c>
      <c r="R138" s="12">
        <f>'Lán með veð í íbúð'!P138</f>
        <v>1284.43867839</v>
      </c>
      <c r="S138" s="12">
        <f>'Lán með veð í íbúð'!Q138</f>
        <v>408.98380722100001</v>
      </c>
      <c r="T138" s="12">
        <f>'Lán með veð í íbúð'!R138</f>
        <v>0.15513144699996337</v>
      </c>
      <c r="Z138" t="s">
        <v>37</v>
      </c>
      <c r="AA138">
        <v>467</v>
      </c>
      <c r="AC138" s="2">
        <v>43556</v>
      </c>
      <c r="AD138">
        <f t="shared" si="248"/>
        <v>960.99133046207487</v>
      </c>
      <c r="AE138">
        <f t="shared" si="318"/>
        <v>454.89290042826559</v>
      </c>
      <c r="AF138">
        <f t="shared" si="319"/>
        <v>290.38615203426127</v>
      </c>
      <c r="AG138">
        <f t="shared" ref="AG138:AG142" si="355">SUM(AD138:AF138)</f>
        <v>1706.2703829246016</v>
      </c>
      <c r="AH138" s="9">
        <f t="shared" ref="AH138:AH142" si="356">SUM(AG136:AG138)/SUM(AG124:AG126)-1</f>
        <v>6.5311781232880284E-2</v>
      </c>
      <c r="AI138" s="9"/>
      <c r="AJ138" s="9">
        <f t="shared" ref="AJ138:AJ142" si="357">AG138/AG126-1</f>
        <v>6.1193897184607771E-2</v>
      </c>
      <c r="AP138" s="8"/>
      <c r="AQ138" s="8"/>
      <c r="AR138" s="8"/>
      <c r="AU138" s="2">
        <v>43556</v>
      </c>
      <c r="AV138" s="12">
        <f>'Lán með veð í íbúð'!P138*($AA$143/$AA138)</f>
        <v>1294.0650924678694</v>
      </c>
      <c r="AW138" s="12">
        <f>'Lán með veð í íbúð'!Q138*($AA$143/$AA138)</f>
        <v>412.04899635434799</v>
      </c>
      <c r="AX138" s="12">
        <f>'Lán með veð í íbúð'!R138*($AA$143/$AA138)</f>
        <v>0.15629410238433142</v>
      </c>
      <c r="AY138" s="12"/>
      <c r="AZ138" s="8"/>
      <c r="BA138" s="8"/>
      <c r="BB138" s="8"/>
      <c r="BC138" s="12">
        <f t="shared" ref="BC138:BC142" si="358">AV138-AV126</f>
        <v>-18.127511675392725</v>
      </c>
      <c r="BD138" s="12">
        <f t="shared" ref="BD138:BD142" si="359">AW138-AW126</f>
        <v>116.58940138295037</v>
      </c>
      <c r="BE138" s="12">
        <f t="shared" ref="BE138:BE142" si="360">AX138-AX126</f>
        <v>-4.1472462161224966E-2</v>
      </c>
      <c r="BF138" s="12">
        <f t="shared" ref="BF138:BF142" si="361">SUM(AY136:AY138)-SUM(AY124:AY126)</f>
        <v>-1393.269217100592</v>
      </c>
      <c r="BG138" s="9"/>
      <c r="BH138" s="9"/>
      <c r="BI138" s="9"/>
      <c r="BJ138" s="12"/>
      <c r="BK138" s="12"/>
      <c r="BL138" s="12"/>
      <c r="BM138" s="12"/>
      <c r="BQ138" s="2"/>
      <c r="BR138" s="10"/>
      <c r="BS138" s="10"/>
      <c r="BT138" s="10"/>
    </row>
    <row r="139" spans="1:72" x14ac:dyDescent="0.25">
      <c r="A139" s="2">
        <v>43586</v>
      </c>
      <c r="B139" s="12">
        <f>('Lán með veð í íbúð'!T139+'Lán með veð í íbúð'!U139)/1000</f>
        <v>459.18400000000003</v>
      </c>
      <c r="C139" s="12">
        <f>'Lán með veð í íbúð'!C139/1000</f>
        <v>963.82433246400001</v>
      </c>
      <c r="D139" s="11">
        <f>'Lán með veð í íbúð'!D139/1000</f>
        <v>286.58499999999998</v>
      </c>
      <c r="E139" s="12">
        <f t="shared" si="341"/>
        <v>1709.593332464</v>
      </c>
      <c r="G139" s="8">
        <f t="shared" si="351"/>
        <v>0.26859253091387997</v>
      </c>
      <c r="H139" s="8">
        <f t="shared" si="352"/>
        <v>0.56377403570874995</v>
      </c>
      <c r="I139" s="8">
        <f t="shared" si="353"/>
        <v>0.16763343337737005</v>
      </c>
      <c r="J139" s="9">
        <f t="shared" si="276"/>
        <v>1.9918180488036064E-3</v>
      </c>
      <c r="K139" s="9">
        <f>R139/$E139</f>
        <v>0.75572315878531071</v>
      </c>
      <c r="L139" s="9">
        <f t="shared" si="354"/>
        <v>0.24418419496602162</v>
      </c>
      <c r="M139" s="17">
        <f t="shared" si="215"/>
        <v>2.6931625494107381E-3</v>
      </c>
      <c r="Q139" s="2">
        <v>43586</v>
      </c>
      <c r="R139" s="12">
        <f>'Lán með veð í íbúð'!P139</f>
        <v>1291.979273448</v>
      </c>
      <c r="S139" s="12">
        <f>'Lán með veð í íbúð'!Q139</f>
        <v>417.455671607</v>
      </c>
      <c r="T139" s="12">
        <f>'Lán með veð í íbúð'!R139</f>
        <v>0.15838740899995901</v>
      </c>
      <c r="Z139" t="s">
        <v>38</v>
      </c>
      <c r="AA139">
        <v>468</v>
      </c>
      <c r="AC139" s="2">
        <v>43586</v>
      </c>
      <c r="AD139">
        <f t="shared" si="248"/>
        <v>968.97296671861534</v>
      </c>
      <c r="AE139">
        <f t="shared" si="318"/>
        <v>461.636905982906</v>
      </c>
      <c r="AF139">
        <f t="shared" si="319"/>
        <v>288.11590277777776</v>
      </c>
      <c r="AG139">
        <f t="shared" si="355"/>
        <v>1718.7257754792993</v>
      </c>
      <c r="AH139" s="9">
        <f t="shared" si="356"/>
        <v>6.1777993301782574E-2</v>
      </c>
      <c r="AI139" s="9"/>
      <c r="AJ139" s="9">
        <f t="shared" si="357"/>
        <v>5.9451321516887257E-2</v>
      </c>
      <c r="AP139" s="8"/>
      <c r="AQ139" s="8"/>
      <c r="AR139" s="8"/>
      <c r="AU139" s="2">
        <v>43586</v>
      </c>
      <c r="AV139" s="12">
        <f>'Lán með veð í íbúð'!P139*($AA$143/$AA139)</f>
        <v>1298.8808721309485</v>
      </c>
      <c r="AW139" s="12">
        <f>'Lán með veð í íbúð'!Q139*($AA$143/$AA139)</f>
        <v>419.68566985276391</v>
      </c>
      <c r="AX139" s="12">
        <f>'Lán með veð í íbúð'!R139*($AA$143/$AA139)</f>
        <v>0.15923349558649724</v>
      </c>
      <c r="AY139" s="12"/>
      <c r="AZ139" s="8"/>
      <c r="BA139" s="8"/>
      <c r="BB139" s="8"/>
      <c r="BC139" s="12">
        <f t="shared" si="358"/>
        <v>-19.167467211200574</v>
      </c>
      <c r="BD139" s="12">
        <f t="shared" si="359"/>
        <v>115.66371222981576</v>
      </c>
      <c r="BE139" s="12">
        <f t="shared" si="360"/>
        <v>-2.2530319554055322E-2</v>
      </c>
      <c r="BF139" s="12">
        <f t="shared" si="361"/>
        <v>-3126.8077305186735</v>
      </c>
      <c r="BG139" s="9"/>
      <c r="BH139" s="9"/>
      <c r="BI139" s="9"/>
      <c r="BJ139" s="12"/>
      <c r="BK139" s="12"/>
      <c r="BL139" s="12"/>
      <c r="BM139" s="12"/>
      <c r="BQ139" s="2"/>
      <c r="BR139" s="10"/>
      <c r="BS139" s="10"/>
      <c r="BT139" s="10"/>
    </row>
    <row r="140" spans="1:72" x14ac:dyDescent="0.25">
      <c r="A140" s="2">
        <v>43617</v>
      </c>
      <c r="B140" s="12">
        <f>('Lán með veð í íbúð'!T140+'Lán með veð í íbúð'!U140)/1000</f>
        <v>465.69</v>
      </c>
      <c r="C140" s="12">
        <f>'Lán með veð í íbúð'!C140/1000</f>
        <v>973.59894137799995</v>
      </c>
      <c r="D140" s="11">
        <f>'Lán með veð í íbúð'!D140/1000</f>
        <v>273.66199999999998</v>
      </c>
      <c r="E140" s="12">
        <f t="shared" si="341"/>
        <v>1712.9509413779999</v>
      </c>
      <c r="G140" s="8">
        <f t="shared" si="351"/>
        <v>0.27186417821480119</v>
      </c>
      <c r="H140" s="8">
        <f t="shared" si="352"/>
        <v>0.5683752627467421</v>
      </c>
      <c r="I140" s="8">
        <f t="shared" si="353"/>
        <v>0.15976055903845673</v>
      </c>
      <c r="J140" s="9">
        <f t="shared" si="276"/>
        <v>3.271647300921221E-3</v>
      </c>
      <c r="K140" s="9">
        <f>R140/$E140</f>
        <v>0.75156759207437651</v>
      </c>
      <c r="L140" s="9">
        <f t="shared" si="354"/>
        <v>0.24833818091065119</v>
      </c>
      <c r="M140" s="17">
        <f t="shared" si="215"/>
        <v>4.1539859446295679E-3</v>
      </c>
      <c r="Q140" s="2">
        <v>43617</v>
      </c>
      <c r="R140" s="12">
        <f>'Lán með veð í íbúð'!P140</f>
        <v>1287.3984143529999</v>
      </c>
      <c r="S140" s="12">
        <f>'Lán með veð í íbúð'!Q140</f>
        <v>425.39112077099998</v>
      </c>
      <c r="T140" s="12">
        <f>'Lán með veð í íbúð'!R140</f>
        <v>0.16140625399997224</v>
      </c>
      <c r="Z140" t="s">
        <v>39</v>
      </c>
      <c r="AA140">
        <v>469.8</v>
      </c>
      <c r="AC140" s="2">
        <v>43617</v>
      </c>
      <c r="AD140">
        <f t="shared" si="248"/>
        <v>975.04959965591524</v>
      </c>
      <c r="AE140">
        <f t="shared" si="318"/>
        <v>466.38387611749681</v>
      </c>
      <c r="AF140">
        <f t="shared" si="319"/>
        <v>274.06975521498509</v>
      </c>
      <c r="AG140">
        <f t="shared" si="355"/>
        <v>1715.5032309883973</v>
      </c>
      <c r="AH140" s="9">
        <f t="shared" si="356"/>
        <v>5.9580188167582149E-2</v>
      </c>
      <c r="AI140" s="9"/>
      <c r="AJ140" s="9">
        <f t="shared" si="357"/>
        <v>5.8108775412831548E-2</v>
      </c>
      <c r="AP140" s="8"/>
      <c r="AQ140" s="8"/>
      <c r="AR140" s="8"/>
      <c r="AU140" s="2">
        <v>43617</v>
      </c>
      <c r="AV140" s="12">
        <f>'Lán með veð í íbúð'!P140*($AA$143/$AA140)</f>
        <v>1289.3166325097627</v>
      </c>
      <c r="AW140" s="12">
        <f>'Lán með veð í íbúð'!Q140*($AA$143/$AA140)</f>
        <v>426.02495173000318</v>
      </c>
      <c r="AX140" s="12">
        <f>'Lán með veð í íbúð'!R140*($AA$143/$AA140)</f>
        <v>0.16164674863130468</v>
      </c>
      <c r="AY140" s="12"/>
      <c r="AZ140" s="8"/>
      <c r="BA140" s="8"/>
      <c r="BB140" s="8"/>
      <c r="BC140" s="12">
        <f t="shared" si="358"/>
        <v>-20.565546567302135</v>
      </c>
      <c r="BD140" s="12">
        <f t="shared" si="359"/>
        <v>114.78527867906178</v>
      </c>
      <c r="BE140" s="12">
        <f t="shared" si="360"/>
        <v>-8.4427945550230032E-3</v>
      </c>
      <c r="BF140" s="12">
        <f t="shared" si="361"/>
        <v>-4851.3939681306356</v>
      </c>
      <c r="BG140" s="9"/>
      <c r="BH140" s="9"/>
      <c r="BI140" s="9"/>
      <c r="BJ140" s="12"/>
      <c r="BK140" s="12"/>
      <c r="BL140" s="12"/>
      <c r="BM140" s="12"/>
      <c r="BQ140" s="2"/>
      <c r="BR140" s="10"/>
      <c r="BS140" s="10"/>
      <c r="BT140" s="10"/>
    </row>
    <row r="141" spans="1:72" x14ac:dyDescent="0.25">
      <c r="A141" s="2">
        <v>43647</v>
      </c>
      <c r="B141" s="12">
        <f>('Lán með veð í íbúð'!T141+'Lán með veð í íbúð'!U141)/1000</f>
        <v>473.08100000000002</v>
      </c>
      <c r="C141" s="12">
        <f>'Lán með veð í íbúð'!C141/1000</f>
        <v>983.40808303400001</v>
      </c>
      <c r="D141" s="11">
        <f>'Lán með veð í íbúð'!D141/1000</f>
        <v>268.43</v>
      </c>
      <c r="E141" s="12">
        <f t="shared" si="341"/>
        <v>1724.9190830340001</v>
      </c>
      <c r="G141" s="8">
        <f t="shared" si="351"/>
        <v>0.27426272029403659</v>
      </c>
      <c r="H141" s="8">
        <f t="shared" si="352"/>
        <v>0.5701183856719011</v>
      </c>
      <c r="I141" s="8">
        <f t="shared" si="353"/>
        <v>0.15561889403406232</v>
      </c>
      <c r="J141" s="9">
        <f t="shared" si="276"/>
        <v>2.3985420792353995E-3</v>
      </c>
      <c r="K141" s="9">
        <f>R141/$E141</f>
        <v>0.74860836046391355</v>
      </c>
      <c r="L141" s="9">
        <f t="shared" si="354"/>
        <v>0.251302649895639</v>
      </c>
      <c r="M141" s="17">
        <f t="shared" si="215"/>
        <v>2.9644689849878114E-3</v>
      </c>
      <c r="Q141" s="2">
        <v>43647</v>
      </c>
      <c r="R141" s="12">
        <f>'Lán með veð í íbúð'!P141</f>
        <v>1291.288846683</v>
      </c>
      <c r="S141" s="12">
        <f>'Lán með veð í íbúð'!Q141</f>
        <v>433.47673642199999</v>
      </c>
      <c r="T141" s="12">
        <f>'Lán með veð í íbúð'!R141</f>
        <v>0.15349992900004145</v>
      </c>
      <c r="Z141" t="s">
        <v>40</v>
      </c>
      <c r="AA141">
        <v>468.8</v>
      </c>
      <c r="AC141" s="2">
        <v>43647</v>
      </c>
      <c r="AD141">
        <f t="shared" si="248"/>
        <v>986.97419596309089</v>
      </c>
      <c r="AE141">
        <f t="shared" si="318"/>
        <v>474.79652410409557</v>
      </c>
      <c r="AF141">
        <f t="shared" si="319"/>
        <v>269.40340230375426</v>
      </c>
      <c r="AG141">
        <f t="shared" si="355"/>
        <v>1731.1741223709407</v>
      </c>
      <c r="AH141" s="9">
        <f t="shared" si="356"/>
        <v>5.7689971088923597E-2</v>
      </c>
      <c r="AI141" s="9"/>
      <c r="AJ141" s="9">
        <f t="shared" si="357"/>
        <v>5.5533748921946291E-2</v>
      </c>
      <c r="AU141" s="2">
        <v>43647</v>
      </c>
      <c r="AV141" s="12">
        <f>'Lán með veð í íbúð'!P141*($AA$143/$AA141)</f>
        <v>1295.9714214256644</v>
      </c>
      <c r="AW141" s="12">
        <f>'Lán með veð í íbúð'!Q141*($AA$143/$AA141)</f>
        <v>435.04864438257465</v>
      </c>
      <c r="AX141" s="12">
        <f>'Lán með veð í íbúð'!R141*($AA$143/$AA141)</f>
        <v>0.15405656270162008</v>
      </c>
      <c r="BC141" s="12">
        <f t="shared" si="358"/>
        <v>-25.220677923686026</v>
      </c>
      <c r="BD141" s="12">
        <f t="shared" si="359"/>
        <v>116.31458775757903</v>
      </c>
      <c r="BE141" s="12">
        <f t="shared" si="360"/>
        <v>-1.3364896217678918E-2</v>
      </c>
      <c r="BF141" s="12">
        <f t="shared" si="361"/>
        <v>-4883.6375798846957</v>
      </c>
    </row>
    <row r="142" spans="1:72" x14ac:dyDescent="0.25">
      <c r="A142" s="2">
        <v>43678</v>
      </c>
      <c r="B142" s="12">
        <f>('Lán með veð í íbúð'!T142+'Lán með veð í íbúð'!U142)/1000</f>
        <v>477.29300000000001</v>
      </c>
      <c r="C142" s="12">
        <f>'Lán með veð í íbúð'!C142/1000</f>
        <v>988.65491553099992</v>
      </c>
      <c r="D142" s="11">
        <f>'Lán með veð í íbúð'!D142/1000</f>
        <v>262.89100000000002</v>
      </c>
      <c r="E142" s="12">
        <f t="shared" si="341"/>
        <v>1728.8389155310001</v>
      </c>
      <c r="G142" s="8">
        <f t="shared" si="351"/>
        <v>0.27607719592163565</v>
      </c>
      <c r="H142" s="8">
        <f t="shared" si="352"/>
        <v>0.57186063238710816</v>
      </c>
      <c r="I142" s="8">
        <f t="shared" si="353"/>
        <v>0.15206217169125613</v>
      </c>
      <c r="J142" s="9">
        <f>G142-G141</f>
        <v>1.8144756275990659E-3</v>
      </c>
      <c r="K142" s="17">
        <f>R142/$E142</f>
        <v>0.7451907641154083</v>
      </c>
      <c r="L142" s="17">
        <f t="shared" si="354"/>
        <v>0.25471855628535778</v>
      </c>
      <c r="M142" s="17">
        <f>L142-L141</f>
        <v>3.4159063897187814E-3</v>
      </c>
      <c r="Q142" s="2">
        <v>43678</v>
      </c>
      <c r="R142" s="12">
        <f>'Lán með veð í íbúð'!P142</f>
        <v>1288.3147924969999</v>
      </c>
      <c r="S142" s="12">
        <f>'Lán með veð í íbúð'!Q142</f>
        <v>440.36735261399997</v>
      </c>
      <c r="T142" s="12">
        <f>'Lán með veð í íbúð'!R142</f>
        <v>0.15677042000001529</v>
      </c>
      <c r="Z142" t="s">
        <v>41</v>
      </c>
      <c r="AA142">
        <v>470.1</v>
      </c>
      <c r="AC142" s="2">
        <v>43678</v>
      </c>
      <c r="AD142">
        <f t="shared" si="248"/>
        <v>989.49614498475955</v>
      </c>
      <c r="AE142">
        <f t="shared" si="318"/>
        <v>477.69912039991488</v>
      </c>
      <c r="AF142">
        <f t="shared" si="319"/>
        <v>263.11468942778134</v>
      </c>
      <c r="AG142">
        <f t="shared" si="355"/>
        <v>1730.3099548124558</v>
      </c>
      <c r="AH142" s="9">
        <f t="shared" si="356"/>
        <v>5.4493770952205089E-2</v>
      </c>
      <c r="AJ142" s="9">
        <f t="shared" si="357"/>
        <v>4.9902551126566275E-2</v>
      </c>
      <c r="AU142" s="2">
        <v>43678</v>
      </c>
      <c r="AV142" s="12">
        <f>'Lán með veð í íbúð'!P142*($AA$143/$AA142)</f>
        <v>1289.4109973831917</v>
      </c>
      <c r="AW142" s="12">
        <f>'Lán með veð í íbúð'!Q142*($AA$143/$AA142)</f>
        <v>440.74205361601145</v>
      </c>
      <c r="AX142" s="12">
        <f>'Lán með veð í íbúð'!R142*($AA$143/$AA142)</f>
        <v>0.15690381325251476</v>
      </c>
      <c r="BC142" s="12">
        <f t="shared" si="358"/>
        <v>-33.155744960876746</v>
      </c>
      <c r="BD142" s="12">
        <f t="shared" si="359"/>
        <v>115.40176447678061</v>
      </c>
      <c r="BE142" s="12">
        <f t="shared" si="360"/>
        <v>-3.2619455153000687E-3</v>
      </c>
      <c r="BF142" s="12">
        <f t="shared" si="361"/>
        <v>-4909.4527163465245</v>
      </c>
    </row>
    <row r="143" spans="1:72" x14ac:dyDescent="0.25">
      <c r="A143" s="2">
        <v>43709</v>
      </c>
      <c r="B143" s="14"/>
      <c r="C143" s="12">
        <f>'Lán með veð í íbúð'!C143/1000</f>
        <v>997.39643177999994</v>
      </c>
      <c r="D143" s="11">
        <f>'Lán með veð í íbúð'!D143/1000</f>
        <v>257.733</v>
      </c>
      <c r="E143" s="15"/>
      <c r="Q143" s="2">
        <v>43709</v>
      </c>
      <c r="Z143" t="s">
        <v>42</v>
      </c>
      <c r="AA143">
        <v>470.5</v>
      </c>
      <c r="AR143" s="8">
        <f>AVERAGE(AR123:AR134)</f>
        <v>0.20842169725340398</v>
      </c>
      <c r="AV143">
        <f>AV132/AY132</f>
        <v>0.79099808794261306</v>
      </c>
      <c r="AW143">
        <f>AW132/AY132</f>
        <v>0.20890216276446325</v>
      </c>
    </row>
    <row r="144" spans="1:72" x14ac:dyDescent="0.25">
      <c r="Z144" t="s">
        <v>43</v>
      </c>
      <c r="AA144">
        <v>472.2</v>
      </c>
    </row>
    <row r="145" spans="30:36" x14ac:dyDescent="0.25">
      <c r="AH145" s="9">
        <f>MAX(AH3:AH142)</f>
        <v>6.6080344910002697E-2</v>
      </c>
      <c r="AJ145" s="9">
        <f>MAX(AJ3:AJ142)</f>
        <v>8.7166992297681212E-2</v>
      </c>
    </row>
    <row r="146" spans="30:36" x14ac:dyDescent="0.25">
      <c r="AD146">
        <f>C142*($AA$143/$AA128)</f>
        <v>1023.2339149963384</v>
      </c>
      <c r="AE146">
        <f>AG113/AG112-1</f>
        <v>1.0234954746136893E-2</v>
      </c>
    </row>
    <row r="147" spans="30:36" x14ac:dyDescent="0.25">
      <c r="AE147">
        <f>AG125/AG124-1</f>
        <v>4.5934986057478699E-3</v>
      </c>
      <c r="AH147" s="9">
        <f>MAX(AH17:AH128)</f>
        <v>5.3118564671399637E-2</v>
      </c>
    </row>
    <row r="149" spans="30:36" x14ac:dyDescent="0.25">
      <c r="AD149">
        <f>AD127/AD99-1</f>
        <v>0.18181222393574603</v>
      </c>
      <c r="AE149">
        <f>AE127/AE99-1</f>
        <v>1.0031851647131416</v>
      </c>
      <c r="AF149">
        <f>AF127/AF99-1</f>
        <v>-0.37207528247782895</v>
      </c>
      <c r="AH149" s="9">
        <f>SUM(AG123:AG129)/SUM(AG111:AG117)-1</f>
        <v>4.9352079377378955E-2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Lán með veð í íbúð</vt:lpstr>
      <vt:lpstr>Raunverð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Guðmundur Sigfinnsson</dc:creator>
  <cp:lastModifiedBy>Guðmundur Sigfinnsson</cp:lastModifiedBy>
  <dcterms:created xsi:type="dcterms:W3CDTF">2017-09-18T10:53:50Z</dcterms:created>
  <dcterms:modified xsi:type="dcterms:W3CDTF">2019-11-04T14:44:23Z</dcterms:modified>
</cp:coreProperties>
</file>