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00" yWindow="570" windowWidth="14055" windowHeight="4050" firstSheet="57" activeTab="63"/>
  </bookViews>
  <sheets>
    <sheet name="NEW BOOK" sheetId="1719" r:id="rId1"/>
    <sheet name="30.09.2023 (30)" sheetId="1815" r:id="rId2"/>
    <sheet name="01-10-23 RUFF (01)" sheetId="1816" r:id="rId3"/>
    <sheet name="01.10.2023" sheetId="1817" r:id="rId4"/>
    <sheet name="02-10-23 RUFF (2)" sheetId="1818" r:id="rId5"/>
    <sheet name="02.10.2023" sheetId="1819" r:id="rId6"/>
    <sheet name="03-10-23 RUFF (3)" sheetId="1820" r:id="rId7"/>
    <sheet name="03.10.2023" sheetId="1821" r:id="rId8"/>
    <sheet name="04-10-23 RUFF (4)" sheetId="1822" r:id="rId9"/>
    <sheet name="04.10.2023" sheetId="1823" r:id="rId10"/>
    <sheet name="05-10-23 RUFF (5)" sheetId="1824" r:id="rId11"/>
    <sheet name="05.10.2023" sheetId="1825" r:id="rId12"/>
    <sheet name="06-10-23 RUFF (06)" sheetId="1828" r:id="rId13"/>
    <sheet name="06.10.2023" sheetId="1827" r:id="rId14"/>
    <sheet name="07-10-23 RUFF (6)" sheetId="1826" r:id="rId15"/>
    <sheet name="07.10.2023" sheetId="1829" r:id="rId16"/>
    <sheet name="08-10-23 RUFF (8)" sheetId="1830" r:id="rId17"/>
    <sheet name="08.10.2023" sheetId="1833" r:id="rId18"/>
    <sheet name="09-10-23 RUFF (09)" sheetId="1835" r:id="rId19"/>
    <sheet name="09.10.2023" sheetId="1834" r:id="rId20"/>
    <sheet name="10-10-2023 ruff (2)" sheetId="1836" r:id="rId21"/>
    <sheet name="10.10.2023" sheetId="1837" r:id="rId22"/>
    <sheet name="11-10-23 RUFF (10)" sheetId="1832" r:id="rId23"/>
    <sheet name="11.10.2023 (2)" sheetId="1838" r:id="rId24"/>
    <sheet name="12-10-23 RUFF (12)" sheetId="1839" r:id="rId25"/>
    <sheet name="12.10.2023 (12)" sheetId="1840" r:id="rId26"/>
    <sheet name="13-10-23 RUFF (13)" sheetId="1841" r:id="rId27"/>
    <sheet name="13.10.2023 (13)" sheetId="1842" r:id="rId28"/>
    <sheet name="14-10-23 RUFF (14)" sheetId="1843" r:id="rId29"/>
    <sheet name="14.10.2023 (14)" sheetId="1844" r:id="rId30"/>
    <sheet name="15-10-23 RUFF (15)" sheetId="1845" r:id="rId31"/>
    <sheet name="15.10.2023 (15)" sheetId="1846" r:id="rId32"/>
    <sheet name="16-10-23 RUFF (16)" sheetId="1847" r:id="rId33"/>
    <sheet name="16.10.2023 (16)" sheetId="1848" r:id="rId34"/>
    <sheet name="17-10-2023 ruff (3)" sheetId="1850" r:id="rId35"/>
    <sheet name="17.10.2023" sheetId="1851" r:id="rId36"/>
    <sheet name="18-10-23 RUFF (18)" sheetId="1849" r:id="rId37"/>
    <sheet name="18.10.2023 (18)" sheetId="1852" r:id="rId38"/>
    <sheet name="19-10-23 RUFF (19)" sheetId="1853" r:id="rId39"/>
    <sheet name="19.10.2023 (20)" sheetId="1854" r:id="rId40"/>
    <sheet name="20-10-23 RUFF (20)" sheetId="1855" r:id="rId41"/>
    <sheet name="20.10.2023 (20)" sheetId="1856" r:id="rId42"/>
    <sheet name="21-10-23 RUFF (21)" sheetId="1857" r:id="rId43"/>
    <sheet name="21.10.2023 (21)" sheetId="1858" r:id="rId44"/>
    <sheet name="22-10-23 RUFF (22)" sheetId="1859" r:id="rId45"/>
    <sheet name="22.10.2023 (22)" sheetId="1860" r:id="rId46"/>
    <sheet name="23-10-23 RUFF (23)" sheetId="1861" r:id="rId47"/>
    <sheet name="23.10.2023 (23)" sheetId="1862" r:id="rId48"/>
    <sheet name="24-10-23 RUFF (24)" sheetId="1863" r:id="rId49"/>
    <sheet name="24.10.2023 (24)" sheetId="1864" r:id="rId50"/>
    <sheet name="25-10-23 RUFF (25)" sheetId="1865" r:id="rId51"/>
    <sheet name="25.10.2023 (25)" sheetId="1866" r:id="rId52"/>
    <sheet name="26-10-23 RUFF (24)" sheetId="1868" r:id="rId53"/>
    <sheet name="26.10.2023 (26)" sheetId="1869" r:id="rId54"/>
    <sheet name="27-10-23 RUFF (27)" sheetId="1867" r:id="rId55"/>
    <sheet name="27.10.2023 (27)" sheetId="1870" r:id="rId56"/>
    <sheet name="28-10-23 RUFF (28)" sheetId="1871" r:id="rId57"/>
    <sheet name="28.10.2023 (28)" sheetId="1872" r:id="rId58"/>
    <sheet name="29-10-23 RUFF (29)" sheetId="1873" r:id="rId59"/>
    <sheet name="29.10.2023 (29)" sheetId="1874" r:id="rId60"/>
    <sheet name="30-10-23 RUFF (30)" sheetId="1875" r:id="rId61"/>
    <sheet name="30.10.2023 (31)" sheetId="1878" r:id="rId62"/>
    <sheet name="31-10-23 RUFF (31)" sheetId="1877" r:id="rId63"/>
    <sheet name="31.10.2023 (31)" sheetId="1879" r:id="rId64"/>
    <sheet name="01-11-23 RUFF (01)" sheetId="1880" r:id="rId65"/>
  </sheets>
  <definedNames>
    <definedName name="_xlnm.Print_Area" localSheetId="3">'01.10.2023'!$A$1:$H$40</definedName>
    <definedName name="_xlnm.Print_Area" localSheetId="5">'02.10.2023'!$A$1:$H$40</definedName>
    <definedName name="_xlnm.Print_Area" localSheetId="7">'03.10.2023'!$A$1:$H$35</definedName>
    <definedName name="_xlnm.Print_Area" localSheetId="9">'04.10.2023'!$A$1:$H$36</definedName>
    <definedName name="_xlnm.Print_Area" localSheetId="11">'05.10.2023'!$A$1:$H$36</definedName>
    <definedName name="_xlnm.Print_Area" localSheetId="13">'06.10.2023'!$A$1:$H$29</definedName>
    <definedName name="_xlnm.Print_Area" localSheetId="15">'07.10.2023'!$A$1:$H$29</definedName>
    <definedName name="_xlnm.Print_Area" localSheetId="17">'08.10.2023'!$A$1:$H$41</definedName>
    <definedName name="_xlnm.Print_Area" localSheetId="19">'09.10.2023'!$A$1:$H$37</definedName>
    <definedName name="_xlnm.Print_Area" localSheetId="21">'10.10.2023'!$A$1:$H$32</definedName>
    <definedName name="_xlnm.Print_Area" localSheetId="23">'11.10.2023 (2)'!$A$1:$H$31</definedName>
    <definedName name="_xlnm.Print_Area" localSheetId="25">'12.10.2023 (12)'!$A$1:$H$32</definedName>
    <definedName name="_xlnm.Print_Area" localSheetId="27">'13.10.2023 (13)'!$A$1:$H$34</definedName>
    <definedName name="_xlnm.Print_Area" localSheetId="29">'14.10.2023 (14)'!$A$1:$H$38</definedName>
    <definedName name="_xlnm.Print_Area" localSheetId="31">'15.10.2023 (15)'!$A$1:$H$46</definedName>
    <definedName name="_xlnm.Print_Area" localSheetId="33">'16.10.2023 (16)'!$A$1:$H$33</definedName>
    <definedName name="_xlnm.Print_Area" localSheetId="35">'17.10.2023'!$A$1:$H$33</definedName>
    <definedName name="_xlnm.Print_Area" localSheetId="37">'18.10.2023 (18)'!$A$1:$H$37</definedName>
    <definedName name="_xlnm.Print_Area" localSheetId="39">'19.10.2023 (20)'!$A$1:$H$32</definedName>
    <definedName name="_xlnm.Print_Area" localSheetId="41">'20.10.2023 (20)'!$A$1:$H$32</definedName>
    <definedName name="_xlnm.Print_Area" localSheetId="43">'21.10.2023 (21)'!$A$1:$H$36</definedName>
    <definedName name="_xlnm.Print_Area" localSheetId="45">'22.10.2023 (22)'!$A$1:$H$47</definedName>
    <definedName name="_xlnm.Print_Area" localSheetId="47">'23.10.2023 (23)'!$A$1:$H$47</definedName>
    <definedName name="_xlnm.Print_Area" localSheetId="49">'24.10.2023 (24)'!$A$1:$H$43</definedName>
    <definedName name="_xlnm.Print_Area" localSheetId="51">'25.10.2023 (25)'!$A$1:$H$30</definedName>
    <definedName name="_xlnm.Print_Area" localSheetId="53">'26.10.2023 (26)'!$A$1:$H$36</definedName>
    <definedName name="_xlnm.Print_Area" localSheetId="55">'27.10.2023 (27)'!$A$1:$H$35</definedName>
    <definedName name="_xlnm.Print_Area" localSheetId="57">'28.10.2023 (28)'!$A$1:$H$34</definedName>
    <definedName name="_xlnm.Print_Area" localSheetId="59">'29.10.2023 (29)'!$A$1:$H$43</definedName>
    <definedName name="_xlnm.Print_Area" localSheetId="1">'30.09.2023 (30)'!$A$1:$H$34</definedName>
    <definedName name="_xlnm.Print_Area" localSheetId="61">'30.10.2023 (31)'!$A$1:$H$38</definedName>
    <definedName name="_xlnm.Print_Area" localSheetId="63">'31.10.2023 (31)'!$A$1:$H$44</definedName>
  </definedNames>
  <calcPr calcId="124519"/>
</workbook>
</file>

<file path=xl/calcChain.xml><?xml version="1.0" encoding="utf-8"?>
<calcChain xmlns="http://schemas.openxmlformats.org/spreadsheetml/2006/main">
  <c r="I80" i="1880"/>
  <c r="F74"/>
  <c r="E74"/>
  <c r="D74"/>
  <c r="P23" s="1"/>
  <c r="T23" s="1"/>
  <c r="C74"/>
  <c r="AB26" s="1"/>
  <c r="AF26" s="1"/>
  <c r="B74"/>
  <c r="M73"/>
  <c r="L73"/>
  <c r="K73"/>
  <c r="M72"/>
  <c r="F72"/>
  <c r="M71"/>
  <c r="F71"/>
  <c r="O70"/>
  <c r="N65"/>
  <c r="Q60"/>
  <c r="M60"/>
  <c r="L60"/>
  <c r="C51" s="1"/>
  <c r="C60" s="1"/>
  <c r="K60"/>
  <c r="B51" s="1"/>
  <c r="F60"/>
  <c r="E60"/>
  <c r="P59"/>
  <c r="O59"/>
  <c r="O57"/>
  <c r="O56"/>
  <c r="O55"/>
  <c r="O60" s="1"/>
  <c r="D51"/>
  <c r="D60" s="1"/>
  <c r="G44"/>
  <c r="AY29"/>
  <c r="AX29"/>
  <c r="AT29"/>
  <c r="AR29"/>
  <c r="AO25" s="1"/>
  <c r="AQ29"/>
  <c r="AP29"/>
  <c r="AL29"/>
  <c r="AK29"/>
  <c r="AG29"/>
  <c r="AE29"/>
  <c r="AB25" s="1"/>
  <c r="AD29"/>
  <c r="H65" s="1"/>
  <c r="AC29"/>
  <c r="Y29"/>
  <c r="P58" s="1"/>
  <c r="X29"/>
  <c r="O58" s="1"/>
  <c r="U29"/>
  <c r="S29"/>
  <c r="R29"/>
  <c r="Q29"/>
  <c r="M29"/>
  <c r="P57" s="1"/>
  <c r="L29"/>
  <c r="G29"/>
  <c r="F29"/>
  <c r="E29"/>
  <c r="B23" s="1"/>
  <c r="B29" s="1"/>
  <c r="D29"/>
  <c r="C29"/>
  <c r="AS28"/>
  <c r="AF28"/>
  <c r="T28"/>
  <c r="AS27"/>
  <c r="AF27"/>
  <c r="T27"/>
  <c r="AS26"/>
  <c r="T26"/>
  <c r="T25"/>
  <c r="AS24"/>
  <c r="AF24"/>
  <c r="T24"/>
  <c r="B24"/>
  <c r="AS23"/>
  <c r="AF23"/>
  <c r="AS22"/>
  <c r="AF22"/>
  <c r="T22"/>
  <c r="P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H29" s="1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T29" s="1"/>
  <c r="J5"/>
  <c r="I5"/>
  <c r="H5"/>
  <c r="H44" i="1879"/>
  <c r="F44"/>
  <c r="E44"/>
  <c r="D44"/>
  <c r="G44" s="1"/>
  <c r="G41"/>
  <c r="G40"/>
  <c r="F35"/>
  <c r="G29"/>
  <c r="G23"/>
  <c r="G22"/>
  <c r="G20"/>
  <c r="G19"/>
  <c r="G18"/>
  <c r="AF25" i="1880" l="1"/>
  <c r="AB29"/>
  <c r="AB32" s="1"/>
  <c r="E65"/>
  <c r="B32"/>
  <c r="K65"/>
  <c r="B55"/>
  <c r="B60" s="1"/>
  <c r="B63" s="1"/>
  <c r="AS29"/>
  <c r="AO29"/>
  <c r="AO32" s="1"/>
  <c r="AS25"/>
  <c r="P60"/>
  <c r="AF29"/>
  <c r="P29"/>
  <c r="P32" s="1"/>
  <c r="G35" i="1879"/>
  <c r="B65" i="1880" l="1"/>
  <c r="G13" i="1878"/>
  <c r="G24" s="1"/>
  <c r="G14"/>
  <c r="G15"/>
  <c r="F24"/>
  <c r="G29"/>
  <c r="G30"/>
  <c r="D33"/>
  <c r="G33" s="1"/>
  <c r="E33"/>
  <c r="F33"/>
  <c r="H33"/>
  <c r="I80" i="1877" l="1"/>
  <c r="E74"/>
  <c r="F74" s="1"/>
  <c r="D74"/>
  <c r="P23" s="1"/>
  <c r="T23" s="1"/>
  <c r="C74"/>
  <c r="B74"/>
  <c r="M73"/>
  <c r="L73"/>
  <c r="K73"/>
  <c r="M72"/>
  <c r="F72"/>
  <c r="M71"/>
  <c r="F71"/>
  <c r="Q60"/>
  <c r="M60"/>
  <c r="L60"/>
  <c r="C51" s="1"/>
  <c r="C60" s="1"/>
  <c r="K60"/>
  <c r="B51" s="1"/>
  <c r="F60"/>
  <c r="N65" s="1"/>
  <c r="O70" s="1"/>
  <c r="E60"/>
  <c r="O59"/>
  <c r="O57"/>
  <c r="O56"/>
  <c r="O55"/>
  <c r="D51"/>
  <c r="D60" s="1"/>
  <c r="G44"/>
  <c r="AY29"/>
  <c r="AX29"/>
  <c r="AT29"/>
  <c r="AR29"/>
  <c r="AO25" s="1"/>
  <c r="AQ29"/>
  <c r="AP29"/>
  <c r="AL29"/>
  <c r="P59" s="1"/>
  <c r="AK29"/>
  <c r="AG29"/>
  <c r="AE29"/>
  <c r="AB25" s="1"/>
  <c r="AD29"/>
  <c r="H65" s="1"/>
  <c r="AC29"/>
  <c r="Y29"/>
  <c r="P58" s="1"/>
  <c r="X29"/>
  <c r="O58" s="1"/>
  <c r="U29"/>
  <c r="S29"/>
  <c r="R29"/>
  <c r="Q29"/>
  <c r="M29"/>
  <c r="P57" s="1"/>
  <c r="L29"/>
  <c r="G29"/>
  <c r="F29"/>
  <c r="E29"/>
  <c r="B23" s="1"/>
  <c r="B29" s="1"/>
  <c r="D29"/>
  <c r="C29"/>
  <c r="AS28"/>
  <c r="AF28"/>
  <c r="T28"/>
  <c r="AS27"/>
  <c r="AF27"/>
  <c r="T27"/>
  <c r="AS26"/>
  <c r="AF26"/>
  <c r="AB26"/>
  <c r="T26"/>
  <c r="T25"/>
  <c r="AS24"/>
  <c r="AF24"/>
  <c r="T24"/>
  <c r="B24"/>
  <c r="AS23"/>
  <c r="AF23"/>
  <c r="AS22"/>
  <c r="AF22"/>
  <c r="T22"/>
  <c r="P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H29" s="1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G22" i="1874"/>
  <c r="G19"/>
  <c r="I80" i="1875"/>
  <c r="F74"/>
  <c r="E74"/>
  <c r="D74"/>
  <c r="P23" s="1"/>
  <c r="T23" s="1"/>
  <c r="C74"/>
  <c r="AB26" s="1"/>
  <c r="AF26" s="1"/>
  <c r="B74"/>
  <c r="M73"/>
  <c r="L73"/>
  <c r="K73"/>
  <c r="M72"/>
  <c r="F72"/>
  <c r="M71"/>
  <c r="F71"/>
  <c r="Q60"/>
  <c r="M60"/>
  <c r="L60"/>
  <c r="C51" s="1"/>
  <c r="C60" s="1"/>
  <c r="K60"/>
  <c r="B51" s="1"/>
  <c r="F60"/>
  <c r="N65" s="1"/>
  <c r="O70" s="1"/>
  <c r="E60"/>
  <c r="P59"/>
  <c r="O59"/>
  <c r="O56"/>
  <c r="O55"/>
  <c r="D51"/>
  <c r="D60" s="1"/>
  <c r="G44"/>
  <c r="AY29"/>
  <c r="AX29"/>
  <c r="AT29"/>
  <c r="AR29"/>
  <c r="AO25" s="1"/>
  <c r="AQ29"/>
  <c r="AP29"/>
  <c r="AL29"/>
  <c r="AK29"/>
  <c r="AG29"/>
  <c r="AE29"/>
  <c r="AB25" s="1"/>
  <c r="AD29"/>
  <c r="H65" s="1"/>
  <c r="AC29"/>
  <c r="Y29"/>
  <c r="P58" s="1"/>
  <c r="X29"/>
  <c r="O58" s="1"/>
  <c r="U29"/>
  <c r="S29"/>
  <c r="R29"/>
  <c r="Q29"/>
  <c r="M29"/>
  <c r="P57" s="1"/>
  <c r="L29"/>
  <c r="O57" s="1"/>
  <c r="G29"/>
  <c r="F29"/>
  <c r="E29"/>
  <c r="B23" s="1"/>
  <c r="B29" s="1"/>
  <c r="D29"/>
  <c r="C29"/>
  <c r="AS28"/>
  <c r="AF28"/>
  <c r="T28"/>
  <c r="AS27"/>
  <c r="AF27"/>
  <c r="T27"/>
  <c r="AS26"/>
  <c r="T26"/>
  <c r="T25"/>
  <c r="AS24"/>
  <c r="AF24"/>
  <c r="T24"/>
  <c r="B24"/>
  <c r="AS23"/>
  <c r="AF23"/>
  <c r="AS22"/>
  <c r="AF22"/>
  <c r="P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H43" i="1874"/>
  <c r="F43"/>
  <c r="G43" s="1"/>
  <c r="E43"/>
  <c r="D43"/>
  <c r="G40"/>
  <c r="G39"/>
  <c r="F34"/>
  <c r="G29"/>
  <c r="G21"/>
  <c r="G18"/>
  <c r="G17"/>
  <c r="G6" i="1872"/>
  <c r="G13"/>
  <c r="G17"/>
  <c r="I80" i="1873"/>
  <c r="F74"/>
  <c r="E74"/>
  <c r="D74"/>
  <c r="P23" s="1"/>
  <c r="T23" s="1"/>
  <c r="C74"/>
  <c r="AB26" s="1"/>
  <c r="AF26" s="1"/>
  <c r="B74"/>
  <c r="L73"/>
  <c r="K73"/>
  <c r="M72"/>
  <c r="F72"/>
  <c r="M71"/>
  <c r="M73" s="1"/>
  <c r="F71"/>
  <c r="Q60"/>
  <c r="M60"/>
  <c r="L60"/>
  <c r="C51" s="1"/>
  <c r="C60" s="1"/>
  <c r="K60"/>
  <c r="B51" s="1"/>
  <c r="F60"/>
  <c r="E60"/>
  <c r="H65" s="1"/>
  <c r="D60"/>
  <c r="B55" s="1"/>
  <c r="O56"/>
  <c r="O55"/>
  <c r="O60" s="1"/>
  <c r="D51"/>
  <c r="G44"/>
  <c r="AY29"/>
  <c r="AX29"/>
  <c r="AT29"/>
  <c r="AR29"/>
  <c r="AO25" s="1"/>
  <c r="AQ29"/>
  <c r="AP29"/>
  <c r="AL29"/>
  <c r="P59" s="1"/>
  <c r="AK29"/>
  <c r="O59" s="1"/>
  <c r="AG29"/>
  <c r="AE29"/>
  <c r="AB25" s="1"/>
  <c r="AD29"/>
  <c r="AC29"/>
  <c r="Y29"/>
  <c r="P58" s="1"/>
  <c r="X29"/>
  <c r="O58" s="1"/>
  <c r="U29"/>
  <c r="S29"/>
  <c r="R29"/>
  <c r="Q29"/>
  <c r="M29"/>
  <c r="P57" s="1"/>
  <c r="L29"/>
  <c r="O57" s="1"/>
  <c r="G29"/>
  <c r="F29"/>
  <c r="E29"/>
  <c r="B23" s="1"/>
  <c r="B29" s="1"/>
  <c r="D29"/>
  <c r="C29"/>
  <c r="AS28"/>
  <c r="AF28"/>
  <c r="T28"/>
  <c r="AS27"/>
  <c r="AF27"/>
  <c r="T27"/>
  <c r="AS26"/>
  <c r="T26"/>
  <c r="T25"/>
  <c r="AS24"/>
  <c r="AF24"/>
  <c r="T24"/>
  <c r="B24"/>
  <c r="AS23"/>
  <c r="AF23"/>
  <c r="AS22"/>
  <c r="AF22"/>
  <c r="T22"/>
  <c r="P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H34" i="1872"/>
  <c r="F34"/>
  <c r="E34"/>
  <c r="D34"/>
  <c r="G34" s="1"/>
  <c r="G31"/>
  <c r="G30"/>
  <c r="F25"/>
  <c r="G16"/>
  <c r="G15"/>
  <c r="G14"/>
  <c r="G26" i="1870"/>
  <c r="F26"/>
  <c r="G23"/>
  <c r="G14"/>
  <c r="G18"/>
  <c r="H29" i="1875" l="1"/>
  <c r="AS25" i="1877"/>
  <c r="AS29" s="1"/>
  <c r="AO29"/>
  <c r="AO32" s="1"/>
  <c r="B60"/>
  <c r="B63" s="1"/>
  <c r="AF25"/>
  <c r="AB29"/>
  <c r="AB32" s="1"/>
  <c r="P29"/>
  <c r="P32" s="1"/>
  <c r="O60"/>
  <c r="B32"/>
  <c r="K65"/>
  <c r="B55"/>
  <c r="P60"/>
  <c r="E65"/>
  <c r="AF29"/>
  <c r="T29"/>
  <c r="N65" i="1873"/>
  <c r="O70" s="1"/>
  <c r="B60"/>
  <c r="B63" s="1"/>
  <c r="T29"/>
  <c r="H29"/>
  <c r="K65"/>
  <c r="G34" i="1874"/>
  <c r="E65" i="1875"/>
  <c r="P60"/>
  <c r="AS29"/>
  <c r="P29"/>
  <c r="P32" s="1"/>
  <c r="O60"/>
  <c r="AS25"/>
  <c r="AO29"/>
  <c r="AO32" s="1"/>
  <c r="AF25"/>
  <c r="AF29" s="1"/>
  <c r="AB29"/>
  <c r="AB32" s="1"/>
  <c r="B32"/>
  <c r="K65"/>
  <c r="B55"/>
  <c r="B60" s="1"/>
  <c r="B63" s="1"/>
  <c r="T22"/>
  <c r="T29" s="1"/>
  <c r="G25" i="1872"/>
  <c r="B32" i="1873"/>
  <c r="AS29"/>
  <c r="AF25"/>
  <c r="AF29" s="1"/>
  <c r="AB29"/>
  <c r="AB32" s="1"/>
  <c r="AS25"/>
  <c r="AO29"/>
  <c r="AO32" s="1"/>
  <c r="E65"/>
  <c r="P60"/>
  <c r="P29"/>
  <c r="P32" s="1"/>
  <c r="I80" i="1871"/>
  <c r="F74"/>
  <c r="E74"/>
  <c r="D74"/>
  <c r="P23" s="1"/>
  <c r="T23" s="1"/>
  <c r="C74"/>
  <c r="AB26" s="1"/>
  <c r="AF26" s="1"/>
  <c r="B74"/>
  <c r="O56" s="1"/>
  <c r="M73"/>
  <c r="L73"/>
  <c r="K73"/>
  <c r="M72"/>
  <c r="F72"/>
  <c r="M71"/>
  <c r="F71"/>
  <c r="Q60"/>
  <c r="O55" s="1"/>
  <c r="M60"/>
  <c r="D51" s="1"/>
  <c r="D60" s="1"/>
  <c r="L60"/>
  <c r="C51" s="1"/>
  <c r="C60" s="1"/>
  <c r="K60"/>
  <c r="B51" s="1"/>
  <c r="F60"/>
  <c r="N65" s="1"/>
  <c r="O70" s="1"/>
  <c r="E60"/>
  <c r="P59"/>
  <c r="O59"/>
  <c r="G44"/>
  <c r="AY29"/>
  <c r="AX29"/>
  <c r="AT29"/>
  <c r="AR29"/>
  <c r="AO25" s="1"/>
  <c r="AQ29"/>
  <c r="AP29"/>
  <c r="AL29"/>
  <c r="AK29"/>
  <c r="AG29"/>
  <c r="AE29"/>
  <c r="AB25" s="1"/>
  <c r="AD29"/>
  <c r="H65" s="1"/>
  <c r="AC29"/>
  <c r="Y29"/>
  <c r="P58" s="1"/>
  <c r="X29"/>
  <c r="O58" s="1"/>
  <c r="U29"/>
  <c r="S29"/>
  <c r="P22" s="1"/>
  <c r="T22" s="1"/>
  <c r="R29"/>
  <c r="Q29"/>
  <c r="M29"/>
  <c r="P57" s="1"/>
  <c r="L29"/>
  <c r="O57" s="1"/>
  <c r="G29"/>
  <c r="F29"/>
  <c r="E29"/>
  <c r="B23" s="1"/>
  <c r="B29" s="1"/>
  <c r="D29"/>
  <c r="C29"/>
  <c r="AS28"/>
  <c r="AF28"/>
  <c r="T28"/>
  <c r="AS27"/>
  <c r="AF27"/>
  <c r="T27"/>
  <c r="AS26"/>
  <c r="T26"/>
  <c r="T25"/>
  <c r="AS24"/>
  <c r="AF24"/>
  <c r="T24"/>
  <c r="B24"/>
  <c r="AS23"/>
  <c r="AF23"/>
  <c r="AS22"/>
  <c r="AF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H35" i="1870"/>
  <c r="G35"/>
  <c r="F35"/>
  <c r="E35"/>
  <c r="D35"/>
  <c r="G32"/>
  <c r="G31"/>
  <c r="G17"/>
  <c r="G16"/>
  <c r="G15"/>
  <c r="G16" i="1869"/>
  <c r="G27" s="1"/>
  <c r="G17"/>
  <c r="G18"/>
  <c r="F27"/>
  <c r="G32"/>
  <c r="G33"/>
  <c r="D36"/>
  <c r="G36" s="1"/>
  <c r="E36"/>
  <c r="F36"/>
  <c r="H36"/>
  <c r="H5" i="1868"/>
  <c r="H29" s="1"/>
  <c r="I5"/>
  <c r="I29" s="1"/>
  <c r="J5"/>
  <c r="T5"/>
  <c r="V5"/>
  <c r="AF5"/>
  <c r="AH5"/>
  <c r="AS5"/>
  <c r="AU5"/>
  <c r="H6"/>
  <c r="I6"/>
  <c r="T6"/>
  <c r="AF6"/>
  <c r="AS6"/>
  <c r="H7"/>
  <c r="I7"/>
  <c r="J7"/>
  <c r="T7"/>
  <c r="V7"/>
  <c r="AF7"/>
  <c r="AH7"/>
  <c r="AS7"/>
  <c r="AU7"/>
  <c r="H8"/>
  <c r="I8"/>
  <c r="T8"/>
  <c r="AF8"/>
  <c r="AS8"/>
  <c r="H9"/>
  <c r="I9"/>
  <c r="J9"/>
  <c r="T9"/>
  <c r="V9"/>
  <c r="AF9"/>
  <c r="AH9"/>
  <c r="AS9"/>
  <c r="AU9"/>
  <c r="H10"/>
  <c r="I10"/>
  <c r="T10"/>
  <c r="AF10"/>
  <c r="AS10"/>
  <c r="H11"/>
  <c r="I11"/>
  <c r="J11"/>
  <c r="T11"/>
  <c r="V11"/>
  <c r="AF11"/>
  <c r="AH11"/>
  <c r="AS11"/>
  <c r="AU11"/>
  <c r="H12"/>
  <c r="I12"/>
  <c r="T12"/>
  <c r="AF12"/>
  <c r="AS12"/>
  <c r="H13"/>
  <c r="I13"/>
  <c r="J13"/>
  <c r="T13"/>
  <c r="V13"/>
  <c r="AF13"/>
  <c r="AH13"/>
  <c r="AI13"/>
  <c r="AS13"/>
  <c r="AU13"/>
  <c r="H14"/>
  <c r="I14"/>
  <c r="N14"/>
  <c r="T14"/>
  <c r="AF14"/>
  <c r="AS14"/>
  <c r="H15"/>
  <c r="I15"/>
  <c r="J15"/>
  <c r="T15"/>
  <c r="V15"/>
  <c r="AF15"/>
  <c r="AH15"/>
  <c r="AS15"/>
  <c r="AU15"/>
  <c r="H16"/>
  <c r="I16"/>
  <c r="T16"/>
  <c r="AF16"/>
  <c r="AS16"/>
  <c r="H17"/>
  <c r="I17"/>
  <c r="J17"/>
  <c r="T17"/>
  <c r="V17"/>
  <c r="AF17"/>
  <c r="AH17"/>
  <c r="AS17"/>
  <c r="AU17"/>
  <c r="H18"/>
  <c r="I18"/>
  <c r="T18"/>
  <c r="AF18"/>
  <c r="AS18"/>
  <c r="T19"/>
  <c r="AF19"/>
  <c r="AH19"/>
  <c r="AS19"/>
  <c r="AU19"/>
  <c r="T20"/>
  <c r="AF20"/>
  <c r="AS20"/>
  <c r="T21"/>
  <c r="AF21"/>
  <c r="AH21"/>
  <c r="AS21"/>
  <c r="AU21"/>
  <c r="P22"/>
  <c r="T22"/>
  <c r="AF22"/>
  <c r="AS22"/>
  <c r="AF23"/>
  <c r="AS23"/>
  <c r="B24"/>
  <c r="T24"/>
  <c r="AF24"/>
  <c r="AS24"/>
  <c r="T25"/>
  <c r="T26"/>
  <c r="AB26"/>
  <c r="AF26" s="1"/>
  <c r="AS26"/>
  <c r="T27"/>
  <c r="AF27"/>
  <c r="AS27"/>
  <c r="T28"/>
  <c r="AF28"/>
  <c r="AS28"/>
  <c r="C29"/>
  <c r="D29"/>
  <c r="E29"/>
  <c r="K65" s="1"/>
  <c r="F29"/>
  <c r="N65" s="1"/>
  <c r="O70" s="1"/>
  <c r="G29"/>
  <c r="L29"/>
  <c r="M29"/>
  <c r="P57" s="1"/>
  <c r="P60" s="1"/>
  <c r="E65" s="1"/>
  <c r="Q29"/>
  <c r="R29"/>
  <c r="S29"/>
  <c r="U29"/>
  <c r="X29"/>
  <c r="O58" s="1"/>
  <c r="Y29"/>
  <c r="P58" s="1"/>
  <c r="AC29"/>
  <c r="AD29"/>
  <c r="AE29"/>
  <c r="AB25" s="1"/>
  <c r="AG29"/>
  <c r="AK29"/>
  <c r="O59" s="1"/>
  <c r="AL29"/>
  <c r="AP29"/>
  <c r="AQ29"/>
  <c r="H65" s="1"/>
  <c r="AR29"/>
  <c r="AO25" s="1"/>
  <c r="AT29"/>
  <c r="AX29"/>
  <c r="AY29"/>
  <c r="G44"/>
  <c r="B51"/>
  <c r="C51"/>
  <c r="D51"/>
  <c r="O55"/>
  <c r="O57"/>
  <c r="P59"/>
  <c r="C60"/>
  <c r="D60"/>
  <c r="B55" s="1"/>
  <c r="B60" s="1"/>
  <c r="B63" s="1"/>
  <c r="E60"/>
  <c r="F60"/>
  <c r="K60"/>
  <c r="L60"/>
  <c r="M60"/>
  <c r="Q60"/>
  <c r="F71"/>
  <c r="M71"/>
  <c r="F72"/>
  <c r="M72"/>
  <c r="K73"/>
  <c r="L73"/>
  <c r="M73"/>
  <c r="B74"/>
  <c r="F74" s="1"/>
  <c r="C74"/>
  <c r="D74"/>
  <c r="P23" s="1"/>
  <c r="E74"/>
  <c r="I80"/>
  <c r="B65" i="1875" l="1"/>
  <c r="B65" i="1877"/>
  <c r="B65" i="1873"/>
  <c r="H29" i="1871"/>
  <c r="B60"/>
  <c r="B63" s="1"/>
  <c r="P29"/>
  <c r="P32" s="1"/>
  <c r="E65"/>
  <c r="P60"/>
  <c r="AF29"/>
  <c r="AS29"/>
  <c r="O60"/>
  <c r="AS25"/>
  <c r="AO29"/>
  <c r="AO32" s="1"/>
  <c r="AF25"/>
  <c r="AB29"/>
  <c r="AB32" s="1"/>
  <c r="B32"/>
  <c r="K65"/>
  <c r="B55"/>
  <c r="T29"/>
  <c r="T23" i="1868"/>
  <c r="T29" s="1"/>
  <c r="P29"/>
  <c r="P32" s="1"/>
  <c r="AF25"/>
  <c r="AF29" s="1"/>
  <c r="AB29"/>
  <c r="AB32" s="1"/>
  <c r="O60"/>
  <c r="AO29"/>
  <c r="AO32" s="1"/>
  <c r="AS25"/>
  <c r="AS29" s="1"/>
  <c r="O56"/>
  <c r="B23"/>
  <c r="B29" s="1"/>
  <c r="B65" i="1871" l="1"/>
  <c r="B32" i="1868"/>
  <c r="B65"/>
  <c r="I80" i="1867" l="1"/>
  <c r="F74"/>
  <c r="E74"/>
  <c r="D74"/>
  <c r="P23" s="1"/>
  <c r="T23" s="1"/>
  <c r="C74"/>
  <c r="AB26" s="1"/>
  <c r="AF26" s="1"/>
  <c r="B74"/>
  <c r="O56" s="1"/>
  <c r="M73"/>
  <c r="L73"/>
  <c r="K73"/>
  <c r="M72"/>
  <c r="F72"/>
  <c r="M71"/>
  <c r="F71"/>
  <c r="N65"/>
  <c r="O70" s="1"/>
  <c r="H65"/>
  <c r="Q60"/>
  <c r="O55" s="1"/>
  <c r="M60"/>
  <c r="D51" s="1"/>
  <c r="D60" s="1"/>
  <c r="L60"/>
  <c r="C51" s="1"/>
  <c r="C60" s="1"/>
  <c r="K60"/>
  <c r="B51" s="1"/>
  <c r="F60"/>
  <c r="E60"/>
  <c r="O59"/>
  <c r="O57"/>
  <c r="G44"/>
  <c r="AY29"/>
  <c r="AX29"/>
  <c r="AT29"/>
  <c r="AR29"/>
  <c r="AO25" s="1"/>
  <c r="AQ29"/>
  <c r="AP29"/>
  <c r="AL29"/>
  <c r="P59" s="1"/>
  <c r="AK29"/>
  <c r="AG29"/>
  <c r="AE29"/>
  <c r="AB25" s="1"/>
  <c r="AD29"/>
  <c r="AC29"/>
  <c r="Y29"/>
  <c r="P58" s="1"/>
  <c r="X29"/>
  <c r="O58" s="1"/>
  <c r="U29"/>
  <c r="S29"/>
  <c r="R29"/>
  <c r="Q29"/>
  <c r="M29"/>
  <c r="P57" s="1"/>
  <c r="P60" s="1"/>
  <c r="L29"/>
  <c r="G29"/>
  <c r="F29"/>
  <c r="E29"/>
  <c r="B23" s="1"/>
  <c r="D29"/>
  <c r="C29"/>
  <c r="AS28"/>
  <c r="AF28"/>
  <c r="T28"/>
  <c r="AS27"/>
  <c r="AF27"/>
  <c r="T27"/>
  <c r="AS26"/>
  <c r="T26"/>
  <c r="T25"/>
  <c r="AS24"/>
  <c r="AF24"/>
  <c r="T24"/>
  <c r="B24"/>
  <c r="AS23"/>
  <c r="AF23"/>
  <c r="AS22"/>
  <c r="AF22"/>
  <c r="T22"/>
  <c r="P22"/>
  <c r="P29" s="1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H30" i="1866"/>
  <c r="F30"/>
  <c r="E30"/>
  <c r="D30"/>
  <c r="G30" s="1"/>
  <c r="G27"/>
  <c r="G26"/>
  <c r="F21"/>
  <c r="G14"/>
  <c r="G13"/>
  <c r="G12"/>
  <c r="G11"/>
  <c r="I80" i="1865"/>
  <c r="F74"/>
  <c r="E74"/>
  <c r="D74"/>
  <c r="P23" s="1"/>
  <c r="T23" s="1"/>
  <c r="C74"/>
  <c r="AB26" s="1"/>
  <c r="AF26" s="1"/>
  <c r="B74"/>
  <c r="M73"/>
  <c r="L73"/>
  <c r="K73"/>
  <c r="M72"/>
  <c r="F72"/>
  <c r="M71"/>
  <c r="F71"/>
  <c r="Q60"/>
  <c r="M60"/>
  <c r="D51" s="1"/>
  <c r="D60" s="1"/>
  <c r="B55" s="1"/>
  <c r="L60"/>
  <c r="C51" s="1"/>
  <c r="C60" s="1"/>
  <c r="K60"/>
  <c r="B51" s="1"/>
  <c r="F60"/>
  <c r="E60"/>
  <c r="P59"/>
  <c r="O56"/>
  <c r="O55"/>
  <c r="AY29"/>
  <c r="AX29"/>
  <c r="AT29"/>
  <c r="AR29"/>
  <c r="AO25" s="1"/>
  <c r="AQ29"/>
  <c r="AP29"/>
  <c r="AL29"/>
  <c r="AK29"/>
  <c r="O59" s="1"/>
  <c r="AG29"/>
  <c r="AE29"/>
  <c r="AB25" s="1"/>
  <c r="AD29"/>
  <c r="H65" s="1"/>
  <c r="AC29"/>
  <c r="Y29"/>
  <c r="P58" s="1"/>
  <c r="X29"/>
  <c r="O58" s="1"/>
  <c r="U29"/>
  <c r="S29"/>
  <c r="P22" s="1"/>
  <c r="T22" s="1"/>
  <c r="R29"/>
  <c r="Q29"/>
  <c r="M29"/>
  <c r="P57" s="1"/>
  <c r="L29"/>
  <c r="O57" s="1"/>
  <c r="G29"/>
  <c r="F29"/>
  <c r="E29"/>
  <c r="B23" s="1"/>
  <c r="B29" s="1"/>
  <c r="D29"/>
  <c r="C29"/>
  <c r="AS28"/>
  <c r="AF28"/>
  <c r="T28"/>
  <c r="AS27"/>
  <c r="AF27"/>
  <c r="T27"/>
  <c r="AS26"/>
  <c r="T26"/>
  <c r="T25"/>
  <c r="AS24"/>
  <c r="AF24"/>
  <c r="T24"/>
  <c r="B24"/>
  <c r="AS23"/>
  <c r="AF23"/>
  <c r="AS22"/>
  <c r="AF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H9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H43" i="1864"/>
  <c r="G43"/>
  <c r="F43"/>
  <c r="E43"/>
  <c r="D43"/>
  <c r="G40"/>
  <c r="G39"/>
  <c r="F34"/>
  <c r="G30"/>
  <c r="G23"/>
  <c r="G22"/>
  <c r="G20"/>
  <c r="G19"/>
  <c r="G7"/>
  <c r="G6"/>
  <c r="P32" i="1867" l="1"/>
  <c r="B29"/>
  <c r="O60"/>
  <c r="K65"/>
  <c r="B55"/>
  <c r="B60" s="1"/>
  <c r="B63" s="1"/>
  <c r="T29"/>
  <c r="H29"/>
  <c r="I29" i="1865"/>
  <c r="N65"/>
  <c r="O70" s="1"/>
  <c r="B60"/>
  <c r="B63" s="1"/>
  <c r="K65"/>
  <c r="H29"/>
  <c r="G21" i="1866"/>
  <c r="B32" i="1867"/>
  <c r="AF25"/>
  <c r="AF29" s="1"/>
  <c r="AB29"/>
  <c r="AB32" s="1"/>
  <c r="AS25"/>
  <c r="AS29" s="1"/>
  <c r="AO29"/>
  <c r="AO32" s="1"/>
  <c r="E65"/>
  <c r="G34" i="1864"/>
  <c r="AS25" i="1865"/>
  <c r="AS29" s="1"/>
  <c r="AO29"/>
  <c r="AO32" s="1"/>
  <c r="B32"/>
  <c r="P60"/>
  <c r="E65" s="1"/>
  <c r="P29"/>
  <c r="P32" s="1"/>
  <c r="AF25"/>
  <c r="AF29" s="1"/>
  <c r="AB29"/>
  <c r="AB32" s="1"/>
  <c r="O60"/>
  <c r="T29"/>
  <c r="B65" i="1867" l="1"/>
  <c r="B65" i="1865"/>
  <c r="I80" i="1863" l="1"/>
  <c r="F74"/>
  <c r="E74"/>
  <c r="D74"/>
  <c r="P23" s="1"/>
  <c r="T23" s="1"/>
  <c r="C74"/>
  <c r="AB26" s="1"/>
  <c r="AF26" s="1"/>
  <c r="B74"/>
  <c r="L73"/>
  <c r="K73"/>
  <c r="M72"/>
  <c r="F72"/>
  <c r="M71"/>
  <c r="F71"/>
  <c r="Q60"/>
  <c r="M60"/>
  <c r="D51" s="1"/>
  <c r="D60" s="1"/>
  <c r="L60"/>
  <c r="C51" s="1"/>
  <c r="C60" s="1"/>
  <c r="K60"/>
  <c r="B51" s="1"/>
  <c r="F60"/>
  <c r="E60"/>
  <c r="O59"/>
  <c r="O57"/>
  <c r="O56"/>
  <c r="O55"/>
  <c r="O60" s="1"/>
  <c r="G44"/>
  <c r="AY29"/>
  <c r="AX29"/>
  <c r="AT29"/>
  <c r="N65" s="1"/>
  <c r="O70" s="1"/>
  <c r="AR29"/>
  <c r="AO25" s="1"/>
  <c r="AQ29"/>
  <c r="AP29"/>
  <c r="AL29"/>
  <c r="P59" s="1"/>
  <c r="AK29"/>
  <c r="AG29"/>
  <c r="AE29"/>
  <c r="AB25" s="1"/>
  <c r="AD29"/>
  <c r="H65" s="1"/>
  <c r="AC29"/>
  <c r="Y29"/>
  <c r="P58" s="1"/>
  <c r="X29"/>
  <c r="O58" s="1"/>
  <c r="U29"/>
  <c r="S29"/>
  <c r="P22" s="1"/>
  <c r="T22" s="1"/>
  <c r="R29"/>
  <c r="Q29"/>
  <c r="M29"/>
  <c r="P57" s="1"/>
  <c r="L29"/>
  <c r="G29"/>
  <c r="F29"/>
  <c r="E29"/>
  <c r="B23" s="1"/>
  <c r="B29" s="1"/>
  <c r="D29"/>
  <c r="C29"/>
  <c r="AS28"/>
  <c r="AF28"/>
  <c r="T28"/>
  <c r="AS27"/>
  <c r="AF27"/>
  <c r="T27"/>
  <c r="AS26"/>
  <c r="T26"/>
  <c r="T25"/>
  <c r="AS24"/>
  <c r="AF24"/>
  <c r="T24"/>
  <c r="B24"/>
  <c r="AS23"/>
  <c r="AF23"/>
  <c r="AS22"/>
  <c r="AF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H9"/>
  <c r="H29" s="1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H47" i="1862"/>
  <c r="F47"/>
  <c r="E47"/>
  <c r="D47"/>
  <c r="G44"/>
  <c r="F38"/>
  <c r="G32"/>
  <c r="G25"/>
  <c r="G24"/>
  <c r="G22"/>
  <c r="G21"/>
  <c r="G19"/>
  <c r="G12"/>
  <c r="G7"/>
  <c r="G6"/>
  <c r="G38" s="1"/>
  <c r="G38" i="1860"/>
  <c r="F38"/>
  <c r="G12"/>
  <c r="G19"/>
  <c r="I29" i="1863" l="1"/>
  <c r="M73"/>
  <c r="T29"/>
  <c r="G47" i="1862"/>
  <c r="B55" i="1863"/>
  <c r="B60" s="1"/>
  <c r="B63" s="1"/>
  <c r="K65"/>
  <c r="AS29"/>
  <c r="AS25"/>
  <c r="AO29"/>
  <c r="AO32" s="1"/>
  <c r="AF25"/>
  <c r="AB29"/>
  <c r="AB32" s="1"/>
  <c r="B32"/>
  <c r="P60"/>
  <c r="E65" s="1"/>
  <c r="AF29"/>
  <c r="P29"/>
  <c r="P32" s="1"/>
  <c r="G7" i="1860"/>
  <c r="G6"/>
  <c r="I80" i="1861"/>
  <c r="F74"/>
  <c r="E74"/>
  <c r="D74"/>
  <c r="P23" s="1"/>
  <c r="T23" s="1"/>
  <c r="C74"/>
  <c r="AB26" s="1"/>
  <c r="AF26" s="1"/>
  <c r="B74"/>
  <c r="M73"/>
  <c r="L73"/>
  <c r="K73"/>
  <c r="M72"/>
  <c r="F72"/>
  <c r="M71"/>
  <c r="F71"/>
  <c r="Q60"/>
  <c r="O55" s="1"/>
  <c r="M60"/>
  <c r="L60"/>
  <c r="C51" s="1"/>
  <c r="C60" s="1"/>
  <c r="K60"/>
  <c r="B51" s="1"/>
  <c r="F60"/>
  <c r="N65" s="1"/>
  <c r="O70" s="1"/>
  <c r="E60"/>
  <c r="O59"/>
  <c r="O57"/>
  <c r="O56"/>
  <c r="D51"/>
  <c r="D60" s="1"/>
  <c r="B55" s="1"/>
  <c r="G44"/>
  <c r="AY29"/>
  <c r="AX29"/>
  <c r="AT29"/>
  <c r="AR29"/>
  <c r="AO25" s="1"/>
  <c r="AQ29"/>
  <c r="AP29"/>
  <c r="AL29"/>
  <c r="P59" s="1"/>
  <c r="AK29"/>
  <c r="AG29"/>
  <c r="AE29"/>
  <c r="AB25" s="1"/>
  <c r="AD29"/>
  <c r="H65" s="1"/>
  <c r="AC29"/>
  <c r="Y29"/>
  <c r="P58" s="1"/>
  <c r="X29"/>
  <c r="O58" s="1"/>
  <c r="U29"/>
  <c r="S29"/>
  <c r="P22" s="1"/>
  <c r="R29"/>
  <c r="Q29"/>
  <c r="M29"/>
  <c r="P57" s="1"/>
  <c r="L29"/>
  <c r="G29"/>
  <c r="F29"/>
  <c r="E29"/>
  <c r="B23" s="1"/>
  <c r="B29" s="1"/>
  <c r="D29"/>
  <c r="C29"/>
  <c r="AS28"/>
  <c r="AF28"/>
  <c r="T28"/>
  <c r="AS27"/>
  <c r="AF27"/>
  <c r="T27"/>
  <c r="AS26"/>
  <c r="T26"/>
  <c r="T25"/>
  <c r="AS24"/>
  <c r="AF24"/>
  <c r="T24"/>
  <c r="B24"/>
  <c r="AS23"/>
  <c r="AF23"/>
  <c r="AS22"/>
  <c r="AF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H47" i="1860"/>
  <c r="G47"/>
  <c r="F47"/>
  <c r="E47"/>
  <c r="D47"/>
  <c r="G32"/>
  <c r="G25"/>
  <c r="G24"/>
  <c r="G22"/>
  <c r="G21"/>
  <c r="G14" i="1858"/>
  <c r="P29" i="1861" l="1"/>
  <c r="P32" s="1"/>
  <c r="H29"/>
  <c r="T22"/>
  <c r="T29" s="1"/>
  <c r="B60"/>
  <c r="B63" s="1"/>
  <c r="K65"/>
  <c r="B65" i="1863"/>
  <c r="AS29" i="1861"/>
  <c r="AF25"/>
  <c r="AF29" s="1"/>
  <c r="AB29"/>
  <c r="AB32" s="1"/>
  <c r="B32"/>
  <c r="AS25"/>
  <c r="AO29"/>
  <c r="AO32" s="1"/>
  <c r="P60"/>
  <c r="E65" s="1"/>
  <c r="O60"/>
  <c r="I80" i="1859"/>
  <c r="F74"/>
  <c r="E74"/>
  <c r="D74"/>
  <c r="P23" s="1"/>
  <c r="T23" s="1"/>
  <c r="C74"/>
  <c r="AB26" s="1"/>
  <c r="AF26" s="1"/>
  <c r="B74"/>
  <c r="M73"/>
  <c r="L73"/>
  <c r="K73"/>
  <c r="M72"/>
  <c r="F72"/>
  <c r="M71"/>
  <c r="F71"/>
  <c r="Q60"/>
  <c r="M60"/>
  <c r="L60"/>
  <c r="C51" s="1"/>
  <c r="C60" s="1"/>
  <c r="K60"/>
  <c r="B51" s="1"/>
  <c r="F60"/>
  <c r="E60"/>
  <c r="D60"/>
  <c r="B55" s="1"/>
  <c r="O59"/>
  <c r="O57"/>
  <c r="O56"/>
  <c r="O55"/>
  <c r="O60" s="1"/>
  <c r="D51"/>
  <c r="G44"/>
  <c r="AY29"/>
  <c r="AX29"/>
  <c r="AT29"/>
  <c r="AR29"/>
  <c r="AO25" s="1"/>
  <c r="AQ29"/>
  <c r="AP29"/>
  <c r="AL29"/>
  <c r="P59" s="1"/>
  <c r="AK29"/>
  <c r="AG29"/>
  <c r="AE29"/>
  <c r="AB25" s="1"/>
  <c r="AD29"/>
  <c r="AC29"/>
  <c r="Y29"/>
  <c r="P58" s="1"/>
  <c r="X29"/>
  <c r="O58" s="1"/>
  <c r="U29"/>
  <c r="S29"/>
  <c r="P22" s="1"/>
  <c r="T22" s="1"/>
  <c r="R29"/>
  <c r="Q29"/>
  <c r="M29"/>
  <c r="P57" s="1"/>
  <c r="L29"/>
  <c r="G29"/>
  <c r="F29"/>
  <c r="E29"/>
  <c r="B23" s="1"/>
  <c r="B29" s="1"/>
  <c r="D29"/>
  <c r="C29"/>
  <c r="AS28"/>
  <c r="AF28"/>
  <c r="T28"/>
  <c r="AS27"/>
  <c r="AF27"/>
  <c r="T27"/>
  <c r="AS26"/>
  <c r="T26"/>
  <c r="T25"/>
  <c r="AS24"/>
  <c r="AF24"/>
  <c r="T24"/>
  <c r="B24"/>
  <c r="AS23"/>
  <c r="AF23"/>
  <c r="AS22"/>
  <c r="AF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G10" i="1858"/>
  <c r="G7"/>
  <c r="G6"/>
  <c r="H36"/>
  <c r="F36"/>
  <c r="E36"/>
  <c r="D36"/>
  <c r="G36" s="1"/>
  <c r="G33"/>
  <c r="G32"/>
  <c r="F27"/>
  <c r="G18"/>
  <c r="G17"/>
  <c r="G15"/>
  <c r="G20" i="1856"/>
  <c r="G23" s="1"/>
  <c r="I80" i="1857"/>
  <c r="E74"/>
  <c r="D74"/>
  <c r="P23" s="1"/>
  <c r="T23" s="1"/>
  <c r="C74"/>
  <c r="AB26" s="1"/>
  <c r="AF26" s="1"/>
  <c r="B74"/>
  <c r="M73"/>
  <c r="L73"/>
  <c r="K73"/>
  <c r="M72"/>
  <c r="F72"/>
  <c r="M71"/>
  <c r="F71"/>
  <c r="Q60"/>
  <c r="M60"/>
  <c r="L60"/>
  <c r="C51" s="1"/>
  <c r="C60" s="1"/>
  <c r="K60"/>
  <c r="B51" s="1"/>
  <c r="F60"/>
  <c r="N65" s="1"/>
  <c r="O70" s="1"/>
  <c r="E60"/>
  <c r="D60"/>
  <c r="B55" s="1"/>
  <c r="P59"/>
  <c r="O59"/>
  <c r="O56"/>
  <c r="O55"/>
  <c r="D51"/>
  <c r="G44"/>
  <c r="AY29"/>
  <c r="AX29"/>
  <c r="AT29"/>
  <c r="AR29"/>
  <c r="AO25" s="1"/>
  <c r="AQ29"/>
  <c r="AP29"/>
  <c r="AL29"/>
  <c r="AK29"/>
  <c r="AG29"/>
  <c r="AE29"/>
  <c r="AB25" s="1"/>
  <c r="AD29"/>
  <c r="H65" s="1"/>
  <c r="AC29"/>
  <c r="Y29"/>
  <c r="P58" s="1"/>
  <c r="X29"/>
  <c r="O58" s="1"/>
  <c r="U29"/>
  <c r="S29"/>
  <c r="P22" s="1"/>
  <c r="T22" s="1"/>
  <c r="R29"/>
  <c r="Q29"/>
  <c r="M29"/>
  <c r="P57" s="1"/>
  <c r="L29"/>
  <c r="O57" s="1"/>
  <c r="G29"/>
  <c r="F29"/>
  <c r="E29"/>
  <c r="B23" s="1"/>
  <c r="B29" s="1"/>
  <c r="D29"/>
  <c r="C29"/>
  <c r="AS28"/>
  <c r="AF28"/>
  <c r="T28"/>
  <c r="AS27"/>
  <c r="AF27"/>
  <c r="T27"/>
  <c r="AS26"/>
  <c r="T26"/>
  <c r="T25"/>
  <c r="AS24"/>
  <c r="AF24"/>
  <c r="T24"/>
  <c r="B24"/>
  <c r="AS23"/>
  <c r="AF23"/>
  <c r="AS22"/>
  <c r="AF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H32" i="1856"/>
  <c r="G32"/>
  <c r="F32"/>
  <c r="E32"/>
  <c r="D32"/>
  <c r="G29"/>
  <c r="G28"/>
  <c r="F23"/>
  <c r="G15"/>
  <c r="G14"/>
  <c r="G13"/>
  <c r="G20" i="1854"/>
  <c r="G7"/>
  <c r="N65" i="1859" l="1"/>
  <c r="O70" s="1"/>
  <c r="B60"/>
  <c r="B63" s="1"/>
  <c r="H65"/>
  <c r="T29"/>
  <c r="H29"/>
  <c r="B65" i="1861"/>
  <c r="B60" i="1857"/>
  <c r="B63" s="1"/>
  <c r="H29"/>
  <c r="AS25" i="1859"/>
  <c r="AS29" s="1"/>
  <c r="AO29"/>
  <c r="AO32" s="1"/>
  <c r="AF25"/>
  <c r="AF29" s="1"/>
  <c r="AB29"/>
  <c r="AB32" s="1"/>
  <c r="P60"/>
  <c r="E65" s="1"/>
  <c r="B32"/>
  <c r="P29"/>
  <c r="P32" s="1"/>
  <c r="K65"/>
  <c r="G27" i="1858"/>
  <c r="E65" i="1857"/>
  <c r="B32"/>
  <c r="AS25"/>
  <c r="AS29" s="1"/>
  <c r="AO29"/>
  <c r="AO32" s="1"/>
  <c r="AF25"/>
  <c r="AF29" s="1"/>
  <c r="AB29"/>
  <c r="AB32" s="1"/>
  <c r="P60"/>
  <c r="P29"/>
  <c r="P32" s="1"/>
  <c r="O60"/>
  <c r="T29"/>
  <c r="F74"/>
  <c r="K65"/>
  <c r="I80" i="1855"/>
  <c r="F74"/>
  <c r="E74"/>
  <c r="D74"/>
  <c r="P23" s="1"/>
  <c r="T23" s="1"/>
  <c r="C74"/>
  <c r="AB26" s="1"/>
  <c r="AF26" s="1"/>
  <c r="B74"/>
  <c r="O56" s="1"/>
  <c r="L73"/>
  <c r="K73"/>
  <c r="M72"/>
  <c r="F72"/>
  <c r="M71"/>
  <c r="M73" s="1"/>
  <c r="F71"/>
  <c r="Q60"/>
  <c r="M60"/>
  <c r="L60"/>
  <c r="C51" s="1"/>
  <c r="C60" s="1"/>
  <c r="K60"/>
  <c r="B51" s="1"/>
  <c r="F60"/>
  <c r="E60"/>
  <c r="P59"/>
  <c r="O59"/>
  <c r="O55"/>
  <c r="D51"/>
  <c r="D60" s="1"/>
  <c r="B55" s="1"/>
  <c r="G44"/>
  <c r="AY29"/>
  <c r="AX29"/>
  <c r="AT29"/>
  <c r="AR29"/>
  <c r="AO25" s="1"/>
  <c r="AQ29"/>
  <c r="AP29"/>
  <c r="AL29"/>
  <c r="AK29"/>
  <c r="AG29"/>
  <c r="AE29"/>
  <c r="AB25" s="1"/>
  <c r="AD29"/>
  <c r="H65" s="1"/>
  <c r="AC29"/>
  <c r="Y29"/>
  <c r="P58" s="1"/>
  <c r="X29"/>
  <c r="O58" s="1"/>
  <c r="U29"/>
  <c r="S29"/>
  <c r="P22" s="1"/>
  <c r="T22" s="1"/>
  <c r="R29"/>
  <c r="Q29"/>
  <c r="M29"/>
  <c r="P57" s="1"/>
  <c r="L29"/>
  <c r="O57" s="1"/>
  <c r="G29"/>
  <c r="F29"/>
  <c r="E29"/>
  <c r="B23" s="1"/>
  <c r="B29" s="1"/>
  <c r="D29"/>
  <c r="C29"/>
  <c r="AS28"/>
  <c r="AF28"/>
  <c r="T28"/>
  <c r="AS27"/>
  <c r="AF27"/>
  <c r="T27"/>
  <c r="AS26"/>
  <c r="T26"/>
  <c r="T25"/>
  <c r="AS24"/>
  <c r="AF24"/>
  <c r="T24"/>
  <c r="B24"/>
  <c r="AS23"/>
  <c r="AF23"/>
  <c r="AS22"/>
  <c r="AF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H29" s="1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H32" i="1854"/>
  <c r="G32"/>
  <c r="F32"/>
  <c r="E32"/>
  <c r="D32"/>
  <c r="G29"/>
  <c r="G28"/>
  <c r="F23"/>
  <c r="G15"/>
  <c r="G14"/>
  <c r="G13"/>
  <c r="G12"/>
  <c r="G23" s="1"/>
  <c r="I80" i="1853"/>
  <c r="F74"/>
  <c r="E74"/>
  <c r="D74"/>
  <c r="P23" s="1"/>
  <c r="T23" s="1"/>
  <c r="C74"/>
  <c r="AB26" s="1"/>
  <c r="AF26" s="1"/>
  <c r="B74"/>
  <c r="L73"/>
  <c r="K73"/>
  <c r="M72"/>
  <c r="F72"/>
  <c r="M71"/>
  <c r="M73" s="1"/>
  <c r="F71"/>
  <c r="Q60"/>
  <c r="O55" s="1"/>
  <c r="M60"/>
  <c r="L60"/>
  <c r="C51" s="1"/>
  <c r="C60" s="1"/>
  <c r="K60"/>
  <c r="B51" s="1"/>
  <c r="F60"/>
  <c r="E60"/>
  <c r="D60"/>
  <c r="B55" s="1"/>
  <c r="P59"/>
  <c r="O59"/>
  <c r="O57"/>
  <c r="O56"/>
  <c r="D51"/>
  <c r="G44"/>
  <c r="AY29"/>
  <c r="AX29"/>
  <c r="AT29"/>
  <c r="AR29"/>
  <c r="AO25" s="1"/>
  <c r="AQ29"/>
  <c r="AP29"/>
  <c r="AL29"/>
  <c r="AK29"/>
  <c r="AG29"/>
  <c r="AE29"/>
  <c r="AB25" s="1"/>
  <c r="AD29"/>
  <c r="H65" s="1"/>
  <c r="AC29"/>
  <c r="Y29"/>
  <c r="P58" s="1"/>
  <c r="X29"/>
  <c r="O58" s="1"/>
  <c r="U29"/>
  <c r="S29"/>
  <c r="P22" s="1"/>
  <c r="R29"/>
  <c r="Q29"/>
  <c r="M29"/>
  <c r="P57" s="1"/>
  <c r="L29"/>
  <c r="G29"/>
  <c r="F29"/>
  <c r="E29"/>
  <c r="B23" s="1"/>
  <c r="B29" s="1"/>
  <c r="D29"/>
  <c r="C29"/>
  <c r="AS28"/>
  <c r="AF28"/>
  <c r="T28"/>
  <c r="AS27"/>
  <c r="AF27"/>
  <c r="T27"/>
  <c r="AS26"/>
  <c r="T26"/>
  <c r="T25"/>
  <c r="AS24"/>
  <c r="AF24"/>
  <c r="T24"/>
  <c r="B24"/>
  <c r="AS23"/>
  <c r="AF23"/>
  <c r="AS22"/>
  <c r="AF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H32" i="1852"/>
  <c r="F32"/>
  <c r="E32"/>
  <c r="D32"/>
  <c r="G32" s="1"/>
  <c r="G29"/>
  <c r="G28"/>
  <c r="F23"/>
  <c r="G14"/>
  <c r="G13"/>
  <c r="G12"/>
  <c r="G11"/>
  <c r="G11" i="1851"/>
  <c r="G24" s="1"/>
  <c r="G12"/>
  <c r="G13"/>
  <c r="G14"/>
  <c r="G18"/>
  <c r="F24"/>
  <c r="G29"/>
  <c r="G30"/>
  <c r="D33"/>
  <c r="E33"/>
  <c r="F33"/>
  <c r="G33"/>
  <c r="H33"/>
  <c r="J1" i="1850"/>
  <c r="AB5"/>
  <c r="AB6"/>
  <c r="X8"/>
  <c r="T22" s="1"/>
  <c r="T29" s="1"/>
  <c r="T32" s="1"/>
  <c r="Y8"/>
  <c r="Z8"/>
  <c r="AA8"/>
  <c r="E23"/>
  <c r="E29" s="1"/>
  <c r="Z23"/>
  <c r="H25"/>
  <c r="H29" s="1"/>
  <c r="H32" s="1"/>
  <c r="K25"/>
  <c r="K29" s="1"/>
  <c r="K32" s="1"/>
  <c r="B29"/>
  <c r="Q29"/>
  <c r="N18" s="1"/>
  <c r="N29" s="1"/>
  <c r="N32" s="1"/>
  <c r="W29"/>
  <c r="X29"/>
  <c r="X31" s="1"/>
  <c r="P35" s="1"/>
  <c r="B32"/>
  <c r="J35"/>
  <c r="T36"/>
  <c r="T37"/>
  <c r="J39"/>
  <c r="J41" s="1"/>
  <c r="J40"/>
  <c r="G41"/>
  <c r="H41"/>
  <c r="B65" i="1857" l="1"/>
  <c r="B65" i="1859"/>
  <c r="N65" i="1855"/>
  <c r="O70" s="1"/>
  <c r="B60"/>
  <c r="B63" s="1"/>
  <c r="T29"/>
  <c r="O60" i="1853"/>
  <c r="N65"/>
  <c r="O70" s="1"/>
  <c r="B60"/>
  <c r="B63" s="1"/>
  <c r="K65"/>
  <c r="P29"/>
  <c r="P32" s="1"/>
  <c r="T22"/>
  <c r="T29" s="1"/>
  <c r="H29"/>
  <c r="AS29" i="1855"/>
  <c r="AS25"/>
  <c r="AO29"/>
  <c r="AO32" s="1"/>
  <c r="AB29"/>
  <c r="AB32" s="1"/>
  <c r="AF25"/>
  <c r="AF29" s="1"/>
  <c r="B32"/>
  <c r="E65"/>
  <c r="P60"/>
  <c r="P29"/>
  <c r="P32" s="1"/>
  <c r="O60"/>
  <c r="K65"/>
  <c r="G23" i="1852"/>
  <c r="AS29" i="1853"/>
  <c r="AB29"/>
  <c r="AB32" s="1"/>
  <c r="AF25"/>
  <c r="AF29" s="1"/>
  <c r="B32"/>
  <c r="AS25"/>
  <c r="AO29"/>
  <c r="AO32" s="1"/>
  <c r="P60"/>
  <c r="E65" s="1"/>
  <c r="D35" i="1850"/>
  <c r="E32"/>
  <c r="Q32"/>
  <c r="AB8"/>
  <c r="T35" s="1"/>
  <c r="B65" i="1855" l="1"/>
  <c r="B65" i="1853"/>
  <c r="I80" i="1849" l="1"/>
  <c r="F74"/>
  <c r="E74"/>
  <c r="D74"/>
  <c r="P23" s="1"/>
  <c r="T23" s="1"/>
  <c r="C74"/>
  <c r="AB26" s="1"/>
  <c r="AF26" s="1"/>
  <c r="B74"/>
  <c r="O56" s="1"/>
  <c r="M73"/>
  <c r="L73"/>
  <c r="K73"/>
  <c r="M72"/>
  <c r="F72"/>
  <c r="M71"/>
  <c r="F71"/>
  <c r="H65"/>
  <c r="Q60"/>
  <c r="O55" s="1"/>
  <c r="M60"/>
  <c r="D51" s="1"/>
  <c r="D60" s="1"/>
  <c r="B55" s="1"/>
  <c r="L60"/>
  <c r="C51" s="1"/>
  <c r="C60" s="1"/>
  <c r="K60"/>
  <c r="B51" s="1"/>
  <c r="F60"/>
  <c r="E60"/>
  <c r="P59"/>
  <c r="G44"/>
  <c r="AY29"/>
  <c r="AX29"/>
  <c r="AT29"/>
  <c r="AR29"/>
  <c r="AO25" s="1"/>
  <c r="AQ29"/>
  <c r="AP29"/>
  <c r="AL29"/>
  <c r="AK29"/>
  <c r="O59" s="1"/>
  <c r="AG29"/>
  <c r="AE29"/>
  <c r="AB25" s="1"/>
  <c r="AD29"/>
  <c r="AC29"/>
  <c r="Y29"/>
  <c r="P58" s="1"/>
  <c r="X29"/>
  <c r="O58" s="1"/>
  <c r="U29"/>
  <c r="S29"/>
  <c r="R29"/>
  <c r="Q29"/>
  <c r="M29"/>
  <c r="P57" s="1"/>
  <c r="L29"/>
  <c r="O57" s="1"/>
  <c r="G29"/>
  <c r="F29"/>
  <c r="E29"/>
  <c r="B23" s="1"/>
  <c r="B29" s="1"/>
  <c r="D29"/>
  <c r="C29"/>
  <c r="AS28"/>
  <c r="AF28"/>
  <c r="T28"/>
  <c r="AS27"/>
  <c r="AF27"/>
  <c r="T27"/>
  <c r="AS26"/>
  <c r="T26"/>
  <c r="T25"/>
  <c r="AS24"/>
  <c r="AF24"/>
  <c r="T24"/>
  <c r="B24"/>
  <c r="AS23"/>
  <c r="AF23"/>
  <c r="AS22"/>
  <c r="AF22"/>
  <c r="P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I29" s="1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H9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H33" i="1848"/>
  <c r="F33"/>
  <c r="E33"/>
  <c r="D33"/>
  <c r="G30"/>
  <c r="G29"/>
  <c r="F24"/>
  <c r="G14"/>
  <c r="G13"/>
  <c r="G12"/>
  <c r="G11"/>
  <c r="G37" i="1846"/>
  <c r="F37"/>
  <c r="G22"/>
  <c r="P29" i="1849" l="1"/>
  <c r="P32" s="1"/>
  <c r="N65"/>
  <c r="O70" s="1"/>
  <c r="B60"/>
  <c r="B63" s="1"/>
  <c r="T22"/>
  <c r="T29" s="1"/>
  <c r="H29"/>
  <c r="K65"/>
  <c r="G33" i="1848"/>
  <c r="G24"/>
  <c r="B32" i="1849"/>
  <c r="O60"/>
  <c r="AS25"/>
  <c r="AS29" s="1"/>
  <c r="AO29"/>
  <c r="AO32" s="1"/>
  <c r="AF25"/>
  <c r="AF29" s="1"/>
  <c r="AB29"/>
  <c r="AB32" s="1"/>
  <c r="P60"/>
  <c r="E65" s="1"/>
  <c r="I80" i="1847"/>
  <c r="F74"/>
  <c r="E74"/>
  <c r="D74"/>
  <c r="P23" s="1"/>
  <c r="T23" s="1"/>
  <c r="C74"/>
  <c r="AB26" s="1"/>
  <c r="AF26" s="1"/>
  <c r="B74"/>
  <c r="O56" s="1"/>
  <c r="M73"/>
  <c r="L73"/>
  <c r="K73"/>
  <c r="M72"/>
  <c r="F72"/>
  <c r="M71"/>
  <c r="F71"/>
  <c r="Q60"/>
  <c r="O55" s="1"/>
  <c r="M60"/>
  <c r="D51" s="1"/>
  <c r="D60" s="1"/>
  <c r="L60"/>
  <c r="C51" s="1"/>
  <c r="C60" s="1"/>
  <c r="K60"/>
  <c r="B51" s="1"/>
  <c r="F60"/>
  <c r="E60"/>
  <c r="P59"/>
  <c r="O59"/>
  <c r="O57"/>
  <c r="G44"/>
  <c r="AY29"/>
  <c r="AX29"/>
  <c r="AT29"/>
  <c r="AR29"/>
  <c r="AO25" s="1"/>
  <c r="AQ29"/>
  <c r="AP29"/>
  <c r="AL29"/>
  <c r="AK29"/>
  <c r="AG29"/>
  <c r="AE29"/>
  <c r="AB25" s="1"/>
  <c r="AD29"/>
  <c r="H65" s="1"/>
  <c r="AC29"/>
  <c r="Y29"/>
  <c r="P58" s="1"/>
  <c r="X29"/>
  <c r="O58" s="1"/>
  <c r="U29"/>
  <c r="S29"/>
  <c r="P22" s="1"/>
  <c r="T22" s="1"/>
  <c r="R29"/>
  <c r="Q29"/>
  <c r="M29"/>
  <c r="P57" s="1"/>
  <c r="L29"/>
  <c r="G29"/>
  <c r="F29"/>
  <c r="E29"/>
  <c r="B23" s="1"/>
  <c r="B29" s="1"/>
  <c r="D29"/>
  <c r="C29"/>
  <c r="AS28"/>
  <c r="AF28"/>
  <c r="T28"/>
  <c r="AS27"/>
  <c r="AF27"/>
  <c r="T27"/>
  <c r="AS26"/>
  <c r="T26"/>
  <c r="T25"/>
  <c r="AS24"/>
  <c r="AF24"/>
  <c r="T24"/>
  <c r="B24"/>
  <c r="AS23"/>
  <c r="AF23"/>
  <c r="AS22"/>
  <c r="AF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H46" i="1846"/>
  <c r="F46"/>
  <c r="E46"/>
  <c r="D46"/>
  <c r="G43"/>
  <c r="G42"/>
  <c r="G32"/>
  <c r="G25"/>
  <c r="G24"/>
  <c r="G21"/>
  <c r="G20"/>
  <c r="B65" i="1849" l="1"/>
  <c r="N65" i="1847"/>
  <c r="O70" s="1"/>
  <c r="H29"/>
  <c r="G46" i="1846"/>
  <c r="B32" i="1847"/>
  <c r="P60"/>
  <c r="E65" s="1"/>
  <c r="AF29"/>
  <c r="AS25"/>
  <c r="AS29" s="1"/>
  <c r="AO29"/>
  <c r="AO32" s="1"/>
  <c r="B55"/>
  <c r="B60" s="1"/>
  <c r="B63" s="1"/>
  <c r="K65"/>
  <c r="AF25"/>
  <c r="AB29"/>
  <c r="AB32" s="1"/>
  <c r="P29"/>
  <c r="P32" s="1"/>
  <c r="T29"/>
  <c r="O60"/>
  <c r="B65" l="1"/>
  <c r="G24" i="1844" l="1"/>
  <c r="I80" i="1845" l="1"/>
  <c r="F74"/>
  <c r="E74"/>
  <c r="D74"/>
  <c r="P23" s="1"/>
  <c r="T23" s="1"/>
  <c r="C74"/>
  <c r="AB26" s="1"/>
  <c r="AF26" s="1"/>
  <c r="B74"/>
  <c r="M73"/>
  <c r="L73"/>
  <c r="K73"/>
  <c r="M72"/>
  <c r="F72"/>
  <c r="M71"/>
  <c r="F71"/>
  <c r="Q60"/>
  <c r="O55" s="1"/>
  <c r="O60" s="1"/>
  <c r="M60"/>
  <c r="D51" s="1"/>
  <c r="D60" s="1"/>
  <c r="B55" s="1"/>
  <c r="L60"/>
  <c r="C51" s="1"/>
  <c r="C60" s="1"/>
  <c r="K60"/>
  <c r="B51" s="1"/>
  <c r="F60"/>
  <c r="E60"/>
  <c r="P59"/>
  <c r="O59"/>
  <c r="O57"/>
  <c r="O56"/>
  <c r="G44"/>
  <c r="AY29"/>
  <c r="AX29"/>
  <c r="AT29"/>
  <c r="AR29"/>
  <c r="AO25" s="1"/>
  <c r="AQ29"/>
  <c r="AP29"/>
  <c r="AL29"/>
  <c r="AK29"/>
  <c r="AG29"/>
  <c r="AE29"/>
  <c r="AB25" s="1"/>
  <c r="AD29"/>
  <c r="H65" s="1"/>
  <c r="AC29"/>
  <c r="Y29"/>
  <c r="P58" s="1"/>
  <c r="X29"/>
  <c r="O58" s="1"/>
  <c r="U29"/>
  <c r="S29"/>
  <c r="P22" s="1"/>
  <c r="T22" s="1"/>
  <c r="R29"/>
  <c r="Q29"/>
  <c r="M29"/>
  <c r="P57" s="1"/>
  <c r="L29"/>
  <c r="G29"/>
  <c r="F29"/>
  <c r="E29"/>
  <c r="B23" s="1"/>
  <c r="B29" s="1"/>
  <c r="D29"/>
  <c r="C29"/>
  <c r="AS28"/>
  <c r="AF28"/>
  <c r="T28"/>
  <c r="AS27"/>
  <c r="AF27"/>
  <c r="T27"/>
  <c r="AS26"/>
  <c r="T26"/>
  <c r="T25"/>
  <c r="AS24"/>
  <c r="AF24"/>
  <c r="T24"/>
  <c r="B24"/>
  <c r="AS23"/>
  <c r="AF23"/>
  <c r="AS22"/>
  <c r="AF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H29" s="1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H38" i="1844"/>
  <c r="F38"/>
  <c r="E38"/>
  <c r="D38"/>
  <c r="G38" s="1"/>
  <c r="G35"/>
  <c r="G34"/>
  <c r="F29"/>
  <c r="G18"/>
  <c r="G17"/>
  <c r="G16"/>
  <c r="G15"/>
  <c r="G25" i="1842"/>
  <c r="F25"/>
  <c r="R67" i="1841"/>
  <c r="N65" i="1845" l="1"/>
  <c r="O70" s="1"/>
  <c r="B60"/>
  <c r="B63" s="1"/>
  <c r="T29"/>
  <c r="G29" i="1844"/>
  <c r="AF25" i="1845"/>
  <c r="AF29" s="1"/>
  <c r="AB29"/>
  <c r="AB32" s="1"/>
  <c r="B32"/>
  <c r="AO29"/>
  <c r="AO32" s="1"/>
  <c r="AS25"/>
  <c r="AS29" s="1"/>
  <c r="P60"/>
  <c r="E65" s="1"/>
  <c r="P29"/>
  <c r="P32" s="1"/>
  <c r="K65"/>
  <c r="I80" i="1843"/>
  <c r="E74"/>
  <c r="D74"/>
  <c r="P23" s="1"/>
  <c r="T23" s="1"/>
  <c r="C74"/>
  <c r="AB26" s="1"/>
  <c r="AF26" s="1"/>
  <c r="B74"/>
  <c r="M73"/>
  <c r="L73"/>
  <c r="K73"/>
  <c r="M72"/>
  <c r="F72"/>
  <c r="M71"/>
  <c r="F71"/>
  <c r="Q60"/>
  <c r="M60"/>
  <c r="D51" s="1"/>
  <c r="D60" s="1"/>
  <c r="L60"/>
  <c r="C51" s="1"/>
  <c r="C60" s="1"/>
  <c r="K60"/>
  <c r="B51" s="1"/>
  <c r="F60"/>
  <c r="E60"/>
  <c r="P59"/>
  <c r="O59"/>
  <c r="O55"/>
  <c r="G44"/>
  <c r="AY29"/>
  <c r="AX29"/>
  <c r="AT29"/>
  <c r="AR29"/>
  <c r="AO25" s="1"/>
  <c r="AQ29"/>
  <c r="AP29"/>
  <c r="AL29"/>
  <c r="AK29"/>
  <c r="AG29"/>
  <c r="AE29"/>
  <c r="AB25" s="1"/>
  <c r="AD29"/>
  <c r="H65" s="1"/>
  <c r="AC29"/>
  <c r="Y29"/>
  <c r="P58" s="1"/>
  <c r="X29"/>
  <c r="O58" s="1"/>
  <c r="U29"/>
  <c r="S29"/>
  <c r="P22" s="1"/>
  <c r="T22" s="1"/>
  <c r="R29"/>
  <c r="Q29"/>
  <c r="M29"/>
  <c r="P57" s="1"/>
  <c r="L29"/>
  <c r="O57" s="1"/>
  <c r="G29"/>
  <c r="F29"/>
  <c r="E29"/>
  <c r="B23" s="1"/>
  <c r="B29" s="1"/>
  <c r="D29"/>
  <c r="C29"/>
  <c r="AS28"/>
  <c r="AF28"/>
  <c r="T28"/>
  <c r="AS27"/>
  <c r="AF27"/>
  <c r="T27"/>
  <c r="AS26"/>
  <c r="T26"/>
  <c r="T25"/>
  <c r="AS24"/>
  <c r="AF24"/>
  <c r="T24"/>
  <c r="B24"/>
  <c r="AS23"/>
  <c r="AF23"/>
  <c r="AS22"/>
  <c r="AF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H34" i="1842"/>
  <c r="G34"/>
  <c r="F34"/>
  <c r="E34"/>
  <c r="D34"/>
  <c r="G31"/>
  <c r="G30"/>
  <c r="G17"/>
  <c r="G16"/>
  <c r="G15"/>
  <c r="G14"/>
  <c r="I80" i="1841"/>
  <c r="F74"/>
  <c r="E74"/>
  <c r="D74"/>
  <c r="P23" s="1"/>
  <c r="T23" s="1"/>
  <c r="C74"/>
  <c r="B74"/>
  <c r="L73"/>
  <c r="K73"/>
  <c r="M72"/>
  <c r="F72"/>
  <c r="M71"/>
  <c r="M73" s="1"/>
  <c r="F71"/>
  <c r="Q60"/>
  <c r="M60"/>
  <c r="L60"/>
  <c r="C51" s="1"/>
  <c r="C60" s="1"/>
  <c r="K60"/>
  <c r="B51" s="1"/>
  <c r="F60"/>
  <c r="E60"/>
  <c r="O59"/>
  <c r="O56"/>
  <c r="O55"/>
  <c r="D51"/>
  <c r="D60" s="1"/>
  <c r="G44"/>
  <c r="AY29"/>
  <c r="AX29"/>
  <c r="AT29"/>
  <c r="AR29"/>
  <c r="AO25" s="1"/>
  <c r="AQ29"/>
  <c r="AP29"/>
  <c r="AL29"/>
  <c r="P59" s="1"/>
  <c r="AK29"/>
  <c r="AG29"/>
  <c r="AE29"/>
  <c r="AB25" s="1"/>
  <c r="AD29"/>
  <c r="H65" s="1"/>
  <c r="AC29"/>
  <c r="Y29"/>
  <c r="P58" s="1"/>
  <c r="X29"/>
  <c r="O58" s="1"/>
  <c r="U29"/>
  <c r="S29"/>
  <c r="R29"/>
  <c r="Q29"/>
  <c r="M29"/>
  <c r="P57" s="1"/>
  <c r="L29"/>
  <c r="O57" s="1"/>
  <c r="G29"/>
  <c r="F29"/>
  <c r="E29"/>
  <c r="B23" s="1"/>
  <c r="B29" s="1"/>
  <c r="D29"/>
  <c r="C29"/>
  <c r="AS28"/>
  <c r="AF28"/>
  <c r="T28"/>
  <c r="AS27"/>
  <c r="AF27"/>
  <c r="T27"/>
  <c r="AS26"/>
  <c r="AB26"/>
  <c r="AF26" s="1"/>
  <c r="T26"/>
  <c r="T25"/>
  <c r="AS24"/>
  <c r="AF24"/>
  <c r="T24"/>
  <c r="B24"/>
  <c r="AS23"/>
  <c r="AF23"/>
  <c r="AS22"/>
  <c r="AF22"/>
  <c r="T22"/>
  <c r="P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H32" i="1840"/>
  <c r="F32"/>
  <c r="E32"/>
  <c r="D32"/>
  <c r="G32" s="1"/>
  <c r="G29"/>
  <c r="G28"/>
  <c r="F23"/>
  <c r="G15"/>
  <c r="G14"/>
  <c r="G13"/>
  <c r="G12"/>
  <c r="G23" s="1"/>
  <c r="I80" i="1839"/>
  <c r="F74"/>
  <c r="E74"/>
  <c r="D74"/>
  <c r="P23" s="1"/>
  <c r="T23" s="1"/>
  <c r="C74"/>
  <c r="AB26" s="1"/>
  <c r="AF26" s="1"/>
  <c r="B74"/>
  <c r="L73"/>
  <c r="K73"/>
  <c r="M72"/>
  <c r="F72"/>
  <c r="M71"/>
  <c r="M73" s="1"/>
  <c r="F71"/>
  <c r="Q60"/>
  <c r="O55" s="1"/>
  <c r="M60"/>
  <c r="D51" s="1"/>
  <c r="D60" s="1"/>
  <c r="B55" s="1"/>
  <c r="L60"/>
  <c r="C51" s="1"/>
  <c r="C60" s="1"/>
  <c r="K60"/>
  <c r="B51" s="1"/>
  <c r="F60"/>
  <c r="E60"/>
  <c r="P59"/>
  <c r="O59"/>
  <c r="O57"/>
  <c r="O56"/>
  <c r="G44"/>
  <c r="AY29"/>
  <c r="AX29"/>
  <c r="AT29"/>
  <c r="AR29"/>
  <c r="AO25" s="1"/>
  <c r="AQ29"/>
  <c r="AP29"/>
  <c r="AL29"/>
  <c r="AK29"/>
  <c r="AG29"/>
  <c r="AE29"/>
  <c r="AB25" s="1"/>
  <c r="AD29"/>
  <c r="H65" s="1"/>
  <c r="AC29"/>
  <c r="Y29"/>
  <c r="P58" s="1"/>
  <c r="X29"/>
  <c r="O58" s="1"/>
  <c r="U29"/>
  <c r="S29"/>
  <c r="P22" s="1"/>
  <c r="P29" s="1"/>
  <c r="R29"/>
  <c r="Q29"/>
  <c r="M29"/>
  <c r="P57" s="1"/>
  <c r="P60" s="1"/>
  <c r="L29"/>
  <c r="G29"/>
  <c r="F29"/>
  <c r="E29"/>
  <c r="B23" s="1"/>
  <c r="B29" s="1"/>
  <c r="D29"/>
  <c r="C29"/>
  <c r="AS28"/>
  <c r="AF28"/>
  <c r="T28"/>
  <c r="AS27"/>
  <c r="AF27"/>
  <c r="T27"/>
  <c r="AS26"/>
  <c r="T26"/>
  <c r="T25"/>
  <c r="AS24"/>
  <c r="AF24"/>
  <c r="T24"/>
  <c r="B24"/>
  <c r="AS23"/>
  <c r="AF23"/>
  <c r="AS22"/>
  <c r="AF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H31" i="1838"/>
  <c r="F31"/>
  <c r="E31"/>
  <c r="D31"/>
  <c r="G28"/>
  <c r="G27"/>
  <c r="F22"/>
  <c r="G14"/>
  <c r="G13"/>
  <c r="G12"/>
  <c r="G11"/>
  <c r="H32" i="1837"/>
  <c r="G32"/>
  <c r="F32"/>
  <c r="E32"/>
  <c r="D32"/>
  <c r="G29"/>
  <c r="G28"/>
  <c r="F23"/>
  <c r="G14"/>
  <c r="G13"/>
  <c r="G12"/>
  <c r="G11"/>
  <c r="G23" s="1"/>
  <c r="J1" i="1836"/>
  <c r="AB5"/>
  <c r="AB6"/>
  <c r="X8"/>
  <c r="T22" s="1"/>
  <c r="T29" s="1"/>
  <c r="T32" s="1"/>
  <c r="Y8"/>
  <c r="Z8"/>
  <c r="E23" s="1"/>
  <c r="E29" s="1"/>
  <c r="E32" s="1"/>
  <c r="AA8"/>
  <c r="Z23"/>
  <c r="H25"/>
  <c r="H29" s="1"/>
  <c r="H32" s="1"/>
  <c r="K25"/>
  <c r="K29" s="1"/>
  <c r="K32" s="1"/>
  <c r="B29"/>
  <c r="Q29"/>
  <c r="N18" s="1"/>
  <c r="N29" s="1"/>
  <c r="N32" s="1"/>
  <c r="W29"/>
  <c r="X29"/>
  <c r="X31" s="1"/>
  <c r="P35" s="1"/>
  <c r="B32"/>
  <c r="Q32"/>
  <c r="J35"/>
  <c r="N36"/>
  <c r="T36"/>
  <c r="K37"/>
  <c r="T37"/>
  <c r="J39"/>
  <c r="J41" s="1"/>
  <c r="J40"/>
  <c r="G41"/>
  <c r="H41"/>
  <c r="G23" i="1834"/>
  <c r="F23"/>
  <c r="G20"/>
  <c r="F74" i="1843" l="1"/>
  <c r="O56"/>
  <c r="O60" s="1"/>
  <c r="N65"/>
  <c r="O70" s="1"/>
  <c r="T29"/>
  <c r="H29"/>
  <c r="B65" i="1845"/>
  <c r="N65" i="1841"/>
  <c r="O70" s="1"/>
  <c r="H29"/>
  <c r="AS25" i="1843"/>
  <c r="AS29" s="1"/>
  <c r="AO29"/>
  <c r="AO32" s="1"/>
  <c r="E65"/>
  <c r="P60"/>
  <c r="AF25"/>
  <c r="AB29"/>
  <c r="AB32" s="1"/>
  <c r="P29"/>
  <c r="P32" s="1"/>
  <c r="B32"/>
  <c r="K65"/>
  <c r="B55"/>
  <c r="B60" s="1"/>
  <c r="B63" s="1"/>
  <c r="AF29"/>
  <c r="N65" i="1839"/>
  <c r="O70" s="1"/>
  <c r="P32"/>
  <c r="O60"/>
  <c r="B60"/>
  <c r="B63" s="1"/>
  <c r="H29"/>
  <c r="P60" i="1841"/>
  <c r="AS25"/>
  <c r="AS29" s="1"/>
  <c r="AO29"/>
  <c r="AO32" s="1"/>
  <c r="AF25"/>
  <c r="AB29"/>
  <c r="AB32" s="1"/>
  <c r="P29"/>
  <c r="P32" s="1"/>
  <c r="O60"/>
  <c r="B32"/>
  <c r="K65"/>
  <c r="B55"/>
  <c r="B60" s="1"/>
  <c r="B63" s="1"/>
  <c r="AF29"/>
  <c r="E65"/>
  <c r="T29"/>
  <c r="G31" i="1838"/>
  <c r="G22"/>
  <c r="B32" i="1839"/>
  <c r="AF29"/>
  <c r="AS29"/>
  <c r="AF25"/>
  <c r="AB29"/>
  <c r="AB32" s="1"/>
  <c r="AS25"/>
  <c r="AO29"/>
  <c r="AO32" s="1"/>
  <c r="E65"/>
  <c r="K65"/>
  <c r="T22"/>
  <c r="T29" s="1"/>
  <c r="D35" i="1836"/>
  <c r="AB8"/>
  <c r="T35" s="1"/>
  <c r="G11" i="1834"/>
  <c r="I80" i="1835"/>
  <c r="E74"/>
  <c r="D74"/>
  <c r="P23" s="1"/>
  <c r="T23" s="1"/>
  <c r="C74"/>
  <c r="AB26" s="1"/>
  <c r="AF26" s="1"/>
  <c r="B74"/>
  <c r="O56" s="1"/>
  <c r="L73"/>
  <c r="K73"/>
  <c r="M72"/>
  <c r="F72"/>
  <c r="M71"/>
  <c r="M73" s="1"/>
  <c r="F71"/>
  <c r="Q60"/>
  <c r="O55" s="1"/>
  <c r="M60"/>
  <c r="D51" s="1"/>
  <c r="D60" s="1"/>
  <c r="B55" s="1"/>
  <c r="L60"/>
  <c r="C51" s="1"/>
  <c r="C60" s="1"/>
  <c r="K60"/>
  <c r="B51" s="1"/>
  <c r="F60"/>
  <c r="E60"/>
  <c r="G44"/>
  <c r="AY29"/>
  <c r="AX29"/>
  <c r="AT29"/>
  <c r="AR29"/>
  <c r="AO25" s="1"/>
  <c r="AQ29"/>
  <c r="AP29"/>
  <c r="AL29"/>
  <c r="P59" s="1"/>
  <c r="AK29"/>
  <c r="O59" s="1"/>
  <c r="AG29"/>
  <c r="AE29"/>
  <c r="AB25" s="1"/>
  <c r="AD29"/>
  <c r="H65" s="1"/>
  <c r="AC29"/>
  <c r="Y29"/>
  <c r="P58" s="1"/>
  <c r="X29"/>
  <c r="O58" s="1"/>
  <c r="U29"/>
  <c r="S29"/>
  <c r="P22" s="1"/>
  <c r="T22" s="1"/>
  <c r="R29"/>
  <c r="Q29"/>
  <c r="M29"/>
  <c r="P57" s="1"/>
  <c r="L29"/>
  <c r="O57" s="1"/>
  <c r="G29"/>
  <c r="F29"/>
  <c r="E29"/>
  <c r="B23" s="1"/>
  <c r="B29" s="1"/>
  <c r="D29"/>
  <c r="C29"/>
  <c r="AS28"/>
  <c r="AF28"/>
  <c r="T28"/>
  <c r="AS27"/>
  <c r="AF27"/>
  <c r="T27"/>
  <c r="AS26"/>
  <c r="T26"/>
  <c r="T25"/>
  <c r="AS24"/>
  <c r="AF24"/>
  <c r="T24"/>
  <c r="B24"/>
  <c r="AS23"/>
  <c r="AF23"/>
  <c r="AS22"/>
  <c r="AF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H32" i="1834"/>
  <c r="F32"/>
  <c r="E32"/>
  <c r="D32"/>
  <c r="G29"/>
  <c r="G28"/>
  <c r="G14"/>
  <c r="G13"/>
  <c r="G12"/>
  <c r="N65" i="1830"/>
  <c r="G21" i="1833"/>
  <c r="H41"/>
  <c r="G41"/>
  <c r="F41"/>
  <c r="E41"/>
  <c r="D41"/>
  <c r="G38"/>
  <c r="G37"/>
  <c r="F32"/>
  <c r="G27"/>
  <c r="G20"/>
  <c r="G18"/>
  <c r="G17"/>
  <c r="I80" i="1832"/>
  <c r="E74"/>
  <c r="D74"/>
  <c r="P23" s="1"/>
  <c r="T23" s="1"/>
  <c r="C74"/>
  <c r="AB26" s="1"/>
  <c r="AF26" s="1"/>
  <c r="B74"/>
  <c r="O56" s="1"/>
  <c r="M73"/>
  <c r="L73"/>
  <c r="K73"/>
  <c r="M72"/>
  <c r="F72"/>
  <c r="M71"/>
  <c r="F71"/>
  <c r="O70"/>
  <c r="N65"/>
  <c r="Q60"/>
  <c r="O55" s="1"/>
  <c r="M60"/>
  <c r="D51" s="1"/>
  <c r="D60" s="1"/>
  <c r="L60"/>
  <c r="C51" s="1"/>
  <c r="C60" s="1"/>
  <c r="K60"/>
  <c r="B51" s="1"/>
  <c r="F60"/>
  <c r="E60"/>
  <c r="P59"/>
  <c r="O59"/>
  <c r="O57"/>
  <c r="G44"/>
  <c r="AY29"/>
  <c r="AX29"/>
  <c r="AT29"/>
  <c r="AR29"/>
  <c r="AO25" s="1"/>
  <c r="AQ29"/>
  <c r="AP29"/>
  <c r="AL29"/>
  <c r="AK29"/>
  <c r="AG29"/>
  <c r="AE29"/>
  <c r="AB25" s="1"/>
  <c r="AD29"/>
  <c r="AC29"/>
  <c r="Y29"/>
  <c r="P58" s="1"/>
  <c r="X29"/>
  <c r="O58" s="1"/>
  <c r="U29"/>
  <c r="S29"/>
  <c r="P22" s="1"/>
  <c r="T22" s="1"/>
  <c r="R29"/>
  <c r="Q29"/>
  <c r="M29"/>
  <c r="P57" s="1"/>
  <c r="L29"/>
  <c r="G29"/>
  <c r="F29"/>
  <c r="E29"/>
  <c r="B23" s="1"/>
  <c r="B29" s="1"/>
  <c r="D29"/>
  <c r="C29"/>
  <c r="AS28"/>
  <c r="AF28"/>
  <c r="T28"/>
  <c r="AS27"/>
  <c r="AF27"/>
  <c r="T27"/>
  <c r="AS26"/>
  <c r="T26"/>
  <c r="T25"/>
  <c r="AS24"/>
  <c r="AF24"/>
  <c r="T24"/>
  <c r="B24"/>
  <c r="AS23"/>
  <c r="AF23"/>
  <c r="AS22"/>
  <c r="AF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N65" i="1826"/>
  <c r="Q72"/>
  <c r="B65" i="1843" l="1"/>
  <c r="B65" i="1839"/>
  <c r="B65" i="1841"/>
  <c r="O60" i="1832"/>
  <c r="F74"/>
  <c r="H29"/>
  <c r="H65"/>
  <c r="T29"/>
  <c r="N65" i="1835"/>
  <c r="O70" s="1"/>
  <c r="G32" i="1834"/>
  <c r="B60" i="1835"/>
  <c r="B63" s="1"/>
  <c r="H29"/>
  <c r="AF29"/>
  <c r="B32"/>
  <c r="O60"/>
  <c r="AS25"/>
  <c r="AO29"/>
  <c r="AO32" s="1"/>
  <c r="AF25"/>
  <c r="AB29"/>
  <c r="AB32" s="1"/>
  <c r="P60"/>
  <c r="E65" s="1"/>
  <c r="P29"/>
  <c r="P32" s="1"/>
  <c r="T29"/>
  <c r="AS29"/>
  <c r="F74"/>
  <c r="K65"/>
  <c r="G32" i="1833"/>
  <c r="K65" i="1832"/>
  <c r="B55"/>
  <c r="B60" s="1"/>
  <c r="B63" s="1"/>
  <c r="AF25"/>
  <c r="AB29"/>
  <c r="AB32" s="1"/>
  <c r="B32"/>
  <c r="AS29"/>
  <c r="E65"/>
  <c r="AS25"/>
  <c r="AO29"/>
  <c r="AO32" s="1"/>
  <c r="P60"/>
  <c r="AF29"/>
  <c r="P29"/>
  <c r="P32" s="1"/>
  <c r="I80" i="1830"/>
  <c r="E74"/>
  <c r="F74" s="1"/>
  <c r="D74"/>
  <c r="P23" s="1"/>
  <c r="T23" s="1"/>
  <c r="C74"/>
  <c r="B74"/>
  <c r="M73"/>
  <c r="L73"/>
  <c r="K73"/>
  <c r="M72"/>
  <c r="F72"/>
  <c r="M71"/>
  <c r="F71"/>
  <c r="Q60"/>
  <c r="M60"/>
  <c r="L60"/>
  <c r="C51" s="1"/>
  <c r="C60" s="1"/>
  <c r="K60"/>
  <c r="B51" s="1"/>
  <c r="F60"/>
  <c r="O70" s="1"/>
  <c r="E60"/>
  <c r="P59"/>
  <c r="O56"/>
  <c r="O55"/>
  <c r="D51"/>
  <c r="D60" s="1"/>
  <c r="G44"/>
  <c r="AY29"/>
  <c r="AX29"/>
  <c r="AT29"/>
  <c r="AR29"/>
  <c r="AO25" s="1"/>
  <c r="AQ29"/>
  <c r="AP29"/>
  <c r="AL29"/>
  <c r="AK29"/>
  <c r="O59" s="1"/>
  <c r="AG29"/>
  <c r="AE29"/>
  <c r="AB25" s="1"/>
  <c r="AD29"/>
  <c r="AC29"/>
  <c r="Y29"/>
  <c r="P58" s="1"/>
  <c r="X29"/>
  <c r="O58" s="1"/>
  <c r="U29"/>
  <c r="S29"/>
  <c r="R29"/>
  <c r="Q29"/>
  <c r="M29"/>
  <c r="P57" s="1"/>
  <c r="P60" s="1"/>
  <c r="L29"/>
  <c r="O57" s="1"/>
  <c r="G29"/>
  <c r="F29"/>
  <c r="E29"/>
  <c r="B23" s="1"/>
  <c r="B29" s="1"/>
  <c r="D29"/>
  <c r="C29"/>
  <c r="AS28"/>
  <c r="AF28"/>
  <c r="T28"/>
  <c r="AS27"/>
  <c r="AF27"/>
  <c r="T27"/>
  <c r="AS26"/>
  <c r="AB26"/>
  <c r="AF26" s="1"/>
  <c r="T26"/>
  <c r="T25"/>
  <c r="AS24"/>
  <c r="AF24"/>
  <c r="T24"/>
  <c r="B24"/>
  <c r="AS23"/>
  <c r="AF23"/>
  <c r="AS22"/>
  <c r="AF22"/>
  <c r="T22"/>
  <c r="P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H29" i="1829"/>
  <c r="G29"/>
  <c r="F29"/>
  <c r="E29"/>
  <c r="D29"/>
  <c r="G26"/>
  <c r="G25"/>
  <c r="G20"/>
  <c r="F20"/>
  <c r="G13"/>
  <c r="G12"/>
  <c r="G11"/>
  <c r="I80" i="1828"/>
  <c r="F74"/>
  <c r="E74"/>
  <c r="D74"/>
  <c r="P23" s="1"/>
  <c r="T23" s="1"/>
  <c r="C74"/>
  <c r="AB26" s="1"/>
  <c r="AF26" s="1"/>
  <c r="B74"/>
  <c r="O56" s="1"/>
  <c r="L73"/>
  <c r="K73"/>
  <c r="M72"/>
  <c r="F72"/>
  <c r="M71"/>
  <c r="M73" s="1"/>
  <c r="F71"/>
  <c r="Q60"/>
  <c r="O55" s="1"/>
  <c r="M60"/>
  <c r="D51" s="1"/>
  <c r="D60" s="1"/>
  <c r="B55" s="1"/>
  <c r="L60"/>
  <c r="C51" s="1"/>
  <c r="C60" s="1"/>
  <c r="K60"/>
  <c r="B51" s="1"/>
  <c r="F60"/>
  <c r="E60"/>
  <c r="P59"/>
  <c r="O57"/>
  <c r="G44"/>
  <c r="AY29"/>
  <c r="AX29"/>
  <c r="AT29"/>
  <c r="AR29"/>
  <c r="AO25" s="1"/>
  <c r="AQ29"/>
  <c r="AP29"/>
  <c r="AL29"/>
  <c r="AK29"/>
  <c r="O59" s="1"/>
  <c r="AG29"/>
  <c r="AE29"/>
  <c r="AB25" s="1"/>
  <c r="AD29"/>
  <c r="H65" s="1"/>
  <c r="AC29"/>
  <c r="Y29"/>
  <c r="P58" s="1"/>
  <c r="X29"/>
  <c r="O58" s="1"/>
  <c r="U29"/>
  <c r="S29"/>
  <c r="P22" s="1"/>
  <c r="T22" s="1"/>
  <c r="R29"/>
  <c r="Q29"/>
  <c r="M29"/>
  <c r="P57" s="1"/>
  <c r="L29"/>
  <c r="G29"/>
  <c r="F29"/>
  <c r="E29"/>
  <c r="B23" s="1"/>
  <c r="B29" s="1"/>
  <c r="D29"/>
  <c r="C29"/>
  <c r="AS28"/>
  <c r="AF28"/>
  <c r="T28"/>
  <c r="AS27"/>
  <c r="AF27"/>
  <c r="T27"/>
  <c r="AS26"/>
  <c r="T26"/>
  <c r="T25"/>
  <c r="AS24"/>
  <c r="AF24"/>
  <c r="T24"/>
  <c r="B24"/>
  <c r="AS23"/>
  <c r="AF23"/>
  <c r="AS22"/>
  <c r="AF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H29" i="1827"/>
  <c r="F29"/>
  <c r="E29"/>
  <c r="D29"/>
  <c r="G29" s="1"/>
  <c r="G26"/>
  <c r="G25"/>
  <c r="F20"/>
  <c r="G13"/>
  <c r="G20" s="1"/>
  <c r="G12"/>
  <c r="G11"/>
  <c r="I80" i="1826"/>
  <c r="E74"/>
  <c r="D74"/>
  <c r="P23" s="1"/>
  <c r="T23" s="1"/>
  <c r="C74"/>
  <c r="B74"/>
  <c r="M73"/>
  <c r="L73"/>
  <c r="K73"/>
  <c r="M72"/>
  <c r="F72"/>
  <c r="M71"/>
  <c r="F71"/>
  <c r="Q60"/>
  <c r="M60"/>
  <c r="L60"/>
  <c r="C51" s="1"/>
  <c r="C60" s="1"/>
  <c r="K60"/>
  <c r="B51" s="1"/>
  <c r="F60"/>
  <c r="O70" s="1"/>
  <c r="E60"/>
  <c r="P59"/>
  <c r="O59"/>
  <c r="O55"/>
  <c r="D51"/>
  <c r="D60" s="1"/>
  <c r="G44"/>
  <c r="AY29"/>
  <c r="AX29"/>
  <c r="AT29"/>
  <c r="AR29"/>
  <c r="AO25" s="1"/>
  <c r="AQ29"/>
  <c r="AP29"/>
  <c r="AL29"/>
  <c r="AK29"/>
  <c r="AG29"/>
  <c r="AE29"/>
  <c r="AB25" s="1"/>
  <c r="AD29"/>
  <c r="H65" s="1"/>
  <c r="AC29"/>
  <c r="Y29"/>
  <c r="P58" s="1"/>
  <c r="X29"/>
  <c r="O58" s="1"/>
  <c r="U29"/>
  <c r="S29"/>
  <c r="R29"/>
  <c r="Q29"/>
  <c r="M29"/>
  <c r="P57" s="1"/>
  <c r="L29"/>
  <c r="O57" s="1"/>
  <c r="G29"/>
  <c r="F29"/>
  <c r="E29"/>
  <c r="B23" s="1"/>
  <c r="B29" s="1"/>
  <c r="D29"/>
  <c r="C29"/>
  <c r="AS28"/>
  <c r="AF28"/>
  <c r="T28"/>
  <c r="AS27"/>
  <c r="AF27"/>
  <c r="T27"/>
  <c r="AS26"/>
  <c r="AB26"/>
  <c r="AF26" s="1"/>
  <c r="T26"/>
  <c r="T25"/>
  <c r="AS24"/>
  <c r="AF24"/>
  <c r="T24"/>
  <c r="B24"/>
  <c r="AS23"/>
  <c r="AF23"/>
  <c r="AS22"/>
  <c r="AF22"/>
  <c r="T22"/>
  <c r="P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B65" i="1835" l="1"/>
  <c r="H65" i="1830"/>
  <c r="H29"/>
  <c r="E65"/>
  <c r="B65" i="1832"/>
  <c r="H29" i="1826"/>
  <c r="F74"/>
  <c r="O56"/>
  <c r="O60" s="1"/>
  <c r="AO29" i="1830"/>
  <c r="AO32" s="1"/>
  <c r="AS25"/>
  <c r="AF25"/>
  <c r="AF29" s="1"/>
  <c r="AB29"/>
  <c r="AB32" s="1"/>
  <c r="O60"/>
  <c r="P29"/>
  <c r="P32" s="1"/>
  <c r="T29"/>
  <c r="B32"/>
  <c r="K65"/>
  <c r="B55"/>
  <c r="B60" s="1"/>
  <c r="B63" s="1"/>
  <c r="AS29"/>
  <c r="N65" i="1828"/>
  <c r="O70" s="1"/>
  <c r="B60"/>
  <c r="B63" s="1"/>
  <c r="T29"/>
  <c r="H29"/>
  <c r="AS25"/>
  <c r="AS29" s="1"/>
  <c r="AO29"/>
  <c r="AO32" s="1"/>
  <c r="AF25"/>
  <c r="AF29" s="1"/>
  <c r="AB29"/>
  <c r="AB32" s="1"/>
  <c r="E65"/>
  <c r="P60"/>
  <c r="B32"/>
  <c r="P29"/>
  <c r="P32" s="1"/>
  <c r="O60"/>
  <c r="K65"/>
  <c r="AS25" i="1826"/>
  <c r="AS29" s="1"/>
  <c r="AO29"/>
  <c r="AO32" s="1"/>
  <c r="AF25"/>
  <c r="AB29"/>
  <c r="AB32" s="1"/>
  <c r="P29"/>
  <c r="P32" s="1"/>
  <c r="B32"/>
  <c r="B55"/>
  <c r="B60" s="1"/>
  <c r="B63" s="1"/>
  <c r="K65"/>
  <c r="P60"/>
  <c r="E65" s="1"/>
  <c r="AF29"/>
  <c r="T29"/>
  <c r="B65" i="1830" l="1"/>
  <c r="B65" i="1828"/>
  <c r="B65" i="1826"/>
  <c r="H31" i="1825" l="1"/>
  <c r="G31"/>
  <c r="F31"/>
  <c r="E31"/>
  <c r="D31"/>
  <c r="G28"/>
  <c r="G27"/>
  <c r="F22"/>
  <c r="G14"/>
  <c r="G13"/>
  <c r="G12"/>
  <c r="G22"/>
  <c r="G28" i="1823"/>
  <c r="G11"/>
  <c r="G22" s="1"/>
  <c r="I80" i="1824"/>
  <c r="F74"/>
  <c r="E74"/>
  <c r="D74"/>
  <c r="P23" s="1"/>
  <c r="T23" s="1"/>
  <c r="C74"/>
  <c r="AB26" s="1"/>
  <c r="AF26" s="1"/>
  <c r="B74"/>
  <c r="M73"/>
  <c r="L73"/>
  <c r="K73"/>
  <c r="M72"/>
  <c r="F72"/>
  <c r="M71"/>
  <c r="F71"/>
  <c r="N65"/>
  <c r="O70" s="1"/>
  <c r="Q60"/>
  <c r="M60"/>
  <c r="L60"/>
  <c r="C51" s="1"/>
  <c r="C60" s="1"/>
  <c r="K60"/>
  <c r="B51" s="1"/>
  <c r="F60"/>
  <c r="E60"/>
  <c r="P59"/>
  <c r="O56"/>
  <c r="O55"/>
  <c r="D51"/>
  <c r="D60" s="1"/>
  <c r="G44"/>
  <c r="AY29"/>
  <c r="AX29"/>
  <c r="AT29"/>
  <c r="AR29"/>
  <c r="AO25" s="1"/>
  <c r="AQ29"/>
  <c r="AP29"/>
  <c r="AL29"/>
  <c r="AK29"/>
  <c r="O59" s="1"/>
  <c r="AG29"/>
  <c r="AE29"/>
  <c r="AB25" s="1"/>
  <c r="AD29"/>
  <c r="AC29"/>
  <c r="Y29"/>
  <c r="P58" s="1"/>
  <c r="X29"/>
  <c r="O58" s="1"/>
  <c r="U29"/>
  <c r="S29"/>
  <c r="P22" s="1"/>
  <c r="P29" s="1"/>
  <c r="R29"/>
  <c r="Q29"/>
  <c r="M29"/>
  <c r="P57" s="1"/>
  <c r="L29"/>
  <c r="O57" s="1"/>
  <c r="G29"/>
  <c r="F29"/>
  <c r="E29"/>
  <c r="B23" s="1"/>
  <c r="B29" s="1"/>
  <c r="D29"/>
  <c r="C29"/>
  <c r="AS28"/>
  <c r="AF28"/>
  <c r="T28"/>
  <c r="AS27"/>
  <c r="AF27"/>
  <c r="T27"/>
  <c r="AS26"/>
  <c r="T26"/>
  <c r="T25"/>
  <c r="AS24"/>
  <c r="AF24"/>
  <c r="T24"/>
  <c r="B24"/>
  <c r="AS23"/>
  <c r="AF23"/>
  <c r="AS22"/>
  <c r="AF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H31" i="1823"/>
  <c r="F31"/>
  <c r="E31"/>
  <c r="D31"/>
  <c r="G31" s="1"/>
  <c r="G27"/>
  <c r="F22"/>
  <c r="G14"/>
  <c r="G13"/>
  <c r="G12"/>
  <c r="G13" i="1821"/>
  <c r="H65" i="1824" l="1"/>
  <c r="H29"/>
  <c r="P32"/>
  <c r="K65"/>
  <c r="T22"/>
  <c r="T29" s="1"/>
  <c r="B55"/>
  <c r="B60" s="1"/>
  <c r="B63" s="1"/>
  <c r="AF29"/>
  <c r="AF25"/>
  <c r="AB29"/>
  <c r="AB32" s="1"/>
  <c r="O60"/>
  <c r="AS29"/>
  <c r="B32"/>
  <c r="AS25"/>
  <c r="AO29"/>
  <c r="AO32" s="1"/>
  <c r="P60"/>
  <c r="E65" s="1"/>
  <c r="I80" i="1822"/>
  <c r="E74"/>
  <c r="D74"/>
  <c r="P23" s="1"/>
  <c r="T23" s="1"/>
  <c r="C74"/>
  <c r="AB26" s="1"/>
  <c r="AF26" s="1"/>
  <c r="B74"/>
  <c r="M73"/>
  <c r="L73"/>
  <c r="K73"/>
  <c r="M72"/>
  <c r="F72"/>
  <c r="M71"/>
  <c r="F71"/>
  <c r="Q60"/>
  <c r="O55" s="1"/>
  <c r="M60"/>
  <c r="D51" s="1"/>
  <c r="D60" s="1"/>
  <c r="L60"/>
  <c r="C51" s="1"/>
  <c r="C60" s="1"/>
  <c r="K60"/>
  <c r="B51" s="1"/>
  <c r="F60"/>
  <c r="E60"/>
  <c r="G44"/>
  <c r="AY29"/>
  <c r="AX29"/>
  <c r="AT29"/>
  <c r="AR29"/>
  <c r="AO25" s="1"/>
  <c r="AQ29"/>
  <c r="AP29"/>
  <c r="AL29"/>
  <c r="P59" s="1"/>
  <c r="AK29"/>
  <c r="O59" s="1"/>
  <c r="AG29"/>
  <c r="AE29"/>
  <c r="AB25" s="1"/>
  <c r="AD29"/>
  <c r="H65" s="1"/>
  <c r="AC29"/>
  <c r="Y29"/>
  <c r="P58" s="1"/>
  <c r="X29"/>
  <c r="O58" s="1"/>
  <c r="U29"/>
  <c r="S29"/>
  <c r="P22" s="1"/>
  <c r="T22" s="1"/>
  <c r="R29"/>
  <c r="Q29"/>
  <c r="M29"/>
  <c r="P57" s="1"/>
  <c r="L29"/>
  <c r="O57" s="1"/>
  <c r="G29"/>
  <c r="F29"/>
  <c r="E29"/>
  <c r="B23" s="1"/>
  <c r="B29" s="1"/>
  <c r="D29"/>
  <c r="C29"/>
  <c r="AS28"/>
  <c r="AF28"/>
  <c r="T28"/>
  <c r="AS27"/>
  <c r="AF27"/>
  <c r="T27"/>
  <c r="AS26"/>
  <c r="T26"/>
  <c r="T25"/>
  <c r="AS24"/>
  <c r="AF24"/>
  <c r="T24"/>
  <c r="B24"/>
  <c r="AS23"/>
  <c r="AF23"/>
  <c r="AS22"/>
  <c r="AF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H30" i="1821"/>
  <c r="G30"/>
  <c r="F30"/>
  <c r="E30"/>
  <c r="D30"/>
  <c r="G26"/>
  <c r="F21"/>
  <c r="G12"/>
  <c r="G11"/>
  <c r="I80" i="1820"/>
  <c r="F74"/>
  <c r="E74"/>
  <c r="D74"/>
  <c r="P23" s="1"/>
  <c r="T23" s="1"/>
  <c r="C74"/>
  <c r="AB26" s="1"/>
  <c r="AF26" s="1"/>
  <c r="B74"/>
  <c r="L73"/>
  <c r="K73"/>
  <c r="M72"/>
  <c r="F72"/>
  <c r="M71"/>
  <c r="M73" s="1"/>
  <c r="F71"/>
  <c r="Q60"/>
  <c r="M60"/>
  <c r="D51" s="1"/>
  <c r="D60" s="1"/>
  <c r="B55" s="1"/>
  <c r="L60"/>
  <c r="C51" s="1"/>
  <c r="C60" s="1"/>
  <c r="K60"/>
  <c r="B51" s="1"/>
  <c r="F60"/>
  <c r="E60"/>
  <c r="P59"/>
  <c r="O59"/>
  <c r="O57"/>
  <c r="O56"/>
  <c r="O55"/>
  <c r="G44"/>
  <c r="AY29"/>
  <c r="AX29"/>
  <c r="AT29"/>
  <c r="AR29"/>
  <c r="AO25" s="1"/>
  <c r="AQ29"/>
  <c r="AP29"/>
  <c r="AL29"/>
  <c r="AK29"/>
  <c r="AG29"/>
  <c r="AE29"/>
  <c r="AB25" s="1"/>
  <c r="AD29"/>
  <c r="H65" s="1"/>
  <c r="AC29"/>
  <c r="Y29"/>
  <c r="P58" s="1"/>
  <c r="X29"/>
  <c r="O58" s="1"/>
  <c r="U29"/>
  <c r="S29"/>
  <c r="R29"/>
  <c r="Q29"/>
  <c r="M29"/>
  <c r="P57" s="1"/>
  <c r="L29"/>
  <c r="G29"/>
  <c r="F29"/>
  <c r="E29"/>
  <c r="B23" s="1"/>
  <c r="B29" s="1"/>
  <c r="D29"/>
  <c r="C29"/>
  <c r="AS28"/>
  <c r="AF28"/>
  <c r="T28"/>
  <c r="AS27"/>
  <c r="AF27"/>
  <c r="T27"/>
  <c r="AS26"/>
  <c r="T26"/>
  <c r="T25"/>
  <c r="AS24"/>
  <c r="AF24"/>
  <c r="T24"/>
  <c r="B24"/>
  <c r="AS23"/>
  <c r="AF23"/>
  <c r="AS22"/>
  <c r="AF22"/>
  <c r="T22"/>
  <c r="P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H40" i="1819"/>
  <c r="G40"/>
  <c r="F40"/>
  <c r="E40"/>
  <c r="D40"/>
  <c r="G37"/>
  <c r="G36"/>
  <c r="F31"/>
  <c r="G26"/>
  <c r="G20"/>
  <c r="G18"/>
  <c r="G17"/>
  <c r="G31" s="1"/>
  <c r="I80" i="1818"/>
  <c r="F74"/>
  <c r="E74"/>
  <c r="D74"/>
  <c r="P23" s="1"/>
  <c r="T23" s="1"/>
  <c r="C74"/>
  <c r="B74"/>
  <c r="L73"/>
  <c r="K73"/>
  <c r="M72"/>
  <c r="F72"/>
  <c r="M71"/>
  <c r="F71"/>
  <c r="Q60"/>
  <c r="M60"/>
  <c r="L60"/>
  <c r="K60"/>
  <c r="B51" s="1"/>
  <c r="F60"/>
  <c r="E60"/>
  <c r="C60"/>
  <c r="P59"/>
  <c r="O56"/>
  <c r="O55"/>
  <c r="D51"/>
  <c r="D60" s="1"/>
  <c r="C51"/>
  <c r="G44"/>
  <c r="AY29"/>
  <c r="AX29"/>
  <c r="AT29"/>
  <c r="AR29"/>
  <c r="AO25" s="1"/>
  <c r="AQ29"/>
  <c r="AP29"/>
  <c r="AL29"/>
  <c r="AK29"/>
  <c r="O59" s="1"/>
  <c r="AG29"/>
  <c r="AE29"/>
  <c r="AB25" s="1"/>
  <c r="AD29"/>
  <c r="H65" s="1"/>
  <c r="AC29"/>
  <c r="Y29"/>
  <c r="P58" s="1"/>
  <c r="X29"/>
  <c r="O58" s="1"/>
  <c r="U29"/>
  <c r="S29"/>
  <c r="R29"/>
  <c r="Q29"/>
  <c r="M29"/>
  <c r="P57" s="1"/>
  <c r="L29"/>
  <c r="O57" s="1"/>
  <c r="G29"/>
  <c r="F29"/>
  <c r="E29"/>
  <c r="B23" s="1"/>
  <c r="B29" s="1"/>
  <c r="D29"/>
  <c r="C29"/>
  <c r="AS28"/>
  <c r="AF28"/>
  <c r="T28"/>
  <c r="AS27"/>
  <c r="AF27"/>
  <c r="T27"/>
  <c r="AS26"/>
  <c r="AF26"/>
  <c r="AB26"/>
  <c r="T26"/>
  <c r="T25"/>
  <c r="AS24"/>
  <c r="AF24"/>
  <c r="T24"/>
  <c r="B24"/>
  <c r="AS23"/>
  <c r="AF23"/>
  <c r="AS22"/>
  <c r="AF22"/>
  <c r="P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H9"/>
  <c r="AS8"/>
  <c r="AF8"/>
  <c r="T8"/>
  <c r="I8"/>
  <c r="H8"/>
  <c r="AU7"/>
  <c r="AS7"/>
  <c r="AH7"/>
  <c r="AF7"/>
  <c r="V7"/>
  <c r="T7"/>
  <c r="J7"/>
  <c r="I7"/>
  <c r="I29" s="1"/>
  <c r="H7"/>
  <c r="AS6"/>
  <c r="AF6"/>
  <c r="T6"/>
  <c r="I6"/>
  <c r="H6"/>
  <c r="AU5"/>
  <c r="AS5"/>
  <c r="AH5"/>
  <c r="AF5"/>
  <c r="V5"/>
  <c r="T5"/>
  <c r="J5"/>
  <c r="I5"/>
  <c r="H5"/>
  <c r="F74" i="1822" l="1"/>
  <c r="O56"/>
  <c r="O60" s="1"/>
  <c r="N65"/>
  <c r="O70" s="1"/>
  <c r="B55"/>
  <c r="B60" s="1"/>
  <c r="B63" s="1"/>
  <c r="K65"/>
  <c r="T29"/>
  <c r="H29"/>
  <c r="B65" i="1824"/>
  <c r="N65" i="1820"/>
  <c r="O70" s="1"/>
  <c r="O60"/>
  <c r="B60"/>
  <c r="B63" s="1"/>
  <c r="T29"/>
  <c r="H29"/>
  <c r="G21" i="1821"/>
  <c r="AS29" i="1822"/>
  <c r="B32"/>
  <c r="AS25"/>
  <c r="AO29"/>
  <c r="AO32" s="1"/>
  <c r="AF25"/>
  <c r="AF29" s="1"/>
  <c r="AB29"/>
  <c r="AB32" s="1"/>
  <c r="P60"/>
  <c r="E65" s="1"/>
  <c r="P29"/>
  <c r="P32" s="1"/>
  <c r="M73" i="1818"/>
  <c r="N65"/>
  <c r="O70" s="1"/>
  <c r="H29"/>
  <c r="B32" i="1820"/>
  <c r="AF25"/>
  <c r="AF29" s="1"/>
  <c r="AB29"/>
  <c r="AB32" s="1"/>
  <c r="E65"/>
  <c r="P60"/>
  <c r="AS25"/>
  <c r="AS29" s="1"/>
  <c r="AO29"/>
  <c r="AO32" s="1"/>
  <c r="P29"/>
  <c r="P32" s="1"/>
  <c r="K65"/>
  <c r="B32" i="1818"/>
  <c r="AS29"/>
  <c r="P60"/>
  <c r="E65" s="1"/>
  <c r="AS25"/>
  <c r="AO29"/>
  <c r="AO32" s="1"/>
  <c r="O60"/>
  <c r="AF25"/>
  <c r="AF29" s="1"/>
  <c r="AB29"/>
  <c r="AB32" s="1"/>
  <c r="K65"/>
  <c r="B55"/>
  <c r="B60" s="1"/>
  <c r="P29"/>
  <c r="P32" s="1"/>
  <c r="T22"/>
  <c r="T29" s="1"/>
  <c r="B65" i="1822" l="1"/>
  <c r="B65" i="1820"/>
  <c r="B63" i="1818"/>
  <c r="B65"/>
  <c r="H40" i="1817" l="1"/>
  <c r="F40"/>
  <c r="G40" s="1"/>
  <c r="E40"/>
  <c r="D40"/>
  <c r="G37"/>
  <c r="G36"/>
  <c r="F31"/>
  <c r="G26"/>
  <c r="G20"/>
  <c r="G18"/>
  <c r="G17"/>
  <c r="I80" i="1816"/>
  <c r="F74"/>
  <c r="E74"/>
  <c r="D74"/>
  <c r="P23" s="1"/>
  <c r="T23" s="1"/>
  <c r="C74"/>
  <c r="B74"/>
  <c r="M73"/>
  <c r="L73"/>
  <c r="K73"/>
  <c r="M72"/>
  <c r="F72"/>
  <c r="M71"/>
  <c r="F71"/>
  <c r="Q60"/>
  <c r="O55" s="1"/>
  <c r="M60"/>
  <c r="D51" s="1"/>
  <c r="D60" s="1"/>
  <c r="B55" s="1"/>
  <c r="L60"/>
  <c r="C51" s="1"/>
  <c r="C60" s="1"/>
  <c r="K60"/>
  <c r="B51" s="1"/>
  <c r="F60"/>
  <c r="E60"/>
  <c r="P59"/>
  <c r="O56"/>
  <c r="G44"/>
  <c r="AY29"/>
  <c r="AX29"/>
  <c r="AT29"/>
  <c r="AR29"/>
  <c r="AO25" s="1"/>
  <c r="AQ29"/>
  <c r="AP29"/>
  <c r="AL29"/>
  <c r="AK29"/>
  <c r="O59" s="1"/>
  <c r="AG29"/>
  <c r="AE29"/>
  <c r="AB25" s="1"/>
  <c r="AD29"/>
  <c r="AC29"/>
  <c r="Y29"/>
  <c r="P58" s="1"/>
  <c r="X29"/>
  <c r="O58" s="1"/>
  <c r="U29"/>
  <c r="N65" s="1"/>
  <c r="O70" s="1"/>
  <c r="S29"/>
  <c r="P22" s="1"/>
  <c r="P29" s="1"/>
  <c r="R29"/>
  <c r="Q29"/>
  <c r="M29"/>
  <c r="P57" s="1"/>
  <c r="L29"/>
  <c r="O57" s="1"/>
  <c r="G29"/>
  <c r="F29"/>
  <c r="E29"/>
  <c r="B23" s="1"/>
  <c r="B29" s="1"/>
  <c r="D29"/>
  <c r="H65" s="1"/>
  <c r="C29"/>
  <c r="AS28"/>
  <c r="AF28"/>
  <c r="T28"/>
  <c r="AS27"/>
  <c r="AF27"/>
  <c r="T27"/>
  <c r="AS26"/>
  <c r="AF26"/>
  <c r="AB26"/>
  <c r="T26"/>
  <c r="T25"/>
  <c r="AS24"/>
  <c r="AF24"/>
  <c r="T24"/>
  <c r="B24"/>
  <c r="AS23"/>
  <c r="AF23"/>
  <c r="AS22"/>
  <c r="AF22"/>
  <c r="AU21"/>
  <c r="AS21"/>
  <c r="AH21"/>
  <c r="AF21"/>
  <c r="T21"/>
  <c r="AS20"/>
  <c r="AF20"/>
  <c r="T20"/>
  <c r="AU19"/>
  <c r="AS19"/>
  <c r="AH19"/>
  <c r="AF19"/>
  <c r="T19"/>
  <c r="AS18"/>
  <c r="AF18"/>
  <c r="T18"/>
  <c r="I18"/>
  <c r="H18"/>
  <c r="AU17"/>
  <c r="AS17"/>
  <c r="AH17"/>
  <c r="AF17"/>
  <c r="V17"/>
  <c r="T17"/>
  <c r="J17"/>
  <c r="I17"/>
  <c r="H17"/>
  <c r="AS16"/>
  <c r="AF16"/>
  <c r="T16"/>
  <c r="I16"/>
  <c r="H16"/>
  <c r="AU15"/>
  <c r="AS15"/>
  <c r="AH15"/>
  <c r="AF15"/>
  <c r="V15"/>
  <c r="T15"/>
  <c r="J15"/>
  <c r="I15"/>
  <c r="H15"/>
  <c r="AS14"/>
  <c r="AF14"/>
  <c r="T14"/>
  <c r="N14"/>
  <c r="I14"/>
  <c r="H14"/>
  <c r="AU13"/>
  <c r="AS13"/>
  <c r="AI13"/>
  <c r="AH13"/>
  <c r="AF13"/>
  <c r="V13"/>
  <c r="T13"/>
  <c r="J13"/>
  <c r="I13"/>
  <c r="H13"/>
  <c r="AS12"/>
  <c r="AF12"/>
  <c r="T12"/>
  <c r="I12"/>
  <c r="H12"/>
  <c r="AU11"/>
  <c r="AS11"/>
  <c r="AH11"/>
  <c r="AF11"/>
  <c r="V11"/>
  <c r="T11"/>
  <c r="J11"/>
  <c r="I11"/>
  <c r="H11"/>
  <c r="AS10"/>
  <c r="AF10"/>
  <c r="T10"/>
  <c r="I10"/>
  <c r="H10"/>
  <c r="AU9"/>
  <c r="AS9"/>
  <c r="AH9"/>
  <c r="AF9"/>
  <c r="V9"/>
  <c r="T9"/>
  <c r="J9"/>
  <c r="I9"/>
  <c r="I29" s="1"/>
  <c r="H9"/>
  <c r="H29" s="1"/>
  <c r="AS8"/>
  <c r="AF8"/>
  <c r="T8"/>
  <c r="I8"/>
  <c r="H8"/>
  <c r="AU7"/>
  <c r="AS7"/>
  <c r="AH7"/>
  <c r="AF7"/>
  <c r="V7"/>
  <c r="T7"/>
  <c r="J7"/>
  <c r="I7"/>
  <c r="H7"/>
  <c r="AS6"/>
  <c r="AF6"/>
  <c r="T6"/>
  <c r="I6"/>
  <c r="H6"/>
  <c r="AU5"/>
  <c r="AS5"/>
  <c r="AH5"/>
  <c r="AF5"/>
  <c r="V5"/>
  <c r="T5"/>
  <c r="J5"/>
  <c r="I5"/>
  <c r="H5"/>
  <c r="H29" i="1815"/>
  <c r="F29"/>
  <c r="E29"/>
  <c r="D29"/>
  <c r="G26"/>
  <c r="G25"/>
  <c r="G20"/>
  <c r="F20"/>
  <c r="G12"/>
  <c r="G11"/>
  <c r="P32" i="1816" l="1"/>
  <c r="B60"/>
  <c r="B63" s="1"/>
  <c r="T22"/>
  <c r="T29" s="1"/>
  <c r="K65"/>
  <c r="G31" i="1817"/>
  <c r="G29" i="1815"/>
  <c r="O60" i="1816"/>
  <c r="AF29"/>
  <c r="B32"/>
  <c r="AS25"/>
  <c r="AS29" s="1"/>
  <c r="AO29"/>
  <c r="AO32" s="1"/>
  <c r="AF25"/>
  <c r="AB29"/>
  <c r="AB32" s="1"/>
  <c r="P60"/>
  <c r="E65" s="1"/>
  <c r="B65" l="1"/>
  <c r="Z23" i="1719"/>
  <c r="J41"/>
  <c r="H41"/>
  <c r="G41"/>
  <c r="J40"/>
  <c r="J39"/>
  <c r="T37" l="1"/>
  <c r="T36"/>
  <c r="T35"/>
  <c r="J35"/>
  <c r="B32"/>
  <c r="X31"/>
  <c r="P35" s="1"/>
  <c r="X29"/>
  <c r="W29"/>
  <c r="Q29"/>
  <c r="Q32" s="1"/>
  <c r="B29"/>
  <c r="H25"/>
  <c r="H29" s="1"/>
  <c r="H32" s="1"/>
  <c r="E23"/>
  <c r="E29" s="1"/>
  <c r="T22"/>
  <c r="T29" s="1"/>
  <c r="T32" s="1"/>
  <c r="N18"/>
  <c r="N29" s="1"/>
  <c r="N32" s="1"/>
  <c r="AB8"/>
  <c r="AA8"/>
  <c r="K25" s="1"/>
  <c r="K29" s="1"/>
  <c r="K32" s="1"/>
  <c r="Z8"/>
  <c r="Y8"/>
  <c r="X8"/>
  <c r="AB6"/>
  <c r="AB5"/>
  <c r="J1"/>
  <c r="E32" l="1"/>
  <c r="D35"/>
</calcChain>
</file>

<file path=xl/sharedStrings.xml><?xml version="1.0" encoding="utf-8"?>
<sst xmlns="http://schemas.openxmlformats.org/spreadsheetml/2006/main" count="8547" uniqueCount="361">
  <si>
    <t>:,L5Z</t>
  </si>
  <si>
    <t>U]H"ZGUZL</t>
  </si>
  <si>
    <t>D[8=M,L\S ;lJ";</t>
  </si>
  <si>
    <t>~8</t>
  </si>
  <si>
    <t>VFJS</t>
  </si>
  <si>
    <t>D];FOZ</t>
  </si>
  <si>
    <t>V[0JFg;
A]lS\U</t>
  </si>
  <si>
    <t>EPKM</t>
  </si>
  <si>
    <t>;MDvUF\WL</t>
  </si>
  <si>
    <t>pGFv&amp;o#_</t>
  </si>
  <si>
    <t>J[ZFvE]H</t>
  </si>
  <si>
    <t>5MZv!Zo55</t>
  </si>
  <si>
    <t>5MZv_*o__</t>
  </si>
  <si>
    <t>J[ZFvV\AFHL</t>
  </si>
  <si>
    <t>SM0LGFZ</t>
  </si>
  <si>
    <t>J[ZFvUF\WLG</t>
  </si>
  <si>
    <t>pGFv_5o#_</t>
  </si>
  <si>
    <t>;F;6v!Zo$5</t>
  </si>
  <si>
    <t>;MDvHFD</t>
  </si>
  <si>
    <t>S],PPP</t>
  </si>
  <si>
    <t>V[S;5|[;</t>
  </si>
  <si>
    <t>,MS,</t>
  </si>
  <si>
    <t>DF\UZM/ GF.8</t>
  </si>
  <si>
    <t>J,FNZ GF.8</t>
  </si>
  <si>
    <t>EMHN[ GF.8</t>
  </si>
  <si>
    <t>EU]0F  GF.8</t>
  </si>
  <si>
    <t>SMl0GFZ GF.8</t>
  </si>
  <si>
    <t xml:space="preserve">TF,F,F EMHN[ </t>
  </si>
  <si>
    <t xml:space="preserve"> 5MZA\NZ !#P#_</t>
  </si>
  <si>
    <t>JF0,F GF.8</t>
  </si>
  <si>
    <t>VlG0F v TF,F,F</t>
  </si>
  <si>
    <t xml:space="preserve">TF,F,F GF.8 </t>
  </si>
  <si>
    <t>RMZJF0vGF.8 !</t>
  </si>
  <si>
    <t>0FZL v J0MNZF</t>
  </si>
  <si>
    <t>;F;6vH]GFU-</t>
  </si>
  <si>
    <t>p5,[8F</t>
  </si>
  <si>
    <t>KULIF AMZJFJ</t>
  </si>
  <si>
    <t xml:space="preserve"> HFOZFAFN *P__</t>
  </si>
  <si>
    <t xml:space="preserve"> TF,F,F v ;F\UMN=F</t>
  </si>
  <si>
    <t xml:space="preserve"> 5MZA\NZ )P__</t>
  </si>
  <si>
    <t>U]\NF GF.8</t>
  </si>
  <si>
    <t>N[JUFD 5o$5</t>
  </si>
  <si>
    <t xml:space="preserve"> HFOZFAFN (o__</t>
  </si>
  <si>
    <t>N[JUFD !#o$5</t>
  </si>
  <si>
    <t>TF,F,F ;LP;LP 5o#_</t>
  </si>
  <si>
    <t>TF,F,F ;LP;LP !Zo$5</t>
  </si>
  <si>
    <t>l0,1F</t>
  </si>
  <si>
    <t>U]H"Z</t>
  </si>
  <si>
    <t>D];FOZ 5F;</t>
  </si>
  <si>
    <t xml:space="preserve">lJWFYL" 5F; </t>
  </si>
  <si>
    <t>S],PP</t>
  </si>
  <si>
    <t>O|L 5F;</t>
  </si>
  <si>
    <t>;LP0LPV[;P G\P</t>
  </si>
  <si>
    <t>;DI</t>
  </si>
  <si>
    <t>ZN 8=L5G]\ GFD</t>
  </si>
  <si>
    <t>8=L5 lSPDLP</t>
  </si>
  <si>
    <t>ZN 8=L5 ;\bIF</t>
  </si>
  <si>
    <t>S], ZN
 lSPDLP</t>
  </si>
  <si>
    <t>ZNG]\ SFZ6</t>
  </si>
  <si>
    <t>L/T</t>
  </si>
  <si>
    <t>J[ZFJ/ v  CLZ6J[, v VFSM,JF0L</t>
  </si>
  <si>
    <t>S],PPPP</t>
  </si>
  <si>
    <t xml:space="preserve">J[ZFJ/ v pS0LIF </t>
  </si>
  <si>
    <t>J[ZFJ/ v ;JGL</t>
  </si>
  <si>
    <t>;MDvD]gãF</t>
  </si>
  <si>
    <t>ZL5M8"</t>
  </si>
  <si>
    <t>S],</t>
  </si>
  <si>
    <t xml:space="preserve">G[8 </t>
  </si>
  <si>
    <t>;L8L\U</t>
  </si>
  <si>
    <t>G[8</t>
  </si>
  <si>
    <t>J[ZFvNFCMN</t>
  </si>
  <si>
    <t>pGF v ZFHSM8</t>
  </si>
  <si>
    <t>J[ZFvHFD</t>
  </si>
  <si>
    <t>ZLh"J[XG</t>
  </si>
  <si>
    <t>;MDvVMBF</t>
  </si>
  <si>
    <t>J[ZFvDC]JF</t>
  </si>
  <si>
    <t>J[ZFvEFJ _&amp;o#_</t>
  </si>
  <si>
    <t>J[ZFvEFJ !!o#_</t>
  </si>
  <si>
    <t>J[ZFvEFJ !&amp;o!5</t>
  </si>
  <si>
    <t>J[ZFvEFJ Z!o#_</t>
  </si>
  <si>
    <t>J[ZFvZFHSM8</t>
  </si>
  <si>
    <t>S[X</t>
  </si>
  <si>
    <t>J[ZF v UF\WL</t>
  </si>
  <si>
    <t>GJR L</t>
  </si>
  <si>
    <t>EXP L</t>
  </si>
  <si>
    <t>G[8 ZLh"J[XG</t>
  </si>
  <si>
    <t>LOCAL</t>
  </si>
  <si>
    <t>SLP L</t>
  </si>
  <si>
    <t xml:space="preserve"> N{lGS VM5Z[X ZL5M8" ov  ZO SFD </t>
  </si>
  <si>
    <t xml:space="preserve"> N{lGS VM5Z[X ZL5M8" ov  ZO SFD</t>
  </si>
  <si>
    <t>;F/\U5]Z</t>
  </si>
  <si>
    <t>DLGL</t>
  </si>
  <si>
    <t>TF,F,F v WFJF v TF,F,F</t>
  </si>
  <si>
    <t>J[ZFJ/v  E\0]ZLv J[ZFJ/</t>
  </si>
  <si>
    <t>J[ZFJ/ v 0FPJ0MNZF v RL+M0 v J0MP v J[ZFJ/</t>
  </si>
  <si>
    <t>J[ZFJ/ v VlG0Fv J[ZFJ/</t>
  </si>
  <si>
    <t>J[ZFJ/ v TF,F,F v J0MNZF v EMHN[ v J[ZFJ/</t>
  </si>
  <si>
    <t>J[ZFJ/v  J0MNZF v J[ZFJ/</t>
  </si>
  <si>
    <t>J[ZFJ/ v KULIF v AMZJFJ</t>
  </si>
  <si>
    <t xml:space="preserve">.8F/L GF.8 </t>
  </si>
  <si>
    <t>,M-JF ;M/FH</t>
  </si>
  <si>
    <t>94 95</t>
  </si>
  <si>
    <t>RMZJF0vGF.8 Z</t>
  </si>
  <si>
    <t>WFJF v H]GFU-</t>
  </si>
  <si>
    <t>5F; VFJS</t>
  </si>
  <si>
    <t>V[0JFg;
A]lS\U ZL5M8"  !! D]HA</t>
  </si>
  <si>
    <t>5F; 
VFJS</t>
  </si>
  <si>
    <t>V[ A]SL]\U</t>
  </si>
  <si>
    <r>
      <t xml:space="preserve">V[0JFg;
</t>
    </r>
    <r>
      <rPr>
        <sz val="14"/>
        <color theme="1"/>
        <rFont val="Cambria"/>
        <family val="1"/>
        <scheme val="major"/>
      </rPr>
      <t xml:space="preserve">OPRS </t>
    </r>
    <r>
      <rPr>
        <sz val="14"/>
        <color theme="1"/>
        <rFont val="LMG-Arun"/>
      </rPr>
      <t xml:space="preserve"> D]HA</t>
    </r>
  </si>
  <si>
    <t>5F; ZL5M8" D]HA</t>
  </si>
  <si>
    <t>5F; 0LP;LP;LP D]HA</t>
  </si>
  <si>
    <r>
      <t xml:space="preserve">V[ A]SL]\U
</t>
    </r>
    <r>
      <rPr>
        <b/>
        <sz val="12"/>
        <color rgb="FF000000"/>
        <rFont val="Cambria"/>
        <family val="1"/>
        <scheme val="major"/>
      </rPr>
      <t>OPRS</t>
    </r>
  </si>
  <si>
    <t>J[ZFJ/ v VFãL  v J[ZFJ/</t>
  </si>
  <si>
    <t>A; G\</t>
  </si>
  <si>
    <t>.,[S8=LS A; DFCLTL</t>
  </si>
  <si>
    <t>SLPDLP</t>
  </si>
  <si>
    <t>S\0S8Z
 J5ZFX</t>
  </si>
  <si>
    <t>,ShZL</t>
  </si>
  <si>
    <t>J[ZFJ/ v U0] v TF,F,F</t>
  </si>
  <si>
    <t>.,[S8=LS 
A;
;LP0LPV[;PG\</t>
  </si>
  <si>
    <t>J[ZFJ/v  ,M-JFv J[ZFJ/</t>
  </si>
  <si>
    <t>J[ZFJ/  v EMHN[ v VFSM,JF0L v J[ZFJ/</t>
  </si>
  <si>
    <t>J[ZFJ/v ,M-JF v  ;M/FH v  J[ZFJ/</t>
  </si>
  <si>
    <t>.8F/L  v BMZF;F v .8F/L</t>
  </si>
  <si>
    <t>TFZLB ov</t>
  </si>
  <si>
    <t>S\0S8Z
GFD</t>
  </si>
  <si>
    <t>0=FIJZ
GFD</t>
  </si>
  <si>
    <t>GLS] A[G</t>
  </si>
  <si>
    <t>DLT, A[G</t>
  </si>
  <si>
    <t>ULTF A[G</t>
  </si>
  <si>
    <t>UM5F, EF.</t>
  </si>
  <si>
    <t>MEHUL BHAI</t>
  </si>
  <si>
    <t>MILAN BHOLa</t>
  </si>
  <si>
    <t>SARMAN CHAVDA</t>
  </si>
  <si>
    <t>DIPAKBHAI</t>
  </si>
  <si>
    <t>NARAN</t>
  </si>
  <si>
    <t>D[C], EF.</t>
  </si>
  <si>
    <t>DL,G EF.</t>
  </si>
  <si>
    <t>;ZD6 EF.</t>
  </si>
  <si>
    <t>NL5S EF.</t>
  </si>
  <si>
    <t>S\0S8ZG]\ GFD</t>
  </si>
  <si>
    <t>0=FIJZG]\ GFD</t>
  </si>
  <si>
    <t>Z\HG A[G</t>
  </si>
  <si>
    <t>J[ZFvJ0MNZF _)o__</t>
  </si>
  <si>
    <t>J[ZFvJ0MNZF Z!o__</t>
  </si>
  <si>
    <t>J[ZFvUF\WLG Z#o5_</t>
  </si>
  <si>
    <t>DMZF;F GF.8</t>
  </si>
  <si>
    <t>J[ZFJ/ v J0MNZF v J[ZFJ/</t>
  </si>
  <si>
    <t>J[ZFJ/ v J,FNZ</t>
  </si>
  <si>
    <t>J[ZFJ/v  8L\A0L v J[ZFJ/</t>
  </si>
  <si>
    <t>77 78</t>
  </si>
  <si>
    <t>J[ZFJ/  v HFOZFAFN v J[ZFJ/</t>
  </si>
  <si>
    <t>GFZ6EF.</t>
  </si>
  <si>
    <t>VFSM,JF0L v RL+M0</t>
  </si>
  <si>
    <t>A|[S 0FpG DFCLTL</t>
  </si>
  <si>
    <t>ZN SLPDLP</t>
  </si>
  <si>
    <t>SFZ6</t>
  </si>
  <si>
    <t>ALP0LP:Y/</t>
  </si>
  <si>
    <t>TOTAL</t>
  </si>
  <si>
    <t>PASSENGER</t>
  </si>
  <si>
    <t>INCOME</t>
  </si>
  <si>
    <t>SLEEPER</t>
  </si>
  <si>
    <t>GURJAR</t>
  </si>
  <si>
    <t>EXPRESS</t>
  </si>
  <si>
    <t>LUXURY</t>
  </si>
  <si>
    <t>METROLINK</t>
  </si>
  <si>
    <t>MINI</t>
  </si>
  <si>
    <t>ROUTE</t>
  </si>
  <si>
    <t>GND-2130</t>
  </si>
  <si>
    <t>DHD-1230</t>
  </si>
  <si>
    <t>BRD-0900</t>
  </si>
  <si>
    <t>GND-0715</t>
  </si>
  <si>
    <t>UNA-0630</t>
  </si>
  <si>
    <t>DVG-0545</t>
  </si>
  <si>
    <t>JFR-0700</t>
  </si>
  <si>
    <t>BRD-2100</t>
  </si>
  <si>
    <t>PBR-1255</t>
  </si>
  <si>
    <t>DVG-1345</t>
  </si>
  <si>
    <t>PBR-0705</t>
  </si>
  <si>
    <t>BHJ-2130</t>
  </si>
  <si>
    <t>GND-0615</t>
  </si>
  <si>
    <t>GND-2350</t>
  </si>
  <si>
    <t>OKHA-1400</t>
  </si>
  <si>
    <t>PBR-0700</t>
  </si>
  <si>
    <t>VLD-1230</t>
  </si>
  <si>
    <t>JFR-0800</t>
  </si>
  <si>
    <t>KDN-1330</t>
  </si>
  <si>
    <t>BGD-1315</t>
  </si>
  <si>
    <t>GND-1400</t>
  </si>
  <si>
    <t>AMJ-1840</t>
  </si>
  <si>
    <t>BHJ-1015</t>
  </si>
  <si>
    <t>RJT-1530</t>
  </si>
  <si>
    <t>JMN-0700</t>
  </si>
  <si>
    <t>UNA-0500</t>
  </si>
  <si>
    <t>PBR-1400</t>
  </si>
  <si>
    <t>MGL-1300</t>
  </si>
  <si>
    <t>JND-1245</t>
  </si>
  <si>
    <t>DVR-0545</t>
  </si>
  <si>
    <t>MRS-1330</t>
  </si>
  <si>
    <t>GND-2030</t>
  </si>
  <si>
    <t>BVN-0630</t>
  </si>
  <si>
    <t>JMN-0545</t>
  </si>
  <si>
    <t>LDV-0630</t>
  </si>
  <si>
    <t>AND-0530</t>
  </si>
  <si>
    <t>BJD-0600</t>
  </si>
  <si>
    <t>JND-0615</t>
  </si>
  <si>
    <t>TLL-1445</t>
  </si>
  <si>
    <t>KDN-1240</t>
  </si>
  <si>
    <t>MDR-1830</t>
  </si>
  <si>
    <t>RJT-1500</t>
  </si>
  <si>
    <t>BVN-1615</t>
  </si>
  <si>
    <t>SRG-0500</t>
  </si>
  <si>
    <t>UPT-0630</t>
  </si>
  <si>
    <t>VDL-1330</t>
  </si>
  <si>
    <t>CC-0530</t>
  </si>
  <si>
    <t>JND-1600</t>
  </si>
  <si>
    <t>BVN-1130</t>
  </si>
  <si>
    <t>CC-1245</t>
  </si>
  <si>
    <t>CGY-0630</t>
  </si>
  <si>
    <t>TLL-1330</t>
  </si>
  <si>
    <t>MHV-0830</t>
  </si>
  <si>
    <t>ITL-1230</t>
  </si>
  <si>
    <t>CHR-1220</t>
  </si>
  <si>
    <t>BVN-2130</t>
  </si>
  <si>
    <t>CHR-0930</t>
  </si>
  <si>
    <t>PASS</t>
  </si>
  <si>
    <t>OLD</t>
  </si>
  <si>
    <t>NEW</t>
  </si>
  <si>
    <t>CASH</t>
  </si>
  <si>
    <t>ADVANDE BOOKING</t>
  </si>
  <si>
    <t>Z:TM BZFA HFJ\+L GF.8</t>
  </si>
  <si>
    <t>J[ZFJ/ v WFJF v H]GFU-</t>
  </si>
  <si>
    <t>CREW</t>
  </si>
  <si>
    <t xml:space="preserve"># XL0I], ,M 8=FOLS ZN 
! XL0I], S' XM8" ZN 
! XL0I], ALP0LP ZN </t>
  </si>
  <si>
    <t>GJ-18-Z-3198</t>
  </si>
  <si>
    <t>8FIZ 5\RZ</t>
  </si>
  <si>
    <t>YZ[,L</t>
  </si>
  <si>
    <t>N{lGS VM5Z[X ZL5M8" ov  ZO SFD                                                                                 TF  _!q!_qZ_Z#</t>
  </si>
  <si>
    <t xml:space="preserve">0[.,L VM5Z[XG ZL5M8"v J[ZFJ/ 0[5M TFZLB o #_q_)qZ_Z# </t>
  </si>
  <si>
    <t xml:space="preserve">&amp; XL0I], ,M 8=FOLS ZN </t>
  </si>
  <si>
    <t xml:space="preserve">0[.,L VM5Z[XG ZL5M8"v J[ZFJ/ 0[5M TFZLB o _!q!_qZ_Z# </t>
  </si>
  <si>
    <t>N{lGS VM5Z[X ZL5M8" ov  ZO SFD                                                                                 TF  _#q!_qZ_Z#</t>
  </si>
  <si>
    <t>N{lGS VM5Z[X ZL5M8" ov  ZO SFD                                                                                 TF  _Zq!_qZ_Z#</t>
  </si>
  <si>
    <t>N{lGS VM5Z[X ZL5M8" ov  ZO SFD                                                                                 TF  _$q!_qZ_Z#</t>
  </si>
  <si>
    <t>J[ZFJ/  v U]\NF</t>
  </si>
  <si>
    <t>CANCEL</t>
  </si>
  <si>
    <t xml:space="preserve"># XL0I], ,M 8=FOLS ZN 
! XL0I], S' XM8" ZN 
</t>
  </si>
  <si>
    <t>VEHICLE SHORT</t>
  </si>
  <si>
    <t xml:space="preserve">0[.,L VM5Z[XG ZL5M8"v J[ZFJ/ 0[5M TFZLB o _Zq!_qZ_Z# </t>
  </si>
  <si>
    <t>N{lGS VM5Z[X ZL5M8" ov  ZO SFD                                                                                 TF  _5q!_qZ_Z#</t>
  </si>
  <si>
    <t xml:space="preserve">0[.,L VM5Z[XG ZL5M8"v J[ZFJ/ 0[5M TFZLB o _$q!_qZ_Z# </t>
  </si>
  <si>
    <t xml:space="preserve">0[.,L VM5Z[XG ZL5M8"v J[ZFJ/ 0[5M TFZLB o _#q!_qZ_Z# </t>
  </si>
  <si>
    <t xml:space="preserve"> U]\NF GF.8</t>
  </si>
  <si>
    <t xml:space="preserve">0[.,L VM5Z[XG ZL5M8"v J[ZFJ/ 0[5M TFZLB o _5q!_qZ_Z# </t>
  </si>
  <si>
    <t>.8F/L GF.8</t>
  </si>
  <si>
    <t xml:space="preserve">HFCLA[G </t>
  </si>
  <si>
    <t xml:space="preserve">0[.,L VM5Z[XG ZL5M8"v J[ZFJ/ 0[5M TFZLB o _&amp;q!_qZ_Z# </t>
  </si>
  <si>
    <t>73 74</t>
  </si>
  <si>
    <t xml:space="preserve"># XL0I], ,M 8=FOLS ZN 
Z XL0I], S' XM8" ZN 
</t>
  </si>
  <si>
    <t xml:space="preserve">0[.,L VM5Z[XG ZL5M8"v J[ZFJ/ 0[5M TFZLB o _*q!_qZ_Z# </t>
  </si>
  <si>
    <t>N{lGS VM5Z[X ZL5M8" ov  ZO SFD                                                                                 TF  _(q!_qZ_Z#</t>
  </si>
  <si>
    <t>N{lGS VM5Z[X ZL5M8" ov  ZO SFD                                                                                 TF  _*q!_qZ_Z#</t>
  </si>
  <si>
    <t>N{lGS VM5Z[X ZL5M8" ov  ZO SFD                                                                                 TF  _)!_qZ_Z#</t>
  </si>
  <si>
    <t xml:space="preserve">0[.,L VM5Z[XG ZL5M8"v J[ZFJ/ 0[5M TFZLB o _(q!_qZ_Z# </t>
  </si>
  <si>
    <t xml:space="preserve">&amp; XL0I], ,M 8=FOLS ZN 
! XL0I], S' XM8" ZN </t>
  </si>
  <si>
    <t>J[ZFJ/  v DF\UZM/ v J[ZFJ/</t>
  </si>
  <si>
    <t xml:space="preserve"># XL0I], ,M 8=FOLS ZN 
# XL0I], S' XM8" ZN 
</t>
  </si>
  <si>
    <t>BD KESHOD</t>
  </si>
  <si>
    <t>GJ-18-Z-0170</t>
  </si>
  <si>
    <t>DLS[GLS</t>
  </si>
  <si>
    <t>S[XMN</t>
  </si>
  <si>
    <t xml:space="preserve">0[.,L VM5Z[XG ZL5M8"v J[ZFJ/ 0[5M TFZLB o _)q!_qZ_Z# </t>
  </si>
  <si>
    <t xml:space="preserve">0[.,L VM5Z[XG ZL5M8"v J[ZFJ/ 0[5M TFZLB o !_q!_qZ_Z# </t>
  </si>
  <si>
    <t xml:space="preserve">0[.,L VM5Z[XG ZL5M8"v J[ZFJ/ 0[5M TFZLB o !!q!_qZ_Z# </t>
  </si>
  <si>
    <t>N{lGS VM5Z[X ZL5M8" ov  ZO SFD                                                                                 TF  !!!_qZ_Z#</t>
  </si>
  <si>
    <t>N{lGS VM5Z[X ZL5M8" ov  ZO SFD                                                                                 TF  !#q!_qZ_Z#</t>
  </si>
  <si>
    <t>N{lGS VM5Z[X ZL5M8" ov  ZO SFD                                                                                 TF  !Zq!_qZ_Z#</t>
  </si>
  <si>
    <t>J[ZFJ/ v p5,[8Fv J[ZFJ/</t>
  </si>
  <si>
    <t xml:space="preserve">0[.,L VM5Z[XG ZL5M8"v J[ZFJ/ 0[5M TFZLB o !Zq!_qZ_Z# </t>
  </si>
  <si>
    <t>N{lGS VM5Z[X ZL5M8" ov  ZO SFD                                                                                 TF  !$q!_qZ_Z#</t>
  </si>
  <si>
    <t>RMZJF0 GF.8</t>
  </si>
  <si>
    <t>J[ZFJ/ v E]H</t>
  </si>
  <si>
    <t>ACCIDENT MORBI</t>
  </si>
  <si>
    <t xml:space="preserve">0[.,L VM5Z[XG ZL5M8"v J[ZFJ/ 0[5M TFZLB o !#q!_qZ_Z# </t>
  </si>
  <si>
    <t xml:space="preserve">0[.,L VM5Z[XG ZL5M8"v J[ZFJ/ 0[5M TFZLB o !$q!_qZ_Z# </t>
  </si>
  <si>
    <t>N{lGS VM5Z[X ZL5M8" ov  ZO SFD                                                                                 TF  !5q!_qZ_Z#</t>
  </si>
  <si>
    <t xml:space="preserve"> E]H v J[ZFJ/</t>
  </si>
  <si>
    <t>J[ZFJ/ v TF,F,F v J[ZFJ/</t>
  </si>
  <si>
    <t xml:space="preserve"># XL0I], ,M 8=FOLS ZN 
5 XL0I], S' XM8" ZN 
! XL0I], VS:DFT ;AA ZN </t>
  </si>
  <si>
    <t>EXTRA</t>
  </si>
  <si>
    <t xml:space="preserve">0[.,L VM5Z[XG ZL5M8"v J[ZFJ/ 0[5M TFZLB o !5q!_qZ_Z# </t>
  </si>
  <si>
    <t>J[ZFJ/v N[JUFD v H]GFU-</t>
  </si>
  <si>
    <t>75 76</t>
  </si>
  <si>
    <t xml:space="preserve">&amp; XL0I], ,M 8=FOLS ZN 
$ XL0I], V[S;8=F ZN 
Z XL0I], S' XM8" ZN </t>
  </si>
  <si>
    <t xml:space="preserve">0[.,L VM5Z[XG ZL5M8"v J[ZFJ/ 0[5M TFZLB o !&amp;q!_qZ_Z# </t>
  </si>
  <si>
    <t>N{lGS VM5Z[X ZL5M8" ov  ZO SFD                                                                                 TF  !&amp;q!_qZ_Z#</t>
  </si>
  <si>
    <t xml:space="preserve"># XL0I], ,M 8=FOLS ZN 
# XL0I], S' XM8" ZN </t>
  </si>
  <si>
    <t>22-09-2023</t>
  </si>
  <si>
    <t>VEHICLE</t>
  </si>
  <si>
    <t>J[ZFJ/  v U]\NF v J[ZFJ/</t>
  </si>
  <si>
    <t xml:space="preserve"># XL0I], ,M 8=FOLS ZN 
Z XL0I], S' XM8" ZN </t>
  </si>
  <si>
    <t xml:space="preserve">0[.,L VM5Z[XG ZL5M8"v J[ZFJ/ 0[5M TFZLB o !*q!_qZ_Z# </t>
  </si>
  <si>
    <t>N{lGS VM5Z[X ZL5M8" ov  ZO SFD                                                                                 TF  !(q!_qZ_Z#</t>
  </si>
  <si>
    <t>N{lGS VM5Z[X ZL5M8" ov  ZO SFD                                                                                 TF  !)q!_qZ_Z#</t>
  </si>
  <si>
    <t>J[ZFJ/ v H]GFU- v J[ZFJ/</t>
  </si>
  <si>
    <t>BD TALALA</t>
  </si>
  <si>
    <t xml:space="preserve">0[.,L VM5Z[XG ZL5M8"v J[ZFJ/ 0[5M TFZLB o !(q!_qZ_Z# </t>
  </si>
  <si>
    <t>GJ-18-Z-8826</t>
  </si>
  <si>
    <t>TF,F,F</t>
  </si>
  <si>
    <t xml:space="preserve">0[.,L VM5Z[XG ZL5M8"v J[ZFJ/ 0[5M TFZLB o !)q!_qZ_Z# </t>
  </si>
  <si>
    <t>N{lGS VM5Z[X ZL5M8" ov  ZO SFD                                                                                 TF  Z_q!_qZ_Z#</t>
  </si>
  <si>
    <t>J[ZFJ/ v DF\UZM/ v J[ZFJ/</t>
  </si>
  <si>
    <t>J[ZFJ/ v 5MZA\NZv J[ZFJ/</t>
  </si>
  <si>
    <t>J[ZFJ/ v VFäL v 5MZA\NZv J[ZFJ/</t>
  </si>
  <si>
    <t>N{lGS VM5Z[X ZL5M8" ov  ZO SFD                                                                                 TF  ZZq!_qZ_Z#</t>
  </si>
  <si>
    <t xml:space="preserve">0[.,L VM5Z[XG ZL5M8"v J[ZFJ/ 0[5M TFZLB o Z!q!_qZ_Z# </t>
  </si>
  <si>
    <t xml:space="preserve"># XL0I], ,M 8=FOLS ZN 
5 XL0I], S' XM8" ZN </t>
  </si>
  <si>
    <t>N{lGS VM5Z[X ZL5M8" ov  ZO SFD                                                                                 TF  Z#q!_qZ_Z#</t>
  </si>
  <si>
    <t xml:space="preserve"> J,FNZ GF.8</t>
  </si>
  <si>
    <t xml:space="preserve"> EU]0F GF.8</t>
  </si>
  <si>
    <t>J[ZFJ/ v TF,F,F v H]GFU-</t>
  </si>
  <si>
    <t xml:space="preserve">&amp; XL0I], ,M 8=FOLS ZN 
$ XL0I], V[S;8=F ZN 
$ XL0I], S' XM8" ZN </t>
  </si>
  <si>
    <t xml:space="preserve">       </t>
  </si>
  <si>
    <t xml:space="preserve">0[.,L VM5Z[XG ZL5M8"v J[ZFJ/ 0[5M TFZLB o Z#q!_qZ_Z# </t>
  </si>
  <si>
    <t>N{lGS VM5Z[X ZL5M8" ov  ZO SFD                                                                                 TF  Z5q!_qZ_Z#</t>
  </si>
  <si>
    <t>N{lGS VM5Z[X ZL5M8" ov  ZO SFD                                                                                 TF  Z$q!_qZ_Z#</t>
  </si>
  <si>
    <t xml:space="preserve">0[.,L VM5Z[XG ZL5M8"v J[ZFJ/ 0[5M TFZLB o Z$q!_qZ_Z# </t>
  </si>
  <si>
    <t xml:space="preserve">0[.,L VM5Z[XG ZL5M8"v J[ZFJ/ 0[5M TFZLB o ZZq!_qZ_Z# </t>
  </si>
  <si>
    <t xml:space="preserve">&amp; XL0I], ,M 8=FOLS ZN 
( XL0I], S' XM8" ZN </t>
  </si>
  <si>
    <t xml:space="preserve">&amp; XL0I], ,M 8=FOLS ZN 
5 XL0I], S' XM8" ZN </t>
  </si>
  <si>
    <t>N{lGS VM5Z[X ZL5M8" ov  ZO SFD                                                                                 TF  Z&amp;q!_qZ_Z#</t>
  </si>
  <si>
    <t xml:space="preserve">0[.,L VM5Z[XG ZL5M8"v J[ZFJ/ 0[5M TFZLB o Z5q!_qZ_Z# </t>
  </si>
  <si>
    <t>CC</t>
  </si>
  <si>
    <t>J[ZFJ/ v EU]0F</t>
  </si>
  <si>
    <t>CC  DHORAJI RETURN</t>
  </si>
  <si>
    <t>J[ZFJ/ v HFDGUZ v ;MDGFY</t>
  </si>
  <si>
    <t>24 25</t>
  </si>
  <si>
    <t xml:space="preserve">U]H"Z </t>
  </si>
  <si>
    <t xml:space="preserve">0[.,L VM5Z[XG ZL5M8"v J[ZFJ/ 0[5M TFZLB o Z&amp;q!_qZ_Z# </t>
  </si>
  <si>
    <t>N{lGS VM5Z[X ZL5M8" ov  ZO SFD                                                                                 TF  Z(q!_qZ_Z#</t>
  </si>
  <si>
    <t xml:space="preserve">0[.,L VM5Z[XG ZL5M8"v J[ZFJ/ 0[5M TFZLB o Z*q!_qZ_Z# </t>
  </si>
  <si>
    <t xml:space="preserve">49 50 </t>
  </si>
  <si>
    <t>;MDGFY v ;F/\U5]Z v ;MDGFY</t>
  </si>
  <si>
    <t xml:space="preserve">EU]0F v J[ZFJ/ </t>
  </si>
  <si>
    <t xml:space="preserve"># XL0I], ,M 8=FOLS ZN 
$ XL0I], ;LP;LP ;AA ZN </t>
  </si>
  <si>
    <t xml:space="preserve"># XL0I], ,M 8=FOLS ZN 
! XL0I], S' XM8" ZN 
5 XL0I], ;LP;LP ;AA ZN </t>
  </si>
  <si>
    <t>N{lGS VM5Z[X ZL5M8" ov  ZO SFD                                                                                 TF  Z)q!_qZ_Z#</t>
  </si>
  <si>
    <t xml:space="preserve"># XL0I], ,M 8=FOLS ZN 
! XL0I], S' XM8" ZN 
$ XL0I], ;LP;LP ;AA ZN </t>
  </si>
  <si>
    <t xml:space="preserve">0[.,L VM5Z[XG ZL5M8"v J[ZFJ/ 0[5M TFZLB o Z(q!_qZ_Z# </t>
  </si>
  <si>
    <t>N{lGS VM5Z[X ZL5M8" ov  ZO SFD                                                                                 TF  #!q!_qZ_Z#</t>
  </si>
  <si>
    <t xml:space="preserve">0[.,L VM5Z[XG ZL5M8"v J[ZFJ/ 0[5M TFZLB o Z)q!_qZ_Z# </t>
  </si>
  <si>
    <t xml:space="preserve">&amp; XL0I], ,M 8=FOLS ZN 
# XL0I], S' XM8" ZN </t>
  </si>
  <si>
    <t xml:space="preserve">0[.,L VM5Z[XG ZL5M8"v J[ZFJ/ 0[5M TFZLB o #_q!_qZ_Z# </t>
  </si>
  <si>
    <t>N{lGS VM5Z[X ZL5M8" ov  ZO SFD                                                                                 TF  #_q!_qZ_Z#</t>
  </si>
  <si>
    <t>SM0LGFZ GF.8</t>
  </si>
  <si>
    <t>BD KODINAR</t>
  </si>
  <si>
    <t>5FJZ ;%,FI</t>
  </si>
  <si>
    <t>GJ-18-Z-4458</t>
  </si>
  <si>
    <t xml:space="preserve"># XL0I], ,M 8=FOLS ZN 
! XL0I], S' XM8" ZN </t>
  </si>
  <si>
    <t>J[ZFJ/ v DF/LIF v J[ZFJ/</t>
  </si>
  <si>
    <t xml:space="preserve">0[.,L VM5Z[XG ZL5M8"v J[ZFJ/ 0[5M TFZLB o #!q!_qZ_Z# 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</si>
</sst>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8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000000"/>
      <name val="LMG-Arun"/>
    </font>
    <font>
      <sz val="11"/>
      <name val="Calibri"/>
      <family val="2"/>
    </font>
    <font>
      <sz val="14"/>
      <color rgb="FF000000"/>
      <name val="LMG-Arun"/>
    </font>
    <font>
      <sz val="14"/>
      <color rgb="FF000000"/>
      <name val="Calibri"/>
      <family val="2"/>
    </font>
    <font>
      <sz val="14"/>
      <color rgb="FF002060"/>
      <name val="LMG-Arun"/>
    </font>
    <font>
      <b/>
      <sz val="12"/>
      <color rgb="FF000000"/>
      <name val="LMG-Arun"/>
    </font>
    <font>
      <sz val="14"/>
      <color rgb="FF002060"/>
      <name val="Calibri"/>
      <family val="2"/>
    </font>
    <font>
      <sz val="12"/>
      <color rgb="FF002060"/>
      <name val="LMG-Arun"/>
    </font>
    <font>
      <sz val="12"/>
      <color rgb="FF000000"/>
      <name val="Calibri"/>
      <family val="2"/>
    </font>
    <font>
      <sz val="14"/>
      <color rgb="FF000000"/>
      <name val="Cambria"/>
      <family val="1"/>
    </font>
    <font>
      <b/>
      <sz val="14"/>
      <color rgb="FF000000"/>
      <name val="Calibri"/>
      <family val="2"/>
    </font>
    <font>
      <sz val="11"/>
      <color rgb="FF002060"/>
      <name val="Calibri"/>
      <family val="2"/>
    </font>
    <font>
      <sz val="14"/>
      <color rgb="FF0000FF"/>
      <name val="Calibri"/>
      <family val="2"/>
    </font>
    <font>
      <sz val="20"/>
      <color rgb="FFFF0000"/>
      <name val="Calibri"/>
      <family val="2"/>
    </font>
    <font>
      <b/>
      <sz val="14"/>
      <color rgb="FF000000"/>
      <name val="LMG-Arun"/>
    </font>
    <font>
      <sz val="14"/>
      <color rgb="FF548DD4"/>
      <name val="Calibri"/>
      <family val="2"/>
    </font>
    <font>
      <sz val="18"/>
      <color rgb="FF000000"/>
      <name val="Calibri"/>
      <family val="2"/>
    </font>
    <font>
      <b/>
      <sz val="11"/>
      <color rgb="FF000000"/>
      <name val="LMG-Arun"/>
    </font>
    <font>
      <b/>
      <sz val="10"/>
      <color rgb="FF000000"/>
      <name val="LMG-Arun"/>
    </font>
    <font>
      <sz val="10"/>
      <color rgb="FF000000"/>
      <name val="Calibri"/>
      <family val="2"/>
    </font>
    <font>
      <sz val="10"/>
      <color rgb="FF000000"/>
      <name val="LMG-Arun"/>
    </font>
    <font>
      <sz val="10"/>
      <color rgb="FF000000"/>
      <name val="Cambria"/>
      <family val="1"/>
    </font>
    <font>
      <sz val="11"/>
      <color rgb="FF000000"/>
      <name val="LMG-Arun"/>
    </font>
    <font>
      <sz val="11"/>
      <color rgb="FF000000"/>
      <name val="Calibri"/>
      <family val="2"/>
    </font>
    <font>
      <sz val="16"/>
      <color rgb="FF000000"/>
      <name val="LMG-Arun"/>
    </font>
    <font>
      <sz val="14"/>
      <color theme="1"/>
      <name val="Calibri"/>
      <family val="2"/>
    </font>
    <font>
      <b/>
      <sz val="12"/>
      <name val="LMG-Arun"/>
    </font>
    <font>
      <sz val="11"/>
      <color theme="1"/>
      <name val="Calibri"/>
      <family val="2"/>
    </font>
    <font>
      <b/>
      <sz val="12"/>
      <color theme="1"/>
      <name val="LMG-Arun"/>
    </font>
    <font>
      <b/>
      <sz val="12"/>
      <color theme="1"/>
      <name val="Cambria"/>
      <family val="1"/>
      <scheme val="major"/>
    </font>
    <font>
      <sz val="13"/>
      <color theme="1"/>
      <name val="Calibri"/>
      <family val="2"/>
    </font>
    <font>
      <b/>
      <sz val="12"/>
      <color rgb="FF000000"/>
      <name val="Cambria"/>
      <family val="1"/>
      <scheme val="major"/>
    </font>
    <font>
      <sz val="14"/>
      <color theme="1"/>
      <name val="LMG-Arun"/>
    </font>
    <font>
      <sz val="14"/>
      <name val="LMG-Arun"/>
    </font>
    <font>
      <sz val="14"/>
      <color rgb="FF00B050"/>
      <name val="Calibri"/>
      <family val="2"/>
    </font>
    <font>
      <sz val="18"/>
      <color rgb="FF00B050"/>
      <name val="Calibri"/>
      <family val="2"/>
    </font>
    <font>
      <sz val="9"/>
      <color rgb="FF000000"/>
      <name val="LMG-Arun"/>
    </font>
    <font>
      <sz val="14"/>
      <color rgb="FF000000"/>
      <name val="Calibri"/>
      <family val="2"/>
      <scheme val="minor"/>
    </font>
    <font>
      <sz val="10"/>
      <color theme="1"/>
      <name val="LMG-Arun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2"/>
      <color rgb="FF000000"/>
      <name val="LMG-Arun"/>
    </font>
    <font>
      <sz val="14"/>
      <color theme="1"/>
      <name val="Cambria"/>
      <family val="1"/>
      <scheme val="major"/>
    </font>
    <font>
      <sz val="10"/>
      <color rgb="FF000000"/>
      <name val="Cambria"/>
      <family val="1"/>
      <scheme val="major"/>
    </font>
    <font>
      <sz val="11"/>
      <color rgb="FF000000"/>
      <name val="Cambria"/>
      <family val="1"/>
      <scheme val="major"/>
    </font>
    <font>
      <sz val="12"/>
      <color rgb="FF000000"/>
      <name val="Cambria"/>
      <family val="1"/>
      <scheme val="major"/>
    </font>
    <font>
      <sz val="10"/>
      <name val="LMG-Arun"/>
    </font>
    <font>
      <sz val="10"/>
      <color rgb="FF000000"/>
      <name val="Calibri"/>
      <family val="2"/>
      <scheme val="minor"/>
    </font>
    <font>
      <sz val="18"/>
      <color theme="3" tint="0.39997558519241921"/>
      <name val="Cambria"/>
      <family val="1"/>
      <scheme val="major"/>
    </font>
    <font>
      <sz val="18"/>
      <color rgb="FF000000"/>
      <name val="Cambria"/>
      <family val="1"/>
      <scheme val="major"/>
    </font>
    <font>
      <b/>
      <sz val="12"/>
      <color rgb="FF002060"/>
      <name val="Arial"/>
      <family val="2"/>
    </font>
    <font>
      <b/>
      <sz val="11"/>
      <color rgb="FF000000"/>
      <name val="Calibri"/>
      <family val="2"/>
    </font>
    <font>
      <b/>
      <sz val="14"/>
      <color rgb="FF002060"/>
      <name val="LMG-Arun"/>
    </font>
    <font>
      <b/>
      <sz val="14"/>
      <color rgb="FF002060"/>
      <name val="Calibri"/>
      <family val="2"/>
    </font>
    <font>
      <b/>
      <sz val="12"/>
      <color rgb="FF002060"/>
      <name val="LMG-Arun"/>
    </font>
    <font>
      <b/>
      <sz val="14"/>
      <color rgb="FF002060"/>
      <name val="Cambria"/>
      <family val="1"/>
      <scheme val="maj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theme="1"/>
      <name val="Calibri"/>
      <family val="2"/>
    </font>
    <font>
      <sz val="14"/>
      <color rgb="FF002060"/>
      <name val="Cambria"/>
      <family val="1"/>
      <scheme val="major"/>
    </font>
    <font>
      <b/>
      <sz val="15"/>
      <color rgb="FF002060"/>
      <name val="Cambria"/>
      <family val="1"/>
      <scheme val="major"/>
    </font>
    <font>
      <b/>
      <sz val="15"/>
      <color rgb="FF000000"/>
      <name val="Calibri"/>
      <family val="2"/>
    </font>
    <font>
      <sz val="15"/>
      <color rgb="FF000000"/>
      <name val="Calibri"/>
      <family val="2"/>
    </font>
    <font>
      <sz val="10"/>
      <color rgb="FF0000FF"/>
      <name val="Calibri"/>
      <family val="2"/>
    </font>
    <font>
      <sz val="10"/>
      <color rgb="FF548DD4"/>
      <name val="Calibri"/>
      <family val="2"/>
    </font>
    <font>
      <sz val="8"/>
      <color rgb="FF548DD4"/>
      <name val="Calibri"/>
      <family val="2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2"/>
        <bgColor rgb="FFC6EFCE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rgb="FF9BBB5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4BD97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62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81" fillId="0" borderId="0"/>
  </cellStyleXfs>
  <cellXfs count="752">
    <xf numFmtId="0" fontId="0" fillId="0" borderId="0" xfId="0" applyFont="1" applyAlignment="1"/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28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4" fontId="29" fillId="0" borderId="3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2" fontId="33" fillId="0" borderId="3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 wrapText="1"/>
    </xf>
    <xf numFmtId="0" fontId="36" fillId="0" borderId="0" xfId="0" applyFont="1" applyAlignment="1"/>
    <xf numFmtId="0" fontId="37" fillId="0" borderId="0" xfId="0" applyFont="1" applyAlignment="1"/>
    <xf numFmtId="0" fontId="0" fillId="0" borderId="0" xfId="0" applyAlignment="1"/>
    <xf numFmtId="0" fontId="33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0" fontId="0" fillId="3" borderId="9" xfId="0" applyFont="1" applyFill="1" applyBorder="1" applyAlignment="1"/>
    <xf numFmtId="0" fontId="39" fillId="4" borderId="9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1" fillId="3" borderId="9" xfId="0" applyFont="1" applyFill="1" applyBorder="1" applyAlignment="1"/>
    <xf numFmtId="0" fontId="43" fillId="3" borderId="9" xfId="0" applyFont="1" applyFill="1" applyBorder="1" applyAlignment="1">
      <alignment horizontal="center" vertical="center" wrapText="1"/>
    </xf>
    <xf numFmtId="2" fontId="44" fillId="3" borderId="9" xfId="0" applyNumberFormat="1" applyFont="1" applyFill="1" applyBorder="1" applyAlignment="1">
      <alignment horizontal="center"/>
    </xf>
    <xf numFmtId="2" fontId="44" fillId="3" borderId="9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 wrapText="1"/>
    </xf>
    <xf numFmtId="0" fontId="39" fillId="0" borderId="9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45" fillId="3" borderId="9" xfId="0" applyFont="1" applyFill="1" applyBorder="1" applyAlignment="1">
      <alignment horizontal="center" vertical="center" wrapText="1"/>
    </xf>
    <xf numFmtId="2" fontId="22" fillId="3" borderId="9" xfId="0" applyNumberFormat="1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vertical="center"/>
    </xf>
    <xf numFmtId="0" fontId="24" fillId="5" borderId="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49" fillId="6" borderId="9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33" fillId="0" borderId="0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29" fillId="0" borderId="3" xfId="0" applyNumberFormat="1" applyFont="1" applyBorder="1" applyAlignment="1">
      <alignment horizontal="center"/>
    </xf>
    <xf numFmtId="0" fontId="26" fillId="0" borderId="3" xfId="0" applyNumberFormat="1" applyFont="1" applyBorder="1" applyAlignment="1">
      <alignment horizontal="center"/>
    </xf>
    <xf numFmtId="0" fontId="18" fillId="0" borderId="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vertical="center"/>
    </xf>
    <xf numFmtId="0" fontId="17" fillId="0" borderId="13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/>
    </xf>
    <xf numFmtId="0" fontId="51" fillId="0" borderId="9" xfId="0" applyFont="1" applyBorder="1" applyAlignment="1">
      <alignment horizontal="center" vertical="center"/>
    </xf>
    <xf numFmtId="0" fontId="51" fillId="0" borderId="9" xfId="0" applyFont="1" applyFill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5" xfId="0" applyFont="1" applyBorder="1" applyAlignment="1">
      <alignment horizontal="center" vertical="center"/>
    </xf>
    <xf numFmtId="0" fontId="51" fillId="0" borderId="2" xfId="0" applyFont="1" applyFill="1" applyBorder="1" applyAlignment="1">
      <alignment horizontal="center" vertical="center"/>
    </xf>
    <xf numFmtId="0" fontId="51" fillId="0" borderId="16" xfId="0" applyFont="1" applyFill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0" fillId="0" borderId="0" xfId="0" applyFont="1" applyBorder="1" applyAlignment="1"/>
    <xf numFmtId="164" fontId="29" fillId="0" borderId="0" xfId="0" applyNumberFormat="1" applyFont="1" applyBorder="1" applyAlignment="1">
      <alignment horizontal="center"/>
    </xf>
    <xf numFmtId="0" fontId="47" fillId="5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6" fillId="3" borderId="17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horizontal="center" vertical="center"/>
    </xf>
    <xf numFmtId="0" fontId="19" fillId="3" borderId="19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/>
    </xf>
    <xf numFmtId="0" fontId="22" fillId="3" borderId="17" xfId="0" applyFont="1" applyFill="1" applyBorder="1" applyAlignment="1">
      <alignment horizontal="center" vertical="center"/>
    </xf>
    <xf numFmtId="0" fontId="22" fillId="3" borderId="18" xfId="0" applyFont="1" applyFill="1" applyBorder="1" applyAlignment="1">
      <alignment horizontal="center" vertical="center"/>
    </xf>
    <xf numFmtId="0" fontId="48" fillId="6" borderId="12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2" fontId="33" fillId="0" borderId="4" xfId="0" applyNumberFormat="1" applyFont="1" applyBorder="1" applyAlignment="1">
      <alignment horizontal="center" vertical="center"/>
    </xf>
    <xf numFmtId="0" fontId="58" fillId="0" borderId="9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/>
    </xf>
    <xf numFmtId="2" fontId="60" fillId="0" borderId="9" xfId="0" applyNumberFormat="1" applyFont="1" applyBorder="1" applyAlignment="1">
      <alignment horizontal="center" vertical="center"/>
    </xf>
    <xf numFmtId="0" fontId="59" fillId="0" borderId="9" xfId="0" applyFont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59" fillId="0" borderId="9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58" fillId="0" borderId="9" xfId="0" applyNumberFormat="1" applyFont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28" fillId="0" borderId="11" xfId="0" applyFont="1" applyFill="1" applyBorder="1" applyAlignment="1">
      <alignment vertical="center"/>
    </xf>
    <xf numFmtId="0" fontId="0" fillId="0" borderId="0" xfId="0" applyFont="1" applyFill="1" applyAlignment="1"/>
    <xf numFmtId="0" fontId="65" fillId="3" borderId="14" xfId="0" applyFont="1" applyFill="1" applyBorder="1" applyAlignment="1">
      <alignment horizontal="center" vertical="center"/>
    </xf>
    <xf numFmtId="0" fontId="66" fillId="0" borderId="0" xfId="0" applyFont="1" applyAlignment="1"/>
    <xf numFmtId="0" fontId="19" fillId="0" borderId="0" xfId="0" applyFont="1" applyFill="1" applyBorder="1" applyAlignment="1">
      <alignment horizontal="center" vertical="center"/>
    </xf>
    <xf numFmtId="0" fontId="66" fillId="0" borderId="9" xfId="0" applyFont="1" applyBorder="1" applyAlignment="1">
      <alignment horizontal="center"/>
    </xf>
    <xf numFmtId="0" fontId="66" fillId="0" borderId="9" xfId="0" applyFont="1" applyBorder="1" applyAlignment="1"/>
    <xf numFmtId="0" fontId="24" fillId="0" borderId="0" xfId="0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67" fillId="3" borderId="9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66" fillId="3" borderId="9" xfId="0" applyFont="1" applyFill="1" applyBorder="1" applyAlignment="1">
      <alignment horizontal="center" vertical="center"/>
    </xf>
    <xf numFmtId="0" fontId="67" fillId="3" borderId="3" xfId="0" applyFont="1" applyFill="1" applyBorder="1" applyAlignment="1">
      <alignment horizontal="center" vertical="center"/>
    </xf>
    <xf numFmtId="0" fontId="68" fillId="0" borderId="9" xfId="0" applyFont="1" applyFill="1" applyBorder="1" applyAlignment="1">
      <alignment horizontal="center" vertical="center"/>
    </xf>
    <xf numFmtId="0" fontId="69" fillId="3" borderId="6" xfId="0" applyFont="1" applyFill="1" applyBorder="1" applyAlignment="1">
      <alignment horizontal="center" vertical="center"/>
    </xf>
    <xf numFmtId="0" fontId="66" fillId="3" borderId="9" xfId="0" applyFont="1" applyFill="1" applyBorder="1" applyAlignment="1">
      <alignment vertical="center"/>
    </xf>
    <xf numFmtId="0" fontId="24" fillId="0" borderId="3" xfId="0" applyFont="1" applyBorder="1" applyAlignment="1">
      <alignment horizontal="center" vertical="center"/>
    </xf>
    <xf numFmtId="0" fontId="66" fillId="3" borderId="9" xfId="0" applyFont="1" applyFill="1" applyBorder="1" applyAlignment="1"/>
    <xf numFmtId="0" fontId="24" fillId="0" borderId="9" xfId="0" applyFont="1" applyBorder="1" applyAlignment="1">
      <alignment horizontal="center" vertical="center"/>
    </xf>
    <xf numFmtId="0" fontId="70" fillId="3" borderId="9" xfId="0" applyFont="1" applyFill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37" fillId="0" borderId="9" xfId="0" applyFont="1" applyBorder="1" applyAlignment="1"/>
    <xf numFmtId="0" fontId="67" fillId="3" borderId="13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66" fillId="0" borderId="0" xfId="0" applyFont="1" applyAlignment="1">
      <alignment horizontal="center"/>
    </xf>
    <xf numFmtId="0" fontId="68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/>
    </xf>
    <xf numFmtId="0" fontId="69" fillId="3" borderId="9" xfId="0" applyFont="1" applyFill="1" applyBorder="1" applyAlignment="1">
      <alignment horizontal="center" vertical="center"/>
    </xf>
    <xf numFmtId="0" fontId="66" fillId="3" borderId="13" xfId="0" applyFont="1" applyFill="1" applyBorder="1" applyAlignment="1">
      <alignment vertical="center"/>
    </xf>
    <xf numFmtId="0" fontId="72" fillId="3" borderId="17" xfId="0" applyFont="1" applyFill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72" fillId="3" borderId="9" xfId="0" applyFont="1" applyFill="1" applyBorder="1" applyAlignment="1">
      <alignment horizontal="center" vertical="center"/>
    </xf>
    <xf numFmtId="0" fontId="72" fillId="0" borderId="5" xfId="0" applyFont="1" applyFill="1" applyBorder="1" applyAlignment="1">
      <alignment horizontal="center" vertical="center"/>
    </xf>
    <xf numFmtId="0" fontId="72" fillId="3" borderId="1" xfId="0" applyFont="1" applyFill="1" applyBorder="1" applyAlignment="1">
      <alignment horizontal="center" vertical="center"/>
    </xf>
    <xf numFmtId="0" fontId="72" fillId="0" borderId="2" xfId="0" applyFon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center" vertical="center"/>
    </xf>
    <xf numFmtId="0" fontId="73" fillId="4" borderId="9" xfId="0" applyFont="1" applyFill="1" applyBorder="1" applyAlignment="1">
      <alignment horizontal="center" vertical="center"/>
    </xf>
    <xf numFmtId="0" fontId="74" fillId="3" borderId="9" xfId="0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vertical="center"/>
    </xf>
    <xf numFmtId="0" fontId="77" fillId="0" borderId="0" xfId="0" applyFont="1" applyFill="1" applyBorder="1" applyAlignment="1">
      <alignment vertical="center"/>
    </xf>
    <xf numFmtId="0" fontId="77" fillId="0" borderId="0" xfId="0" applyFont="1" applyFill="1" applyBorder="1" applyAlignment="1"/>
    <xf numFmtId="0" fontId="0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75" fillId="0" borderId="0" xfId="0" applyFont="1" applyFill="1" applyBorder="1" applyAlignment="1">
      <alignment horizontal="center" vertical="center"/>
    </xf>
    <xf numFmtId="0" fontId="15" fillId="0" borderId="14" xfId="0" applyFont="1" applyBorder="1"/>
    <xf numFmtId="0" fontId="15" fillId="0" borderId="25" xfId="0" applyFont="1" applyBorder="1"/>
    <xf numFmtId="0" fontId="15" fillId="0" borderId="25" xfId="0" applyFont="1" applyFill="1" applyBorder="1" applyAlignment="1"/>
    <xf numFmtId="0" fontId="0" fillId="0" borderId="25" xfId="0" applyFont="1" applyBorder="1" applyAlignment="1"/>
    <xf numFmtId="0" fontId="15" fillId="0" borderId="13" xfId="0" applyFont="1" applyBorder="1"/>
    <xf numFmtId="0" fontId="78" fillId="0" borderId="3" xfId="0" applyFont="1" applyBorder="1" applyAlignment="1">
      <alignment horizontal="center"/>
    </xf>
    <xf numFmtId="0" fontId="79" fillId="0" borderId="3" xfId="0" applyNumberFormat="1" applyFont="1" applyBorder="1" applyAlignment="1">
      <alignment horizontal="center"/>
    </xf>
    <xf numFmtId="0" fontId="78" fillId="0" borderId="3" xfId="0" applyNumberFormat="1" applyFont="1" applyBorder="1" applyAlignment="1">
      <alignment horizontal="center"/>
    </xf>
    <xf numFmtId="164" fontId="80" fillId="0" borderId="3" xfId="0" applyNumberFormat="1" applyFont="1" applyBorder="1" applyAlignment="1">
      <alignment horizontal="center"/>
    </xf>
    <xf numFmtId="164" fontId="79" fillId="0" borderId="3" xfId="0" applyNumberFormat="1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56" fillId="0" borderId="9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2" fontId="33" fillId="0" borderId="10" xfId="0" applyNumberFormat="1" applyFont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2" fontId="33" fillId="0" borderId="10" xfId="0" applyNumberFormat="1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56" fillId="0" borderId="9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0" fontId="56" fillId="0" borderId="9" xfId="0" applyFont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56" fillId="0" borderId="9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32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0" fontId="56" fillId="0" borderId="9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4" fillId="3" borderId="9" xfId="0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0" fontId="56" fillId="0" borderId="9" xfId="0" applyFont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0" fontId="56" fillId="0" borderId="9" xfId="0" applyFont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56" fillId="0" borderId="9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4" fillId="3" borderId="9" xfId="0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0" fontId="56" fillId="0" borderId="9" xfId="0" applyFont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56" fillId="0" borderId="9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75" fillId="0" borderId="0" xfId="0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0" fontId="56" fillId="0" borderId="9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0" fontId="56" fillId="0" borderId="9" xfId="0" applyFont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56" fillId="0" borderId="9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4" fillId="3" borderId="9" xfId="0" applyFont="1" applyFill="1" applyBorder="1" applyAlignment="1">
      <alignment horizontal="center" vertical="center"/>
    </xf>
    <xf numFmtId="0" fontId="56" fillId="0" borderId="9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4" fillId="3" borderId="9" xfId="0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0" fontId="56" fillId="0" borderId="9" xfId="0" applyFont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56" fillId="0" borderId="9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33" fillId="0" borderId="29" xfId="0" applyFont="1" applyFill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/>
    </xf>
    <xf numFmtId="0" fontId="14" fillId="3" borderId="9" xfId="0" applyFont="1" applyFill="1" applyBorder="1" applyAlignment="1">
      <alignment horizontal="center" vertical="center"/>
    </xf>
    <xf numFmtId="0" fontId="56" fillId="0" borderId="9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4" fillId="3" borderId="9" xfId="0" applyFont="1" applyFill="1" applyBorder="1" applyAlignment="1">
      <alignment horizontal="center" vertical="center"/>
    </xf>
    <xf numFmtId="0" fontId="75" fillId="0" borderId="0" xfId="0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0" fontId="56" fillId="0" borderId="9" xfId="0" applyFont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56" fillId="0" borderId="9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2" fontId="33" fillId="0" borderId="10" xfId="0" applyNumberFormat="1" applyFont="1" applyFill="1" applyBorder="1" applyAlignment="1">
      <alignment horizontal="center" vertical="center"/>
    </xf>
    <xf numFmtId="2" fontId="33" fillId="0" borderId="3" xfId="0" applyNumberFormat="1" applyFont="1" applyFill="1" applyBorder="1" applyAlignment="1">
      <alignment horizontal="center" vertical="center"/>
    </xf>
    <xf numFmtId="2" fontId="33" fillId="0" borderId="9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0" fontId="56" fillId="0" borderId="9" xfId="0" applyFont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56" fillId="0" borderId="9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2" fontId="33" fillId="0" borderId="9" xfId="0" applyNumberFormat="1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/>
    </xf>
    <xf numFmtId="0" fontId="56" fillId="0" borderId="9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4" fillId="3" borderId="9" xfId="0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0" fontId="56" fillId="0" borderId="9" xfId="0" applyFont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56" fillId="0" borderId="9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4" fillId="3" borderId="9" xfId="0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0" fontId="56" fillId="0" borderId="9" xfId="0" applyFont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3" borderId="9" xfId="0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0" fontId="56" fillId="0" borderId="9" xfId="0" applyFont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0" fontId="56" fillId="0" borderId="9" xfId="0" applyFont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56" fillId="0" borderId="9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4" fillId="3" borderId="9" xfId="0" applyFont="1" applyFill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56" fillId="0" borderId="9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/>
    </xf>
    <xf numFmtId="0" fontId="81" fillId="0" borderId="0" xfId="16" applyFont="1" applyAlignment="1"/>
    <xf numFmtId="0" fontId="33" fillId="0" borderId="9" xfId="16" applyFont="1" applyBorder="1" applyAlignment="1">
      <alignment horizontal="center" vertical="center"/>
    </xf>
    <xf numFmtId="0" fontId="34" fillId="0" borderId="9" xfId="16" applyFont="1" applyBorder="1" applyAlignment="1">
      <alignment horizontal="center" vertical="center" wrapText="1"/>
    </xf>
    <xf numFmtId="0" fontId="37" fillId="0" borderId="9" xfId="16" applyFont="1" applyBorder="1" applyAlignment="1">
      <alignment horizontal="center" vertical="center"/>
    </xf>
    <xf numFmtId="0" fontId="56" fillId="0" borderId="9" xfId="16" applyFont="1" applyBorder="1" applyAlignment="1">
      <alignment horizontal="center" vertical="center"/>
    </xf>
    <xf numFmtId="0" fontId="37" fillId="0" borderId="0" xfId="16" applyFont="1" applyAlignment="1"/>
    <xf numFmtId="0" fontId="59" fillId="0" borderId="9" xfId="16" applyFont="1" applyBorder="1" applyAlignment="1">
      <alignment horizontal="center" vertical="center"/>
    </xf>
    <xf numFmtId="2" fontId="60" fillId="0" borderId="9" xfId="16" applyNumberFormat="1" applyFont="1" applyBorder="1" applyAlignment="1">
      <alignment horizontal="center" vertical="center"/>
    </xf>
    <xf numFmtId="2" fontId="59" fillId="0" borderId="9" xfId="16" applyNumberFormat="1" applyFont="1" applyBorder="1" applyAlignment="1">
      <alignment horizontal="center" vertical="center"/>
    </xf>
    <xf numFmtId="0" fontId="81" fillId="0" borderId="9" xfId="16" applyFont="1" applyBorder="1" applyAlignment="1">
      <alignment horizontal="center" vertical="center"/>
    </xf>
    <xf numFmtId="0" fontId="58" fillId="0" borderId="9" xfId="16" applyFont="1" applyBorder="1" applyAlignment="1">
      <alignment horizontal="center" vertical="center" wrapText="1"/>
    </xf>
    <xf numFmtId="2" fontId="58" fillId="0" borderId="9" xfId="16" applyNumberFormat="1" applyFont="1" applyBorder="1" applyAlignment="1">
      <alignment horizontal="center" vertical="center" wrapText="1"/>
    </xf>
    <xf numFmtId="0" fontId="56" fillId="0" borderId="9" xfId="16" applyFont="1" applyBorder="1" applyAlignment="1">
      <alignment horizontal="center" vertical="center" wrapText="1"/>
    </xf>
    <xf numFmtId="0" fontId="60" fillId="0" borderId="9" xfId="16" applyFont="1" applyBorder="1" applyAlignment="1">
      <alignment horizontal="center" vertical="center"/>
    </xf>
    <xf numFmtId="0" fontId="56" fillId="0" borderId="24" xfId="16" applyFont="1" applyBorder="1" applyAlignment="1">
      <alignment horizontal="center" vertical="center"/>
    </xf>
    <xf numFmtId="0" fontId="35" fillId="0" borderId="9" xfId="16" applyFont="1" applyBorder="1" applyAlignment="1">
      <alignment horizontal="center" vertical="center" wrapText="1"/>
    </xf>
    <xf numFmtId="0" fontId="33" fillId="0" borderId="12" xfId="16" applyFont="1" applyBorder="1" applyAlignment="1">
      <alignment horizontal="center" vertical="center"/>
    </xf>
    <xf numFmtId="2" fontId="33" fillId="0" borderId="10" xfId="16" applyNumberFormat="1" applyFont="1" applyBorder="1" applyAlignment="1">
      <alignment horizontal="center" vertical="center"/>
    </xf>
    <xf numFmtId="0" fontId="35" fillId="0" borderId="0" xfId="16" applyFont="1" applyBorder="1" applyAlignment="1">
      <alignment horizontal="center" vertical="center" wrapText="1"/>
    </xf>
    <xf numFmtId="0" fontId="33" fillId="0" borderId="0" xfId="16" applyFont="1" applyBorder="1" applyAlignment="1">
      <alignment horizontal="center" vertical="center"/>
    </xf>
    <xf numFmtId="0" fontId="34" fillId="0" borderId="0" xfId="16" applyFont="1" applyBorder="1" applyAlignment="1">
      <alignment horizontal="center" vertical="center" wrapText="1"/>
    </xf>
    <xf numFmtId="2" fontId="33" fillId="0" borderId="0" xfId="16" applyNumberFormat="1" applyFont="1" applyBorder="1" applyAlignment="1">
      <alignment horizontal="center" vertical="center"/>
    </xf>
    <xf numFmtId="0" fontId="33" fillId="0" borderId="3" xfId="16" applyFont="1" applyBorder="1" applyAlignment="1">
      <alignment horizontal="center" vertical="center"/>
    </xf>
    <xf numFmtId="0" fontId="33" fillId="0" borderId="2" xfId="16" applyFont="1" applyBorder="1" applyAlignment="1">
      <alignment horizontal="center" vertical="center"/>
    </xf>
    <xf numFmtId="0" fontId="81" fillId="0" borderId="0" xfId="16" applyAlignment="1"/>
    <xf numFmtId="0" fontId="33" fillId="0" borderId="0" xfId="16" applyFont="1" applyFill="1" applyBorder="1" applyAlignment="1">
      <alignment horizontal="center" vertical="center"/>
    </xf>
    <xf numFmtId="2" fontId="33" fillId="0" borderId="10" xfId="16" applyNumberFormat="1" applyFont="1" applyFill="1" applyBorder="1" applyAlignment="1">
      <alignment horizontal="center" vertical="center"/>
    </xf>
    <xf numFmtId="0" fontId="35" fillId="0" borderId="3" xfId="16" applyFont="1" applyBorder="1" applyAlignment="1">
      <alignment horizontal="center" vertical="center" wrapText="1"/>
    </xf>
    <xf numFmtId="2" fontId="33" fillId="0" borderId="3" xfId="16" applyNumberFormat="1" applyFont="1" applyFill="1" applyBorder="1" applyAlignment="1">
      <alignment horizontal="center" vertical="center"/>
    </xf>
    <xf numFmtId="0" fontId="81" fillId="0" borderId="0" xfId="16" applyFont="1" applyBorder="1" applyAlignment="1">
      <alignment horizontal="center"/>
    </xf>
    <xf numFmtId="2" fontId="33" fillId="0" borderId="9" xfId="16" applyNumberFormat="1" applyFont="1" applyFill="1" applyBorder="1" applyAlignment="1">
      <alignment horizontal="center" vertical="center"/>
    </xf>
    <xf numFmtId="2" fontId="33" fillId="0" borderId="9" xfId="16" applyNumberFormat="1" applyFont="1" applyBorder="1" applyAlignment="1">
      <alignment horizontal="center" vertical="center"/>
    </xf>
    <xf numFmtId="0" fontId="32" fillId="0" borderId="9" xfId="16" applyFont="1" applyBorder="1" applyAlignment="1">
      <alignment horizontal="center" vertical="center" wrapText="1"/>
    </xf>
    <xf numFmtId="0" fontId="32" fillId="0" borderId="12" xfId="16" applyFont="1" applyBorder="1" applyAlignment="1">
      <alignment horizontal="center" vertical="center" wrapText="1"/>
    </xf>
    <xf numFmtId="0" fontId="32" fillId="0" borderId="10" xfId="16" applyFont="1" applyBorder="1" applyAlignment="1">
      <alignment horizontal="center" vertical="center" wrapText="1"/>
    </xf>
    <xf numFmtId="0" fontId="36" fillId="0" borderId="0" xfId="16" applyFont="1" applyAlignment="1"/>
    <xf numFmtId="0" fontId="14" fillId="3" borderId="9" xfId="0" applyFont="1" applyFill="1" applyBorder="1" applyAlignment="1">
      <alignment horizontal="center" vertical="center"/>
    </xf>
    <xf numFmtId="0" fontId="64" fillId="2" borderId="9" xfId="0" applyFont="1" applyFill="1" applyBorder="1" applyAlignment="1">
      <alignment horizontal="center" vertical="center"/>
    </xf>
    <xf numFmtId="14" fontId="63" fillId="3" borderId="9" xfId="0" applyNumberFormat="1" applyFont="1" applyFill="1" applyBorder="1" applyAlignment="1">
      <alignment horizontal="center" vertical="center"/>
    </xf>
    <xf numFmtId="0" fontId="63" fillId="3" borderId="9" xfId="0" applyFont="1" applyFill="1" applyBorder="1" applyAlignment="1">
      <alignment horizontal="center" vertical="center"/>
    </xf>
    <xf numFmtId="0" fontId="64" fillId="3" borderId="9" xfId="0" applyFont="1" applyFill="1" applyBorder="1" applyAlignment="1">
      <alignment horizontal="center" vertical="center"/>
    </xf>
    <xf numFmtId="0" fontId="75" fillId="0" borderId="0" xfId="0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horizontal="center" vertical="center"/>
    </xf>
    <xf numFmtId="0" fontId="61" fillId="0" borderId="9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15" fillId="0" borderId="9" xfId="0" applyFont="1" applyBorder="1"/>
    <xf numFmtId="0" fontId="32" fillId="0" borderId="9" xfId="0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61" fillId="0" borderId="10" xfId="0" applyFont="1" applyBorder="1" applyAlignment="1">
      <alignment horizontal="center" vertical="center" wrapText="1"/>
    </xf>
    <xf numFmtId="0" fontId="61" fillId="0" borderId="12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wrapText="1"/>
    </xf>
    <xf numFmtId="0" fontId="34" fillId="0" borderId="22" xfId="0" applyFont="1" applyBorder="1" applyAlignment="1">
      <alignment horizont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56" fillId="0" borderId="23" xfId="0" applyFont="1" applyBorder="1" applyAlignment="1">
      <alignment horizontal="center" vertical="center"/>
    </xf>
    <xf numFmtId="0" fontId="56" fillId="0" borderId="24" xfId="0" applyFont="1" applyBorder="1" applyAlignment="1">
      <alignment horizontal="center" vertical="center"/>
    </xf>
    <xf numFmtId="14" fontId="60" fillId="0" borderId="24" xfId="0" applyNumberFormat="1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 wrapText="1"/>
    </xf>
    <xf numFmtId="0" fontId="56" fillId="0" borderId="9" xfId="0" applyFont="1" applyBorder="1" applyAlignment="1">
      <alignment horizontal="center"/>
    </xf>
    <xf numFmtId="0" fontId="56" fillId="0" borderId="10" xfId="0" applyFont="1" applyBorder="1" applyAlignment="1">
      <alignment horizontal="center"/>
    </xf>
    <xf numFmtId="0" fontId="56" fillId="0" borderId="12" xfId="0" applyFont="1" applyBorder="1" applyAlignment="1">
      <alignment horizontal="center"/>
    </xf>
    <xf numFmtId="0" fontId="36" fillId="0" borderId="9" xfId="0" applyFont="1" applyBorder="1" applyAlignment="1"/>
    <xf numFmtId="0" fontId="56" fillId="0" borderId="9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/>
    <xf numFmtId="0" fontId="30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46" fillId="6" borderId="9" xfId="0" applyFont="1" applyFill="1" applyBorder="1" applyAlignment="1">
      <alignment horizontal="center" vertical="center" wrapText="1"/>
    </xf>
    <xf numFmtId="0" fontId="46" fillId="6" borderId="9" xfId="0" applyFont="1" applyFill="1" applyBorder="1" applyAlignment="1">
      <alignment horizontal="center" vertical="center"/>
    </xf>
    <xf numFmtId="0" fontId="49" fillId="5" borderId="10" xfId="0" applyFont="1" applyFill="1" applyBorder="1" applyAlignment="1">
      <alignment horizontal="center" vertical="center"/>
    </xf>
    <xf numFmtId="0" fontId="49" fillId="5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49" fillId="6" borderId="10" xfId="0" applyFont="1" applyFill="1" applyBorder="1" applyAlignment="1">
      <alignment horizontal="center" vertical="center"/>
    </xf>
    <xf numFmtId="0" fontId="49" fillId="6" borderId="12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38" fillId="3" borderId="10" xfId="0" applyFont="1" applyFill="1" applyBorder="1" applyAlignment="1">
      <alignment horizontal="center" vertical="center"/>
    </xf>
    <xf numFmtId="0" fontId="38" fillId="3" borderId="11" xfId="0" applyFont="1" applyFill="1" applyBorder="1" applyAlignment="1">
      <alignment horizontal="center" vertical="center"/>
    </xf>
    <xf numFmtId="0" fontId="38" fillId="3" borderId="1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52" fillId="0" borderId="10" xfId="0" applyFont="1" applyBorder="1" applyAlignment="1">
      <alignment horizontal="center" vertical="center" wrapText="1"/>
    </xf>
    <xf numFmtId="0" fontId="52" fillId="0" borderId="12" xfId="0" applyFont="1" applyBorder="1" applyAlignment="1">
      <alignment horizontal="center" vertical="center" wrapText="1"/>
    </xf>
    <xf numFmtId="0" fontId="52" fillId="0" borderId="9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 wrapText="1"/>
    </xf>
    <xf numFmtId="0" fontId="50" fillId="0" borderId="12" xfId="0" applyFont="1" applyBorder="1" applyAlignment="1">
      <alignment horizontal="center" vertical="center" wrapText="1"/>
    </xf>
    <xf numFmtId="0" fontId="52" fillId="0" borderId="9" xfId="0" applyFont="1" applyBorder="1" applyAlignment="1">
      <alignment horizontal="center" vertical="center" wrapText="1"/>
    </xf>
    <xf numFmtId="0" fontId="50" fillId="0" borderId="21" xfId="0" applyFont="1" applyBorder="1" applyAlignment="1">
      <alignment horizontal="center" vertical="center" wrapText="1"/>
    </xf>
    <xf numFmtId="0" fontId="50" fillId="0" borderId="22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2" fontId="58" fillId="0" borderId="30" xfId="0" applyNumberFormat="1" applyFont="1" applyBorder="1" applyAlignment="1">
      <alignment horizontal="center" vertical="center" wrapText="1"/>
    </xf>
    <xf numFmtId="2" fontId="58" fillId="0" borderId="31" xfId="0" applyNumberFormat="1" applyFont="1" applyBorder="1" applyAlignment="1">
      <alignment horizontal="center" vertical="center" wrapText="1"/>
    </xf>
    <xf numFmtId="2" fontId="58" fillId="0" borderId="32" xfId="0" applyNumberFormat="1" applyFont="1" applyBorder="1" applyAlignment="1">
      <alignment horizontal="center" vertical="center" wrapText="1"/>
    </xf>
    <xf numFmtId="2" fontId="58" fillId="0" borderId="23" xfId="0" applyNumberFormat="1" applyFont="1" applyBorder="1" applyAlignment="1">
      <alignment horizontal="center" vertical="center" wrapText="1"/>
    </xf>
    <xf numFmtId="2" fontId="58" fillId="0" borderId="24" xfId="0" applyNumberFormat="1" applyFont="1" applyBorder="1" applyAlignment="1">
      <alignment horizontal="center" vertical="center" wrapText="1"/>
    </xf>
    <xf numFmtId="2" fontId="58" fillId="0" borderId="33" xfId="0" applyNumberFormat="1" applyFont="1" applyBorder="1" applyAlignment="1">
      <alignment horizontal="center" vertical="center" wrapText="1"/>
    </xf>
    <xf numFmtId="2" fontId="59" fillId="0" borderId="10" xfId="0" applyNumberFormat="1" applyFont="1" applyBorder="1" applyAlignment="1">
      <alignment horizontal="center" vertical="center"/>
    </xf>
    <xf numFmtId="2" fontId="59" fillId="0" borderId="11" xfId="0" applyNumberFormat="1" applyFont="1" applyBorder="1" applyAlignment="1">
      <alignment horizontal="center" vertical="center"/>
    </xf>
    <xf numFmtId="2" fontId="59" fillId="0" borderId="12" xfId="0" applyNumberFormat="1" applyFont="1" applyBorder="1" applyAlignment="1">
      <alignment horizontal="center" vertical="center"/>
    </xf>
    <xf numFmtId="0" fontId="56" fillId="0" borderId="9" xfId="16" applyFont="1" applyBorder="1" applyAlignment="1">
      <alignment horizontal="center" vertical="center"/>
    </xf>
    <xf numFmtId="0" fontId="34" fillId="0" borderId="9" xfId="16" applyFont="1" applyBorder="1" applyAlignment="1">
      <alignment horizontal="center" vertical="center" wrapText="1"/>
    </xf>
    <xf numFmtId="0" fontId="36" fillId="0" borderId="9" xfId="16" applyFont="1" applyBorder="1" applyAlignment="1"/>
    <xf numFmtId="0" fontId="56" fillId="0" borderId="10" xfId="16" applyFont="1" applyBorder="1" applyAlignment="1">
      <alignment horizontal="center"/>
    </xf>
    <xf numFmtId="0" fontId="56" fillId="0" borderId="12" xfId="16" applyFont="1" applyBorder="1" applyAlignment="1">
      <alignment horizontal="center"/>
    </xf>
    <xf numFmtId="0" fontId="56" fillId="0" borderId="9" xfId="16" applyFont="1" applyBorder="1" applyAlignment="1">
      <alignment horizontal="center"/>
    </xf>
    <xf numFmtId="2" fontId="33" fillId="0" borderId="9" xfId="16" applyNumberFormat="1" applyFont="1" applyBorder="1" applyAlignment="1">
      <alignment horizontal="center" vertical="center"/>
    </xf>
    <xf numFmtId="0" fontId="32" fillId="0" borderId="9" xfId="16" applyFont="1" applyBorder="1" applyAlignment="1">
      <alignment horizontal="center" vertical="center" wrapText="1"/>
    </xf>
    <xf numFmtId="0" fontId="56" fillId="0" borderId="23" xfId="16" applyFont="1" applyBorder="1" applyAlignment="1">
      <alignment horizontal="center" vertical="center"/>
    </xf>
    <xf numFmtId="0" fontId="56" fillId="0" borderId="24" xfId="16" applyFont="1" applyBorder="1" applyAlignment="1">
      <alignment horizontal="center" vertical="center"/>
    </xf>
    <xf numFmtId="14" fontId="60" fillId="0" borderId="24" xfId="16" applyNumberFormat="1" applyFont="1" applyBorder="1" applyAlignment="1">
      <alignment horizontal="center" vertical="center"/>
    </xf>
    <xf numFmtId="0" fontId="56" fillId="0" borderId="9" xfId="16" applyFont="1" applyBorder="1" applyAlignment="1">
      <alignment horizontal="center" vertical="center" wrapText="1"/>
    </xf>
    <xf numFmtId="0" fontId="28" fillId="0" borderId="9" xfId="16" applyFont="1" applyBorder="1" applyAlignment="1">
      <alignment horizontal="center" vertical="center" wrapText="1"/>
    </xf>
    <xf numFmtId="0" fontId="61" fillId="0" borderId="9" xfId="16" applyFont="1" applyBorder="1" applyAlignment="1">
      <alignment horizontal="center" vertical="center" wrapText="1"/>
    </xf>
    <xf numFmtId="0" fontId="34" fillId="0" borderId="21" xfId="16" applyFont="1" applyBorder="1" applyAlignment="1">
      <alignment horizontal="center" wrapText="1"/>
    </xf>
    <xf numFmtId="0" fontId="34" fillId="0" borderId="22" xfId="16" applyFont="1" applyBorder="1" applyAlignment="1">
      <alignment horizontal="center" wrapText="1"/>
    </xf>
    <xf numFmtId="0" fontId="34" fillId="0" borderId="10" xfId="16" applyFont="1" applyBorder="1" applyAlignment="1">
      <alignment horizontal="center" vertical="center"/>
    </xf>
    <xf numFmtId="0" fontId="34" fillId="0" borderId="12" xfId="16" applyFont="1" applyBorder="1" applyAlignment="1">
      <alignment horizontal="center" vertical="center"/>
    </xf>
    <xf numFmtId="0" fontId="61" fillId="0" borderId="10" xfId="16" applyFont="1" applyBorder="1" applyAlignment="1">
      <alignment horizontal="center" vertical="center" wrapText="1"/>
    </xf>
    <xf numFmtId="0" fontId="61" fillId="0" borderId="12" xfId="16" applyFont="1" applyBorder="1" applyAlignment="1">
      <alignment horizontal="center" vertical="center" wrapText="1"/>
    </xf>
    <xf numFmtId="0" fontId="31" fillId="0" borderId="9" xfId="16" applyFont="1" applyBorder="1" applyAlignment="1">
      <alignment horizontal="center" vertical="center" wrapText="1"/>
    </xf>
    <xf numFmtId="0" fontId="15" fillId="0" borderId="9" xfId="16" applyFont="1" applyBorder="1"/>
  </cellXfs>
  <cellStyles count="17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5 2" xfId="15"/>
    <cellStyle name="Normal 16" xfId="16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9" defaultPivotStyle="PivotStyleLight16"/>
  <colors>
    <mruColors>
      <color rgb="FFFF9933"/>
      <color rgb="FFFF99FF"/>
      <color rgb="FFFF3399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1"/>
  <sheetViews>
    <sheetView zoomScale="85" zoomScaleNormal="85" workbookViewId="0">
      <selection activeCell="A42" sqref="A42:H42"/>
    </sheetView>
  </sheetViews>
  <sheetFormatPr defaultColWidth="14.42578125" defaultRowHeight="15" customHeight="1"/>
  <cols>
    <col min="1" max="1" width="12.85546875" bestFit="1" customWidth="1"/>
    <col min="2" max="2" width="14" customWidth="1"/>
    <col min="3" max="3" width="4.28515625" customWidth="1"/>
    <col min="4" max="4" width="12.5703125" bestFit="1" customWidth="1"/>
    <col min="6" max="6" width="4.42578125" customWidth="1"/>
    <col min="7" max="7" width="14" customWidth="1"/>
    <col min="9" max="9" width="5.85546875" customWidth="1"/>
    <col min="10" max="10" width="14.28515625" bestFit="1" customWidth="1"/>
    <col min="12" max="12" width="5.7109375" customWidth="1"/>
    <col min="13" max="13" width="14.28515625" bestFit="1" customWidth="1"/>
    <col min="15" max="15" width="5.28515625" customWidth="1"/>
    <col min="16" max="16" width="14.28515625" customWidth="1"/>
    <col min="18" max="18" width="4.140625" customWidth="1"/>
    <col min="19" max="19" width="15.7109375" bestFit="1" customWidth="1"/>
  </cols>
  <sheetData>
    <row r="1" spans="1:28" ht="29.25" customHeight="1">
      <c r="A1" s="654">
        <v>45176</v>
      </c>
      <c r="B1" s="655"/>
      <c r="D1" s="652"/>
      <c r="E1" s="652"/>
      <c r="G1" s="652"/>
      <c r="H1" s="652"/>
      <c r="J1" s="656">
        <f>COUNTIF(B4:B12,"&gt;0") + COUNTIF(E4:E12,"&gt;0") + COUNTIF(H4:H18,"&gt;0") + COUNTIF(K4:K10,"&gt;0") + COUNTIF(N4:N12,"&gt;0") + COUNTIF(Q4:Q14,"&gt;0") + COUNTIF(T4:T18,"&gt;0")</f>
        <v>0</v>
      </c>
      <c r="K1" s="656"/>
      <c r="M1" s="652"/>
      <c r="N1" s="652"/>
      <c r="P1" s="652"/>
      <c r="Q1" s="652"/>
      <c r="R1" s="131"/>
      <c r="S1" s="652"/>
      <c r="T1" s="652"/>
    </row>
    <row r="2" spans="1:28" ht="25.5" customHeight="1">
      <c r="A2" s="653" t="s">
        <v>161</v>
      </c>
      <c r="B2" s="653"/>
      <c r="D2" s="653" t="s">
        <v>162</v>
      </c>
      <c r="E2" s="653"/>
      <c r="G2" s="653" t="s">
        <v>163</v>
      </c>
      <c r="H2" s="653"/>
      <c r="J2" s="653" t="s">
        <v>164</v>
      </c>
      <c r="K2" s="653"/>
      <c r="M2" s="653" t="s">
        <v>165</v>
      </c>
      <c r="N2" s="653"/>
      <c r="P2" s="653" t="s">
        <v>166</v>
      </c>
      <c r="Q2" s="653"/>
      <c r="R2" s="132"/>
      <c r="S2" s="653" t="s">
        <v>86</v>
      </c>
      <c r="T2" s="653"/>
    </row>
    <row r="3" spans="1:28" ht="33" customHeight="1">
      <c r="A3" s="133" t="s">
        <v>167</v>
      </c>
      <c r="B3" s="133" t="s">
        <v>160</v>
      </c>
      <c r="C3" s="134"/>
      <c r="D3" s="133" t="s">
        <v>167</v>
      </c>
      <c r="E3" s="133" t="s">
        <v>160</v>
      </c>
      <c r="F3" s="134"/>
      <c r="G3" s="133" t="s">
        <v>167</v>
      </c>
      <c r="H3" s="133" t="s">
        <v>160</v>
      </c>
      <c r="I3" s="134"/>
      <c r="J3" s="133" t="s">
        <v>167</v>
      </c>
      <c r="K3" s="133" t="s">
        <v>160</v>
      </c>
      <c r="L3" s="134"/>
      <c r="M3" s="133" t="s">
        <v>167</v>
      </c>
      <c r="N3" s="133" t="s">
        <v>160</v>
      </c>
      <c r="O3" s="134"/>
      <c r="P3" s="133" t="s">
        <v>167</v>
      </c>
      <c r="Q3" s="133" t="s">
        <v>160</v>
      </c>
      <c r="R3" s="135"/>
      <c r="S3" s="133" t="s">
        <v>167</v>
      </c>
      <c r="T3" s="133" t="s">
        <v>160</v>
      </c>
    </row>
    <row r="4" spans="1:28" ht="25.15" customHeight="1">
      <c r="A4" s="133" t="s">
        <v>168</v>
      </c>
      <c r="B4" s="23"/>
      <c r="C4" s="136"/>
      <c r="D4" s="133" t="s">
        <v>169</v>
      </c>
      <c r="E4" s="23"/>
      <c r="F4" s="137"/>
      <c r="G4" s="133" t="s">
        <v>170</v>
      </c>
      <c r="H4" s="89"/>
      <c r="I4" s="137"/>
      <c r="J4" s="133" t="s">
        <v>171</v>
      </c>
      <c r="K4" s="89"/>
      <c r="L4" s="134"/>
      <c r="M4" s="133" t="s">
        <v>172</v>
      </c>
      <c r="N4" s="1"/>
      <c r="O4" s="134"/>
      <c r="P4" s="133" t="s">
        <v>173</v>
      </c>
      <c r="Q4" s="1"/>
      <c r="R4" s="138"/>
      <c r="S4" s="133" t="s">
        <v>174</v>
      </c>
      <c r="T4" s="1"/>
      <c r="W4" s="139"/>
      <c r="X4" s="140" t="s">
        <v>21</v>
      </c>
      <c r="Y4" s="2" t="s">
        <v>46</v>
      </c>
      <c r="Z4" s="31" t="s">
        <v>47</v>
      </c>
      <c r="AA4" s="68" t="s">
        <v>0</v>
      </c>
      <c r="AB4" s="10" t="s">
        <v>50</v>
      </c>
    </row>
    <row r="5" spans="1:28" ht="25.15" customHeight="1">
      <c r="A5" s="141"/>
      <c r="B5" s="23"/>
      <c r="C5" s="136"/>
      <c r="D5" s="141"/>
      <c r="E5" s="23"/>
      <c r="F5" s="137"/>
      <c r="G5" s="133" t="s">
        <v>175</v>
      </c>
      <c r="H5" s="89"/>
      <c r="I5" s="137"/>
      <c r="J5" s="141"/>
      <c r="K5" s="89"/>
      <c r="L5" s="134"/>
      <c r="M5" s="133" t="s">
        <v>176</v>
      </c>
      <c r="N5" s="1"/>
      <c r="O5" s="134"/>
      <c r="P5" s="133" t="s">
        <v>177</v>
      </c>
      <c r="Q5" s="1"/>
      <c r="R5" s="142"/>
      <c r="S5" s="133" t="s">
        <v>178</v>
      </c>
      <c r="T5" s="1"/>
      <c r="U5" s="16"/>
      <c r="W5" s="143" t="s">
        <v>48</v>
      </c>
      <c r="X5" s="130"/>
      <c r="Y5" s="8"/>
      <c r="Z5" s="63"/>
      <c r="AA5" s="34"/>
      <c r="AB5" s="34">
        <f>SUM(X5:AA5)</f>
        <v>0</v>
      </c>
    </row>
    <row r="6" spans="1:28" ht="25.15" customHeight="1">
      <c r="A6" s="133" t="s">
        <v>179</v>
      </c>
      <c r="B6" s="23"/>
      <c r="C6" s="136"/>
      <c r="D6" s="133" t="s">
        <v>180</v>
      </c>
      <c r="E6" s="23"/>
      <c r="F6" s="137"/>
      <c r="G6" s="133" t="s">
        <v>181</v>
      </c>
      <c r="H6" s="23"/>
      <c r="I6" s="137"/>
      <c r="J6" s="133" t="s">
        <v>182</v>
      </c>
      <c r="K6" s="23"/>
      <c r="L6" s="134"/>
      <c r="M6" s="133" t="s">
        <v>183</v>
      </c>
      <c r="N6" s="1"/>
      <c r="O6" s="134"/>
      <c r="P6" s="133" t="s">
        <v>184</v>
      </c>
      <c r="Q6" s="1"/>
      <c r="R6" s="142"/>
      <c r="S6" s="133" t="s">
        <v>185</v>
      </c>
      <c r="T6" s="1"/>
      <c r="W6" s="143" t="s">
        <v>49</v>
      </c>
      <c r="X6" s="130"/>
      <c r="Y6" s="8"/>
      <c r="Z6" s="63"/>
      <c r="AA6" s="34"/>
      <c r="AB6" s="34">
        <f>SUM(X6:AA6)</f>
        <v>0</v>
      </c>
    </row>
    <row r="7" spans="1:28" ht="25.15" customHeight="1">
      <c r="A7" s="141"/>
      <c r="B7" s="23"/>
      <c r="C7" s="136"/>
      <c r="D7" s="141"/>
      <c r="E7" s="23"/>
      <c r="F7" s="137"/>
      <c r="G7" s="141"/>
      <c r="H7" s="23"/>
      <c r="I7" s="137"/>
      <c r="J7" s="141"/>
      <c r="K7" s="23"/>
      <c r="L7" s="134"/>
      <c r="M7" s="133" t="s">
        <v>186</v>
      </c>
      <c r="N7" s="1"/>
      <c r="O7" s="134"/>
      <c r="P7" s="133" t="s">
        <v>187</v>
      </c>
      <c r="Q7" s="1"/>
      <c r="R7" s="142"/>
      <c r="S7" s="133" t="s">
        <v>188</v>
      </c>
      <c r="T7" s="1"/>
      <c r="W7" s="144" t="s">
        <v>50</v>
      </c>
      <c r="X7" s="130"/>
      <c r="Y7" s="8"/>
      <c r="Z7" s="63"/>
      <c r="AA7" s="34"/>
      <c r="AB7" s="34"/>
    </row>
    <row r="8" spans="1:28" ht="25.15" customHeight="1">
      <c r="A8" s="133" t="s">
        <v>189</v>
      </c>
      <c r="B8" s="23"/>
      <c r="C8" s="136"/>
      <c r="D8" s="133" t="s">
        <v>190</v>
      </c>
      <c r="E8" s="23"/>
      <c r="F8" s="137"/>
      <c r="G8" s="133" t="s">
        <v>191</v>
      </c>
      <c r="H8" s="23"/>
      <c r="I8" s="136"/>
      <c r="J8" s="133" t="s">
        <v>192</v>
      </c>
      <c r="K8" s="89"/>
      <c r="L8" s="134"/>
      <c r="M8" s="133" t="s">
        <v>193</v>
      </c>
      <c r="N8" s="1"/>
      <c r="O8" s="134"/>
      <c r="P8" s="133" t="s">
        <v>194</v>
      </c>
      <c r="Q8" s="1"/>
      <c r="R8" s="142"/>
      <c r="S8" s="133" t="s">
        <v>195</v>
      </c>
      <c r="T8" s="1"/>
      <c r="W8" s="144" t="s">
        <v>50</v>
      </c>
      <c r="X8" s="130">
        <f>X5+X6</f>
        <v>0</v>
      </c>
      <c r="Y8" s="8">
        <f>Y5+Y6</f>
        <v>0</v>
      </c>
      <c r="Z8" s="8">
        <f>Z5+Z6</f>
        <v>0</v>
      </c>
      <c r="AA8" s="8">
        <f>AA5+AA6</f>
        <v>0</v>
      </c>
      <c r="AB8" s="34">
        <f>SUM(X8:AA8)</f>
        <v>0</v>
      </c>
    </row>
    <row r="9" spans="1:28" ht="25.15" customHeight="1">
      <c r="A9" s="141"/>
      <c r="B9" s="23"/>
      <c r="C9" s="136"/>
      <c r="D9" s="141"/>
      <c r="E9" s="23"/>
      <c r="F9" s="137"/>
      <c r="G9" s="141"/>
      <c r="H9" s="23"/>
      <c r="I9" s="136"/>
      <c r="J9" s="141"/>
      <c r="K9" s="89"/>
      <c r="L9" s="134"/>
      <c r="M9" s="133" t="s">
        <v>196</v>
      </c>
      <c r="N9" s="1"/>
      <c r="O9" s="134"/>
      <c r="P9" s="133" t="s">
        <v>197</v>
      </c>
      <c r="Q9" s="1"/>
      <c r="R9" s="142"/>
      <c r="S9" s="133" t="s">
        <v>198</v>
      </c>
      <c r="T9" s="1"/>
    </row>
    <row r="10" spans="1:28" ht="25.15" customHeight="1">
      <c r="A10" s="133" t="s">
        <v>199</v>
      </c>
      <c r="B10" s="23"/>
      <c r="C10" s="136"/>
      <c r="D10" s="133" t="s">
        <v>192</v>
      </c>
      <c r="E10" s="23"/>
      <c r="F10" s="137"/>
      <c r="G10" s="133" t="s">
        <v>200</v>
      </c>
      <c r="H10" s="23"/>
      <c r="I10" s="136"/>
      <c r="J10" s="133" t="s">
        <v>201</v>
      </c>
      <c r="K10" s="23"/>
      <c r="L10" s="134"/>
      <c r="M10" s="133" t="s">
        <v>202</v>
      </c>
      <c r="N10" s="1"/>
      <c r="O10" s="134"/>
      <c r="P10" s="133" t="s">
        <v>203</v>
      </c>
      <c r="Q10" s="1"/>
      <c r="R10" s="142"/>
      <c r="S10" s="133" t="s">
        <v>204</v>
      </c>
      <c r="T10" s="1"/>
      <c r="W10" s="7" t="s">
        <v>51</v>
      </c>
      <c r="X10" s="6"/>
      <c r="Y10" s="6"/>
    </row>
    <row r="11" spans="1:28" ht="25.15" customHeight="1">
      <c r="A11" s="141"/>
      <c r="B11" s="23"/>
      <c r="C11" s="136"/>
      <c r="D11" s="141"/>
      <c r="E11" s="23"/>
      <c r="F11" s="137"/>
      <c r="G11" s="141"/>
      <c r="H11" s="23"/>
      <c r="I11" s="136"/>
      <c r="J11" s="141"/>
      <c r="K11" s="23"/>
      <c r="L11" s="134"/>
      <c r="M11" s="133" t="s">
        <v>205</v>
      </c>
      <c r="N11" s="1"/>
      <c r="O11" s="134"/>
      <c r="P11" s="133" t="s">
        <v>206</v>
      </c>
      <c r="Q11" s="1"/>
      <c r="R11" s="142"/>
      <c r="S11" s="133" t="s">
        <v>207</v>
      </c>
      <c r="T11" s="83"/>
    </row>
    <row r="12" spans="1:28" ht="25.15" customHeight="1">
      <c r="A12" s="133" t="s">
        <v>208</v>
      </c>
      <c r="B12" s="23"/>
      <c r="C12" s="136"/>
      <c r="D12" s="133" t="s">
        <v>209</v>
      </c>
      <c r="E12" s="23"/>
      <c r="F12" s="137"/>
      <c r="G12" s="133" t="s">
        <v>210</v>
      </c>
      <c r="H12" s="23"/>
      <c r="I12" s="136"/>
      <c r="J12" s="141"/>
      <c r="K12" s="23"/>
      <c r="L12" s="134"/>
      <c r="M12" s="133" t="s">
        <v>211</v>
      </c>
      <c r="N12" s="1"/>
      <c r="O12" s="134"/>
      <c r="P12" s="133" t="s">
        <v>212</v>
      </c>
      <c r="Q12" s="1"/>
      <c r="R12" s="142"/>
      <c r="S12" s="133" t="s">
        <v>213</v>
      </c>
      <c r="T12" s="83"/>
    </row>
    <row r="13" spans="1:28" ht="25.15" customHeight="1" thickBot="1">
      <c r="A13" s="141"/>
      <c r="B13" s="23"/>
      <c r="C13" s="136"/>
      <c r="D13" s="145"/>
      <c r="E13" s="23"/>
      <c r="F13" s="137"/>
      <c r="G13" s="141"/>
      <c r="H13" s="23"/>
      <c r="I13" s="136"/>
      <c r="J13" s="141"/>
      <c r="K13" s="23"/>
      <c r="L13" s="134"/>
      <c r="M13" s="146"/>
      <c r="N13" s="1"/>
      <c r="O13" s="134"/>
      <c r="P13" s="133" t="s">
        <v>214</v>
      </c>
      <c r="Q13" s="3"/>
      <c r="R13" s="142"/>
      <c r="S13" s="133" t="s">
        <v>215</v>
      </c>
      <c r="T13" s="83"/>
    </row>
    <row r="14" spans="1:28" ht="25.15" customHeight="1">
      <c r="A14" s="141"/>
      <c r="B14" s="147"/>
      <c r="C14" s="136"/>
      <c r="D14" s="141"/>
      <c r="E14" s="147"/>
      <c r="F14" s="137"/>
      <c r="G14" s="133" t="s">
        <v>216</v>
      </c>
      <c r="H14" s="23"/>
      <c r="I14" s="137"/>
      <c r="J14" s="141"/>
      <c r="K14" s="23"/>
      <c r="L14" s="134"/>
      <c r="M14" s="148"/>
      <c r="N14" s="42"/>
      <c r="O14" s="134"/>
      <c r="P14" s="133" t="s">
        <v>217</v>
      </c>
      <c r="Q14" s="1"/>
      <c r="R14" s="142"/>
      <c r="S14" s="133" t="s">
        <v>218</v>
      </c>
      <c r="T14" s="83"/>
      <c r="Z14" s="189"/>
    </row>
    <row r="15" spans="1:28" ht="25.15" customHeight="1">
      <c r="A15" s="141"/>
      <c r="B15" s="147"/>
      <c r="C15" s="136"/>
      <c r="D15" s="145"/>
      <c r="E15" s="147"/>
      <c r="F15" s="137"/>
      <c r="G15" s="141"/>
      <c r="H15" s="23"/>
      <c r="I15" s="137"/>
      <c r="J15" s="141"/>
      <c r="K15" s="23"/>
      <c r="L15" s="134"/>
      <c r="M15" s="149"/>
      <c r="N15" s="89"/>
      <c r="O15" s="134"/>
      <c r="P15" s="177"/>
      <c r="Q15" s="1"/>
      <c r="R15" s="142"/>
      <c r="S15" s="133" t="s">
        <v>219</v>
      </c>
      <c r="T15" s="83"/>
      <c r="Z15" s="190"/>
    </row>
    <row r="16" spans="1:28" ht="25.15" customHeight="1">
      <c r="A16" s="141"/>
      <c r="B16" s="147"/>
      <c r="C16" s="136"/>
      <c r="D16" s="141"/>
      <c r="E16" s="147"/>
      <c r="F16" s="137"/>
      <c r="G16" s="133" t="s">
        <v>220</v>
      </c>
      <c r="H16" s="23"/>
      <c r="I16" s="137"/>
      <c r="J16" s="141"/>
      <c r="K16" s="23"/>
      <c r="L16" s="134"/>
      <c r="M16" s="149"/>
      <c r="N16" s="89"/>
      <c r="O16" s="134"/>
      <c r="P16" s="177"/>
      <c r="Q16" s="150"/>
      <c r="R16" s="142"/>
      <c r="S16" s="133" t="s">
        <v>221</v>
      </c>
      <c r="T16" s="86"/>
      <c r="Z16" s="190"/>
    </row>
    <row r="17" spans="1:26" ht="25.15" customHeight="1">
      <c r="A17" s="151"/>
      <c r="B17" s="147"/>
      <c r="C17" s="136"/>
      <c r="D17" s="145"/>
      <c r="E17" s="147"/>
      <c r="F17" s="137"/>
      <c r="G17" s="141"/>
      <c r="H17" s="23"/>
      <c r="I17" s="137"/>
      <c r="J17" s="141"/>
      <c r="K17" s="147"/>
      <c r="L17" s="134"/>
      <c r="M17" s="149"/>
      <c r="N17" s="89"/>
      <c r="O17" s="134"/>
      <c r="P17" s="177"/>
      <c r="Q17" s="150"/>
      <c r="R17" s="142"/>
      <c r="S17" s="133" t="s">
        <v>222</v>
      </c>
      <c r="T17" s="86"/>
      <c r="Z17" s="190"/>
    </row>
    <row r="18" spans="1:26" ht="25.15" customHeight="1">
      <c r="A18" s="141"/>
      <c r="B18" s="152"/>
      <c r="C18" s="136"/>
      <c r="D18" s="141"/>
      <c r="E18" s="147"/>
      <c r="F18" s="137"/>
      <c r="G18" s="133" t="s">
        <v>223</v>
      </c>
      <c r="H18" s="23"/>
      <c r="I18" s="137"/>
      <c r="J18" s="141"/>
      <c r="K18" s="147"/>
      <c r="L18" s="134"/>
      <c r="M18" s="153" t="s">
        <v>166</v>
      </c>
      <c r="N18" s="69">
        <f>Q29</f>
        <v>0</v>
      </c>
      <c r="O18" s="134"/>
      <c r="P18" s="105"/>
      <c r="Q18" s="154"/>
      <c r="R18" s="142"/>
      <c r="S18" s="133" t="s">
        <v>224</v>
      </c>
      <c r="T18" s="87"/>
      <c r="Z18" s="190"/>
    </row>
    <row r="19" spans="1:26" ht="25.15" customHeight="1">
      <c r="A19" s="151"/>
      <c r="B19" s="137"/>
      <c r="C19" s="137"/>
      <c r="D19" s="151"/>
      <c r="E19" s="137"/>
      <c r="F19" s="137"/>
      <c r="G19" s="151"/>
      <c r="H19" s="155"/>
      <c r="I19" s="137"/>
      <c r="J19" s="151"/>
      <c r="K19" s="137"/>
      <c r="L19" s="134"/>
      <c r="M19" s="149"/>
      <c r="N19" s="89"/>
      <c r="O19" s="134"/>
      <c r="P19" s="98"/>
      <c r="Q19" s="152"/>
      <c r="R19" s="152"/>
      <c r="S19" s="102"/>
      <c r="T19" s="82"/>
      <c r="Z19" s="191"/>
    </row>
    <row r="20" spans="1:26" ht="25.15" customHeight="1">
      <c r="A20" s="141"/>
      <c r="B20" s="152"/>
      <c r="C20" s="136"/>
      <c r="D20" s="145"/>
      <c r="E20" s="147"/>
      <c r="F20" s="137"/>
      <c r="G20" s="151"/>
      <c r="H20" s="23"/>
      <c r="I20" s="137"/>
      <c r="J20" s="141"/>
      <c r="K20" s="147"/>
      <c r="L20" s="134"/>
      <c r="M20" s="149"/>
      <c r="N20" s="89"/>
      <c r="O20" s="134"/>
      <c r="P20" s="98"/>
      <c r="Q20" s="152"/>
      <c r="R20" s="152"/>
      <c r="S20" s="102"/>
      <c r="T20" s="82"/>
      <c r="Z20" s="191"/>
    </row>
    <row r="21" spans="1:26" ht="25.15" customHeight="1">
      <c r="A21" s="156"/>
      <c r="B21" s="157"/>
      <c r="C21" s="158"/>
      <c r="D21" s="156"/>
      <c r="E21" s="159"/>
      <c r="F21" s="134"/>
      <c r="G21" s="156"/>
      <c r="H21" s="160"/>
      <c r="I21" s="134"/>
      <c r="J21" s="156"/>
      <c r="K21" s="159"/>
      <c r="L21" s="134"/>
      <c r="M21" s="149"/>
      <c r="N21" s="152"/>
      <c r="O21" s="134"/>
      <c r="P21" s="98"/>
      <c r="Q21" s="152"/>
      <c r="R21" s="152"/>
      <c r="S21" s="102"/>
      <c r="T21" s="161"/>
      <c r="Z21" s="191"/>
    </row>
    <row r="22" spans="1:26" ht="25.15" customHeight="1">
      <c r="A22" s="141"/>
      <c r="B22" s="152"/>
      <c r="C22" s="158"/>
      <c r="D22" s="162"/>
      <c r="E22" s="147"/>
      <c r="F22" s="134"/>
      <c r="G22" s="141"/>
      <c r="H22" s="147"/>
      <c r="I22" s="134"/>
      <c r="J22" s="141"/>
      <c r="K22" s="147"/>
      <c r="L22" s="134"/>
      <c r="M22" s="162"/>
      <c r="N22" s="152"/>
      <c r="O22" s="134"/>
      <c r="P22" s="98"/>
      <c r="Q22" s="152"/>
      <c r="R22" s="152"/>
      <c r="S22" s="153" t="s">
        <v>225</v>
      </c>
      <c r="T22" s="161">
        <f>X8</f>
        <v>0</v>
      </c>
      <c r="Z22" s="192"/>
    </row>
    <row r="23" spans="1:26" ht="25.15" customHeight="1" thickBot="1">
      <c r="A23" s="162"/>
      <c r="B23" s="152"/>
      <c r="C23" s="158"/>
      <c r="D23" s="153" t="s">
        <v>225</v>
      </c>
      <c r="E23" s="147">
        <f>Z8</f>
        <v>0</v>
      </c>
      <c r="F23" s="134"/>
      <c r="G23" s="141"/>
      <c r="H23" s="147"/>
      <c r="I23" s="134"/>
      <c r="J23" s="141"/>
      <c r="K23" s="147"/>
      <c r="L23" s="134"/>
      <c r="M23" s="162"/>
      <c r="N23" s="152"/>
      <c r="O23" s="134"/>
      <c r="P23" s="98"/>
      <c r="Q23" s="152"/>
      <c r="R23" s="152"/>
      <c r="S23" s="162"/>
      <c r="T23" s="161"/>
      <c r="W23" s="96" t="s">
        <v>226</v>
      </c>
      <c r="X23" s="96" t="s">
        <v>227</v>
      </c>
      <c r="Z23" s="193">
        <f>SUM(Z14:Z22)</f>
        <v>0</v>
      </c>
    </row>
    <row r="24" spans="1:26" ht="25.15" customHeight="1">
      <c r="A24" s="162"/>
      <c r="B24" s="152"/>
      <c r="C24" s="158"/>
      <c r="D24" s="145"/>
      <c r="E24" s="147"/>
      <c r="F24" s="134"/>
      <c r="G24" s="151"/>
      <c r="H24" s="147"/>
      <c r="I24" s="134"/>
      <c r="J24" s="151"/>
      <c r="K24" s="147"/>
      <c r="L24" s="134"/>
      <c r="M24" s="163"/>
      <c r="N24" s="157"/>
      <c r="O24" s="134"/>
      <c r="P24" s="164"/>
      <c r="Q24" s="165"/>
      <c r="R24" s="142"/>
      <c r="S24" s="166"/>
      <c r="T24" s="167"/>
      <c r="W24" s="21"/>
      <c r="X24" s="21"/>
      <c r="Y24" s="16"/>
    </row>
    <row r="25" spans="1:26" ht="25.15" customHeight="1">
      <c r="A25" s="141"/>
      <c r="B25" s="152"/>
      <c r="C25" s="158"/>
      <c r="D25" s="141"/>
      <c r="E25" s="152"/>
      <c r="F25" s="134"/>
      <c r="G25" s="153" t="s">
        <v>225</v>
      </c>
      <c r="H25" s="147">
        <f>Y8</f>
        <v>0</v>
      </c>
      <c r="I25" s="134"/>
      <c r="J25" s="153" t="s">
        <v>225</v>
      </c>
      <c r="K25" s="147">
        <f>AA8</f>
        <v>0</v>
      </c>
      <c r="L25" s="134"/>
      <c r="M25" s="149"/>
      <c r="N25" s="152"/>
      <c r="O25" s="134"/>
      <c r="P25" s="168"/>
      <c r="Q25" s="150"/>
      <c r="R25" s="142"/>
      <c r="S25" s="166"/>
      <c r="T25" s="169"/>
      <c r="W25" s="21"/>
      <c r="X25" s="21"/>
    </row>
    <row r="26" spans="1:26" ht="25.15" customHeight="1">
      <c r="A26" s="141"/>
      <c r="B26" s="152"/>
      <c r="C26" s="158"/>
      <c r="D26" s="141"/>
      <c r="E26" s="152"/>
      <c r="F26" s="134"/>
      <c r="G26" s="141"/>
      <c r="H26" s="147"/>
      <c r="I26" s="134"/>
      <c r="J26" s="141"/>
      <c r="K26" s="147"/>
      <c r="L26" s="134"/>
      <c r="M26" s="149"/>
      <c r="N26" s="152"/>
      <c r="O26" s="134"/>
      <c r="P26" s="149"/>
      <c r="Q26" s="152"/>
      <c r="R26" s="142"/>
      <c r="S26" s="149"/>
      <c r="T26" s="152"/>
      <c r="W26" s="21"/>
      <c r="X26" s="21"/>
    </row>
    <row r="27" spans="1:26" ht="25.15" customHeight="1">
      <c r="A27" s="141"/>
      <c r="B27" s="152"/>
      <c r="C27" s="158"/>
      <c r="D27" s="141"/>
      <c r="E27" s="152"/>
      <c r="F27" s="134"/>
      <c r="G27" s="141"/>
      <c r="H27" s="152"/>
      <c r="I27" s="134"/>
      <c r="J27" s="141"/>
      <c r="K27" s="152"/>
      <c r="L27" s="134"/>
      <c r="M27" s="141"/>
      <c r="N27" s="152"/>
      <c r="O27" s="134"/>
      <c r="P27" s="141"/>
      <c r="Q27" s="152"/>
      <c r="R27" s="170"/>
      <c r="S27" s="141"/>
      <c r="T27" s="152"/>
      <c r="W27" s="21"/>
      <c r="X27" s="21"/>
    </row>
    <row r="28" spans="1:26" ht="25.15" customHeight="1">
      <c r="A28" s="151"/>
      <c r="B28" s="152"/>
      <c r="C28" s="158"/>
      <c r="D28" s="145"/>
      <c r="E28" s="152"/>
      <c r="F28" s="134"/>
      <c r="G28" s="151"/>
      <c r="H28" s="152"/>
      <c r="I28" s="134"/>
      <c r="J28" s="151"/>
      <c r="K28" s="152"/>
      <c r="L28" s="134"/>
      <c r="M28" s="151"/>
      <c r="N28" s="152"/>
      <c r="O28" s="134"/>
      <c r="P28" s="151"/>
      <c r="Q28" s="152"/>
      <c r="R28" s="134"/>
      <c r="S28" s="151"/>
      <c r="T28" s="152"/>
      <c r="W28" s="21"/>
      <c r="X28" s="21"/>
    </row>
    <row r="29" spans="1:26" ht="25.15" customHeight="1">
      <c r="A29" s="153" t="s">
        <v>158</v>
      </c>
      <c r="B29" s="171">
        <f>SUM(B4:B28)</f>
        <v>0</v>
      </c>
      <c r="C29" s="158"/>
      <c r="D29" s="153" t="s">
        <v>158</v>
      </c>
      <c r="E29" s="171">
        <f>SUM(E4:E28)</f>
        <v>0</v>
      </c>
      <c r="F29" s="134"/>
      <c r="G29" s="153" t="s">
        <v>158</v>
      </c>
      <c r="H29" s="171">
        <f>SUM(H4:H28)</f>
        <v>0</v>
      </c>
      <c r="I29" s="134"/>
      <c r="J29" s="153" t="s">
        <v>158</v>
      </c>
      <c r="K29" s="171">
        <f>SUM(K4:K28)</f>
        <v>0</v>
      </c>
      <c r="L29" s="134"/>
      <c r="M29" s="153" t="s">
        <v>158</v>
      </c>
      <c r="N29" s="171">
        <f>SUM(N4:N28)</f>
        <v>0</v>
      </c>
      <c r="O29" s="134"/>
      <c r="P29" s="153" t="s">
        <v>158</v>
      </c>
      <c r="Q29" s="171">
        <f>SUM(Q4:Q28)</f>
        <v>0</v>
      </c>
      <c r="R29" s="134"/>
      <c r="S29" s="153" t="s">
        <v>158</v>
      </c>
      <c r="T29" s="171">
        <f>SUM(T4:T28)</f>
        <v>0</v>
      </c>
      <c r="W29" s="21">
        <f>SUM(W24:W27)</f>
        <v>0</v>
      </c>
      <c r="X29" s="21">
        <f>SUM(X24:X27)</f>
        <v>0</v>
      </c>
    </row>
    <row r="30" spans="1:26" ht="25.15" customHeight="1">
      <c r="M30" s="29"/>
      <c r="N30" s="30"/>
      <c r="W30" s="21"/>
      <c r="X30" s="21"/>
    </row>
    <row r="31" spans="1:26" ht="25.15" customHeight="1">
      <c r="M31" s="29"/>
      <c r="N31" s="30"/>
      <c r="W31" s="21"/>
      <c r="X31" s="21">
        <f>X29-W29</f>
        <v>0</v>
      </c>
    </row>
    <row r="32" spans="1:26" ht="25.15" customHeight="1">
      <c r="A32" s="172" t="s">
        <v>158</v>
      </c>
      <c r="B32" s="28">
        <f>B29+B30</f>
        <v>0</v>
      </c>
      <c r="C32" s="176"/>
      <c r="D32" s="172" t="s">
        <v>158</v>
      </c>
      <c r="E32" s="28">
        <f>E29+E30</f>
        <v>0</v>
      </c>
      <c r="G32" s="172" t="s">
        <v>158</v>
      </c>
      <c r="H32" s="28">
        <f>H29+H30</f>
        <v>0</v>
      </c>
      <c r="J32" s="172" t="s">
        <v>158</v>
      </c>
      <c r="K32" s="28">
        <f>K29+K30</f>
        <v>0</v>
      </c>
      <c r="M32" s="172" t="s">
        <v>158</v>
      </c>
      <c r="N32" s="28">
        <f>N29+N30</f>
        <v>0</v>
      </c>
      <c r="P32" s="172" t="s">
        <v>158</v>
      </c>
      <c r="Q32" s="28">
        <f>Q29+Q30</f>
        <v>0</v>
      </c>
      <c r="S32" s="172" t="s">
        <v>158</v>
      </c>
      <c r="T32" s="28">
        <f>T29+T30</f>
        <v>0</v>
      </c>
    </row>
    <row r="33" spans="1:20" ht="25.15" customHeight="1"/>
    <row r="34" spans="1:20" ht="25.15" customHeight="1"/>
    <row r="35" spans="1:20" ht="40.15" customHeight="1">
      <c r="A35" s="657" t="s">
        <v>228</v>
      </c>
      <c r="B35" s="657"/>
      <c r="C35" s="173"/>
      <c r="D35" s="658">
        <f>SUM(B29,E29,H29,K29,N29,T29)</f>
        <v>0</v>
      </c>
      <c r="E35" s="658"/>
      <c r="F35" s="173"/>
      <c r="G35" s="657" t="s">
        <v>229</v>
      </c>
      <c r="H35" s="657"/>
      <c r="I35" s="173"/>
      <c r="J35" s="658">
        <f>SUM(B30,E30,H30,K30,N30,T30)</f>
        <v>0</v>
      </c>
      <c r="K35" s="658"/>
      <c r="L35" s="173"/>
      <c r="M35" s="657" t="s">
        <v>159</v>
      </c>
      <c r="N35" s="657"/>
      <c r="O35" s="174"/>
      <c r="P35" s="658">
        <f>X31</f>
        <v>0</v>
      </c>
      <c r="Q35" s="658"/>
      <c r="R35" s="175"/>
      <c r="S35" s="178" t="s">
        <v>225</v>
      </c>
      <c r="T35" s="178">
        <f>AB8</f>
        <v>0</v>
      </c>
    </row>
    <row r="36" spans="1:20" ht="15" customHeight="1">
      <c r="S36" s="176"/>
      <c r="T36" s="176">
        <f>AA7</f>
        <v>0</v>
      </c>
    </row>
    <row r="37" spans="1:20" ht="15" customHeight="1">
      <c r="T37" s="176">
        <f>Y10</f>
        <v>0</v>
      </c>
    </row>
    <row r="39" spans="1:20" ht="15" customHeight="1">
      <c r="G39" s="184">
        <v>5</v>
      </c>
      <c r="H39" s="184">
        <v>3</v>
      </c>
      <c r="J39" s="184">
        <f>G39+H39</f>
        <v>8</v>
      </c>
    </row>
    <row r="40" spans="1:20" ht="15" customHeight="1">
      <c r="G40" s="185">
        <v>32</v>
      </c>
      <c r="H40" s="186">
        <v>64</v>
      </c>
      <c r="J40" s="184">
        <f>G40+H40</f>
        <v>96</v>
      </c>
    </row>
    <row r="41" spans="1:20" ht="15" customHeight="1">
      <c r="G41" s="187">
        <f>G39/G40*100-100</f>
        <v>-84.375</v>
      </c>
      <c r="H41" s="188">
        <f>H39/H40*100-100</f>
        <v>-95.3125</v>
      </c>
      <c r="J41" s="188">
        <f>J39/J40*100-100</f>
        <v>-91.666666666666671</v>
      </c>
    </row>
  </sheetData>
  <mergeCells count="20">
    <mergeCell ref="G35:H35"/>
    <mergeCell ref="J35:K35"/>
    <mergeCell ref="M35:N35"/>
    <mergeCell ref="P35:Q35"/>
    <mergeCell ref="A35:B35"/>
    <mergeCell ref="D35:E35"/>
    <mergeCell ref="S1:T1"/>
    <mergeCell ref="A2:B2"/>
    <mergeCell ref="D2:E2"/>
    <mergeCell ref="G2:H2"/>
    <mergeCell ref="J2:K2"/>
    <mergeCell ref="M2:N2"/>
    <mergeCell ref="P2:Q2"/>
    <mergeCell ref="S2:T2"/>
    <mergeCell ref="A1:B1"/>
    <mergeCell ref="D1:E1"/>
    <mergeCell ref="G1:H1"/>
    <mergeCell ref="J1:K1"/>
    <mergeCell ref="M1:N1"/>
    <mergeCell ref="P1:Q1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8"/>
  <sheetViews>
    <sheetView zoomScale="110" zoomScaleNormal="110" zoomScaleSheetLayoutView="110" workbookViewId="0">
      <selection activeCell="K10" sqref="K10"/>
    </sheetView>
  </sheetViews>
  <sheetFormatPr defaultColWidth="14.42578125" defaultRowHeight="15" customHeight="1"/>
  <cols>
    <col min="1" max="1" width="11.5703125" bestFit="1" customWidth="1"/>
    <col min="2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21" ht="20.25" customHeight="1">
      <c r="A1" s="660" t="s">
        <v>250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21" ht="27">
      <c r="A2" s="253" t="s">
        <v>52</v>
      </c>
      <c r="B2" s="217" t="s">
        <v>53</v>
      </c>
      <c r="C2" s="662" t="s">
        <v>54</v>
      </c>
      <c r="D2" s="662"/>
      <c r="E2" s="218" t="s">
        <v>55</v>
      </c>
      <c r="F2" s="253" t="s">
        <v>56</v>
      </c>
      <c r="G2" s="253" t="s">
        <v>57</v>
      </c>
      <c r="H2" s="253" t="s">
        <v>58</v>
      </c>
    </row>
    <row r="3" spans="1:21" ht="27">
      <c r="A3" s="19"/>
      <c r="B3" s="219"/>
      <c r="C3" s="663"/>
      <c r="D3" s="663"/>
      <c r="E3" s="121"/>
      <c r="F3" s="19"/>
      <c r="G3" s="19"/>
      <c r="H3" s="255" t="s">
        <v>246</v>
      </c>
    </row>
    <row r="4" spans="1:21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21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  <c r="N5">
        <v>440</v>
      </c>
      <c r="O5">
        <v>517</v>
      </c>
      <c r="P5">
        <v>520</v>
      </c>
      <c r="Q5">
        <v>1210</v>
      </c>
      <c r="R5">
        <v>80</v>
      </c>
      <c r="T5">
        <v>70</v>
      </c>
      <c r="U5">
        <v>1185</v>
      </c>
    </row>
    <row r="6" spans="1:21">
      <c r="A6" s="19"/>
      <c r="B6" s="252"/>
      <c r="C6" s="665"/>
      <c r="D6" s="665"/>
      <c r="E6" s="19"/>
      <c r="F6" s="19"/>
      <c r="G6" s="19"/>
      <c r="H6" s="20"/>
      <c r="J6" s="129"/>
      <c r="L6" s="15"/>
      <c r="M6" s="16"/>
      <c r="O6">
        <v>522</v>
      </c>
      <c r="P6">
        <v>530</v>
      </c>
      <c r="Q6">
        <v>1200</v>
      </c>
      <c r="R6">
        <v>120</v>
      </c>
      <c r="T6">
        <v>100</v>
      </c>
      <c r="U6">
        <v>1205</v>
      </c>
    </row>
    <row r="7" spans="1:21">
      <c r="A7" s="19">
        <v>61</v>
      </c>
      <c r="B7" s="252">
        <v>18.45</v>
      </c>
      <c r="C7" s="666" t="s">
        <v>148</v>
      </c>
      <c r="D7" s="667"/>
      <c r="E7" s="19">
        <v>107.23</v>
      </c>
      <c r="F7" s="19">
        <v>0</v>
      </c>
      <c r="G7" s="19">
        <v>10</v>
      </c>
      <c r="H7" s="255" t="s">
        <v>230</v>
      </c>
      <c r="J7" s="117"/>
      <c r="L7" s="15"/>
      <c r="M7" s="16"/>
      <c r="O7">
        <v>538</v>
      </c>
      <c r="P7">
        <v>510</v>
      </c>
      <c r="Q7">
        <v>1220</v>
      </c>
      <c r="R7">
        <v>110</v>
      </c>
      <c r="T7">
        <v>84</v>
      </c>
      <c r="U7">
        <v>1205</v>
      </c>
    </row>
    <row r="8" spans="1:21">
      <c r="A8" s="19" t="s">
        <v>101</v>
      </c>
      <c r="B8" s="219">
        <v>5.3</v>
      </c>
      <c r="C8" s="659" t="s">
        <v>60</v>
      </c>
      <c r="D8" s="659"/>
      <c r="E8" s="121">
        <v>519.36</v>
      </c>
      <c r="F8" s="19">
        <v>13</v>
      </c>
      <c r="G8" s="19">
        <v>519.36</v>
      </c>
      <c r="H8" s="20" t="s">
        <v>59</v>
      </c>
      <c r="J8" s="117">
        <v>1</v>
      </c>
      <c r="L8" s="15"/>
      <c r="M8" s="16"/>
      <c r="T8">
        <v>1186</v>
      </c>
      <c r="U8">
        <v>80</v>
      </c>
    </row>
    <row r="9" spans="1:21">
      <c r="A9" s="19"/>
      <c r="B9" s="219"/>
      <c r="C9" s="668"/>
      <c r="D9" s="669"/>
      <c r="E9" s="121"/>
      <c r="F9" s="19"/>
      <c r="G9" s="19"/>
      <c r="H9" s="20"/>
      <c r="J9" s="129"/>
      <c r="L9" s="15"/>
      <c r="M9" s="16"/>
      <c r="Q9">
        <v>100</v>
      </c>
      <c r="R9">
        <v>1230</v>
      </c>
      <c r="T9">
        <v>100</v>
      </c>
      <c r="U9">
        <v>1190</v>
      </c>
    </row>
    <row r="10" spans="1:21" ht="18.75">
      <c r="A10" s="19"/>
      <c r="B10" s="219"/>
      <c r="C10" s="664" t="s">
        <v>21</v>
      </c>
      <c r="D10" s="664"/>
      <c r="E10" s="121"/>
      <c r="F10" s="19"/>
      <c r="G10" s="19"/>
      <c r="H10" s="20"/>
      <c r="J10" s="129"/>
      <c r="L10" s="15"/>
      <c r="M10" s="16"/>
      <c r="Q10">
        <v>80</v>
      </c>
      <c r="R10">
        <v>1210</v>
      </c>
    </row>
    <row r="11" spans="1:21">
      <c r="A11" s="19">
        <v>31</v>
      </c>
      <c r="B11" s="219">
        <v>12.55</v>
      </c>
      <c r="C11" s="659" t="s">
        <v>93</v>
      </c>
      <c r="D11" s="659"/>
      <c r="E11" s="121">
        <v>54.8</v>
      </c>
      <c r="F11" s="19">
        <v>2</v>
      </c>
      <c r="G11" s="19">
        <f>E11</f>
        <v>54.8</v>
      </c>
      <c r="H11" s="20" t="s">
        <v>59</v>
      </c>
      <c r="J11" s="129"/>
      <c r="L11" s="15"/>
      <c r="M11" s="16"/>
    </row>
    <row r="12" spans="1:21">
      <c r="A12" s="19">
        <v>70</v>
      </c>
      <c r="B12" s="219">
        <v>7</v>
      </c>
      <c r="C12" s="659" t="s">
        <v>151</v>
      </c>
      <c r="D12" s="659"/>
      <c r="E12" s="121">
        <v>135.61000000000001</v>
      </c>
      <c r="F12" s="19">
        <v>2</v>
      </c>
      <c r="G12" s="19">
        <f>F12*E12</f>
        <v>271.22000000000003</v>
      </c>
      <c r="H12" s="20" t="s">
        <v>247</v>
      </c>
      <c r="J12" s="129">
        <v>1</v>
      </c>
      <c r="L12" s="15"/>
      <c r="M12" s="16"/>
      <c r="Q12">
        <v>80</v>
      </c>
      <c r="R12">
        <v>1210</v>
      </c>
    </row>
    <row r="13" spans="1:21">
      <c r="A13" s="19">
        <v>72</v>
      </c>
      <c r="B13" s="219">
        <v>8</v>
      </c>
      <c r="C13" s="659" t="s">
        <v>151</v>
      </c>
      <c r="D13" s="659"/>
      <c r="E13" s="121">
        <v>140.62</v>
      </c>
      <c r="F13" s="19">
        <v>2</v>
      </c>
      <c r="G13" s="19">
        <f>F13*E13</f>
        <v>281.24</v>
      </c>
      <c r="H13" s="20" t="s">
        <v>59</v>
      </c>
      <c r="J13" s="129">
        <v>1</v>
      </c>
      <c r="L13" s="15"/>
      <c r="M13" s="16"/>
      <c r="Q13">
        <v>100</v>
      </c>
      <c r="R13">
        <v>1210</v>
      </c>
      <c r="T13">
        <v>1210</v>
      </c>
      <c r="U13">
        <v>100</v>
      </c>
    </row>
    <row r="14" spans="1:21">
      <c r="A14" s="19">
        <v>74</v>
      </c>
      <c r="B14" s="219">
        <v>5.45</v>
      </c>
      <c r="C14" s="659" t="s">
        <v>252</v>
      </c>
      <c r="D14" s="659"/>
      <c r="E14" s="121">
        <v>239.28</v>
      </c>
      <c r="F14" s="19">
        <v>1</v>
      </c>
      <c r="G14" s="19">
        <f>F14*E14</f>
        <v>239.28</v>
      </c>
      <c r="H14" s="20" t="s">
        <v>247</v>
      </c>
      <c r="J14" s="129"/>
      <c r="L14" s="15"/>
      <c r="M14" s="16"/>
    </row>
    <row r="15" spans="1:21">
      <c r="A15" s="19" t="s">
        <v>150</v>
      </c>
      <c r="B15" s="219">
        <v>13.3</v>
      </c>
      <c r="C15" s="659" t="s">
        <v>146</v>
      </c>
      <c r="D15" s="659"/>
      <c r="E15" s="121">
        <v>433.34</v>
      </c>
      <c r="F15" s="19">
        <v>6</v>
      </c>
      <c r="G15" s="19">
        <v>433.34</v>
      </c>
      <c r="H15" s="20" t="s">
        <v>59</v>
      </c>
      <c r="J15" s="117">
        <v>1</v>
      </c>
      <c r="L15" s="15"/>
      <c r="M15" s="16"/>
      <c r="Q15">
        <v>120</v>
      </c>
      <c r="R15">
        <v>1267</v>
      </c>
      <c r="T15">
        <v>120</v>
      </c>
      <c r="U15">
        <v>1225</v>
      </c>
    </row>
    <row r="16" spans="1:21">
      <c r="A16" s="11">
        <v>79</v>
      </c>
      <c r="B16" s="12">
        <v>10.3</v>
      </c>
      <c r="C16" s="670" t="s">
        <v>147</v>
      </c>
      <c r="D16" s="671"/>
      <c r="E16" s="11">
        <v>34.83</v>
      </c>
      <c r="F16" s="11">
        <v>2</v>
      </c>
      <c r="G16" s="11">
        <v>34.83</v>
      </c>
      <c r="H16" s="13" t="s">
        <v>59</v>
      </c>
      <c r="J16" s="117"/>
      <c r="L16" s="15"/>
      <c r="M16" s="16"/>
      <c r="T16">
        <v>100</v>
      </c>
      <c r="U16">
        <v>1140</v>
      </c>
    </row>
    <row r="17" spans="1:21">
      <c r="A17" s="19">
        <v>80</v>
      </c>
      <c r="B17" s="219">
        <v>15.1</v>
      </c>
      <c r="C17" s="672" t="s">
        <v>62</v>
      </c>
      <c r="D17" s="672"/>
      <c r="E17" s="121">
        <v>49.76</v>
      </c>
      <c r="F17" s="19">
        <v>2</v>
      </c>
      <c r="G17" s="19">
        <v>49.76</v>
      </c>
      <c r="H17" s="20" t="s">
        <v>59</v>
      </c>
      <c r="J17" s="117"/>
      <c r="L17" s="15"/>
      <c r="M17" s="16"/>
      <c r="T17">
        <v>1230</v>
      </c>
      <c r="U17">
        <v>110</v>
      </c>
    </row>
    <row r="18" spans="1:21">
      <c r="A18" s="19">
        <v>82</v>
      </c>
      <c r="B18" s="219">
        <v>15.5</v>
      </c>
      <c r="C18" s="672" t="s">
        <v>63</v>
      </c>
      <c r="D18" s="672"/>
      <c r="E18" s="121">
        <v>44.76</v>
      </c>
      <c r="F18" s="19">
        <v>2</v>
      </c>
      <c r="G18" s="19">
        <v>44.76</v>
      </c>
      <c r="H18" s="20" t="s">
        <v>59</v>
      </c>
      <c r="J18" s="117"/>
      <c r="L18" s="15"/>
      <c r="M18" s="16"/>
      <c r="T18">
        <v>140</v>
      </c>
      <c r="U18">
        <v>1290</v>
      </c>
    </row>
    <row r="19" spans="1:21">
      <c r="A19" s="19"/>
      <c r="B19" s="252"/>
      <c r="C19" s="673"/>
      <c r="D19" s="674"/>
      <c r="E19" s="19"/>
      <c r="F19" s="19"/>
      <c r="G19" s="19"/>
      <c r="H19" s="20"/>
      <c r="J19" s="117"/>
      <c r="L19" s="15"/>
      <c r="M19" s="16"/>
    </row>
    <row r="20" spans="1:21">
      <c r="A20" s="19"/>
      <c r="B20" s="219"/>
      <c r="C20" s="659"/>
      <c r="D20" s="659"/>
      <c r="E20" s="121"/>
      <c r="F20" s="19"/>
      <c r="G20" s="19"/>
      <c r="H20" s="20"/>
      <c r="J20" s="117"/>
      <c r="L20" s="15"/>
      <c r="M20" s="16"/>
    </row>
    <row r="21" spans="1:21" ht="13.5" customHeight="1">
      <c r="A21" s="19"/>
      <c r="B21" s="219"/>
      <c r="C21" s="663"/>
      <c r="D21" s="663"/>
      <c r="E21" s="122"/>
      <c r="F21" s="11"/>
      <c r="G21" s="11"/>
      <c r="H21" s="20"/>
      <c r="J21" s="15"/>
      <c r="L21" s="15"/>
      <c r="M21" s="17"/>
      <c r="N21" s="64"/>
      <c r="O21" s="65"/>
      <c r="P21" s="17"/>
      <c r="Q21" s="17"/>
      <c r="R21" s="17"/>
      <c r="S21" s="18"/>
    </row>
    <row r="22" spans="1:21" ht="15" customHeight="1">
      <c r="A22" s="19"/>
      <c r="B22" s="219"/>
      <c r="C22" s="662" t="s">
        <v>61</v>
      </c>
      <c r="D22" s="662"/>
      <c r="E22" s="121"/>
      <c r="F22" s="19">
        <f>SUM(F4:F20)</f>
        <v>32</v>
      </c>
      <c r="G22" s="19">
        <f>SUM(G4:G20)</f>
        <v>1938.5899999999997</v>
      </c>
      <c r="H22" s="20"/>
    </row>
    <row r="25" spans="1:21" ht="19.5" customHeight="1">
      <c r="A25" s="675" t="s">
        <v>114</v>
      </c>
      <c r="B25" s="676"/>
      <c r="C25" s="676"/>
      <c r="D25" s="676"/>
      <c r="E25" s="676"/>
      <c r="F25" s="676"/>
      <c r="J25" s="254" t="s">
        <v>124</v>
      </c>
      <c r="K25" s="677">
        <v>45203</v>
      </c>
      <c r="L25" s="677"/>
    </row>
    <row r="26" spans="1:21" ht="49.5">
      <c r="A26" s="251" t="s">
        <v>119</v>
      </c>
      <c r="B26" s="250" t="s">
        <v>53</v>
      </c>
      <c r="C26" s="250" t="s">
        <v>113</v>
      </c>
      <c r="D26" s="250" t="s">
        <v>4</v>
      </c>
      <c r="E26" s="250" t="s">
        <v>5</v>
      </c>
      <c r="F26" s="250" t="s">
        <v>115</v>
      </c>
      <c r="G26" s="114" t="s">
        <v>7</v>
      </c>
      <c r="H26" s="251" t="s">
        <v>116</v>
      </c>
      <c r="I26" s="678" t="s">
        <v>140</v>
      </c>
      <c r="J26" s="678"/>
      <c r="K26" s="678" t="s">
        <v>141</v>
      </c>
      <c r="L26" s="678"/>
      <c r="O26" s="678" t="s">
        <v>125</v>
      </c>
      <c r="P26" s="678"/>
      <c r="Q26" s="678" t="s">
        <v>126</v>
      </c>
      <c r="R26" s="678"/>
    </row>
    <row r="27" spans="1:21" ht="20.100000000000001" customHeight="1">
      <c r="A27" s="88">
        <v>1</v>
      </c>
      <c r="B27" s="123">
        <v>7</v>
      </c>
      <c r="C27" s="113">
        <v>216</v>
      </c>
      <c r="D27" s="19">
        <v>3140</v>
      </c>
      <c r="E27" s="19">
        <v>48</v>
      </c>
      <c r="F27" s="119">
        <v>232.2</v>
      </c>
      <c r="G27" s="115">
        <f>D27/F27</f>
        <v>13.522825150732128</v>
      </c>
      <c r="H27" s="34">
        <v>1</v>
      </c>
      <c r="I27" s="679" t="s">
        <v>129</v>
      </c>
      <c r="J27" s="679"/>
      <c r="K27" s="679" t="s">
        <v>152</v>
      </c>
      <c r="L27" s="679"/>
      <c r="O27" s="679" t="s">
        <v>127</v>
      </c>
      <c r="P27" s="679"/>
      <c r="Q27" s="679" t="s">
        <v>136</v>
      </c>
      <c r="R27" s="679"/>
      <c r="S27">
        <v>434</v>
      </c>
      <c r="T27" s="15" t="s">
        <v>131</v>
      </c>
    </row>
    <row r="28" spans="1:21" ht="20.100000000000001" customHeight="1">
      <c r="A28" s="88">
        <v>2</v>
      </c>
      <c r="B28" s="123">
        <v>15.45</v>
      </c>
      <c r="C28" s="113">
        <v>216</v>
      </c>
      <c r="D28" s="19">
        <v>4658</v>
      </c>
      <c r="E28" s="19">
        <v>39</v>
      </c>
      <c r="F28" s="119">
        <v>232.2</v>
      </c>
      <c r="G28" s="115">
        <f>D28/F28</f>
        <v>20.060292850990525</v>
      </c>
      <c r="H28" s="34">
        <v>1</v>
      </c>
      <c r="I28" s="679" t="s">
        <v>128</v>
      </c>
      <c r="J28" s="679"/>
      <c r="K28" s="679" t="s">
        <v>138</v>
      </c>
      <c r="L28" s="679"/>
      <c r="O28" s="679" t="s">
        <v>128</v>
      </c>
      <c r="P28" s="679"/>
      <c r="Q28" s="679" t="s">
        <v>137</v>
      </c>
      <c r="R28" s="679"/>
      <c r="S28">
        <v>60</v>
      </c>
      <c r="T28" s="15" t="s">
        <v>132</v>
      </c>
    </row>
    <row r="29" spans="1:21" ht="20.100000000000001" customHeight="1">
      <c r="A29" s="88"/>
      <c r="B29" s="123"/>
      <c r="C29" s="113"/>
      <c r="D29" s="19"/>
      <c r="E29" s="19"/>
      <c r="F29" s="119"/>
      <c r="G29" s="115"/>
      <c r="H29" s="34"/>
      <c r="I29" s="680"/>
      <c r="J29" s="681"/>
      <c r="K29" s="679"/>
      <c r="L29" s="679"/>
      <c r="O29" s="679" t="s">
        <v>129</v>
      </c>
      <c r="P29" s="679"/>
      <c r="Q29" s="679" t="s">
        <v>138</v>
      </c>
      <c r="R29" s="679"/>
      <c r="S29">
        <v>170</v>
      </c>
      <c r="T29" s="15" t="s">
        <v>133</v>
      </c>
    </row>
    <row r="30" spans="1:21" ht="20.100000000000001" customHeight="1">
      <c r="A30" s="34"/>
      <c r="B30" s="119"/>
      <c r="C30" s="113"/>
      <c r="D30" s="19"/>
      <c r="E30" s="19"/>
      <c r="F30" s="119"/>
      <c r="G30" s="115"/>
      <c r="H30" s="34"/>
      <c r="I30" s="679"/>
      <c r="J30" s="679"/>
      <c r="K30" s="679"/>
      <c r="L30" s="679"/>
      <c r="O30" s="679" t="s">
        <v>130</v>
      </c>
      <c r="P30" s="679"/>
      <c r="Q30" s="679" t="s">
        <v>139</v>
      </c>
      <c r="R30" s="679"/>
      <c r="S30">
        <v>1078</v>
      </c>
      <c r="T30" s="15" t="s">
        <v>134</v>
      </c>
    </row>
    <row r="31" spans="1:21" ht="20.100000000000001" customHeight="1">
      <c r="A31" s="34"/>
      <c r="B31" s="116"/>
      <c r="C31" s="116"/>
      <c r="D31" s="116">
        <f>SUM(D27:D30)</f>
        <v>7798</v>
      </c>
      <c r="E31" s="116">
        <f>SUM(E27:E30)</f>
        <v>87</v>
      </c>
      <c r="F31" s="119">
        <f>SUM(F27:F30)</f>
        <v>464.4</v>
      </c>
      <c r="G31" s="115">
        <f t="shared" ref="G31" si="0">D31/F31</f>
        <v>16.791559000861326</v>
      </c>
      <c r="H31" s="116">
        <f>SUM(H27:H30)</f>
        <v>2</v>
      </c>
      <c r="I31" s="682"/>
      <c r="J31" s="682"/>
      <c r="K31" s="682"/>
      <c r="L31" s="682"/>
      <c r="O31" s="680" t="s">
        <v>142</v>
      </c>
      <c r="P31" s="681"/>
      <c r="Q31" s="679" t="s">
        <v>152</v>
      </c>
      <c r="R31" s="679"/>
      <c r="S31">
        <v>191</v>
      </c>
      <c r="T31" s="15" t="s">
        <v>135</v>
      </c>
    </row>
    <row r="34" spans="1:7" ht="15" customHeight="1">
      <c r="A34" s="683" t="s">
        <v>154</v>
      </c>
      <c r="B34" s="683"/>
      <c r="C34" s="683"/>
      <c r="D34" s="683"/>
      <c r="E34" s="683"/>
      <c r="F34" s="683"/>
      <c r="G34" s="683"/>
    </row>
    <row r="35" spans="1:7" ht="15" customHeight="1">
      <c r="A35" s="250" t="s">
        <v>113</v>
      </c>
      <c r="B35" s="250" t="s">
        <v>3</v>
      </c>
      <c r="C35" s="250" t="s">
        <v>155</v>
      </c>
      <c r="D35" s="683" t="s">
        <v>156</v>
      </c>
      <c r="E35" s="683"/>
      <c r="F35" s="683" t="s">
        <v>157</v>
      </c>
      <c r="G35" s="683"/>
    </row>
    <row r="36" spans="1:7" ht="16.5">
      <c r="A36" s="88" t="s">
        <v>234</v>
      </c>
      <c r="B36" s="255" t="s">
        <v>36</v>
      </c>
      <c r="C36" s="19">
        <v>167</v>
      </c>
      <c r="D36" s="683" t="s">
        <v>235</v>
      </c>
      <c r="E36" s="683"/>
      <c r="F36" s="683" t="s">
        <v>236</v>
      </c>
      <c r="G36" s="683"/>
    </row>
    <row r="42" spans="1:7" ht="15" customHeight="1">
      <c r="A42">
        <v>3183</v>
      </c>
      <c r="B42">
        <v>3441</v>
      </c>
      <c r="C42">
        <v>3378</v>
      </c>
      <c r="D42">
        <v>1779</v>
      </c>
      <c r="E42">
        <v>80</v>
      </c>
    </row>
    <row r="43" spans="1:7" ht="15" customHeight="1">
      <c r="A43">
        <v>1326</v>
      </c>
      <c r="B43">
        <v>2593</v>
      </c>
      <c r="C43">
        <v>5129</v>
      </c>
      <c r="D43">
        <v>2003</v>
      </c>
      <c r="E43">
        <v>534</v>
      </c>
    </row>
    <row r="44" spans="1:7" ht="15" customHeight="1">
      <c r="A44">
        <v>2606</v>
      </c>
      <c r="B44">
        <v>2842</v>
      </c>
      <c r="C44">
        <v>6482</v>
      </c>
      <c r="E44">
        <v>528</v>
      </c>
    </row>
    <row r="45" spans="1:7" ht="15" customHeight="1">
      <c r="A45">
        <v>2120</v>
      </c>
      <c r="B45">
        <v>876</v>
      </c>
      <c r="C45">
        <v>2275</v>
      </c>
      <c r="E45">
        <v>-12</v>
      </c>
    </row>
    <row r="46" spans="1:7" ht="15" customHeight="1">
      <c r="A46">
        <v>113</v>
      </c>
      <c r="B46">
        <v>702</v>
      </c>
      <c r="C46">
        <v>7221</v>
      </c>
    </row>
    <row r="47" spans="1:7" ht="15" customHeight="1">
      <c r="A47">
        <v>1694</v>
      </c>
      <c r="B47">
        <v>8744</v>
      </c>
      <c r="C47">
        <v>1057</v>
      </c>
    </row>
    <row r="48" spans="1:7" ht="15" customHeight="1">
      <c r="A48">
        <v>3464</v>
      </c>
      <c r="B48">
        <v>390</v>
      </c>
      <c r="C48">
        <v>9567</v>
      </c>
    </row>
    <row r="49" spans="1:3" ht="15" customHeight="1">
      <c r="A49">
        <v>4551</v>
      </c>
      <c r="B49">
        <v>1994</v>
      </c>
      <c r="C49">
        <v>1015</v>
      </c>
    </row>
    <row r="50" spans="1:3" ht="15" customHeight="1">
      <c r="A50">
        <v>640</v>
      </c>
      <c r="B50">
        <v>5825</v>
      </c>
    </row>
    <row r="51" spans="1:3" ht="15" customHeight="1">
      <c r="A51">
        <v>3629</v>
      </c>
      <c r="B51">
        <v>10310</v>
      </c>
    </row>
    <row r="52" spans="1:3" ht="15" customHeight="1">
      <c r="A52">
        <v>1391</v>
      </c>
    </row>
    <row r="53" spans="1:3" ht="15" customHeight="1">
      <c r="A53">
        <v>5610</v>
      </c>
    </row>
    <row r="54" spans="1:3" ht="15" customHeight="1">
      <c r="A54">
        <v>2973</v>
      </c>
    </row>
    <row r="55" spans="1:3" ht="15" customHeight="1">
      <c r="A55">
        <v>7022</v>
      </c>
    </row>
    <row r="56" spans="1:3" ht="15" customHeight="1">
      <c r="A56">
        <v>7510</v>
      </c>
    </row>
    <row r="57" spans="1:3" ht="15" customHeight="1">
      <c r="A57">
        <v>4285</v>
      </c>
    </row>
    <row r="58" spans="1:3" ht="15" customHeight="1">
      <c r="A58">
        <v>10971</v>
      </c>
    </row>
  </sheetData>
  <mergeCells count="53">
    <mergeCell ref="A34:G34"/>
    <mergeCell ref="D35:E35"/>
    <mergeCell ref="F35:G35"/>
    <mergeCell ref="D36:E36"/>
    <mergeCell ref="F36:G36"/>
    <mergeCell ref="O26:P26"/>
    <mergeCell ref="Q26:R26"/>
    <mergeCell ref="I27:J27"/>
    <mergeCell ref="K27:L27"/>
    <mergeCell ref="O27:P27"/>
    <mergeCell ref="Q27:R27"/>
    <mergeCell ref="I26:J26"/>
    <mergeCell ref="K26:L26"/>
    <mergeCell ref="I31:J31"/>
    <mergeCell ref="K31:L31"/>
    <mergeCell ref="O31:P31"/>
    <mergeCell ref="Q31:R31"/>
    <mergeCell ref="I28:J28"/>
    <mergeCell ref="K28:L28"/>
    <mergeCell ref="O28:P28"/>
    <mergeCell ref="Q28:R28"/>
    <mergeCell ref="I29:J29"/>
    <mergeCell ref="K29:L29"/>
    <mergeCell ref="O29:P29"/>
    <mergeCell ref="Q29:R29"/>
    <mergeCell ref="I30:J30"/>
    <mergeCell ref="K30:L30"/>
    <mergeCell ref="O30:P30"/>
    <mergeCell ref="Q30:R30"/>
    <mergeCell ref="C21:D21"/>
    <mergeCell ref="C22:D22"/>
    <mergeCell ref="A25:F25"/>
    <mergeCell ref="C14:D14"/>
    <mergeCell ref="C15:D15"/>
    <mergeCell ref="C16:D16"/>
    <mergeCell ref="C17:D17"/>
    <mergeCell ref="C18:D18"/>
    <mergeCell ref="K25:L25"/>
    <mergeCell ref="C13:D13"/>
    <mergeCell ref="A1:H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2:D12"/>
    <mergeCell ref="C11:D11"/>
    <mergeCell ref="C19:D19"/>
    <mergeCell ref="C20:D20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Y123"/>
  <sheetViews>
    <sheetView topLeftCell="A57" zoomScale="90" zoomScaleNormal="90" workbookViewId="0">
      <selection activeCell="AP15" sqref="AP15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249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249"/>
      <c r="B3" s="705" t="s">
        <v>65</v>
      </c>
      <c r="C3" s="706"/>
      <c r="D3" s="707"/>
      <c r="E3" s="258" t="s">
        <v>65</v>
      </c>
      <c r="F3" s="705" t="s">
        <v>67</v>
      </c>
      <c r="G3" s="707"/>
      <c r="H3" s="260"/>
      <c r="I3" s="258" t="s">
        <v>66</v>
      </c>
      <c r="J3" s="36"/>
      <c r="L3" s="698" t="s">
        <v>86</v>
      </c>
      <c r="M3" s="698"/>
      <c r="O3" s="249"/>
      <c r="P3" s="699" t="s">
        <v>65</v>
      </c>
      <c r="Q3" s="699"/>
      <c r="R3" s="699"/>
      <c r="S3" s="258" t="s">
        <v>65</v>
      </c>
      <c r="T3" s="258"/>
      <c r="U3" s="258" t="s">
        <v>67</v>
      </c>
      <c r="V3" s="27"/>
      <c r="X3" s="698" t="s">
        <v>86</v>
      </c>
      <c r="Y3" s="698"/>
      <c r="AA3" s="249"/>
      <c r="AB3" s="699" t="s">
        <v>65</v>
      </c>
      <c r="AC3" s="699"/>
      <c r="AD3" s="699"/>
      <c r="AE3" s="258" t="s">
        <v>65</v>
      </c>
      <c r="AF3" s="258"/>
      <c r="AG3" s="258" t="s">
        <v>69</v>
      </c>
      <c r="AH3" s="27"/>
      <c r="AK3" s="698" t="s">
        <v>86</v>
      </c>
      <c r="AL3" s="698"/>
      <c r="AN3" s="249"/>
      <c r="AO3" s="699" t="s">
        <v>65</v>
      </c>
      <c r="AP3" s="699"/>
      <c r="AQ3" s="699"/>
      <c r="AR3" s="258" t="s">
        <v>65</v>
      </c>
      <c r="AS3" s="258"/>
      <c r="AT3" s="258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259" t="s">
        <v>6</v>
      </c>
      <c r="E4" s="259" t="s">
        <v>104</v>
      </c>
      <c r="F4" s="259" t="s">
        <v>0</v>
      </c>
      <c r="G4" s="259" t="s">
        <v>68</v>
      </c>
      <c r="H4" s="259" t="s">
        <v>81</v>
      </c>
      <c r="I4" s="259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259" t="s">
        <v>6</v>
      </c>
      <c r="S4" s="259" t="s">
        <v>104</v>
      </c>
      <c r="T4" s="259" t="s">
        <v>81</v>
      </c>
      <c r="U4" s="259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259" t="s">
        <v>6</v>
      </c>
      <c r="AE4" s="259" t="s">
        <v>104</v>
      </c>
      <c r="AF4" s="259" t="s">
        <v>81</v>
      </c>
      <c r="AG4" s="259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259" t="s">
        <v>6</v>
      </c>
      <c r="AR4" s="259" t="s">
        <v>104</v>
      </c>
      <c r="AS4" s="259" t="s">
        <v>81</v>
      </c>
      <c r="AT4" s="259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7800</v>
      </c>
      <c r="C5" s="24">
        <v>115</v>
      </c>
      <c r="D5" s="24">
        <v>21406</v>
      </c>
      <c r="E5" s="24">
        <v>0</v>
      </c>
      <c r="F5" s="24"/>
      <c r="G5" s="24"/>
      <c r="H5" s="22">
        <f t="shared" ref="H5:H18" si="0">B5-D5</f>
        <v>-13606</v>
      </c>
      <c r="I5" s="22">
        <f t="shared" ref="I5:I18" si="1">G5+F5</f>
        <v>0</v>
      </c>
      <c r="J5" s="38">
        <f>B5/928.72</f>
        <v>8.3986562150055981</v>
      </c>
      <c r="K5" s="262"/>
      <c r="L5" s="262"/>
      <c r="M5" s="262"/>
      <c r="N5" s="262"/>
      <c r="O5" s="26" t="s">
        <v>70</v>
      </c>
      <c r="P5" s="23">
        <v>19889</v>
      </c>
      <c r="Q5" s="24">
        <v>248</v>
      </c>
      <c r="R5" s="24">
        <v>15983</v>
      </c>
      <c r="S5" s="24">
        <v>256</v>
      </c>
      <c r="T5" s="22">
        <f t="shared" ref="T5:T28" si="2">P5-R5</f>
        <v>3906</v>
      </c>
      <c r="U5" s="24"/>
      <c r="V5" s="44">
        <f>P5/1191.62</f>
        <v>16.690723552810461</v>
      </c>
      <c r="AA5" s="26" t="s">
        <v>143</v>
      </c>
      <c r="AB5" s="89">
        <v>17680</v>
      </c>
      <c r="AC5" s="89">
        <v>151</v>
      </c>
      <c r="AD5" s="89">
        <v>1900</v>
      </c>
      <c r="AE5" s="89">
        <v>3132</v>
      </c>
      <c r="AF5" s="22">
        <f t="shared" ref="AF5:AF28" si="3">AB5-AD5</f>
        <v>15780</v>
      </c>
      <c r="AG5" s="89"/>
      <c r="AH5" s="44">
        <f>SUM(AB5:AB6)/384.4</f>
        <v>66.909469302809583</v>
      </c>
      <c r="AJ5" s="21"/>
      <c r="AN5" s="26" t="s">
        <v>82</v>
      </c>
      <c r="AO5" s="89">
        <v>21439</v>
      </c>
      <c r="AP5" s="89">
        <v>209</v>
      </c>
      <c r="AQ5" s="89">
        <v>8050</v>
      </c>
      <c r="AR5" s="89">
        <v>580</v>
      </c>
      <c r="AS5" s="22">
        <f t="shared" ref="AS5:AS28" si="4">AO5-AQ5</f>
        <v>13389</v>
      </c>
      <c r="AT5" s="89"/>
      <c r="AU5" s="44">
        <f>SUM(AO5:AO6)/384.4</f>
        <v>55.772632674297611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262"/>
      <c r="L6" s="262"/>
      <c r="M6" s="262"/>
      <c r="N6" s="262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8040</v>
      </c>
      <c r="AC6" s="89">
        <v>154</v>
      </c>
      <c r="AD6" s="89">
        <v>13973</v>
      </c>
      <c r="AE6" s="89">
        <v>793</v>
      </c>
      <c r="AF6" s="22">
        <f t="shared" si="3"/>
        <v>-5933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3659</v>
      </c>
      <c r="C7" s="24">
        <v>103</v>
      </c>
      <c r="D7" s="24">
        <v>21136</v>
      </c>
      <c r="E7" s="24">
        <v>0</v>
      </c>
      <c r="F7" s="24"/>
      <c r="G7" s="24"/>
      <c r="H7" s="22">
        <f t="shared" si="0"/>
        <v>-17477</v>
      </c>
      <c r="I7" s="22">
        <f t="shared" si="1"/>
        <v>0</v>
      </c>
      <c r="J7" s="38">
        <f>B7/902.14</f>
        <v>4.0559114993238303</v>
      </c>
      <c r="K7" s="262"/>
      <c r="L7" s="262"/>
      <c r="M7" s="262"/>
      <c r="N7" s="262"/>
      <c r="O7" s="26" t="s">
        <v>8</v>
      </c>
      <c r="P7" s="23">
        <v>15882</v>
      </c>
      <c r="Q7" s="24">
        <v>200</v>
      </c>
      <c r="R7" s="24">
        <v>3509</v>
      </c>
      <c r="S7" s="24">
        <v>3538</v>
      </c>
      <c r="T7" s="22">
        <f t="shared" si="2"/>
        <v>12373</v>
      </c>
      <c r="U7" s="24"/>
      <c r="V7" s="44">
        <f>P7/949.48</f>
        <v>16.727050596115767</v>
      </c>
      <c r="AA7" s="26" t="s">
        <v>145</v>
      </c>
      <c r="AB7" s="23">
        <v>8718</v>
      </c>
      <c r="AC7" s="24">
        <v>176</v>
      </c>
      <c r="AD7" s="24">
        <v>6427</v>
      </c>
      <c r="AE7" s="24">
        <v>396</v>
      </c>
      <c r="AF7" s="22">
        <f t="shared" si="3"/>
        <v>2291</v>
      </c>
      <c r="AG7" s="24"/>
      <c r="AH7" s="44">
        <f>AB7/550.22</f>
        <v>15.844571262404129</v>
      </c>
      <c r="AJ7" s="21"/>
      <c r="AN7" s="26" t="s">
        <v>74</v>
      </c>
      <c r="AO7" s="23">
        <v>5976</v>
      </c>
      <c r="AP7" s="24">
        <v>98</v>
      </c>
      <c r="AQ7" s="24">
        <v>8430</v>
      </c>
      <c r="AR7" s="24">
        <v>0</v>
      </c>
      <c r="AS7" s="22">
        <f t="shared" si="4"/>
        <v>-2454</v>
      </c>
      <c r="AT7" s="24"/>
      <c r="AU7" s="44">
        <f>AO7/550.22</f>
        <v>10.861110101413979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262"/>
      <c r="L8" s="262"/>
      <c r="M8" s="262"/>
      <c r="N8" s="262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14498</v>
      </c>
      <c r="C9" s="24">
        <v>160</v>
      </c>
      <c r="D9" s="24">
        <v>20513</v>
      </c>
      <c r="E9" s="24">
        <v>0</v>
      </c>
      <c r="F9" s="24"/>
      <c r="G9" s="24"/>
      <c r="H9" s="22">
        <f t="shared" si="0"/>
        <v>-6015</v>
      </c>
      <c r="I9" s="22">
        <f t="shared" si="1"/>
        <v>0</v>
      </c>
      <c r="J9" s="38">
        <f>B9/1006.28</f>
        <v>14.407520769567119</v>
      </c>
      <c r="K9" s="262"/>
      <c r="L9" s="262"/>
      <c r="M9" s="262"/>
      <c r="N9" s="262"/>
      <c r="O9" s="26" t="s">
        <v>10</v>
      </c>
      <c r="P9" s="23">
        <v>22224</v>
      </c>
      <c r="Q9" s="24">
        <v>198</v>
      </c>
      <c r="R9" s="24">
        <v>3882</v>
      </c>
      <c r="S9" s="24">
        <v>603</v>
      </c>
      <c r="T9" s="22">
        <f t="shared" si="2"/>
        <v>18342</v>
      </c>
      <c r="U9" s="24"/>
      <c r="V9" s="44">
        <f>P9/902.14</f>
        <v>24.634757354734298</v>
      </c>
      <c r="AA9" s="26" t="s">
        <v>80</v>
      </c>
      <c r="AB9" s="23">
        <v>10326</v>
      </c>
      <c r="AC9" s="24">
        <v>237</v>
      </c>
      <c r="AD9" s="24">
        <v>1050</v>
      </c>
      <c r="AE9" s="24">
        <v>2027</v>
      </c>
      <c r="AF9" s="22">
        <f t="shared" si="3"/>
        <v>9276</v>
      </c>
      <c r="AG9" s="24"/>
      <c r="AH9" s="44">
        <f>AB9/555.02</f>
        <v>18.604734964505784</v>
      </c>
      <c r="AI9" s="262">
        <v>0</v>
      </c>
      <c r="AJ9" s="21"/>
      <c r="AN9" s="26" t="s">
        <v>18</v>
      </c>
      <c r="AO9" s="89">
        <v>16798</v>
      </c>
      <c r="AP9" s="89">
        <v>162</v>
      </c>
      <c r="AQ9" s="89">
        <v>2064</v>
      </c>
      <c r="AR9" s="89">
        <v>611</v>
      </c>
      <c r="AS9" s="22">
        <f t="shared" si="4"/>
        <v>14734</v>
      </c>
      <c r="AT9" s="89"/>
      <c r="AU9" s="44">
        <f>AO9/862.06</f>
        <v>19.485882653179594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262"/>
      <c r="L10" s="262"/>
      <c r="M10" s="262"/>
      <c r="N10" s="262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262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2249</v>
      </c>
      <c r="C11" s="24">
        <v>93</v>
      </c>
      <c r="D11" s="24">
        <v>22680</v>
      </c>
      <c r="E11" s="24">
        <v>0</v>
      </c>
      <c r="F11" s="24"/>
      <c r="G11" s="24"/>
      <c r="H11" s="22">
        <f t="shared" si="0"/>
        <v>-20431</v>
      </c>
      <c r="I11" s="22">
        <f t="shared" si="1"/>
        <v>0</v>
      </c>
      <c r="J11" s="38">
        <f>B11/1264.24</f>
        <v>1.7789343795481871</v>
      </c>
      <c r="K11" s="262"/>
      <c r="L11" s="262"/>
      <c r="M11" s="262"/>
      <c r="N11" s="262">
        <v>10726</v>
      </c>
      <c r="O11" s="26" t="s">
        <v>72</v>
      </c>
      <c r="P11" s="23">
        <v>10847</v>
      </c>
      <c r="Q11" s="24">
        <v>264</v>
      </c>
      <c r="R11" s="24">
        <v>4007</v>
      </c>
      <c r="S11" s="24">
        <v>2848</v>
      </c>
      <c r="T11" s="22">
        <f t="shared" si="2"/>
        <v>6840</v>
      </c>
      <c r="U11" s="24"/>
      <c r="V11" s="44">
        <f>P11/992.14</f>
        <v>10.932932852218437</v>
      </c>
      <c r="AA11" s="26" t="s">
        <v>76</v>
      </c>
      <c r="AB11" s="23">
        <v>16214</v>
      </c>
      <c r="AC11" s="24">
        <v>287</v>
      </c>
      <c r="AD11" s="24">
        <v>3334</v>
      </c>
      <c r="AE11" s="24">
        <v>2849</v>
      </c>
      <c r="AF11" s="22">
        <f t="shared" si="3"/>
        <v>12880</v>
      </c>
      <c r="AG11" s="24"/>
      <c r="AH11" s="44">
        <f>AB11/555.02</f>
        <v>29.213361680660157</v>
      </c>
      <c r="AI11" s="262">
        <v>0</v>
      </c>
      <c r="AJ11" s="21"/>
      <c r="AN11" s="26" t="s">
        <v>18</v>
      </c>
      <c r="AO11" s="23">
        <v>12413</v>
      </c>
      <c r="AP11" s="24">
        <v>169</v>
      </c>
      <c r="AQ11" s="24">
        <v>5373</v>
      </c>
      <c r="AR11" s="24">
        <v>2382</v>
      </c>
      <c r="AS11" s="22">
        <f t="shared" si="4"/>
        <v>7040</v>
      </c>
      <c r="AT11" s="24"/>
      <c r="AU11" s="44">
        <f>AO11/555.02</f>
        <v>22.364959821267703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262"/>
      <c r="L12" s="262"/>
      <c r="M12" s="262"/>
      <c r="N12" s="262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262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9765</v>
      </c>
      <c r="C13" s="24">
        <v>87</v>
      </c>
      <c r="D13" s="24">
        <v>0</v>
      </c>
      <c r="E13" s="24">
        <v>24</v>
      </c>
      <c r="F13" s="24"/>
      <c r="G13" s="24"/>
      <c r="H13" s="22">
        <f t="shared" si="0"/>
        <v>9765</v>
      </c>
      <c r="I13" s="22">
        <f t="shared" si="1"/>
        <v>0</v>
      </c>
      <c r="J13" s="38">
        <f>B13/952.08</f>
        <v>10.256491051172169</v>
      </c>
      <c r="K13" s="262"/>
      <c r="L13" s="262"/>
      <c r="M13" s="262"/>
      <c r="N13" s="262">
        <v>0</v>
      </c>
      <c r="O13" s="26" t="s">
        <v>71</v>
      </c>
      <c r="P13" s="23">
        <v>10980</v>
      </c>
      <c r="Q13" s="24">
        <v>155</v>
      </c>
      <c r="R13" s="24">
        <v>404</v>
      </c>
      <c r="S13" s="24">
        <v>244</v>
      </c>
      <c r="T13" s="22">
        <f t="shared" si="2"/>
        <v>10576</v>
      </c>
      <c r="U13" s="24"/>
      <c r="V13" s="44">
        <f>SUM(P13:P14)/463.52</f>
        <v>23.688298239558165</v>
      </c>
      <c r="AA13" s="26" t="s">
        <v>78</v>
      </c>
      <c r="AB13" s="23">
        <v>8101</v>
      </c>
      <c r="AC13" s="24">
        <v>218</v>
      </c>
      <c r="AD13" s="24">
        <v>2185</v>
      </c>
      <c r="AE13" s="24">
        <v>1292</v>
      </c>
      <c r="AF13" s="22">
        <f t="shared" si="3"/>
        <v>5916</v>
      </c>
      <c r="AG13" s="24"/>
      <c r="AH13" s="44">
        <f>AB13/555.02</f>
        <v>14.595870419083997</v>
      </c>
      <c r="AI13" s="262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262"/>
      <c r="L14" s="262"/>
      <c r="M14" s="262"/>
      <c r="N14" s="262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262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262"/>
      <c r="L15" s="262"/>
      <c r="M15" s="262"/>
      <c r="N15" s="262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14568</v>
      </c>
      <c r="AC15" s="24">
        <v>227</v>
      </c>
      <c r="AD15" s="24">
        <v>985</v>
      </c>
      <c r="AE15" s="24">
        <v>851</v>
      </c>
      <c r="AF15" s="22">
        <f t="shared" si="3"/>
        <v>13583</v>
      </c>
      <c r="AG15" s="24"/>
      <c r="AH15" s="44">
        <f>AB15/355.58</f>
        <v>40.969683334270769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262"/>
      <c r="L16" s="262"/>
      <c r="M16" s="262"/>
      <c r="N16" s="262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262"/>
      <c r="L17" s="262"/>
      <c r="M17" s="262"/>
      <c r="N17" s="262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11969</v>
      </c>
      <c r="AC17" s="24">
        <v>288</v>
      </c>
      <c r="AD17" s="24">
        <v>227</v>
      </c>
      <c r="AE17" s="24">
        <v>2126</v>
      </c>
      <c r="AF17" s="22">
        <f t="shared" si="3"/>
        <v>11742</v>
      </c>
      <c r="AG17" s="24"/>
      <c r="AH17" s="44">
        <f>AB17/568.06</f>
        <v>21.069957398866318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262"/>
      <c r="L18" s="262"/>
      <c r="M18" s="262"/>
      <c r="N18" s="262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262"/>
      <c r="L19" s="262"/>
      <c r="M19" s="262"/>
      <c r="N19" s="262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14446</v>
      </c>
      <c r="AC19" s="24">
        <v>239</v>
      </c>
      <c r="AD19" s="24">
        <v>6400</v>
      </c>
      <c r="AE19" s="24">
        <v>6400</v>
      </c>
      <c r="AF19" s="22">
        <f t="shared" si="3"/>
        <v>8046</v>
      </c>
      <c r="AG19" s="24"/>
      <c r="AH19" s="44">
        <f>AB19/555.02</f>
        <v>26.027890886814891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262"/>
      <c r="L20" s="262"/>
      <c r="M20" s="262"/>
      <c r="N20" s="262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262"/>
      <c r="L21" s="262"/>
      <c r="M21" s="262"/>
      <c r="N21" s="262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262"/>
      <c r="L22" s="262"/>
      <c r="M22" s="262"/>
      <c r="N22" s="262"/>
      <c r="O22" s="25" t="s">
        <v>109</v>
      </c>
      <c r="P22" s="23">
        <f>S29</f>
        <v>7489</v>
      </c>
      <c r="Q22" s="24"/>
      <c r="R22" s="24"/>
      <c r="S22" s="24"/>
      <c r="T22" s="22">
        <f t="shared" si="2"/>
        <v>7489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24</v>
      </c>
      <c r="C23" s="89"/>
      <c r="D23" s="89"/>
      <c r="E23" s="89"/>
      <c r="F23" s="89"/>
      <c r="G23" s="89"/>
      <c r="H23" s="22"/>
      <c r="I23" s="22"/>
      <c r="J23" s="39"/>
      <c r="K23" s="262"/>
      <c r="L23" s="262"/>
      <c r="M23" s="262"/>
      <c r="N23" s="262"/>
      <c r="O23" s="25" t="s">
        <v>110</v>
      </c>
      <c r="P23" s="23">
        <f>D74</f>
        <v>0</v>
      </c>
      <c r="Q23" s="24"/>
      <c r="R23" s="24"/>
      <c r="S23" s="24"/>
      <c r="T23" s="22">
        <f t="shared" si="2"/>
        <v>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262"/>
      <c r="L24" s="262"/>
      <c r="M24" s="262"/>
      <c r="N24" s="262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262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262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262"/>
      <c r="L25" s="262"/>
      <c r="M25" s="262"/>
      <c r="N25" s="262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19866</v>
      </c>
      <c r="AC25" s="24"/>
      <c r="AD25" s="24"/>
      <c r="AE25" s="24"/>
      <c r="AF25" s="22">
        <f t="shared" si="3"/>
        <v>19866</v>
      </c>
      <c r="AG25" s="24"/>
      <c r="AH25" s="44"/>
      <c r="AJ25" s="262"/>
      <c r="AN25" s="26" t="s">
        <v>109</v>
      </c>
      <c r="AO25" s="23">
        <f>AR29</f>
        <v>3573</v>
      </c>
      <c r="AP25" s="24"/>
      <c r="AQ25" s="24"/>
      <c r="AR25" s="24"/>
      <c r="AS25" s="22">
        <f t="shared" si="4"/>
        <v>3573</v>
      </c>
      <c r="AT25" s="24"/>
      <c r="AU25" s="44"/>
      <c r="AW25" s="262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262"/>
      <c r="L26" s="262"/>
      <c r="M26" s="262"/>
      <c r="N26" s="262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0</v>
      </c>
      <c r="AC26" s="24"/>
      <c r="AD26" s="24"/>
      <c r="AE26" s="24"/>
      <c r="AF26" s="22">
        <f t="shared" si="3"/>
        <v>0</v>
      </c>
      <c r="AG26" s="24"/>
      <c r="AH26" s="44"/>
      <c r="AJ26" s="262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262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262"/>
      <c r="L27" s="262"/>
      <c r="M27" s="262"/>
      <c r="N27" s="262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262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262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262"/>
      <c r="L28" s="262"/>
      <c r="M28" s="262"/>
      <c r="N28" s="262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262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262"/>
    </row>
    <row r="29" spans="1:51" ht="24.75" customHeight="1">
      <c r="A29" s="26" t="s">
        <v>19</v>
      </c>
      <c r="B29" s="28">
        <f t="shared" ref="B29:I29" si="5">SUM(B5:B28)</f>
        <v>37995</v>
      </c>
      <c r="C29" s="28">
        <f t="shared" si="5"/>
        <v>558</v>
      </c>
      <c r="D29" s="28">
        <f t="shared" si="5"/>
        <v>85735</v>
      </c>
      <c r="E29" s="28">
        <f t="shared" si="5"/>
        <v>24</v>
      </c>
      <c r="F29" s="28">
        <f t="shared" si="5"/>
        <v>0</v>
      </c>
      <c r="G29" s="28">
        <f t="shared" si="5"/>
        <v>0</v>
      </c>
      <c r="H29" s="28">
        <f t="shared" si="5"/>
        <v>-47764</v>
      </c>
      <c r="I29" s="28">
        <f t="shared" si="5"/>
        <v>0</v>
      </c>
      <c r="J29" s="28"/>
      <c r="K29" s="262"/>
      <c r="L29" s="41">
        <f>SUM(L5:L28)</f>
        <v>0</v>
      </c>
      <c r="M29" s="41">
        <f>SUM(M5:M28)</f>
        <v>0</v>
      </c>
      <c r="N29" s="262"/>
      <c r="O29" s="26" t="s">
        <v>19</v>
      </c>
      <c r="P29" s="28">
        <f t="shared" ref="P29:U29" si="6">SUM(P5:P28)</f>
        <v>87311</v>
      </c>
      <c r="Q29" s="28">
        <f t="shared" si="6"/>
        <v>1065</v>
      </c>
      <c r="R29" s="28">
        <f t="shared" si="6"/>
        <v>27785</v>
      </c>
      <c r="S29" s="28">
        <f t="shared" si="6"/>
        <v>7489</v>
      </c>
      <c r="T29" s="28">
        <f t="shared" si="6"/>
        <v>59526</v>
      </c>
      <c r="U29" s="28">
        <f t="shared" si="6"/>
        <v>0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129928</v>
      </c>
      <c r="AC29" s="28">
        <f t="shared" si="7"/>
        <v>1977</v>
      </c>
      <c r="AD29" s="28">
        <f t="shared" si="7"/>
        <v>36481</v>
      </c>
      <c r="AE29" s="28">
        <f t="shared" si="7"/>
        <v>19866</v>
      </c>
      <c r="AF29" s="28">
        <f t="shared" si="7"/>
        <v>93447</v>
      </c>
      <c r="AG29" s="28">
        <f t="shared" si="7"/>
        <v>0</v>
      </c>
      <c r="AH29" s="27"/>
      <c r="AJ29" s="262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60199</v>
      </c>
      <c r="AP29" s="28">
        <f t="shared" si="8"/>
        <v>638</v>
      </c>
      <c r="AQ29" s="28">
        <f t="shared" si="8"/>
        <v>23917</v>
      </c>
      <c r="AR29" s="28">
        <f t="shared" si="8"/>
        <v>3573</v>
      </c>
      <c r="AS29" s="28">
        <f t="shared" si="8"/>
        <v>36282</v>
      </c>
      <c r="AT29" s="28">
        <f t="shared" si="8"/>
        <v>0</v>
      </c>
      <c r="AU29" s="27"/>
      <c r="AW29" s="262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-47740</v>
      </c>
      <c r="O32" s="25" t="s">
        <v>4</v>
      </c>
      <c r="P32">
        <f>P29-R29+U29</f>
        <v>59526</v>
      </c>
      <c r="AA32" s="25" t="s">
        <v>4</v>
      </c>
      <c r="AB32">
        <f>AB29-AD29+AG29</f>
        <v>93447</v>
      </c>
      <c r="AN32" s="25" t="s">
        <v>4</v>
      </c>
      <c r="AO32">
        <f>AO29-AQ29+AT29</f>
        <v>36282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259" t="s">
        <v>104</v>
      </c>
      <c r="N36" s="50" t="s">
        <v>3</v>
      </c>
      <c r="O36" s="50" t="s">
        <v>4</v>
      </c>
      <c r="P36" s="52" t="s">
        <v>5</v>
      </c>
      <c r="Q36" s="259" t="s">
        <v>104</v>
      </c>
    </row>
    <row r="37" spans="1:20" ht="24.95" customHeight="1">
      <c r="A37" s="45" t="s">
        <v>9</v>
      </c>
      <c r="B37" s="1">
        <v>4987</v>
      </c>
      <c r="C37" s="1">
        <v>254</v>
      </c>
      <c r="D37" s="89">
        <v>2738</v>
      </c>
      <c r="E37" s="89"/>
      <c r="F37" s="89"/>
      <c r="I37" s="708" t="s">
        <v>41</v>
      </c>
      <c r="J37" s="709"/>
      <c r="K37" s="1">
        <v>2550</v>
      </c>
      <c r="L37" s="1">
        <v>213</v>
      </c>
      <c r="M37" s="89">
        <v>3399</v>
      </c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>
        <v>2814</v>
      </c>
      <c r="C38" s="1">
        <v>168</v>
      </c>
      <c r="D38" s="89">
        <v>307</v>
      </c>
      <c r="E38" s="89"/>
      <c r="F38" s="89"/>
      <c r="I38" s="708" t="s">
        <v>43</v>
      </c>
      <c r="J38" s="709"/>
      <c r="K38" s="1">
        <v>1857</v>
      </c>
      <c r="L38" s="1">
        <v>122</v>
      </c>
      <c r="M38" s="89">
        <v>998</v>
      </c>
      <c r="N38" s="102" t="s">
        <v>39</v>
      </c>
      <c r="O38" s="1">
        <v>6521</v>
      </c>
      <c r="P38" s="47">
        <v>242</v>
      </c>
      <c r="Q38" s="89">
        <v>2475</v>
      </c>
    </row>
    <row r="39" spans="1:20" ht="24.95" customHeight="1">
      <c r="A39" s="45" t="s">
        <v>12</v>
      </c>
      <c r="B39" s="1">
        <v>5321</v>
      </c>
      <c r="C39" s="1">
        <v>164</v>
      </c>
      <c r="D39" s="89">
        <v>1782</v>
      </c>
      <c r="E39" s="89"/>
      <c r="F39" s="89"/>
      <c r="I39" s="694" t="s">
        <v>23</v>
      </c>
      <c r="J39" s="695"/>
      <c r="K39" s="1">
        <v>3877</v>
      </c>
      <c r="L39" s="1">
        <v>250</v>
      </c>
      <c r="M39" s="89">
        <v>2902</v>
      </c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2379</v>
      </c>
      <c r="C40" s="1">
        <v>119</v>
      </c>
      <c r="D40" s="89">
        <v>1121</v>
      </c>
      <c r="E40" s="89"/>
      <c r="F40" s="89"/>
      <c r="G40" s="262">
        <v>0</v>
      </c>
      <c r="I40" s="694" t="s">
        <v>25</v>
      </c>
      <c r="J40" s="695"/>
      <c r="K40" s="1">
        <v>6175</v>
      </c>
      <c r="L40" s="1">
        <v>179</v>
      </c>
      <c r="M40" s="89">
        <v>663</v>
      </c>
      <c r="N40" s="102" t="s">
        <v>40</v>
      </c>
      <c r="O40" s="1">
        <v>5406</v>
      </c>
      <c r="P40" s="47">
        <v>197</v>
      </c>
      <c r="Q40" s="89">
        <v>1234</v>
      </c>
    </row>
    <row r="41" spans="1:20" ht="24.95" customHeight="1">
      <c r="A41" s="45" t="s">
        <v>16</v>
      </c>
      <c r="B41" s="1">
        <v>4836</v>
      </c>
      <c r="C41" s="1">
        <v>258</v>
      </c>
      <c r="D41" s="89">
        <v>2525</v>
      </c>
      <c r="E41" s="89"/>
      <c r="F41" s="89"/>
      <c r="G41" s="262">
        <v>0</v>
      </c>
      <c r="I41" s="694" t="s">
        <v>28</v>
      </c>
      <c r="J41" s="695"/>
      <c r="K41" s="1">
        <v>4596</v>
      </c>
      <c r="L41" s="1">
        <v>112</v>
      </c>
      <c r="M41" s="89">
        <v>1740</v>
      </c>
      <c r="N41" s="49" t="s">
        <v>22</v>
      </c>
      <c r="O41" s="1">
        <v>5373</v>
      </c>
      <c r="P41" s="47">
        <v>216</v>
      </c>
      <c r="Q41" s="89">
        <v>2346</v>
      </c>
    </row>
    <row r="42" spans="1:20" ht="24.95" customHeight="1">
      <c r="A42" s="45" t="s">
        <v>17</v>
      </c>
      <c r="B42" s="1">
        <v>4729</v>
      </c>
      <c r="C42" s="1">
        <v>190</v>
      </c>
      <c r="D42" s="89">
        <v>1255</v>
      </c>
      <c r="E42" s="89"/>
      <c r="F42" s="89"/>
      <c r="G42" s="262">
        <v>0</v>
      </c>
      <c r="I42" s="694" t="s">
        <v>33</v>
      </c>
      <c r="J42" s="695"/>
      <c r="K42" s="1">
        <v>1629</v>
      </c>
      <c r="L42" s="1">
        <v>118</v>
      </c>
      <c r="M42" s="89">
        <v>561</v>
      </c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>
        <v>1767</v>
      </c>
      <c r="C43" s="1">
        <v>166</v>
      </c>
      <c r="D43" s="89">
        <v>2659</v>
      </c>
      <c r="E43" s="89"/>
      <c r="F43" s="89"/>
      <c r="G43" s="262">
        <v>0</v>
      </c>
      <c r="I43" s="694" t="s">
        <v>30</v>
      </c>
      <c r="J43" s="695"/>
      <c r="K43" s="1">
        <v>3063</v>
      </c>
      <c r="L43" s="1">
        <v>182</v>
      </c>
      <c r="M43" s="89">
        <v>1155</v>
      </c>
      <c r="N43" s="46" t="s">
        <v>27</v>
      </c>
      <c r="O43" s="1">
        <v>2970</v>
      </c>
      <c r="P43" s="47">
        <v>259</v>
      </c>
      <c r="Q43" s="89">
        <v>3160</v>
      </c>
    </row>
    <row r="44" spans="1:20" ht="24.95" customHeight="1">
      <c r="A44" s="45" t="s">
        <v>103</v>
      </c>
      <c r="B44" s="1">
        <v>0</v>
      </c>
      <c r="C44" s="1">
        <v>0</v>
      </c>
      <c r="D44" s="89">
        <v>0</v>
      </c>
      <c r="E44" s="89"/>
      <c r="F44" s="89"/>
      <c r="G44" s="262">
        <f>SUM(G40:G43)</f>
        <v>0</v>
      </c>
      <c r="I44" s="694" t="s">
        <v>38</v>
      </c>
      <c r="J44" s="695"/>
      <c r="K44" s="1">
        <v>2698</v>
      </c>
      <c r="L44" s="1">
        <v>201</v>
      </c>
      <c r="M44" s="89">
        <v>1933</v>
      </c>
      <c r="N44" s="46" t="s">
        <v>26</v>
      </c>
      <c r="O44" s="83">
        <v>5516</v>
      </c>
      <c r="P44" s="84">
        <v>351</v>
      </c>
      <c r="Q44" s="89">
        <v>3621</v>
      </c>
      <c r="T44" s="110"/>
    </row>
    <row r="45" spans="1:20" ht="24.95" customHeight="1">
      <c r="A45" s="45" t="s">
        <v>90</v>
      </c>
      <c r="B45" s="1">
        <v>12225</v>
      </c>
      <c r="C45" s="1">
        <v>227</v>
      </c>
      <c r="D45" s="89">
        <v>2830</v>
      </c>
      <c r="E45" s="89">
        <v>693</v>
      </c>
      <c r="F45" s="89"/>
      <c r="G45" s="262"/>
      <c r="I45" s="694" t="s">
        <v>35</v>
      </c>
      <c r="J45" s="695"/>
      <c r="K45" s="1">
        <v>4343</v>
      </c>
      <c r="L45" s="1">
        <v>216</v>
      </c>
      <c r="M45" s="89">
        <v>3051</v>
      </c>
      <c r="N45" s="46" t="s">
        <v>29</v>
      </c>
      <c r="O45" s="83">
        <v>2549</v>
      </c>
      <c r="P45" s="84">
        <v>181</v>
      </c>
      <c r="Q45" s="89">
        <v>2471</v>
      </c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4488</v>
      </c>
      <c r="P46" s="84">
        <v>164</v>
      </c>
      <c r="Q46" s="89">
        <v>1322</v>
      </c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>
        <v>1206</v>
      </c>
      <c r="P47" s="84">
        <v>156</v>
      </c>
      <c r="Q47" s="89">
        <v>733</v>
      </c>
    </row>
    <row r="48" spans="1:20" ht="24.95" customHeight="1">
      <c r="A48" s="55"/>
      <c r="B48" s="89"/>
      <c r="C48" s="89"/>
      <c r="D48" s="89"/>
      <c r="E48" s="89"/>
      <c r="F48" s="89"/>
      <c r="I48" s="256"/>
      <c r="J48" s="257"/>
      <c r="K48" s="1"/>
      <c r="L48" s="1"/>
      <c r="M48" s="89"/>
      <c r="N48" s="46" t="s">
        <v>31</v>
      </c>
      <c r="O48" s="83">
        <v>8705</v>
      </c>
      <c r="P48" s="84">
        <v>619</v>
      </c>
      <c r="Q48" s="89">
        <v>6522</v>
      </c>
    </row>
    <row r="49" spans="1:17" ht="24.95" customHeight="1">
      <c r="A49" s="55"/>
      <c r="B49" s="89"/>
      <c r="C49" s="89"/>
      <c r="D49" s="89"/>
      <c r="E49" s="89"/>
      <c r="F49" s="89"/>
      <c r="I49" s="256"/>
      <c r="J49" s="257"/>
      <c r="K49" s="1"/>
      <c r="L49" s="47"/>
      <c r="M49" s="89"/>
      <c r="N49" s="46" t="s">
        <v>99</v>
      </c>
      <c r="O49" s="86">
        <v>2358</v>
      </c>
      <c r="P49" s="84">
        <v>122</v>
      </c>
      <c r="Q49" s="89">
        <v>1164</v>
      </c>
    </row>
    <row r="50" spans="1:17" ht="24.95" customHeight="1">
      <c r="A50" s="55"/>
      <c r="B50" s="89"/>
      <c r="C50" s="89"/>
      <c r="D50" s="89"/>
      <c r="E50" s="89"/>
      <c r="F50" s="89"/>
      <c r="I50" s="256"/>
      <c r="J50" s="257"/>
      <c r="K50" s="1"/>
      <c r="L50" s="47"/>
      <c r="M50" s="89"/>
      <c r="N50" s="46" t="s">
        <v>32</v>
      </c>
      <c r="O50" s="86">
        <v>1316</v>
      </c>
      <c r="P50" s="84">
        <v>85</v>
      </c>
      <c r="Q50" s="89">
        <v>1498</v>
      </c>
    </row>
    <row r="51" spans="1:17" ht="24.95" customHeight="1">
      <c r="A51" s="45" t="s">
        <v>91</v>
      </c>
      <c r="B51" s="69">
        <f>K60</f>
        <v>30788</v>
      </c>
      <c r="C51" s="69">
        <f>L60</f>
        <v>1593</v>
      </c>
      <c r="D51" s="69">
        <f>M60</f>
        <v>16402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>
        <v>4330</v>
      </c>
      <c r="P51" s="85">
        <v>297</v>
      </c>
      <c r="Q51" s="69">
        <v>4142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31619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30688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0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101465</v>
      </c>
      <c r="C60" s="59">
        <f>SUM(C37:C59)</f>
        <v>3139</v>
      </c>
      <c r="D60" s="59">
        <f>SUM(D37:D59)</f>
        <v>31619</v>
      </c>
      <c r="E60" s="59">
        <f>SUM(E37:E59)</f>
        <v>693</v>
      </c>
      <c r="F60" s="59">
        <f>SUM(F37:F59)</f>
        <v>0</v>
      </c>
      <c r="I60" s="97"/>
      <c r="J60" s="90"/>
      <c r="K60" s="56">
        <f>SUM(K37:K59)</f>
        <v>30788</v>
      </c>
      <c r="L60" s="56">
        <f>SUM(L37:L59)</f>
        <v>1593</v>
      </c>
      <c r="M60" s="59">
        <f>SUM(M37:M59)</f>
        <v>16402</v>
      </c>
      <c r="N60" s="79" t="s">
        <v>19</v>
      </c>
      <c r="O60" s="58">
        <f>SUM(O37:O59)</f>
        <v>81426</v>
      </c>
      <c r="P60" s="58">
        <f>SUM(P37:P59)</f>
        <v>2889</v>
      </c>
      <c r="Q60" s="59">
        <f>SUM(Q37:Q59)</f>
        <v>30688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100772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498324</v>
      </c>
      <c r="C65" s="697"/>
      <c r="D65" s="61" t="s">
        <v>5</v>
      </c>
      <c r="E65" s="62">
        <f>SUM(C60,P60,C29,Q29,AC29,AP29)</f>
        <v>10266</v>
      </c>
      <c r="F65" s="688" t="s">
        <v>105</v>
      </c>
      <c r="G65" s="689"/>
      <c r="H65" s="690">
        <f>SUM(D29,R29,AD29,E60,AQ29)</f>
        <v>174611</v>
      </c>
      <c r="I65" s="691"/>
      <c r="J65" s="95" t="s">
        <v>106</v>
      </c>
      <c r="K65" s="109">
        <f>SUM(Q60,D60,E29,S29,AE29,AR29)</f>
        <v>93259</v>
      </c>
      <c r="L65" s="688" t="s">
        <v>108</v>
      </c>
      <c r="M65" s="689"/>
      <c r="N65" s="690">
        <f>SUM(F60,F29,U29,AG29,AT29)</f>
        <v>0</v>
      </c>
      <c r="O65" s="691"/>
    </row>
    <row r="66" spans="1:15" ht="15.75" customHeight="1">
      <c r="A66" s="261"/>
      <c r="B66" s="261"/>
      <c r="C66" s="261"/>
      <c r="D66" s="261"/>
      <c r="E66" s="261"/>
      <c r="F66" s="261"/>
      <c r="G66" s="261"/>
      <c r="H66" s="261"/>
      <c r="I66" s="261"/>
    </row>
    <row r="67" spans="1:15" ht="15.75" customHeight="1">
      <c r="A67" s="261"/>
      <c r="B67" s="261"/>
      <c r="C67" s="261"/>
      <c r="D67" s="261"/>
      <c r="E67" s="261"/>
      <c r="F67" s="261"/>
      <c r="G67" s="261"/>
      <c r="H67" s="261"/>
      <c r="I67" s="261"/>
    </row>
    <row r="68" spans="1:15" ht="15.75" customHeight="1">
      <c r="C68" s="261"/>
      <c r="D68" s="261"/>
      <c r="E68" s="261"/>
      <c r="F68" s="261"/>
      <c r="G68" s="261"/>
      <c r="H68" s="261"/>
      <c r="I68" s="261"/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0</v>
      </c>
    </row>
    <row r="71" spans="1:15" ht="18.75">
      <c r="A71" s="7" t="s">
        <v>48</v>
      </c>
      <c r="B71" s="8"/>
      <c r="C71" s="8"/>
      <c r="D71" s="63"/>
      <c r="E71" s="34"/>
      <c r="F71" s="34">
        <f>SUM(B71:E71)</f>
        <v>0</v>
      </c>
      <c r="G71" s="33"/>
      <c r="H71" s="33"/>
      <c r="I71" s="179"/>
      <c r="J71" s="261"/>
      <c r="K71" s="5">
        <v>0</v>
      </c>
      <c r="L71" s="5">
        <v>7</v>
      </c>
      <c r="M71" s="5">
        <f>L71+K71</f>
        <v>7</v>
      </c>
    </row>
    <row r="72" spans="1:15" ht="18.75">
      <c r="A72" s="7" t="s">
        <v>49</v>
      </c>
      <c r="B72" s="8"/>
      <c r="C72" s="8"/>
      <c r="D72" s="63"/>
      <c r="E72" s="34"/>
      <c r="F72" s="34">
        <f>SUM(B72:E72)</f>
        <v>0</v>
      </c>
      <c r="G72" s="33"/>
      <c r="H72" s="33"/>
      <c r="I72" s="180"/>
      <c r="J72" s="261"/>
      <c r="K72" s="66">
        <v>32</v>
      </c>
      <c r="L72" s="67">
        <v>84</v>
      </c>
      <c r="M72" s="5">
        <f>L72+K72</f>
        <v>116</v>
      </c>
    </row>
    <row r="73" spans="1:15" ht="18.75">
      <c r="A73" s="10" t="s">
        <v>50</v>
      </c>
      <c r="B73" s="8"/>
      <c r="C73" s="8"/>
      <c r="D73" s="63"/>
      <c r="E73" s="34"/>
      <c r="F73" s="34"/>
      <c r="G73" s="33"/>
      <c r="H73" s="33"/>
      <c r="I73" s="180"/>
      <c r="J73" s="261"/>
      <c r="K73" s="9">
        <f>K71/K72*100-100</f>
        <v>-100</v>
      </c>
      <c r="L73" s="9">
        <f>L71/L72*100-100</f>
        <v>-91.666666666666671</v>
      </c>
      <c r="M73" s="9">
        <f>M71/M72*100-100</f>
        <v>-93.965517241379317</v>
      </c>
    </row>
    <row r="74" spans="1:15" ht="18.75">
      <c r="A74" s="10" t="s">
        <v>50</v>
      </c>
      <c r="B74" s="8">
        <f>B71+B72</f>
        <v>0</v>
      </c>
      <c r="C74" s="8">
        <f>C71+C72</f>
        <v>0</v>
      </c>
      <c r="D74" s="8">
        <f>D71+D72</f>
        <v>0</v>
      </c>
      <c r="E74" s="8">
        <f>E71+E72</f>
        <v>0</v>
      </c>
      <c r="F74" s="34">
        <f>SUM(B74:E74)</f>
        <v>0</v>
      </c>
      <c r="G74" s="33"/>
      <c r="H74" s="33"/>
      <c r="I74" s="180"/>
      <c r="J74" s="261"/>
      <c r="K74" s="261"/>
      <c r="L74" s="261"/>
    </row>
    <row r="75" spans="1:15" ht="15.75" customHeight="1">
      <c r="I75" s="180"/>
      <c r="J75" s="261"/>
      <c r="K75" s="261"/>
      <c r="L75" s="261"/>
    </row>
    <row r="76" spans="1:15" ht="18.75">
      <c r="A76" s="7" t="s">
        <v>51</v>
      </c>
      <c r="B76" s="6"/>
      <c r="C76" s="6"/>
      <c r="I76" s="181"/>
    </row>
    <row r="77" spans="1:15" ht="15.75" customHeight="1">
      <c r="I77" s="181"/>
    </row>
    <row r="78" spans="1:15" ht="15.75" customHeight="1">
      <c r="I78" s="181"/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261"/>
      <c r="F80" s="261"/>
      <c r="G80" s="261"/>
      <c r="H80" s="261"/>
      <c r="I80" s="183">
        <f>SUM(I71:I79)</f>
        <v>0</v>
      </c>
      <c r="J80" s="92"/>
      <c r="K80" s="93"/>
    </row>
    <row r="81" spans="1:15" ht="23.25">
      <c r="A81" s="687"/>
      <c r="B81" s="685"/>
      <c r="C81" s="686"/>
      <c r="D81" s="685"/>
      <c r="E81" s="261"/>
      <c r="F81" s="261"/>
      <c r="G81" s="261"/>
      <c r="H81" s="261"/>
      <c r="I81" s="261"/>
      <c r="J81" s="92"/>
      <c r="K81" s="93"/>
    </row>
    <row r="82" spans="1:15" ht="23.25">
      <c r="A82" s="687"/>
      <c r="B82" s="685"/>
      <c r="C82" s="686"/>
      <c r="D82" s="685"/>
      <c r="E82" s="261"/>
      <c r="F82" s="261"/>
      <c r="G82" s="261"/>
      <c r="H82" s="261"/>
      <c r="I82" s="261"/>
      <c r="J82" s="94"/>
      <c r="K82" s="93"/>
    </row>
    <row r="83" spans="1:15" ht="24">
      <c r="A83" s="684"/>
      <c r="B83" s="685"/>
      <c r="C83" s="686"/>
      <c r="D83" s="685"/>
      <c r="E83" s="261"/>
      <c r="F83" s="261"/>
      <c r="G83" s="261"/>
      <c r="H83" s="261"/>
      <c r="I83" s="261"/>
      <c r="J83" s="93"/>
      <c r="K83" s="93"/>
    </row>
    <row r="84" spans="1:15" ht="24">
      <c r="A84" s="684"/>
      <c r="B84" s="685"/>
      <c r="C84" s="686"/>
      <c r="D84" s="685"/>
      <c r="E84" s="261"/>
      <c r="F84" s="261"/>
      <c r="G84" s="261"/>
      <c r="H84" s="261"/>
      <c r="I84" s="261"/>
      <c r="J84" s="93"/>
      <c r="K84" s="93"/>
    </row>
    <row r="85" spans="1:15" ht="24">
      <c r="A85" s="684"/>
      <c r="B85" s="685"/>
      <c r="C85" s="686"/>
      <c r="D85" s="685"/>
      <c r="E85" s="261"/>
      <c r="F85" s="261"/>
      <c r="G85" s="261"/>
      <c r="H85" s="261"/>
      <c r="I85" s="261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85:B85"/>
    <mergeCell ref="C85:D85"/>
    <mergeCell ref="A82:B82"/>
    <mergeCell ref="C82:D82"/>
    <mergeCell ref="A83:B83"/>
    <mergeCell ref="C83:D83"/>
    <mergeCell ref="A84:B84"/>
    <mergeCell ref="C84:D84"/>
    <mergeCell ref="L65:M65"/>
    <mergeCell ref="N65:O65"/>
    <mergeCell ref="K78:L78"/>
    <mergeCell ref="K79:L79"/>
    <mergeCell ref="A80:D80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37:J37"/>
    <mergeCell ref="I38:J38"/>
    <mergeCell ref="I39:J39"/>
    <mergeCell ref="A1:J1"/>
    <mergeCell ref="O1:V1"/>
    <mergeCell ref="AA1:AH1"/>
    <mergeCell ref="AN1:AU1"/>
    <mergeCell ref="A2:J2"/>
    <mergeCell ref="O2:V2"/>
    <mergeCell ref="AA2:AH2"/>
    <mergeCell ref="AN2:AU2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8"/>
  <sheetViews>
    <sheetView topLeftCell="A8" zoomScale="110" zoomScaleNormal="110" zoomScaleSheetLayoutView="110" workbookViewId="0">
      <selection activeCell="D31" sqref="D31"/>
    </sheetView>
  </sheetViews>
  <sheetFormatPr defaultColWidth="14.42578125" defaultRowHeight="15" customHeight="1"/>
  <cols>
    <col min="1" max="1" width="11.5703125" bestFit="1" customWidth="1"/>
    <col min="2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21" ht="20.25" customHeight="1">
      <c r="A1" s="660" t="s">
        <v>253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21" ht="27">
      <c r="A2" s="263" t="s">
        <v>52</v>
      </c>
      <c r="B2" s="217" t="s">
        <v>53</v>
      </c>
      <c r="C2" s="662" t="s">
        <v>54</v>
      </c>
      <c r="D2" s="662"/>
      <c r="E2" s="218" t="s">
        <v>55</v>
      </c>
      <c r="F2" s="263" t="s">
        <v>56</v>
      </c>
      <c r="G2" s="263" t="s">
        <v>57</v>
      </c>
      <c r="H2" s="263" t="s">
        <v>58</v>
      </c>
    </row>
    <row r="3" spans="1:21" ht="27">
      <c r="A3" s="19"/>
      <c r="B3" s="219"/>
      <c r="C3" s="663"/>
      <c r="D3" s="663"/>
      <c r="E3" s="121"/>
      <c r="F3" s="19"/>
      <c r="G3" s="19"/>
      <c r="H3" s="265" t="s">
        <v>246</v>
      </c>
    </row>
    <row r="4" spans="1:21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21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  <c r="N5">
        <v>440</v>
      </c>
      <c r="O5">
        <v>517</v>
      </c>
      <c r="P5">
        <v>520</v>
      </c>
      <c r="Q5">
        <v>1210</v>
      </c>
      <c r="R5">
        <v>80</v>
      </c>
      <c r="T5">
        <v>70</v>
      </c>
      <c r="U5">
        <v>1185</v>
      </c>
    </row>
    <row r="6" spans="1:21">
      <c r="A6" s="19">
        <v>57</v>
      </c>
      <c r="B6" s="264">
        <v>6.15</v>
      </c>
      <c r="C6" s="666" t="s">
        <v>231</v>
      </c>
      <c r="D6" s="667"/>
      <c r="E6" s="19">
        <v>241.62</v>
      </c>
      <c r="F6" s="19">
        <v>4</v>
      </c>
      <c r="G6" s="19">
        <v>241.62</v>
      </c>
      <c r="H6" s="20" t="s">
        <v>59</v>
      </c>
      <c r="J6" s="129"/>
      <c r="L6" s="15"/>
      <c r="M6" s="16"/>
      <c r="O6">
        <v>522</v>
      </c>
      <c r="P6">
        <v>530</v>
      </c>
      <c r="Q6">
        <v>1200</v>
      </c>
      <c r="R6">
        <v>120</v>
      </c>
      <c r="T6">
        <v>100</v>
      </c>
      <c r="U6">
        <v>1205</v>
      </c>
    </row>
    <row r="7" spans="1:21">
      <c r="A7" s="19">
        <v>61</v>
      </c>
      <c r="B7" s="264">
        <v>18.45</v>
      </c>
      <c r="C7" s="666" t="s">
        <v>148</v>
      </c>
      <c r="D7" s="667"/>
      <c r="E7" s="19">
        <v>107.23</v>
      </c>
      <c r="F7" s="19">
        <v>0</v>
      </c>
      <c r="G7" s="19">
        <v>10</v>
      </c>
      <c r="H7" s="265" t="s">
        <v>230</v>
      </c>
      <c r="J7" s="117"/>
      <c r="L7" s="15"/>
      <c r="M7" s="16"/>
      <c r="O7">
        <v>538</v>
      </c>
      <c r="P7">
        <v>510</v>
      </c>
      <c r="Q7">
        <v>1220</v>
      </c>
      <c r="R7">
        <v>110</v>
      </c>
      <c r="T7">
        <v>84</v>
      </c>
      <c r="U7">
        <v>1205</v>
      </c>
    </row>
    <row r="8" spans="1:21">
      <c r="A8" s="19" t="s">
        <v>101</v>
      </c>
      <c r="B8" s="219">
        <v>5.3</v>
      </c>
      <c r="C8" s="659" t="s">
        <v>60</v>
      </c>
      <c r="D8" s="659"/>
      <c r="E8" s="121">
        <v>519.36</v>
      </c>
      <c r="F8" s="19">
        <v>13</v>
      </c>
      <c r="G8" s="19">
        <v>519.36</v>
      </c>
      <c r="H8" s="20" t="s">
        <v>59</v>
      </c>
      <c r="J8" s="117">
        <v>1</v>
      </c>
      <c r="L8" s="15"/>
      <c r="M8" s="16"/>
      <c r="T8">
        <v>1186</v>
      </c>
      <c r="U8">
        <v>80</v>
      </c>
    </row>
    <row r="9" spans="1:21">
      <c r="A9" s="19"/>
      <c r="B9" s="219"/>
      <c r="C9" s="668"/>
      <c r="D9" s="669"/>
      <c r="E9" s="121"/>
      <c r="F9" s="19"/>
      <c r="G9" s="19"/>
      <c r="H9" s="20"/>
      <c r="J9" s="129"/>
      <c r="L9" s="15"/>
      <c r="M9" s="16"/>
      <c r="Q9">
        <v>100</v>
      </c>
      <c r="R9">
        <v>1230</v>
      </c>
      <c r="T9">
        <v>100</v>
      </c>
      <c r="U9">
        <v>1190</v>
      </c>
    </row>
    <row r="10" spans="1:21" ht="18.75">
      <c r="A10" s="19"/>
      <c r="B10" s="219"/>
      <c r="C10" s="664" t="s">
        <v>21</v>
      </c>
      <c r="D10" s="664"/>
      <c r="E10" s="121"/>
      <c r="F10" s="19"/>
      <c r="G10" s="19"/>
      <c r="H10" s="20"/>
      <c r="J10" s="129"/>
      <c r="L10" s="15"/>
      <c r="M10" s="16"/>
      <c r="Q10">
        <v>80</v>
      </c>
      <c r="R10">
        <v>1210</v>
      </c>
    </row>
    <row r="11" spans="1:21">
      <c r="A11" s="19"/>
      <c r="B11" s="219"/>
      <c r="C11" s="659"/>
      <c r="D11" s="659"/>
      <c r="E11" s="121"/>
      <c r="F11" s="19"/>
      <c r="G11" s="19"/>
      <c r="H11" s="20"/>
      <c r="J11" s="129"/>
      <c r="L11" s="15"/>
      <c r="M11" s="16"/>
    </row>
    <row r="12" spans="1:21">
      <c r="A12" s="19">
        <v>70</v>
      </c>
      <c r="B12" s="219">
        <v>7</v>
      </c>
      <c r="C12" s="659" t="s">
        <v>151</v>
      </c>
      <c r="D12" s="659"/>
      <c r="E12" s="121">
        <v>135.61000000000001</v>
      </c>
      <c r="F12" s="19">
        <v>2</v>
      </c>
      <c r="G12" s="19">
        <f>F12*E12</f>
        <v>271.22000000000003</v>
      </c>
      <c r="H12" s="20" t="s">
        <v>247</v>
      </c>
      <c r="J12" s="129">
        <v>1</v>
      </c>
      <c r="L12" s="15"/>
      <c r="M12" s="16"/>
      <c r="Q12">
        <v>80</v>
      </c>
      <c r="R12">
        <v>1210</v>
      </c>
    </row>
    <row r="13" spans="1:21">
      <c r="A13" s="19">
        <v>72</v>
      </c>
      <c r="B13" s="219">
        <v>8</v>
      </c>
      <c r="C13" s="659" t="s">
        <v>151</v>
      </c>
      <c r="D13" s="659"/>
      <c r="E13" s="121">
        <v>140.62</v>
      </c>
      <c r="F13" s="19">
        <v>2</v>
      </c>
      <c r="G13" s="19">
        <f>F13*E13</f>
        <v>281.24</v>
      </c>
      <c r="H13" s="20" t="s">
        <v>59</v>
      </c>
      <c r="J13" s="129">
        <v>1</v>
      </c>
      <c r="L13" s="15"/>
      <c r="M13" s="16"/>
      <c r="Q13">
        <v>100</v>
      </c>
      <c r="R13">
        <v>1210</v>
      </c>
      <c r="T13">
        <v>1210</v>
      </c>
      <c r="U13">
        <v>100</v>
      </c>
    </row>
    <row r="14" spans="1:21">
      <c r="A14" s="19">
        <v>73</v>
      </c>
      <c r="B14" s="219">
        <v>14</v>
      </c>
      <c r="C14" s="659" t="s">
        <v>252</v>
      </c>
      <c r="D14" s="659"/>
      <c r="E14" s="121">
        <v>239.28</v>
      </c>
      <c r="F14" s="19">
        <v>1</v>
      </c>
      <c r="G14" s="19">
        <f>F14*E14</f>
        <v>239.28</v>
      </c>
      <c r="H14" s="20" t="s">
        <v>247</v>
      </c>
      <c r="J14" s="129"/>
      <c r="L14" s="15"/>
      <c r="M14" s="16"/>
    </row>
    <row r="15" spans="1:21">
      <c r="A15" s="19" t="s">
        <v>150</v>
      </c>
      <c r="B15" s="219">
        <v>13.3</v>
      </c>
      <c r="C15" s="659" t="s">
        <v>146</v>
      </c>
      <c r="D15" s="659"/>
      <c r="E15" s="121">
        <v>433.34</v>
      </c>
      <c r="F15" s="19">
        <v>6</v>
      </c>
      <c r="G15" s="19">
        <v>433.34</v>
      </c>
      <c r="H15" s="20" t="s">
        <v>59</v>
      </c>
      <c r="J15" s="117">
        <v>1</v>
      </c>
      <c r="L15" s="15"/>
      <c r="M15" s="16"/>
      <c r="Q15">
        <v>120</v>
      </c>
      <c r="R15">
        <v>1267</v>
      </c>
      <c r="T15">
        <v>120</v>
      </c>
      <c r="U15">
        <v>1225</v>
      </c>
    </row>
    <row r="16" spans="1:21">
      <c r="A16" s="11">
        <v>79</v>
      </c>
      <c r="B16" s="12">
        <v>10.3</v>
      </c>
      <c r="C16" s="670" t="s">
        <v>147</v>
      </c>
      <c r="D16" s="671"/>
      <c r="E16" s="11">
        <v>34.83</v>
      </c>
      <c r="F16" s="11">
        <v>2</v>
      </c>
      <c r="G16" s="11">
        <v>34.83</v>
      </c>
      <c r="H16" s="13" t="s">
        <v>59</v>
      </c>
      <c r="J16" s="117"/>
      <c r="L16" s="15"/>
      <c r="M16" s="16"/>
      <c r="T16">
        <v>100</v>
      </c>
      <c r="U16">
        <v>1140</v>
      </c>
    </row>
    <row r="17" spans="1:21">
      <c r="A17" s="19">
        <v>80</v>
      </c>
      <c r="B17" s="219">
        <v>15.1</v>
      </c>
      <c r="C17" s="672" t="s">
        <v>62</v>
      </c>
      <c r="D17" s="672"/>
      <c r="E17" s="121">
        <v>49.76</v>
      </c>
      <c r="F17" s="19">
        <v>2</v>
      </c>
      <c r="G17" s="19">
        <v>49.76</v>
      </c>
      <c r="H17" s="20" t="s">
        <v>59</v>
      </c>
      <c r="J17" s="117"/>
      <c r="L17" s="15"/>
      <c r="M17" s="16"/>
      <c r="T17">
        <v>1230</v>
      </c>
      <c r="U17">
        <v>110</v>
      </c>
    </row>
    <row r="18" spans="1:21">
      <c r="A18" s="19">
        <v>82</v>
      </c>
      <c r="B18" s="219">
        <v>15.5</v>
      </c>
      <c r="C18" s="672" t="s">
        <v>63</v>
      </c>
      <c r="D18" s="672"/>
      <c r="E18" s="121">
        <v>44.76</v>
      </c>
      <c r="F18" s="19">
        <v>2</v>
      </c>
      <c r="G18" s="19">
        <v>44.76</v>
      </c>
      <c r="H18" s="20" t="s">
        <v>59</v>
      </c>
      <c r="J18" s="117"/>
      <c r="L18" s="15"/>
      <c r="M18" s="16"/>
      <c r="T18">
        <v>140</v>
      </c>
      <c r="U18">
        <v>1290</v>
      </c>
    </row>
    <row r="19" spans="1:21">
      <c r="A19" s="19">
        <v>90</v>
      </c>
      <c r="B19" s="264">
        <v>5.45</v>
      </c>
      <c r="C19" s="673" t="s">
        <v>254</v>
      </c>
      <c r="D19" s="674"/>
      <c r="E19" s="19">
        <v>224</v>
      </c>
      <c r="F19" s="19">
        <v>4</v>
      </c>
      <c r="G19" s="19">
        <v>224</v>
      </c>
      <c r="H19" s="20" t="s">
        <v>59</v>
      </c>
      <c r="J19" s="117"/>
      <c r="L19" s="15"/>
      <c r="M19" s="16"/>
    </row>
    <row r="20" spans="1:21">
      <c r="A20" s="19"/>
      <c r="B20" s="219"/>
      <c r="C20" s="659"/>
      <c r="D20" s="659"/>
      <c r="E20" s="121"/>
      <c r="F20" s="19"/>
      <c r="G20" s="19"/>
      <c r="H20" s="20"/>
      <c r="J20" s="117"/>
      <c r="L20" s="15"/>
      <c r="M20" s="16"/>
    </row>
    <row r="21" spans="1:21" ht="13.5" customHeight="1">
      <c r="A21" s="19"/>
      <c r="B21" s="219"/>
      <c r="C21" s="663"/>
      <c r="D21" s="663"/>
      <c r="E21" s="122"/>
      <c r="F21" s="11"/>
      <c r="G21" s="11"/>
      <c r="H21" s="20"/>
      <c r="J21" s="15"/>
      <c r="L21" s="15"/>
      <c r="M21" s="17"/>
      <c r="N21" s="64"/>
      <c r="O21" s="65"/>
      <c r="P21" s="17"/>
      <c r="Q21" s="17"/>
      <c r="R21" s="17"/>
      <c r="S21" s="18"/>
    </row>
    <row r="22" spans="1:21" ht="15" customHeight="1">
      <c r="A22" s="19"/>
      <c r="B22" s="219"/>
      <c r="C22" s="662" t="s">
        <v>61</v>
      </c>
      <c r="D22" s="662"/>
      <c r="E22" s="121"/>
      <c r="F22" s="19">
        <f>SUM(F4:F20)</f>
        <v>38</v>
      </c>
      <c r="G22" s="19">
        <f>SUM(G4:G20)</f>
        <v>2349.4100000000003</v>
      </c>
      <c r="H22" s="20"/>
    </row>
    <row r="25" spans="1:21" ht="19.5" customHeight="1">
      <c r="A25" s="675" t="s">
        <v>114</v>
      </c>
      <c r="B25" s="676"/>
      <c r="C25" s="676"/>
      <c r="D25" s="676"/>
      <c r="E25" s="676"/>
      <c r="F25" s="676"/>
      <c r="J25" s="266" t="s">
        <v>124</v>
      </c>
      <c r="K25" s="677">
        <v>45203</v>
      </c>
      <c r="L25" s="677"/>
    </row>
    <row r="26" spans="1:21" ht="49.5">
      <c r="A26" s="267" t="s">
        <v>119</v>
      </c>
      <c r="B26" s="268" t="s">
        <v>53</v>
      </c>
      <c r="C26" s="268" t="s">
        <v>113</v>
      </c>
      <c r="D26" s="268" t="s">
        <v>4</v>
      </c>
      <c r="E26" s="268" t="s">
        <v>5</v>
      </c>
      <c r="F26" s="268" t="s">
        <v>115</v>
      </c>
      <c r="G26" s="114" t="s">
        <v>7</v>
      </c>
      <c r="H26" s="267" t="s">
        <v>116</v>
      </c>
      <c r="I26" s="678" t="s">
        <v>140</v>
      </c>
      <c r="J26" s="678"/>
      <c r="K26" s="678" t="s">
        <v>141</v>
      </c>
      <c r="L26" s="678"/>
      <c r="O26" s="678" t="s">
        <v>125</v>
      </c>
      <c r="P26" s="678"/>
      <c r="Q26" s="678" t="s">
        <v>126</v>
      </c>
      <c r="R26" s="678"/>
    </row>
    <row r="27" spans="1:21" ht="20.100000000000001" customHeight="1">
      <c r="A27" s="88">
        <v>1</v>
      </c>
      <c r="B27" s="123">
        <v>7</v>
      </c>
      <c r="C27" s="113">
        <v>216</v>
      </c>
      <c r="D27" s="19">
        <v>6353</v>
      </c>
      <c r="E27" s="19">
        <v>53</v>
      </c>
      <c r="F27" s="119">
        <v>232.2</v>
      </c>
      <c r="G27" s="115">
        <f>D27/F27</f>
        <v>27.360034453057711</v>
      </c>
      <c r="H27" s="34">
        <v>1</v>
      </c>
      <c r="I27" s="679" t="s">
        <v>129</v>
      </c>
      <c r="J27" s="679"/>
      <c r="K27" s="679" t="s">
        <v>152</v>
      </c>
      <c r="L27" s="679"/>
      <c r="O27" s="679" t="s">
        <v>127</v>
      </c>
      <c r="P27" s="679"/>
      <c r="Q27" s="679" t="s">
        <v>136</v>
      </c>
      <c r="R27" s="679"/>
      <c r="S27">
        <v>434</v>
      </c>
      <c r="T27" s="15" t="s">
        <v>131</v>
      </c>
    </row>
    <row r="28" spans="1:21" ht="20.100000000000001" customHeight="1">
      <c r="A28" s="88">
        <v>2</v>
      </c>
      <c r="B28" s="123">
        <v>15.45</v>
      </c>
      <c r="C28" s="113">
        <v>216</v>
      </c>
      <c r="D28" s="19">
        <v>5661</v>
      </c>
      <c r="E28" s="19">
        <v>47</v>
      </c>
      <c r="F28" s="119">
        <v>232.2</v>
      </c>
      <c r="G28" s="115">
        <f>D28/F28</f>
        <v>24.379844961240313</v>
      </c>
      <c r="H28" s="34">
        <v>1</v>
      </c>
      <c r="I28" s="679" t="s">
        <v>255</v>
      </c>
      <c r="J28" s="679"/>
      <c r="K28" s="679" t="s">
        <v>138</v>
      </c>
      <c r="L28" s="679"/>
      <c r="O28" s="679" t="s">
        <v>128</v>
      </c>
      <c r="P28" s="679"/>
      <c r="Q28" s="679" t="s">
        <v>137</v>
      </c>
      <c r="R28" s="679"/>
      <c r="S28">
        <v>60</v>
      </c>
      <c r="T28" s="15" t="s">
        <v>132</v>
      </c>
    </row>
    <row r="29" spans="1:21" ht="20.100000000000001" customHeight="1">
      <c r="A29" s="88"/>
      <c r="B29" s="123"/>
      <c r="C29" s="113"/>
      <c r="D29" s="19"/>
      <c r="E29" s="19"/>
      <c r="F29" s="119"/>
      <c r="G29" s="115"/>
      <c r="H29" s="34"/>
      <c r="I29" s="680"/>
      <c r="J29" s="681"/>
      <c r="K29" s="679"/>
      <c r="L29" s="679"/>
      <c r="O29" s="679" t="s">
        <v>129</v>
      </c>
      <c r="P29" s="679"/>
      <c r="Q29" s="679" t="s">
        <v>138</v>
      </c>
      <c r="R29" s="679"/>
      <c r="S29">
        <v>170</v>
      </c>
      <c r="T29" s="15" t="s">
        <v>133</v>
      </c>
    </row>
    <row r="30" spans="1:21" ht="20.100000000000001" customHeight="1">
      <c r="A30" s="34"/>
      <c r="B30" s="119"/>
      <c r="C30" s="113"/>
      <c r="D30" s="19"/>
      <c r="E30" s="19"/>
      <c r="F30" s="119"/>
      <c r="G30" s="115"/>
      <c r="H30" s="34"/>
      <c r="I30" s="679"/>
      <c r="J30" s="679"/>
      <c r="K30" s="679"/>
      <c r="L30" s="679"/>
      <c r="O30" s="679" t="s">
        <v>130</v>
      </c>
      <c r="P30" s="679"/>
      <c r="Q30" s="679" t="s">
        <v>139</v>
      </c>
      <c r="R30" s="679"/>
      <c r="S30">
        <v>1078</v>
      </c>
      <c r="T30" s="15" t="s">
        <v>134</v>
      </c>
    </row>
    <row r="31" spans="1:21" ht="20.100000000000001" customHeight="1">
      <c r="A31" s="34"/>
      <c r="B31" s="116"/>
      <c r="C31" s="116"/>
      <c r="D31" s="116">
        <f>SUM(D27:D30)</f>
        <v>12014</v>
      </c>
      <c r="E31" s="116">
        <f>SUM(E27:E30)</f>
        <v>100</v>
      </c>
      <c r="F31" s="119">
        <f>SUM(F27:F30)</f>
        <v>464.4</v>
      </c>
      <c r="G31" s="115">
        <f t="shared" ref="G31" si="0">D31/F31</f>
        <v>25.869939707149012</v>
      </c>
      <c r="H31" s="116">
        <f>SUM(H27:H30)</f>
        <v>2</v>
      </c>
      <c r="I31" s="682"/>
      <c r="J31" s="682"/>
      <c r="K31" s="682"/>
      <c r="L31" s="682"/>
      <c r="O31" s="680" t="s">
        <v>142</v>
      </c>
      <c r="P31" s="681"/>
      <c r="Q31" s="679" t="s">
        <v>152</v>
      </c>
      <c r="R31" s="679"/>
      <c r="S31">
        <v>191</v>
      </c>
      <c r="T31" s="15" t="s">
        <v>135</v>
      </c>
    </row>
    <row r="34" spans="1:7" ht="15" customHeight="1">
      <c r="A34" s="683" t="s">
        <v>154</v>
      </c>
      <c r="B34" s="683"/>
      <c r="C34" s="683"/>
      <c r="D34" s="683"/>
      <c r="E34" s="683"/>
      <c r="F34" s="683"/>
      <c r="G34" s="683"/>
    </row>
    <row r="35" spans="1:7" ht="15" customHeight="1">
      <c r="A35" s="268" t="s">
        <v>113</v>
      </c>
      <c r="B35" s="268" t="s">
        <v>3</v>
      </c>
      <c r="C35" s="268" t="s">
        <v>155</v>
      </c>
      <c r="D35" s="683" t="s">
        <v>156</v>
      </c>
      <c r="E35" s="683"/>
      <c r="F35" s="683" t="s">
        <v>157</v>
      </c>
      <c r="G35" s="683"/>
    </row>
    <row r="36" spans="1:7" ht="16.5">
      <c r="A36" s="88" t="s">
        <v>234</v>
      </c>
      <c r="B36" s="265" t="s">
        <v>36</v>
      </c>
      <c r="C36" s="19">
        <v>167</v>
      </c>
      <c r="D36" s="683" t="s">
        <v>235</v>
      </c>
      <c r="E36" s="683"/>
      <c r="F36" s="683" t="s">
        <v>236</v>
      </c>
      <c r="G36" s="683"/>
    </row>
    <row r="42" spans="1:7" ht="15" customHeight="1">
      <c r="A42">
        <v>3183</v>
      </c>
      <c r="B42">
        <v>3441</v>
      </c>
      <c r="C42">
        <v>3378</v>
      </c>
      <c r="D42">
        <v>1779</v>
      </c>
      <c r="E42">
        <v>80</v>
      </c>
    </row>
    <row r="43" spans="1:7" ht="15" customHeight="1">
      <c r="A43">
        <v>1326</v>
      </c>
      <c r="B43">
        <v>2593</v>
      </c>
      <c r="C43">
        <v>5129</v>
      </c>
      <c r="D43">
        <v>2003</v>
      </c>
      <c r="E43">
        <v>534</v>
      </c>
    </row>
    <row r="44" spans="1:7" ht="15" customHeight="1">
      <c r="A44">
        <v>2606</v>
      </c>
      <c r="B44">
        <v>2842</v>
      </c>
      <c r="C44">
        <v>6482</v>
      </c>
      <c r="E44">
        <v>528</v>
      </c>
    </row>
    <row r="45" spans="1:7" ht="15" customHeight="1">
      <c r="A45">
        <v>2120</v>
      </c>
      <c r="B45">
        <v>876</v>
      </c>
      <c r="C45">
        <v>2275</v>
      </c>
      <c r="E45">
        <v>-12</v>
      </c>
    </row>
    <row r="46" spans="1:7" ht="15" customHeight="1">
      <c r="A46">
        <v>113</v>
      </c>
      <c r="B46">
        <v>702</v>
      </c>
      <c r="C46">
        <v>7221</v>
      </c>
    </row>
    <row r="47" spans="1:7" ht="15" customHeight="1">
      <c r="A47">
        <v>1694</v>
      </c>
      <c r="B47">
        <v>8744</v>
      </c>
      <c r="C47">
        <v>1057</v>
      </c>
    </row>
    <row r="48" spans="1:7" ht="15" customHeight="1">
      <c r="A48">
        <v>3464</v>
      </c>
      <c r="B48">
        <v>390</v>
      </c>
      <c r="C48">
        <v>9567</v>
      </c>
    </row>
    <row r="49" spans="1:3" ht="15" customHeight="1">
      <c r="A49">
        <v>4551</v>
      </c>
      <c r="B49">
        <v>1994</v>
      </c>
      <c r="C49">
        <v>1015</v>
      </c>
    </row>
    <row r="50" spans="1:3" ht="15" customHeight="1">
      <c r="A50">
        <v>640</v>
      </c>
      <c r="B50">
        <v>5825</v>
      </c>
    </row>
    <row r="51" spans="1:3" ht="15" customHeight="1">
      <c r="A51">
        <v>3629</v>
      </c>
      <c r="B51">
        <v>10310</v>
      </c>
    </row>
    <row r="52" spans="1:3" ht="15" customHeight="1">
      <c r="A52">
        <v>1391</v>
      </c>
    </row>
    <row r="53" spans="1:3" ht="15" customHeight="1">
      <c r="A53">
        <v>5610</v>
      </c>
    </row>
    <row r="54" spans="1:3" ht="15" customHeight="1">
      <c r="A54">
        <v>2973</v>
      </c>
    </row>
    <row r="55" spans="1:3" ht="15" customHeight="1">
      <c r="A55">
        <v>7022</v>
      </c>
    </row>
    <row r="56" spans="1:3" ht="15" customHeight="1">
      <c r="A56">
        <v>7510</v>
      </c>
    </row>
    <row r="57" spans="1:3" ht="15" customHeight="1">
      <c r="A57">
        <v>4285</v>
      </c>
    </row>
    <row r="58" spans="1:3" ht="15" customHeight="1">
      <c r="A58">
        <v>10971</v>
      </c>
    </row>
  </sheetData>
  <mergeCells count="53">
    <mergeCell ref="C12:D12"/>
    <mergeCell ref="A1:H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K25:L25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A25:F25"/>
    <mergeCell ref="I26:J26"/>
    <mergeCell ref="K26:L26"/>
    <mergeCell ref="O26:P26"/>
    <mergeCell ref="Q26:R26"/>
    <mergeCell ref="I27:J27"/>
    <mergeCell ref="K27:L27"/>
    <mergeCell ref="O27:P27"/>
    <mergeCell ref="Q27:R27"/>
    <mergeCell ref="I28:J28"/>
    <mergeCell ref="K28:L28"/>
    <mergeCell ref="O28:P28"/>
    <mergeCell ref="Q28:R28"/>
    <mergeCell ref="I29:J29"/>
    <mergeCell ref="K29:L29"/>
    <mergeCell ref="O29:P29"/>
    <mergeCell ref="Q29:R29"/>
    <mergeCell ref="I30:J30"/>
    <mergeCell ref="K30:L30"/>
    <mergeCell ref="O30:P30"/>
    <mergeCell ref="Q30:R30"/>
    <mergeCell ref="I31:J31"/>
    <mergeCell ref="K31:L31"/>
    <mergeCell ref="O31:P31"/>
    <mergeCell ref="Q31:R31"/>
    <mergeCell ref="A34:G34"/>
    <mergeCell ref="D35:E35"/>
    <mergeCell ref="F35:G35"/>
    <mergeCell ref="D36:E36"/>
    <mergeCell ref="F36:G36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Y123"/>
  <sheetViews>
    <sheetView zoomScale="90" zoomScaleNormal="90" workbookViewId="0">
      <selection activeCell="AB34" sqref="AB32:AB34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249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277"/>
      <c r="B3" s="705" t="s">
        <v>65</v>
      </c>
      <c r="C3" s="706"/>
      <c r="D3" s="707"/>
      <c r="E3" s="288" t="s">
        <v>65</v>
      </c>
      <c r="F3" s="705" t="s">
        <v>67</v>
      </c>
      <c r="G3" s="707"/>
      <c r="H3" s="290"/>
      <c r="I3" s="288" t="s">
        <v>66</v>
      </c>
      <c r="J3" s="36"/>
      <c r="L3" s="698" t="s">
        <v>86</v>
      </c>
      <c r="M3" s="698"/>
      <c r="O3" s="277"/>
      <c r="P3" s="699" t="s">
        <v>65</v>
      </c>
      <c r="Q3" s="699"/>
      <c r="R3" s="699"/>
      <c r="S3" s="288" t="s">
        <v>65</v>
      </c>
      <c r="T3" s="288"/>
      <c r="U3" s="288" t="s">
        <v>67</v>
      </c>
      <c r="V3" s="27"/>
      <c r="X3" s="698" t="s">
        <v>86</v>
      </c>
      <c r="Y3" s="698"/>
      <c r="AA3" s="277"/>
      <c r="AB3" s="699" t="s">
        <v>65</v>
      </c>
      <c r="AC3" s="699"/>
      <c r="AD3" s="699"/>
      <c r="AE3" s="288" t="s">
        <v>65</v>
      </c>
      <c r="AF3" s="288"/>
      <c r="AG3" s="288" t="s">
        <v>69</v>
      </c>
      <c r="AH3" s="27"/>
      <c r="AK3" s="698" t="s">
        <v>86</v>
      </c>
      <c r="AL3" s="698"/>
      <c r="AN3" s="277"/>
      <c r="AO3" s="699" t="s">
        <v>65</v>
      </c>
      <c r="AP3" s="699"/>
      <c r="AQ3" s="699"/>
      <c r="AR3" s="288" t="s">
        <v>65</v>
      </c>
      <c r="AS3" s="288"/>
      <c r="AT3" s="288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289" t="s">
        <v>6</v>
      </c>
      <c r="E4" s="289" t="s">
        <v>104</v>
      </c>
      <c r="F4" s="289" t="s">
        <v>0</v>
      </c>
      <c r="G4" s="289" t="s">
        <v>68</v>
      </c>
      <c r="H4" s="289" t="s">
        <v>81</v>
      </c>
      <c r="I4" s="289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289" t="s">
        <v>6</v>
      </c>
      <c r="S4" s="289" t="s">
        <v>104</v>
      </c>
      <c r="T4" s="289" t="s">
        <v>81</v>
      </c>
      <c r="U4" s="289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289" t="s">
        <v>6</v>
      </c>
      <c r="AE4" s="289" t="s">
        <v>104</v>
      </c>
      <c r="AF4" s="289" t="s">
        <v>81</v>
      </c>
      <c r="AG4" s="289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289" t="s">
        <v>6</v>
      </c>
      <c r="AR4" s="289" t="s">
        <v>104</v>
      </c>
      <c r="AS4" s="289" t="s">
        <v>81</v>
      </c>
      <c r="AT4" s="289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2520</v>
      </c>
      <c r="C5" s="24">
        <v>98</v>
      </c>
      <c r="D5" s="24"/>
      <c r="E5" s="24">
        <v>1464</v>
      </c>
      <c r="F5" s="24"/>
      <c r="G5" s="24"/>
      <c r="H5" s="22">
        <f t="shared" ref="H5:H18" si="0">B5-D5</f>
        <v>2520</v>
      </c>
      <c r="I5" s="22">
        <f t="shared" ref="I5:I18" si="1">G5+F5</f>
        <v>0</v>
      </c>
      <c r="J5" s="38">
        <f>B5/928.72</f>
        <v>2.7134120079248856</v>
      </c>
      <c r="K5" s="285"/>
      <c r="L5" s="285"/>
      <c r="M5" s="285"/>
      <c r="N5" s="285"/>
      <c r="O5" s="26" t="s">
        <v>70</v>
      </c>
      <c r="P5" s="23">
        <v>28468</v>
      </c>
      <c r="Q5" s="24">
        <v>200</v>
      </c>
      <c r="R5" s="24"/>
      <c r="S5" s="24">
        <v>200</v>
      </c>
      <c r="T5" s="22">
        <f t="shared" ref="T5:T28" si="2">P5-R5</f>
        <v>28468</v>
      </c>
      <c r="U5" s="24"/>
      <c r="V5" s="44">
        <f>P5/1191.62</f>
        <v>23.890166328191874</v>
      </c>
      <c r="AA5" s="26" t="s">
        <v>143</v>
      </c>
      <c r="AB5" s="89">
        <v>26680</v>
      </c>
      <c r="AC5" s="89">
        <v>256</v>
      </c>
      <c r="AD5" s="89"/>
      <c r="AE5" s="89">
        <v>543</v>
      </c>
      <c r="AF5" s="22">
        <f t="shared" ref="AF5:AF28" si="3">AB5-AD5</f>
        <v>26680</v>
      </c>
      <c r="AG5" s="89"/>
      <c r="AH5" s="44">
        <f>SUM(AB5:AB6)/384.4</f>
        <v>94.513527575442254</v>
      </c>
      <c r="AJ5" s="21"/>
      <c r="AN5" s="26" t="s">
        <v>82</v>
      </c>
      <c r="AO5" s="89">
        <v>21127</v>
      </c>
      <c r="AP5" s="89">
        <v>184</v>
      </c>
      <c r="AQ5" s="89"/>
      <c r="AR5" s="89">
        <v>1557</v>
      </c>
      <c r="AS5" s="22">
        <f t="shared" ref="AS5:AS28" si="4">AO5-AQ5</f>
        <v>21127</v>
      </c>
      <c r="AT5" s="89"/>
      <c r="AU5" s="44">
        <f>SUM(AO5:AO6)/384.4</f>
        <v>54.960978147762752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285"/>
      <c r="L6" s="285"/>
      <c r="M6" s="285"/>
      <c r="N6" s="285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9651</v>
      </c>
      <c r="AC6" s="89">
        <v>126</v>
      </c>
      <c r="AD6" s="89"/>
      <c r="AE6" s="89">
        <v>494</v>
      </c>
      <c r="AF6" s="22">
        <f t="shared" si="3"/>
        <v>9651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2141</v>
      </c>
      <c r="C7" s="24">
        <v>94</v>
      </c>
      <c r="D7" s="24"/>
      <c r="E7" s="24">
        <v>1393</v>
      </c>
      <c r="F7" s="24"/>
      <c r="G7" s="24"/>
      <c r="H7" s="22">
        <f t="shared" si="0"/>
        <v>2141</v>
      </c>
      <c r="I7" s="22">
        <f t="shared" si="1"/>
        <v>0</v>
      </c>
      <c r="J7" s="38">
        <f>B7/902.14</f>
        <v>2.3732458376748622</v>
      </c>
      <c r="K7" s="285"/>
      <c r="L7" s="285"/>
      <c r="M7" s="285"/>
      <c r="N7" s="285"/>
      <c r="O7" s="26" t="s">
        <v>8</v>
      </c>
      <c r="P7" s="23">
        <v>8586</v>
      </c>
      <c r="Q7" s="24">
        <v>156</v>
      </c>
      <c r="R7" s="24"/>
      <c r="S7" s="24">
        <v>413</v>
      </c>
      <c r="T7" s="22">
        <f t="shared" si="2"/>
        <v>8586</v>
      </c>
      <c r="U7" s="24"/>
      <c r="V7" s="44">
        <f>P7/949.48</f>
        <v>9.0428445043602821</v>
      </c>
      <c r="AA7" s="26" t="s">
        <v>145</v>
      </c>
      <c r="AB7" s="23">
        <v>7741</v>
      </c>
      <c r="AC7" s="24">
        <v>94</v>
      </c>
      <c r="AD7" s="24"/>
      <c r="AE7" s="24">
        <v>228</v>
      </c>
      <c r="AF7" s="22">
        <f t="shared" si="3"/>
        <v>7741</v>
      </c>
      <c r="AG7" s="24"/>
      <c r="AH7" s="44">
        <f>AB7/550.22</f>
        <v>14.068917887390498</v>
      </c>
      <c r="AJ7" s="21"/>
      <c r="AN7" s="26" t="s">
        <v>74</v>
      </c>
      <c r="AO7" s="23">
        <v>4476</v>
      </c>
      <c r="AP7" s="24">
        <v>82</v>
      </c>
      <c r="AQ7" s="24"/>
      <c r="AR7" s="24">
        <v>173</v>
      </c>
      <c r="AS7" s="22">
        <f t="shared" si="4"/>
        <v>4476</v>
      </c>
      <c r="AT7" s="24"/>
      <c r="AU7" s="44">
        <f>AO7/550.22</f>
        <v>8.1349278470430004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285"/>
      <c r="L8" s="285"/>
      <c r="M8" s="285"/>
      <c r="N8" s="285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6434</v>
      </c>
      <c r="C9" s="24">
        <v>103</v>
      </c>
      <c r="D9" s="24"/>
      <c r="E9" s="24">
        <v>436</v>
      </c>
      <c r="F9" s="24"/>
      <c r="G9" s="24"/>
      <c r="H9" s="22">
        <f t="shared" si="0"/>
        <v>6434</v>
      </c>
      <c r="I9" s="22">
        <f t="shared" si="1"/>
        <v>0</v>
      </c>
      <c r="J9" s="38">
        <f>B9/1006.28</f>
        <v>6.3938466430814485</v>
      </c>
      <c r="K9" s="285"/>
      <c r="L9" s="285"/>
      <c r="M9" s="285"/>
      <c r="N9" s="285"/>
      <c r="O9" s="26" t="s">
        <v>10</v>
      </c>
      <c r="P9" s="23">
        <v>17648</v>
      </c>
      <c r="Q9" s="24">
        <v>186</v>
      </c>
      <c r="R9" s="24"/>
      <c r="S9" s="24">
        <v>377</v>
      </c>
      <c r="T9" s="22">
        <f t="shared" si="2"/>
        <v>17648</v>
      </c>
      <c r="U9" s="24"/>
      <c r="V9" s="44">
        <f>P9/902.14</f>
        <v>19.562373910922918</v>
      </c>
      <c r="AA9" s="26" t="s">
        <v>80</v>
      </c>
      <c r="AB9" s="23">
        <v>15398</v>
      </c>
      <c r="AC9" s="24">
        <v>265</v>
      </c>
      <c r="AD9" s="24"/>
      <c r="AE9" s="24">
        <v>374</v>
      </c>
      <c r="AF9" s="22">
        <f t="shared" si="3"/>
        <v>15398</v>
      </c>
      <c r="AG9" s="24"/>
      <c r="AH9" s="44">
        <f>AB9/555.02</f>
        <v>27.743144391193113</v>
      </c>
      <c r="AI9" s="285">
        <v>0</v>
      </c>
      <c r="AJ9" s="21"/>
      <c r="AN9" s="26" t="s">
        <v>18</v>
      </c>
      <c r="AO9" s="89">
        <v>16987</v>
      </c>
      <c r="AP9" s="89">
        <v>151</v>
      </c>
      <c r="AQ9" s="89"/>
      <c r="AR9" s="89">
        <v>295</v>
      </c>
      <c r="AS9" s="22">
        <f t="shared" si="4"/>
        <v>16987</v>
      </c>
      <c r="AT9" s="89"/>
      <c r="AU9" s="44">
        <f>AO9/862.06</f>
        <v>19.705124933299306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285"/>
      <c r="L10" s="285"/>
      <c r="M10" s="285"/>
      <c r="N10" s="285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285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3785</v>
      </c>
      <c r="C11" s="24">
        <v>112</v>
      </c>
      <c r="D11" s="24"/>
      <c r="E11" s="24">
        <v>586</v>
      </c>
      <c r="F11" s="24"/>
      <c r="G11" s="24"/>
      <c r="H11" s="22">
        <f t="shared" si="0"/>
        <v>3785</v>
      </c>
      <c r="I11" s="22">
        <f t="shared" si="1"/>
        <v>0</v>
      </c>
      <c r="J11" s="38">
        <f>B11/1264.24</f>
        <v>2.9938935645130673</v>
      </c>
      <c r="K11" s="285"/>
      <c r="L11" s="285"/>
      <c r="M11" s="285"/>
      <c r="N11" s="285">
        <v>10726</v>
      </c>
      <c r="O11" s="26" t="s">
        <v>72</v>
      </c>
      <c r="P11" s="23">
        <v>9815</v>
      </c>
      <c r="Q11" s="24">
        <v>259</v>
      </c>
      <c r="R11" s="24"/>
      <c r="S11" s="24">
        <v>469</v>
      </c>
      <c r="T11" s="22">
        <f t="shared" si="2"/>
        <v>9815</v>
      </c>
      <c r="U11" s="24"/>
      <c r="V11" s="44">
        <f>P11/992.14</f>
        <v>9.8927570705747172</v>
      </c>
      <c r="AA11" s="26" t="s">
        <v>76</v>
      </c>
      <c r="AB11" s="23">
        <v>8953</v>
      </c>
      <c r="AC11" s="24">
        <v>207</v>
      </c>
      <c r="AD11" s="24"/>
      <c r="AE11" s="24">
        <v>161</v>
      </c>
      <c r="AF11" s="22">
        <f t="shared" si="3"/>
        <v>8953</v>
      </c>
      <c r="AG11" s="24"/>
      <c r="AH11" s="44">
        <f>AB11/555.02</f>
        <v>16.13095023602753</v>
      </c>
      <c r="AI11" s="285">
        <v>0</v>
      </c>
      <c r="AJ11" s="21"/>
      <c r="AN11" s="26" t="s">
        <v>18</v>
      </c>
      <c r="AO11" s="23">
        <v>11889</v>
      </c>
      <c r="AP11" s="24">
        <v>136</v>
      </c>
      <c r="AQ11" s="24"/>
      <c r="AR11" s="24">
        <v>819</v>
      </c>
      <c r="AS11" s="22">
        <f t="shared" si="4"/>
        <v>11889</v>
      </c>
      <c r="AT11" s="24"/>
      <c r="AU11" s="44">
        <f>AO11/555.02</f>
        <v>21.420849699109944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285"/>
      <c r="L12" s="285"/>
      <c r="M12" s="285"/>
      <c r="N12" s="285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285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13020</v>
      </c>
      <c r="C13" s="24">
        <v>73</v>
      </c>
      <c r="D13" s="24"/>
      <c r="E13" s="24">
        <v>280</v>
      </c>
      <c r="F13" s="24"/>
      <c r="G13" s="24"/>
      <c r="H13" s="22">
        <f t="shared" si="0"/>
        <v>13020</v>
      </c>
      <c r="I13" s="22">
        <f t="shared" si="1"/>
        <v>0</v>
      </c>
      <c r="J13" s="38">
        <f>B13/952.08</f>
        <v>13.675321401562893</v>
      </c>
      <c r="K13" s="285"/>
      <c r="L13" s="285"/>
      <c r="M13" s="285"/>
      <c r="N13" s="285">
        <v>0</v>
      </c>
      <c r="O13" s="26" t="s">
        <v>71</v>
      </c>
      <c r="P13" s="23">
        <v>11335</v>
      </c>
      <c r="Q13" s="24">
        <v>126</v>
      </c>
      <c r="R13" s="24"/>
      <c r="S13" s="24">
        <v>541</v>
      </c>
      <c r="T13" s="22">
        <f t="shared" si="2"/>
        <v>11335</v>
      </c>
      <c r="U13" s="24"/>
      <c r="V13" s="44">
        <f>SUM(P13:P14)/463.52</f>
        <v>24.454176734552988</v>
      </c>
      <c r="AA13" s="26" t="s">
        <v>78</v>
      </c>
      <c r="AB13" s="23">
        <v>12354</v>
      </c>
      <c r="AC13" s="24">
        <v>219</v>
      </c>
      <c r="AD13" s="24"/>
      <c r="AE13" s="24">
        <v>105</v>
      </c>
      <c r="AF13" s="22">
        <f t="shared" si="3"/>
        <v>12354</v>
      </c>
      <c r="AG13" s="24"/>
      <c r="AH13" s="44">
        <f>AB13/555.02</f>
        <v>22.258657345681236</v>
      </c>
      <c r="AI13" s="285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285"/>
      <c r="L14" s="285"/>
      <c r="M14" s="285"/>
      <c r="N14" s="285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285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285"/>
      <c r="L15" s="285"/>
      <c r="M15" s="285"/>
      <c r="N15" s="285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13056</v>
      </c>
      <c r="AC15" s="24">
        <v>231</v>
      </c>
      <c r="AD15" s="24"/>
      <c r="AE15" s="24">
        <v>446</v>
      </c>
      <c r="AF15" s="22">
        <f t="shared" si="3"/>
        <v>13056</v>
      </c>
      <c r="AG15" s="24"/>
      <c r="AH15" s="44">
        <f>AB15/355.58</f>
        <v>36.717475673547447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285"/>
      <c r="L16" s="285"/>
      <c r="M16" s="285"/>
      <c r="N16" s="285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285"/>
      <c r="L17" s="285"/>
      <c r="M17" s="285"/>
      <c r="N17" s="285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7878</v>
      </c>
      <c r="AC17" s="24">
        <v>148</v>
      </c>
      <c r="AD17" s="24"/>
      <c r="AE17" s="24">
        <v>642</v>
      </c>
      <c r="AF17" s="22">
        <f t="shared" si="3"/>
        <v>7878</v>
      </c>
      <c r="AG17" s="24"/>
      <c r="AH17" s="44">
        <f>AB17/568.06</f>
        <v>13.868253353518996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285"/>
      <c r="L18" s="285"/>
      <c r="M18" s="285"/>
      <c r="N18" s="285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285"/>
      <c r="L19" s="285"/>
      <c r="M19" s="285"/>
      <c r="N19" s="285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12930</v>
      </c>
      <c r="AC19" s="24">
        <v>237</v>
      </c>
      <c r="AD19" s="24"/>
      <c r="AE19" s="24">
        <v>207</v>
      </c>
      <c r="AF19" s="22">
        <f t="shared" si="3"/>
        <v>12930</v>
      </c>
      <c r="AG19" s="24"/>
      <c r="AH19" s="44">
        <f>AB19/555.02</f>
        <v>23.296457785305034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285"/>
      <c r="L20" s="285"/>
      <c r="M20" s="285"/>
      <c r="N20" s="285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285"/>
      <c r="L21" s="285"/>
      <c r="M21" s="285"/>
      <c r="N21" s="285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285"/>
      <c r="L22" s="285"/>
      <c r="M22" s="285"/>
      <c r="N22" s="285"/>
      <c r="O22" s="25" t="s">
        <v>109</v>
      </c>
      <c r="P22" s="23">
        <f>S29</f>
        <v>2000</v>
      </c>
      <c r="Q22" s="24"/>
      <c r="R22" s="24"/>
      <c r="S22" s="24"/>
      <c r="T22" s="22">
        <f t="shared" si="2"/>
        <v>2000</v>
      </c>
      <c r="U22" s="24">
        <v>30162</v>
      </c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4159</v>
      </c>
      <c r="C23" s="89"/>
      <c r="D23" s="89"/>
      <c r="E23" s="89"/>
      <c r="F23" s="89"/>
      <c r="G23" s="89"/>
      <c r="H23" s="22"/>
      <c r="I23" s="22"/>
      <c r="J23" s="39"/>
      <c r="K23" s="285"/>
      <c r="L23" s="285"/>
      <c r="M23" s="285"/>
      <c r="N23" s="285"/>
      <c r="O23" s="25" t="s">
        <v>110</v>
      </c>
      <c r="P23" s="23">
        <f>D74</f>
        <v>0</v>
      </c>
      <c r="Q23" s="24"/>
      <c r="R23" s="24"/>
      <c r="S23" s="24"/>
      <c r="T23" s="22">
        <f t="shared" si="2"/>
        <v>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285"/>
      <c r="L24" s="285"/>
      <c r="M24" s="285"/>
      <c r="N24" s="285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285"/>
      <c r="AN24" s="27"/>
      <c r="AO24" s="23"/>
      <c r="AP24" s="24"/>
      <c r="AQ24" s="24"/>
      <c r="AR24" s="24"/>
      <c r="AS24" s="22">
        <f t="shared" si="4"/>
        <v>0</v>
      </c>
      <c r="AT24" s="24">
        <v>20011</v>
      </c>
      <c r="AU24" s="44"/>
      <c r="AW24" s="285"/>
    </row>
    <row r="25" spans="1:51" ht="24.75" customHeight="1">
      <c r="A25" s="26"/>
      <c r="B25" s="89"/>
      <c r="C25" s="89"/>
      <c r="D25" s="89"/>
      <c r="E25" s="89"/>
      <c r="F25" s="89">
        <v>98322</v>
      </c>
      <c r="G25" s="89"/>
      <c r="H25" s="22"/>
      <c r="I25" s="22"/>
      <c r="J25" s="39"/>
      <c r="K25" s="285"/>
      <c r="L25" s="285"/>
      <c r="M25" s="285"/>
      <c r="N25" s="285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3200</v>
      </c>
      <c r="AC25" s="24"/>
      <c r="AD25" s="24"/>
      <c r="AE25" s="24"/>
      <c r="AF25" s="22">
        <f t="shared" si="3"/>
        <v>3200</v>
      </c>
      <c r="AG25" s="24">
        <v>48325</v>
      </c>
      <c r="AH25" s="44"/>
      <c r="AJ25" s="285"/>
      <c r="AN25" s="26" t="s">
        <v>109</v>
      </c>
      <c r="AO25" s="23">
        <f>AR29</f>
        <v>2844</v>
      </c>
      <c r="AP25" s="24"/>
      <c r="AQ25" s="24"/>
      <c r="AR25" s="24"/>
      <c r="AS25" s="22">
        <f t="shared" si="4"/>
        <v>2844</v>
      </c>
      <c r="AT25" s="24"/>
      <c r="AU25" s="44"/>
      <c r="AW25" s="285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285"/>
      <c r="L26" s="285"/>
      <c r="M26" s="285"/>
      <c r="N26" s="285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5335</v>
      </c>
      <c r="AC26" s="24"/>
      <c r="AD26" s="24"/>
      <c r="AE26" s="24"/>
      <c r="AF26" s="22">
        <f t="shared" si="3"/>
        <v>5335</v>
      </c>
      <c r="AG26" s="24"/>
      <c r="AH26" s="44"/>
      <c r="AJ26" s="285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285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285"/>
      <c r="L27" s="285"/>
      <c r="M27" s="285"/>
      <c r="N27" s="285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285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285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285"/>
      <c r="L28" s="285"/>
      <c r="M28" s="285"/>
      <c r="N28" s="285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285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285"/>
    </row>
    <row r="29" spans="1:51" ht="24.75" customHeight="1">
      <c r="A29" s="26" t="s">
        <v>19</v>
      </c>
      <c r="B29" s="28">
        <f t="shared" ref="B29:I29" si="5">SUM(B5:B28)</f>
        <v>32059</v>
      </c>
      <c r="C29" s="28">
        <f t="shared" si="5"/>
        <v>480</v>
      </c>
      <c r="D29" s="28">
        <f t="shared" si="5"/>
        <v>0</v>
      </c>
      <c r="E29" s="28">
        <f t="shared" si="5"/>
        <v>4159</v>
      </c>
      <c r="F29" s="28">
        <f t="shared" si="5"/>
        <v>98322</v>
      </c>
      <c r="G29" s="28">
        <f t="shared" si="5"/>
        <v>0</v>
      </c>
      <c r="H29" s="28">
        <f t="shared" si="5"/>
        <v>27900</v>
      </c>
      <c r="I29" s="28">
        <f t="shared" si="5"/>
        <v>0</v>
      </c>
      <c r="J29" s="28"/>
      <c r="K29" s="285"/>
      <c r="L29" s="41">
        <f>SUM(L5:L28)</f>
        <v>0</v>
      </c>
      <c r="M29" s="41">
        <f>SUM(M5:M28)</f>
        <v>0</v>
      </c>
      <c r="N29" s="285"/>
      <c r="O29" s="26" t="s">
        <v>19</v>
      </c>
      <c r="P29" s="28">
        <f t="shared" ref="P29:U29" si="6">SUM(P5:P28)</f>
        <v>77852</v>
      </c>
      <c r="Q29" s="28">
        <f t="shared" si="6"/>
        <v>927</v>
      </c>
      <c r="R29" s="28">
        <f t="shared" si="6"/>
        <v>0</v>
      </c>
      <c r="S29" s="28">
        <f t="shared" si="6"/>
        <v>2000</v>
      </c>
      <c r="T29" s="28">
        <f t="shared" si="6"/>
        <v>77852</v>
      </c>
      <c r="U29" s="28">
        <f t="shared" si="6"/>
        <v>30162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123176</v>
      </c>
      <c r="AC29" s="28">
        <f t="shared" si="7"/>
        <v>1783</v>
      </c>
      <c r="AD29" s="28">
        <f t="shared" si="7"/>
        <v>0</v>
      </c>
      <c r="AE29" s="28">
        <f t="shared" si="7"/>
        <v>3200</v>
      </c>
      <c r="AF29" s="28">
        <f t="shared" si="7"/>
        <v>123176</v>
      </c>
      <c r="AG29" s="28">
        <f t="shared" si="7"/>
        <v>48325</v>
      </c>
      <c r="AH29" s="27"/>
      <c r="AJ29" s="285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57323</v>
      </c>
      <c r="AP29" s="28">
        <f t="shared" si="8"/>
        <v>553</v>
      </c>
      <c r="AQ29" s="28">
        <f t="shared" si="8"/>
        <v>0</v>
      </c>
      <c r="AR29" s="28">
        <f t="shared" si="8"/>
        <v>2844</v>
      </c>
      <c r="AS29" s="28">
        <f t="shared" si="8"/>
        <v>57323</v>
      </c>
      <c r="AT29" s="28">
        <f t="shared" si="8"/>
        <v>20011</v>
      </c>
      <c r="AU29" s="27"/>
      <c r="AW29" s="285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130381</v>
      </c>
      <c r="O32" s="25" t="s">
        <v>4</v>
      </c>
      <c r="P32">
        <f>P29-R29+U29</f>
        <v>108014</v>
      </c>
      <c r="AA32" s="25" t="s">
        <v>4</v>
      </c>
      <c r="AB32">
        <f>AB29-AD29+AG29</f>
        <v>171501</v>
      </c>
      <c r="AN32" s="25" t="s">
        <v>4</v>
      </c>
      <c r="AO32">
        <f>AO29-AQ29+AT29</f>
        <v>77334</v>
      </c>
    </row>
    <row r="34" spans="1:28" ht="15.75" customHeight="1">
      <c r="AB34">
        <v>5551</v>
      </c>
    </row>
    <row r="35" spans="1:28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8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289" t="s">
        <v>104</v>
      </c>
      <c r="N36" s="50" t="s">
        <v>3</v>
      </c>
      <c r="O36" s="50" t="s">
        <v>4</v>
      </c>
      <c r="P36" s="52" t="s">
        <v>5</v>
      </c>
      <c r="Q36" s="289" t="s">
        <v>104</v>
      </c>
    </row>
    <row r="37" spans="1:28" ht="24.95" customHeight="1">
      <c r="A37" s="45" t="s">
        <v>9</v>
      </c>
      <c r="B37" s="1">
        <v>4098</v>
      </c>
      <c r="C37" s="1">
        <v>212</v>
      </c>
      <c r="D37" s="89">
        <v>44</v>
      </c>
      <c r="E37" s="89"/>
      <c r="F37" s="89"/>
      <c r="I37" s="708" t="s">
        <v>41</v>
      </c>
      <c r="J37" s="709"/>
      <c r="K37" s="1">
        <v>2569</v>
      </c>
      <c r="L37" s="1">
        <v>173</v>
      </c>
      <c r="M37" s="89">
        <v>106</v>
      </c>
      <c r="N37" s="102" t="s">
        <v>37</v>
      </c>
      <c r="O37" s="1"/>
      <c r="P37" s="47"/>
      <c r="Q37" s="89"/>
    </row>
    <row r="38" spans="1:28" ht="24.95" customHeight="1">
      <c r="A38" s="45" t="s">
        <v>11</v>
      </c>
      <c r="B38" s="1"/>
      <c r="C38" s="1"/>
      <c r="D38" s="89"/>
      <c r="E38" s="89"/>
      <c r="F38" s="89"/>
      <c r="I38" s="708" t="s">
        <v>43</v>
      </c>
      <c r="J38" s="709"/>
      <c r="K38" s="1">
        <v>2852</v>
      </c>
      <c r="L38" s="1">
        <v>133</v>
      </c>
      <c r="M38" s="89">
        <v>101</v>
      </c>
      <c r="N38" s="102" t="s">
        <v>39</v>
      </c>
      <c r="O38" s="1">
        <v>6735</v>
      </c>
      <c r="P38" s="47">
        <v>224</v>
      </c>
      <c r="Q38" s="89">
        <v>341</v>
      </c>
    </row>
    <row r="39" spans="1:28" ht="24.95" customHeight="1">
      <c r="A39" s="45" t="s">
        <v>12</v>
      </c>
      <c r="B39" s="1">
        <v>11740</v>
      </c>
      <c r="C39" s="1">
        <v>304</v>
      </c>
      <c r="D39" s="89">
        <v>45</v>
      </c>
      <c r="E39" s="89"/>
      <c r="F39" s="89"/>
      <c r="I39" s="694" t="s">
        <v>23</v>
      </c>
      <c r="J39" s="695"/>
      <c r="K39" s="1">
        <v>4049</v>
      </c>
      <c r="L39" s="1">
        <v>337</v>
      </c>
      <c r="M39" s="89">
        <v>127</v>
      </c>
      <c r="N39" s="102" t="s">
        <v>42</v>
      </c>
      <c r="O39" s="1"/>
      <c r="P39" s="47"/>
      <c r="Q39" s="89"/>
      <c r="R39" s="16"/>
      <c r="S39" s="16"/>
    </row>
    <row r="40" spans="1:28" ht="24.95" customHeight="1">
      <c r="A40" s="45" t="s">
        <v>14</v>
      </c>
      <c r="B40" s="1">
        <v>2317</v>
      </c>
      <c r="C40" s="1">
        <v>141</v>
      </c>
      <c r="D40" s="89">
        <v>30</v>
      </c>
      <c r="E40" s="89"/>
      <c r="F40" s="89"/>
      <c r="G40" s="285">
        <v>0</v>
      </c>
      <c r="I40" s="694" t="s">
        <v>25</v>
      </c>
      <c r="J40" s="695"/>
      <c r="K40" s="1">
        <v>9727</v>
      </c>
      <c r="L40" s="1">
        <v>272</v>
      </c>
      <c r="M40" s="89"/>
      <c r="N40" s="102" t="s">
        <v>40</v>
      </c>
      <c r="O40" s="1"/>
      <c r="P40" s="47"/>
      <c r="Q40" s="89"/>
    </row>
    <row r="41" spans="1:28" ht="24.95" customHeight="1">
      <c r="A41" s="45" t="s">
        <v>16</v>
      </c>
      <c r="B41" s="1">
        <v>4202</v>
      </c>
      <c r="C41" s="1">
        <v>229</v>
      </c>
      <c r="D41" s="89">
        <v>162</v>
      </c>
      <c r="E41" s="89"/>
      <c r="F41" s="89"/>
      <c r="G41" s="285">
        <v>0</v>
      </c>
      <c r="I41" s="694" t="s">
        <v>28</v>
      </c>
      <c r="J41" s="695"/>
      <c r="K41" s="1">
        <v>3194</v>
      </c>
      <c r="L41" s="1">
        <v>137</v>
      </c>
      <c r="M41" s="89">
        <v>35</v>
      </c>
      <c r="N41" s="49" t="s">
        <v>22</v>
      </c>
      <c r="O41" s="1">
        <v>8029</v>
      </c>
      <c r="P41" s="47">
        <v>376</v>
      </c>
      <c r="Q41" s="89">
        <v>406</v>
      </c>
    </row>
    <row r="42" spans="1:28" ht="24.95" customHeight="1">
      <c r="A42" s="45" t="s">
        <v>17</v>
      </c>
      <c r="B42" s="1">
        <v>4518</v>
      </c>
      <c r="C42" s="1">
        <v>192</v>
      </c>
      <c r="D42" s="89">
        <v>63</v>
      </c>
      <c r="E42" s="89"/>
      <c r="F42" s="89"/>
      <c r="G42" s="285">
        <v>0</v>
      </c>
      <c r="I42" s="694" t="s">
        <v>33</v>
      </c>
      <c r="J42" s="695"/>
      <c r="K42" s="1">
        <v>1724</v>
      </c>
      <c r="L42" s="1">
        <v>155</v>
      </c>
      <c r="M42" s="89">
        <v>30</v>
      </c>
      <c r="N42" s="49" t="s">
        <v>24</v>
      </c>
      <c r="O42" s="1"/>
      <c r="P42" s="47"/>
      <c r="Q42" s="89"/>
    </row>
    <row r="43" spans="1:28" ht="24.95" customHeight="1">
      <c r="A43" s="45" t="s">
        <v>100</v>
      </c>
      <c r="B43" s="1">
        <v>2547</v>
      </c>
      <c r="C43" s="1">
        <v>188</v>
      </c>
      <c r="D43" s="89">
        <v>28</v>
      </c>
      <c r="E43" s="89"/>
      <c r="F43" s="89"/>
      <c r="G43" s="285">
        <v>0</v>
      </c>
      <c r="I43" s="694" t="s">
        <v>30</v>
      </c>
      <c r="J43" s="695"/>
      <c r="K43" s="1">
        <v>3410</v>
      </c>
      <c r="L43" s="1">
        <v>280</v>
      </c>
      <c r="M43" s="89">
        <v>23</v>
      </c>
      <c r="N43" s="46" t="s">
        <v>27</v>
      </c>
      <c r="O43" s="1">
        <v>4326</v>
      </c>
      <c r="P43" s="47">
        <v>319</v>
      </c>
      <c r="Q43" s="89">
        <v>28</v>
      </c>
    </row>
    <row r="44" spans="1:28" ht="24.95" customHeight="1">
      <c r="A44" s="45" t="s">
        <v>103</v>
      </c>
      <c r="B44" s="1">
        <v>4884</v>
      </c>
      <c r="C44" s="1">
        <v>270</v>
      </c>
      <c r="D44" s="89">
        <v>69</v>
      </c>
      <c r="E44" s="89"/>
      <c r="F44" s="89"/>
      <c r="G44" s="285">
        <f>SUM(G40:G43)</f>
        <v>0</v>
      </c>
      <c r="I44" s="694" t="s">
        <v>38</v>
      </c>
      <c r="J44" s="695"/>
      <c r="K44" s="1">
        <v>2351</v>
      </c>
      <c r="L44" s="1">
        <v>188</v>
      </c>
      <c r="M44" s="89"/>
      <c r="N44" s="46" t="s">
        <v>26</v>
      </c>
      <c r="O44" s="83">
        <v>4831</v>
      </c>
      <c r="P44" s="84">
        <v>373</v>
      </c>
      <c r="Q44" s="89">
        <v>304</v>
      </c>
      <c r="T44" s="110"/>
    </row>
    <row r="45" spans="1:28" ht="24.95" customHeight="1">
      <c r="A45" s="45" t="s">
        <v>90</v>
      </c>
      <c r="B45" s="1">
        <v>10566</v>
      </c>
      <c r="C45" s="1">
        <v>204</v>
      </c>
      <c r="D45" s="89">
        <v>292</v>
      </c>
      <c r="E45" s="89"/>
      <c r="F45" s="89">
        <v>5421</v>
      </c>
      <c r="G45" s="285"/>
      <c r="I45" s="694" t="s">
        <v>35</v>
      </c>
      <c r="J45" s="695"/>
      <c r="K45" s="1">
        <v>6009</v>
      </c>
      <c r="L45" s="1">
        <v>246</v>
      </c>
      <c r="M45" s="89">
        <v>26</v>
      </c>
      <c r="N45" s="46" t="s">
        <v>29</v>
      </c>
      <c r="O45" s="83">
        <v>3295</v>
      </c>
      <c r="P45" s="84">
        <v>232</v>
      </c>
      <c r="Q45" s="89">
        <v>208</v>
      </c>
    </row>
    <row r="46" spans="1:28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4857</v>
      </c>
      <c r="P46" s="84">
        <v>222</v>
      </c>
      <c r="Q46" s="89">
        <v>226</v>
      </c>
      <c r="T46" s="110"/>
    </row>
    <row r="47" spans="1:28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>
        <v>2663</v>
      </c>
      <c r="P47" s="84">
        <v>187</v>
      </c>
      <c r="Q47" s="89">
        <v>53</v>
      </c>
    </row>
    <row r="48" spans="1:28" ht="24.95" customHeight="1">
      <c r="A48" s="55"/>
      <c r="B48" s="89"/>
      <c r="C48" s="89"/>
      <c r="D48" s="89"/>
      <c r="E48" s="89"/>
      <c r="F48" s="89"/>
      <c r="I48" s="286"/>
      <c r="J48" s="287"/>
      <c r="K48" s="1"/>
      <c r="L48" s="1"/>
      <c r="M48" s="89"/>
      <c r="N48" s="46" t="s">
        <v>31</v>
      </c>
      <c r="O48" s="83">
        <v>6899</v>
      </c>
      <c r="P48" s="84">
        <v>524</v>
      </c>
      <c r="Q48" s="89">
        <v>176</v>
      </c>
    </row>
    <row r="49" spans="1:17" ht="24.95" customHeight="1">
      <c r="A49" s="55"/>
      <c r="B49" s="89"/>
      <c r="C49" s="89"/>
      <c r="D49" s="89"/>
      <c r="E49" s="89"/>
      <c r="F49" s="89"/>
      <c r="I49" s="286"/>
      <c r="J49" s="287"/>
      <c r="K49" s="1"/>
      <c r="L49" s="47"/>
      <c r="M49" s="89"/>
      <c r="N49" s="46" t="s">
        <v>99</v>
      </c>
      <c r="O49" s="86">
        <v>6561</v>
      </c>
      <c r="P49" s="84">
        <v>406</v>
      </c>
      <c r="Q49" s="89">
        <v>418</v>
      </c>
    </row>
    <row r="50" spans="1:17" ht="24.95" customHeight="1">
      <c r="A50" s="55"/>
      <c r="B50" s="89"/>
      <c r="C50" s="89"/>
      <c r="D50" s="89"/>
      <c r="E50" s="89"/>
      <c r="F50" s="89"/>
      <c r="I50" s="286"/>
      <c r="J50" s="287"/>
      <c r="K50" s="1"/>
      <c r="L50" s="47"/>
      <c r="M50" s="89"/>
      <c r="N50" s="46" t="s">
        <v>32</v>
      </c>
      <c r="O50" s="86">
        <v>4597</v>
      </c>
      <c r="P50" s="84">
        <v>326</v>
      </c>
      <c r="Q50" s="89">
        <v>96</v>
      </c>
    </row>
    <row r="51" spans="1:17" ht="24.95" customHeight="1">
      <c r="A51" s="45" t="s">
        <v>91</v>
      </c>
      <c r="B51" s="69">
        <f>K60</f>
        <v>35885</v>
      </c>
      <c r="C51" s="69">
        <f>L60</f>
        <v>1921</v>
      </c>
      <c r="D51" s="69">
        <f>M60</f>
        <v>448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>
        <v>7438</v>
      </c>
      <c r="P51" s="85">
        <v>290</v>
      </c>
      <c r="Q51" s="69">
        <v>66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>
        <v>1945</v>
      </c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1181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2322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7289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81938</v>
      </c>
      <c r="C60" s="59">
        <f>SUM(C37:C59)</f>
        <v>3661</v>
      </c>
      <c r="D60" s="59">
        <f>SUM(D37:D59)</f>
        <v>1181</v>
      </c>
      <c r="E60" s="59">
        <f>SUM(E37:E59)</f>
        <v>0</v>
      </c>
      <c r="F60" s="59">
        <f>SUM(F37:F59)</f>
        <v>5421</v>
      </c>
      <c r="I60" s="97"/>
      <c r="J60" s="90"/>
      <c r="K60" s="56">
        <f>SUM(K37:K59)</f>
        <v>35885</v>
      </c>
      <c r="L60" s="56">
        <f>SUM(L37:L59)</f>
        <v>1921</v>
      </c>
      <c r="M60" s="59">
        <f>SUM(M37:M59)</f>
        <v>448</v>
      </c>
      <c r="N60" s="79" t="s">
        <v>19</v>
      </c>
      <c r="O60" s="58">
        <f>SUM(O37:O59)</f>
        <v>71787</v>
      </c>
      <c r="P60" s="58">
        <f>SUM(P37:P59)</f>
        <v>3479</v>
      </c>
      <c r="Q60" s="59">
        <f>SUM(Q37:Q59)</f>
        <v>2322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87359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444135</v>
      </c>
      <c r="C65" s="697"/>
      <c r="D65" s="61" t="s">
        <v>5</v>
      </c>
      <c r="E65" s="62">
        <f>SUM(C60,P60,C29,Q29,AC29,AP29)</f>
        <v>10883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15706</v>
      </c>
      <c r="L65" s="688" t="s">
        <v>108</v>
      </c>
      <c r="M65" s="689"/>
      <c r="N65" s="690">
        <f>SUM(F60,F29,U29,AG29,AT29)</f>
        <v>202241</v>
      </c>
      <c r="O65" s="691"/>
    </row>
    <row r="66" spans="1:15" ht="15.75" customHeight="1">
      <c r="A66" s="284"/>
      <c r="B66" s="284"/>
      <c r="C66" s="284"/>
      <c r="D66" s="284"/>
      <c r="E66" s="284"/>
      <c r="F66" s="284"/>
      <c r="G66" s="284"/>
      <c r="H66" s="284"/>
      <c r="I66" s="284"/>
    </row>
    <row r="67" spans="1:15" ht="15.75" customHeight="1">
      <c r="A67" s="284"/>
      <c r="B67" s="284"/>
      <c r="C67" s="284"/>
      <c r="D67" s="284"/>
      <c r="E67" s="284"/>
      <c r="F67" s="284"/>
      <c r="G67" s="284"/>
      <c r="H67" s="284"/>
      <c r="I67" s="284"/>
    </row>
    <row r="68" spans="1:15" ht="15.75" customHeight="1">
      <c r="C68" s="284"/>
      <c r="D68" s="284"/>
      <c r="E68" s="284"/>
      <c r="F68" s="284"/>
      <c r="G68" s="284"/>
      <c r="H68" s="284"/>
      <c r="I68" s="284"/>
    </row>
    <row r="69" spans="1:15" ht="15.75" customHeight="1">
      <c r="O69">
        <v>204015</v>
      </c>
    </row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1774</v>
      </c>
    </row>
    <row r="71" spans="1:15" ht="18.75">
      <c r="A71" s="7" t="s">
        <v>48</v>
      </c>
      <c r="B71" s="8">
        <v>5409</v>
      </c>
      <c r="C71" s="8">
        <v>5070</v>
      </c>
      <c r="D71" s="63"/>
      <c r="E71" s="34"/>
      <c r="F71" s="34">
        <f>SUM(B71:E71)</f>
        <v>10479</v>
      </c>
      <c r="G71" s="33"/>
      <c r="H71" s="33"/>
      <c r="I71" s="179">
        <v>41176</v>
      </c>
      <c r="J71" s="284"/>
      <c r="K71" s="5">
        <v>2</v>
      </c>
      <c r="L71" s="5">
        <v>7</v>
      </c>
      <c r="M71" s="5">
        <f>L71+K71</f>
        <v>9</v>
      </c>
    </row>
    <row r="72" spans="1:15" ht="18.75">
      <c r="A72" s="7" t="s">
        <v>49</v>
      </c>
      <c r="B72" s="8">
        <v>1880</v>
      </c>
      <c r="C72" s="8">
        <v>265</v>
      </c>
      <c r="D72" s="63"/>
      <c r="E72" s="34"/>
      <c r="F72" s="34">
        <f>SUM(B72:E72)</f>
        <v>2145</v>
      </c>
      <c r="G72" s="33"/>
      <c r="H72" s="33"/>
      <c r="I72" s="180">
        <v>3795</v>
      </c>
      <c r="J72" s="284"/>
      <c r="K72" s="66">
        <v>32</v>
      </c>
      <c r="L72" s="67">
        <v>84</v>
      </c>
      <c r="M72" s="5">
        <f>L72+K72</f>
        <v>116</v>
      </c>
    </row>
    <row r="73" spans="1:15" ht="18.75">
      <c r="A73" s="10" t="s">
        <v>50</v>
      </c>
      <c r="B73" s="8"/>
      <c r="C73" s="8"/>
      <c r="D73" s="63"/>
      <c r="E73" s="34">
        <v>21</v>
      </c>
      <c r="F73" s="34"/>
      <c r="G73" s="33"/>
      <c r="H73" s="33"/>
      <c r="I73" s="180">
        <v>4935</v>
      </c>
      <c r="J73" s="284"/>
      <c r="K73" s="9">
        <f>K71/K72*100-100</f>
        <v>-93.75</v>
      </c>
      <c r="L73" s="9">
        <f>L71/L72*100-100</f>
        <v>-91.666666666666671</v>
      </c>
      <c r="M73" s="9">
        <f>M71/M72*100-100</f>
        <v>-92.241379310344826</v>
      </c>
    </row>
    <row r="74" spans="1:15" ht="18.75">
      <c r="A74" s="10" t="s">
        <v>50</v>
      </c>
      <c r="B74" s="8">
        <f>B71+B72</f>
        <v>7289</v>
      </c>
      <c r="C74" s="8">
        <f>C71+C72</f>
        <v>5335</v>
      </c>
      <c r="D74" s="8">
        <f>D71+D72</f>
        <v>0</v>
      </c>
      <c r="E74" s="8">
        <f>E71+E72</f>
        <v>0</v>
      </c>
      <c r="F74" s="34">
        <f>SUM(B74:E74)</f>
        <v>12624</v>
      </c>
      <c r="G74" s="33"/>
      <c r="H74" s="33"/>
      <c r="I74" s="180">
        <v>229</v>
      </c>
      <c r="J74" s="284"/>
      <c r="K74" s="284"/>
      <c r="L74" s="284"/>
    </row>
    <row r="75" spans="1:15" ht="15.75" customHeight="1">
      <c r="I75" s="180">
        <v>179</v>
      </c>
      <c r="J75" s="284"/>
      <c r="K75" s="284"/>
      <c r="L75" s="284"/>
    </row>
    <row r="76" spans="1:15" ht="18.75">
      <c r="A76" s="7" t="s">
        <v>51</v>
      </c>
      <c r="B76" s="6"/>
      <c r="C76" s="6">
        <v>11</v>
      </c>
      <c r="I76" s="181">
        <v>35</v>
      </c>
    </row>
    <row r="77" spans="1:15" ht="15.75" customHeight="1">
      <c r="I77" s="181"/>
    </row>
    <row r="78" spans="1:15" ht="15.75" customHeight="1">
      <c r="I78" s="181"/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284"/>
      <c r="F80" s="284"/>
      <c r="G80" s="284"/>
      <c r="H80" s="284"/>
      <c r="I80" s="183">
        <f>SUM(I71:I79)</f>
        <v>50349</v>
      </c>
      <c r="J80" s="92"/>
      <c r="K80" s="93"/>
    </row>
    <row r="81" spans="1:15" ht="23.25">
      <c r="A81" s="687"/>
      <c r="B81" s="685"/>
      <c r="C81" s="686"/>
      <c r="D81" s="685"/>
      <c r="E81" s="284"/>
      <c r="F81" s="284"/>
      <c r="G81" s="284"/>
      <c r="H81" s="284"/>
      <c r="I81" s="284"/>
      <c r="J81" s="92"/>
      <c r="K81" s="93"/>
    </row>
    <row r="82" spans="1:15" ht="23.25">
      <c r="A82" s="687"/>
      <c r="B82" s="685"/>
      <c r="C82" s="686"/>
      <c r="D82" s="685"/>
      <c r="E82" s="284"/>
      <c r="F82" s="284"/>
      <c r="G82" s="284"/>
      <c r="H82" s="284"/>
      <c r="I82" s="284"/>
      <c r="J82" s="94"/>
      <c r="K82" s="93"/>
    </row>
    <row r="83" spans="1:15" ht="24">
      <c r="A83" s="684"/>
      <c r="B83" s="685"/>
      <c r="C83" s="686"/>
      <c r="D83" s="685"/>
      <c r="E83" s="284"/>
      <c r="F83" s="284"/>
      <c r="G83" s="284"/>
      <c r="H83" s="284"/>
      <c r="I83" s="284"/>
      <c r="J83" s="93"/>
      <c r="K83" s="93"/>
    </row>
    <row r="84" spans="1:15" ht="24">
      <c r="A84" s="684"/>
      <c r="B84" s="685"/>
      <c r="C84" s="686"/>
      <c r="D84" s="685"/>
      <c r="E84" s="284"/>
      <c r="F84" s="284"/>
      <c r="G84" s="284"/>
      <c r="H84" s="284"/>
      <c r="I84" s="284"/>
      <c r="J84" s="93"/>
      <c r="K84" s="93"/>
    </row>
    <row r="85" spans="1:15" ht="24">
      <c r="A85" s="684"/>
      <c r="B85" s="685"/>
      <c r="C85" s="686"/>
      <c r="D85" s="685"/>
      <c r="E85" s="284"/>
      <c r="F85" s="284"/>
      <c r="G85" s="284"/>
      <c r="H85" s="284"/>
      <c r="I85" s="284"/>
      <c r="J85" s="93"/>
      <c r="K85" s="93"/>
    </row>
    <row r="86" spans="1:15" ht="15.75" customHeight="1">
      <c r="A86">
        <v>1261</v>
      </c>
      <c r="B86">
        <v>3313</v>
      </c>
      <c r="C86">
        <v>184</v>
      </c>
      <c r="D86">
        <v>2888</v>
      </c>
      <c r="E86">
        <v>314</v>
      </c>
    </row>
    <row r="87" spans="1:15" ht="15.75" customHeight="1">
      <c r="A87">
        <v>812</v>
      </c>
      <c r="B87">
        <v>761</v>
      </c>
      <c r="C87">
        <v>1150</v>
      </c>
      <c r="D87">
        <v>2533</v>
      </c>
      <c r="E87">
        <v>1056</v>
      </c>
    </row>
    <row r="88" spans="1:15" ht="15.75" customHeight="1">
      <c r="A88">
        <v>574</v>
      </c>
      <c r="B88">
        <v>635</v>
      </c>
      <c r="C88">
        <v>4481</v>
      </c>
      <c r="E88">
        <v>404</v>
      </c>
    </row>
    <row r="89" spans="1:15" ht="15.75" customHeight="1">
      <c r="A89">
        <v>1756</v>
      </c>
      <c r="B89">
        <v>1636</v>
      </c>
      <c r="C89">
        <v>403</v>
      </c>
    </row>
    <row r="90" spans="1:15" ht="15.75" customHeight="1">
      <c r="A90">
        <v>1976</v>
      </c>
      <c r="B90">
        <v>384</v>
      </c>
      <c r="C90">
        <v>2843</v>
      </c>
    </row>
    <row r="91" spans="1:15" ht="15.75" customHeight="1">
      <c r="A91">
        <v>1121</v>
      </c>
      <c r="B91">
        <v>1074</v>
      </c>
      <c r="C91">
        <v>2403</v>
      </c>
    </row>
    <row r="92" spans="1:15" ht="15.75" customHeight="1">
      <c r="A92">
        <v>4594</v>
      </c>
      <c r="B92">
        <v>363</v>
      </c>
      <c r="C92">
        <v>6070</v>
      </c>
    </row>
    <row r="93" spans="1:15" ht="15.75" customHeight="1">
      <c r="A93">
        <v>412</v>
      </c>
      <c r="B93">
        <v>3257</v>
      </c>
      <c r="C93">
        <v>2477</v>
      </c>
    </row>
    <row r="94" spans="1:15" ht="15.75" customHeight="1">
      <c r="A94">
        <v>761</v>
      </c>
      <c r="B94">
        <v>3238</v>
      </c>
    </row>
    <row r="95" spans="1:15" ht="15.75" customHeight="1">
      <c r="A95">
        <v>3512</v>
      </c>
      <c r="B95" s="128">
        <v>15501</v>
      </c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A96">
        <v>401</v>
      </c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1:15" ht="15.75" customHeight="1">
      <c r="A97">
        <v>3435</v>
      </c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1:15" ht="15.75" customHeight="1">
      <c r="A98">
        <v>6781</v>
      </c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1:15" ht="15.75" customHeight="1">
      <c r="A99">
        <v>8009</v>
      </c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1:15" ht="15.75" customHeight="1">
      <c r="A100">
        <v>4306</v>
      </c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1:15" ht="15.75" customHeight="1">
      <c r="A101">
        <v>4706</v>
      </c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1:15" ht="15.75" customHeight="1">
      <c r="A102">
        <v>3908</v>
      </c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1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1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1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1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1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1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1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1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1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1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A1:AH1"/>
    <mergeCell ref="AN1:AU1"/>
    <mergeCell ref="A2:J2"/>
    <mergeCell ref="O2:V2"/>
    <mergeCell ref="AA2:AH2"/>
    <mergeCell ref="AN2:AU2"/>
    <mergeCell ref="I37:J37"/>
    <mergeCell ref="I38:J38"/>
    <mergeCell ref="I39:J39"/>
    <mergeCell ref="A1:J1"/>
    <mergeCell ref="O1:V1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L65:M65"/>
    <mergeCell ref="N65:O65"/>
    <mergeCell ref="K78:L78"/>
    <mergeCell ref="K79:L79"/>
    <mergeCell ref="A80:D80"/>
    <mergeCell ref="A85:B85"/>
    <mergeCell ref="C85:D85"/>
    <mergeCell ref="A82:B82"/>
    <mergeCell ref="C82:D82"/>
    <mergeCell ref="A83:B83"/>
    <mergeCell ref="C83:D83"/>
    <mergeCell ref="A84:B84"/>
    <mergeCell ref="C84:D84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6"/>
  <sheetViews>
    <sheetView topLeftCell="A8" zoomScale="110" zoomScaleNormal="110" zoomScaleSheetLayoutView="110" workbookViewId="0">
      <selection activeCell="D29" sqref="D29"/>
    </sheetView>
  </sheetViews>
  <sheetFormatPr defaultColWidth="14.42578125" defaultRowHeight="15" customHeight="1"/>
  <cols>
    <col min="1" max="1" width="11.5703125" bestFit="1" customWidth="1"/>
    <col min="2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21" ht="20.25" customHeight="1">
      <c r="A1" s="660" t="s">
        <v>256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21" ht="27">
      <c r="A2" s="278" t="s">
        <v>52</v>
      </c>
      <c r="B2" s="217" t="s">
        <v>53</v>
      </c>
      <c r="C2" s="662" t="s">
        <v>54</v>
      </c>
      <c r="D2" s="662"/>
      <c r="E2" s="218" t="s">
        <v>55</v>
      </c>
      <c r="F2" s="278" t="s">
        <v>56</v>
      </c>
      <c r="G2" s="278" t="s">
        <v>57</v>
      </c>
      <c r="H2" s="278" t="s">
        <v>58</v>
      </c>
    </row>
    <row r="3" spans="1:21" ht="27">
      <c r="A3" s="19"/>
      <c r="B3" s="219"/>
      <c r="C3" s="663"/>
      <c r="D3" s="663"/>
      <c r="E3" s="121"/>
      <c r="F3" s="19"/>
      <c r="G3" s="19"/>
      <c r="H3" s="280" t="s">
        <v>258</v>
      </c>
    </row>
    <row r="4" spans="1:21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21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  <c r="N5">
        <v>440</v>
      </c>
      <c r="O5">
        <v>517</v>
      </c>
      <c r="P5">
        <v>520</v>
      </c>
      <c r="Q5">
        <v>1210</v>
      </c>
      <c r="R5">
        <v>80</v>
      </c>
      <c r="T5">
        <v>70</v>
      </c>
      <c r="U5">
        <v>1185</v>
      </c>
    </row>
    <row r="6" spans="1:21">
      <c r="A6" s="19">
        <v>61</v>
      </c>
      <c r="B6" s="279">
        <v>18.45</v>
      </c>
      <c r="C6" s="666" t="s">
        <v>148</v>
      </c>
      <c r="D6" s="667"/>
      <c r="E6" s="19">
        <v>107.23</v>
      </c>
      <c r="F6" s="19">
        <v>0</v>
      </c>
      <c r="G6" s="19">
        <v>10</v>
      </c>
      <c r="H6" s="280" t="s">
        <v>230</v>
      </c>
      <c r="J6" s="117"/>
      <c r="L6" s="15"/>
      <c r="M6" s="16"/>
      <c r="O6">
        <v>538</v>
      </c>
      <c r="P6">
        <v>510</v>
      </c>
      <c r="Q6">
        <v>1220</v>
      </c>
      <c r="R6">
        <v>110</v>
      </c>
      <c r="T6">
        <v>84</v>
      </c>
      <c r="U6">
        <v>1205</v>
      </c>
    </row>
    <row r="7" spans="1:21">
      <c r="A7" s="19" t="s">
        <v>101</v>
      </c>
      <c r="B7" s="219">
        <v>5.3</v>
      </c>
      <c r="C7" s="659" t="s">
        <v>60</v>
      </c>
      <c r="D7" s="659"/>
      <c r="E7" s="121">
        <v>519.36</v>
      </c>
      <c r="F7" s="19">
        <v>13</v>
      </c>
      <c r="G7" s="19">
        <v>519.36</v>
      </c>
      <c r="H7" s="20" t="s">
        <v>59</v>
      </c>
      <c r="J7" s="117">
        <v>1</v>
      </c>
      <c r="L7" s="15"/>
      <c r="M7" s="16"/>
      <c r="T7">
        <v>1186</v>
      </c>
      <c r="U7">
        <v>80</v>
      </c>
    </row>
    <row r="8" spans="1:21">
      <c r="A8" s="19"/>
      <c r="B8" s="219"/>
      <c r="C8" s="668"/>
      <c r="D8" s="669"/>
      <c r="E8" s="121"/>
      <c r="F8" s="19"/>
      <c r="G8" s="19"/>
      <c r="H8" s="20"/>
      <c r="J8" s="129"/>
      <c r="L8" s="15"/>
      <c r="M8" s="16"/>
      <c r="Q8">
        <v>100</v>
      </c>
      <c r="R8">
        <v>1230</v>
      </c>
      <c r="T8">
        <v>100</v>
      </c>
      <c r="U8">
        <v>1190</v>
      </c>
    </row>
    <row r="9" spans="1:21" ht="18.75">
      <c r="A9" s="19"/>
      <c r="B9" s="219"/>
      <c r="C9" s="664" t="s">
        <v>21</v>
      </c>
      <c r="D9" s="664"/>
      <c r="E9" s="121"/>
      <c r="F9" s="19"/>
      <c r="G9" s="19"/>
      <c r="H9" s="20"/>
      <c r="J9" s="129"/>
      <c r="L9" s="15"/>
      <c r="M9" s="16"/>
      <c r="Q9">
        <v>80</v>
      </c>
      <c r="R9">
        <v>1210</v>
      </c>
    </row>
    <row r="10" spans="1:21">
      <c r="A10" s="19"/>
      <c r="B10" s="219"/>
      <c r="C10" s="659"/>
      <c r="D10" s="659"/>
      <c r="E10" s="121"/>
      <c r="F10" s="19"/>
      <c r="G10" s="19"/>
      <c r="H10" s="20"/>
      <c r="J10" s="129"/>
      <c r="L10" s="15"/>
      <c r="M10" s="16"/>
    </row>
    <row r="11" spans="1:21">
      <c r="A11" s="19">
        <v>70</v>
      </c>
      <c r="B11" s="219">
        <v>7</v>
      </c>
      <c r="C11" s="659" t="s">
        <v>151</v>
      </c>
      <c r="D11" s="659"/>
      <c r="E11" s="121">
        <v>135.61000000000001</v>
      </c>
      <c r="F11" s="19">
        <v>2</v>
      </c>
      <c r="G11" s="19">
        <f>F11*E11</f>
        <v>271.22000000000003</v>
      </c>
      <c r="H11" s="20" t="s">
        <v>232</v>
      </c>
      <c r="J11" s="129">
        <v>1</v>
      </c>
      <c r="L11" s="15"/>
      <c r="M11" s="16"/>
      <c r="Q11">
        <v>80</v>
      </c>
      <c r="R11">
        <v>1210</v>
      </c>
    </row>
    <row r="12" spans="1:21">
      <c r="A12" s="19">
        <v>72</v>
      </c>
      <c r="B12" s="219">
        <v>8</v>
      </c>
      <c r="C12" s="659" t="s">
        <v>151</v>
      </c>
      <c r="D12" s="659"/>
      <c r="E12" s="121">
        <v>140.62</v>
      </c>
      <c r="F12" s="19">
        <v>2</v>
      </c>
      <c r="G12" s="19">
        <f>F12*E12</f>
        <v>281.24</v>
      </c>
      <c r="H12" s="20" t="s">
        <v>59</v>
      </c>
      <c r="J12" s="129">
        <v>1</v>
      </c>
      <c r="L12" s="15"/>
      <c r="M12" s="16"/>
      <c r="Q12">
        <v>100</v>
      </c>
      <c r="R12">
        <v>1210</v>
      </c>
      <c r="T12">
        <v>1210</v>
      </c>
      <c r="U12">
        <v>100</v>
      </c>
    </row>
    <row r="13" spans="1:21">
      <c r="A13" s="19" t="s">
        <v>257</v>
      </c>
      <c r="B13" s="219">
        <v>14</v>
      </c>
      <c r="C13" s="659" t="s">
        <v>252</v>
      </c>
      <c r="D13" s="659"/>
      <c r="E13" s="121">
        <v>239.28</v>
      </c>
      <c r="F13" s="19">
        <v>2</v>
      </c>
      <c r="G13" s="19">
        <f>F13*E13</f>
        <v>478.56</v>
      </c>
      <c r="H13" s="20" t="s">
        <v>232</v>
      </c>
      <c r="J13" s="129">
        <v>1</v>
      </c>
      <c r="L13" s="15"/>
      <c r="M13" s="16"/>
    </row>
    <row r="14" spans="1:21">
      <c r="A14" s="19" t="s">
        <v>150</v>
      </c>
      <c r="B14" s="219">
        <v>13.3</v>
      </c>
      <c r="C14" s="659" t="s">
        <v>146</v>
      </c>
      <c r="D14" s="659"/>
      <c r="E14" s="121">
        <v>433.34</v>
      </c>
      <c r="F14" s="19">
        <v>6</v>
      </c>
      <c r="G14" s="19">
        <v>433.34</v>
      </c>
      <c r="H14" s="20" t="s">
        <v>59</v>
      </c>
      <c r="J14" s="117">
        <v>1</v>
      </c>
      <c r="L14" s="15"/>
      <c r="M14" s="16"/>
      <c r="Q14">
        <v>120</v>
      </c>
      <c r="R14">
        <v>1267</v>
      </c>
      <c r="T14">
        <v>120</v>
      </c>
      <c r="U14">
        <v>1225</v>
      </c>
    </row>
    <row r="15" spans="1:21">
      <c r="A15" s="11">
        <v>79</v>
      </c>
      <c r="B15" s="12">
        <v>10.3</v>
      </c>
      <c r="C15" s="670" t="s">
        <v>147</v>
      </c>
      <c r="D15" s="671"/>
      <c r="E15" s="11">
        <v>34.83</v>
      </c>
      <c r="F15" s="11">
        <v>2</v>
      </c>
      <c r="G15" s="11">
        <v>34.83</v>
      </c>
      <c r="H15" s="13" t="s">
        <v>59</v>
      </c>
      <c r="J15" s="117"/>
      <c r="L15" s="15"/>
      <c r="M15" s="16"/>
      <c r="T15">
        <v>100</v>
      </c>
      <c r="U15">
        <v>1140</v>
      </c>
    </row>
    <row r="16" spans="1:21">
      <c r="A16" s="19">
        <v>80</v>
      </c>
      <c r="B16" s="219">
        <v>15.1</v>
      </c>
      <c r="C16" s="672" t="s">
        <v>62</v>
      </c>
      <c r="D16" s="672"/>
      <c r="E16" s="121">
        <v>49.76</v>
      </c>
      <c r="F16" s="19">
        <v>2</v>
      </c>
      <c r="G16" s="19">
        <v>49.76</v>
      </c>
      <c r="H16" s="20" t="s">
        <v>59</v>
      </c>
      <c r="J16" s="117"/>
      <c r="L16" s="15"/>
      <c r="M16" s="16"/>
      <c r="T16">
        <v>1230</v>
      </c>
      <c r="U16">
        <v>110</v>
      </c>
    </row>
    <row r="17" spans="1:21">
      <c r="A17" s="19">
        <v>82</v>
      </c>
      <c r="B17" s="219">
        <v>15.5</v>
      </c>
      <c r="C17" s="672" t="s">
        <v>63</v>
      </c>
      <c r="D17" s="672"/>
      <c r="E17" s="121">
        <v>44.76</v>
      </c>
      <c r="F17" s="19">
        <v>2</v>
      </c>
      <c r="G17" s="19">
        <v>44.76</v>
      </c>
      <c r="H17" s="20" t="s">
        <v>59</v>
      </c>
      <c r="J17" s="117"/>
      <c r="L17" s="15"/>
      <c r="M17" s="16"/>
      <c r="T17">
        <v>140</v>
      </c>
      <c r="U17">
        <v>1290</v>
      </c>
    </row>
    <row r="18" spans="1:21">
      <c r="A18" s="19"/>
      <c r="B18" s="279"/>
      <c r="C18" s="673"/>
      <c r="D18" s="674"/>
      <c r="E18" s="19"/>
      <c r="F18" s="19"/>
      <c r="G18" s="19"/>
      <c r="H18" s="20"/>
      <c r="J18" s="117"/>
      <c r="L18" s="15"/>
      <c r="M18" s="16"/>
    </row>
    <row r="19" spans="1:21" ht="13.5" customHeight="1">
      <c r="A19" s="19"/>
      <c r="B19" s="219"/>
      <c r="C19" s="663"/>
      <c r="D19" s="663"/>
      <c r="E19" s="122"/>
      <c r="F19" s="11"/>
      <c r="G19" s="11"/>
      <c r="H19" s="20"/>
      <c r="J19" s="15"/>
      <c r="L19" s="15"/>
      <c r="M19" s="17"/>
      <c r="N19" s="64"/>
      <c r="O19" s="65"/>
      <c r="P19" s="17"/>
      <c r="Q19" s="17"/>
      <c r="R19" s="17"/>
      <c r="S19" s="18"/>
    </row>
    <row r="20" spans="1:21" ht="15" customHeight="1">
      <c r="A20" s="19"/>
      <c r="B20" s="219"/>
      <c r="C20" s="662" t="s">
        <v>61</v>
      </c>
      <c r="D20" s="662"/>
      <c r="E20" s="121"/>
      <c r="F20" s="19">
        <f>SUM(F4:F18)</f>
        <v>31</v>
      </c>
      <c r="G20" s="19">
        <f>SUM(G4:G18)</f>
        <v>2123.0700000000002</v>
      </c>
      <c r="H20" s="20"/>
    </row>
    <row r="23" spans="1:21" ht="19.5" customHeight="1">
      <c r="A23" s="675" t="s">
        <v>114</v>
      </c>
      <c r="B23" s="676"/>
      <c r="C23" s="676"/>
      <c r="D23" s="676"/>
      <c r="E23" s="676"/>
      <c r="F23" s="676"/>
      <c r="J23" s="281" t="s">
        <v>124</v>
      </c>
      <c r="K23" s="677">
        <v>45205</v>
      </c>
      <c r="L23" s="677"/>
    </row>
    <row r="24" spans="1:21" ht="49.5">
      <c r="A24" s="282" t="s">
        <v>119</v>
      </c>
      <c r="B24" s="283" t="s">
        <v>53</v>
      </c>
      <c r="C24" s="283" t="s">
        <v>113</v>
      </c>
      <c r="D24" s="283" t="s">
        <v>4</v>
      </c>
      <c r="E24" s="283" t="s">
        <v>5</v>
      </c>
      <c r="F24" s="283" t="s">
        <v>115</v>
      </c>
      <c r="G24" s="114" t="s">
        <v>7</v>
      </c>
      <c r="H24" s="282" t="s">
        <v>116</v>
      </c>
      <c r="I24" s="678" t="s">
        <v>140</v>
      </c>
      <c r="J24" s="678"/>
      <c r="K24" s="678" t="s">
        <v>141</v>
      </c>
      <c r="L24" s="678"/>
      <c r="O24" s="678" t="s">
        <v>125</v>
      </c>
      <c r="P24" s="678"/>
      <c r="Q24" s="678" t="s">
        <v>126</v>
      </c>
      <c r="R24" s="678"/>
    </row>
    <row r="25" spans="1:21" ht="20.100000000000001" customHeight="1">
      <c r="A25" s="88">
        <v>1</v>
      </c>
      <c r="B25" s="123">
        <v>7</v>
      </c>
      <c r="C25" s="113">
        <v>246</v>
      </c>
      <c r="D25" s="19">
        <v>5734</v>
      </c>
      <c r="E25" s="19">
        <v>51</v>
      </c>
      <c r="F25" s="119">
        <v>232.2</v>
      </c>
      <c r="G25" s="115">
        <f>D25/F25</f>
        <v>24.694229112833764</v>
      </c>
      <c r="H25" s="34">
        <v>1</v>
      </c>
      <c r="I25" s="679" t="s">
        <v>129</v>
      </c>
      <c r="J25" s="679"/>
      <c r="K25" s="679" t="s">
        <v>152</v>
      </c>
      <c r="L25" s="679"/>
      <c r="O25" s="679" t="s">
        <v>127</v>
      </c>
      <c r="P25" s="679"/>
      <c r="Q25" s="679" t="s">
        <v>136</v>
      </c>
      <c r="R25" s="679"/>
      <c r="S25">
        <v>434</v>
      </c>
      <c r="T25" s="15" t="s">
        <v>131</v>
      </c>
    </row>
    <row r="26" spans="1:21" ht="20.100000000000001" customHeight="1">
      <c r="A26" s="88">
        <v>2</v>
      </c>
      <c r="B26" s="123">
        <v>15.45</v>
      </c>
      <c r="C26" s="113">
        <v>246</v>
      </c>
      <c r="D26" s="19">
        <v>3717</v>
      </c>
      <c r="E26" s="19">
        <v>37</v>
      </c>
      <c r="F26" s="119">
        <v>232.2</v>
      </c>
      <c r="G26" s="115">
        <f>D26/F26</f>
        <v>16.007751937984498</v>
      </c>
      <c r="H26" s="34">
        <v>1</v>
      </c>
      <c r="I26" s="679" t="s">
        <v>255</v>
      </c>
      <c r="J26" s="679"/>
      <c r="K26" s="679" t="s">
        <v>138</v>
      </c>
      <c r="L26" s="679"/>
      <c r="O26" s="679" t="s">
        <v>128</v>
      </c>
      <c r="P26" s="679"/>
      <c r="Q26" s="679" t="s">
        <v>137</v>
      </c>
      <c r="R26" s="679"/>
      <c r="S26">
        <v>60</v>
      </c>
      <c r="T26" s="15" t="s">
        <v>132</v>
      </c>
    </row>
    <row r="27" spans="1:21" ht="20.100000000000001" customHeight="1">
      <c r="A27" s="88"/>
      <c r="B27" s="123"/>
      <c r="C27" s="113"/>
      <c r="D27" s="19"/>
      <c r="E27" s="19"/>
      <c r="F27" s="119"/>
      <c r="G27" s="115"/>
      <c r="H27" s="34"/>
      <c r="I27" s="680"/>
      <c r="J27" s="681"/>
      <c r="K27" s="679"/>
      <c r="L27" s="679"/>
      <c r="O27" s="679" t="s">
        <v>129</v>
      </c>
      <c r="P27" s="679"/>
      <c r="Q27" s="679" t="s">
        <v>138</v>
      </c>
      <c r="R27" s="679"/>
      <c r="S27">
        <v>170</v>
      </c>
      <c r="T27" s="15" t="s">
        <v>133</v>
      </c>
    </row>
    <row r="28" spans="1:21" ht="20.100000000000001" customHeight="1">
      <c r="A28" s="34"/>
      <c r="B28" s="119"/>
      <c r="C28" s="113"/>
      <c r="D28" s="19"/>
      <c r="E28" s="19"/>
      <c r="F28" s="119"/>
      <c r="G28" s="115"/>
      <c r="H28" s="34"/>
      <c r="I28" s="679"/>
      <c r="J28" s="679"/>
      <c r="K28" s="679"/>
      <c r="L28" s="679"/>
      <c r="O28" s="679" t="s">
        <v>130</v>
      </c>
      <c r="P28" s="679"/>
      <c r="Q28" s="679" t="s">
        <v>139</v>
      </c>
      <c r="R28" s="679"/>
      <c r="S28">
        <v>1078</v>
      </c>
      <c r="T28" s="15" t="s">
        <v>134</v>
      </c>
    </row>
    <row r="29" spans="1:21" ht="20.100000000000001" customHeight="1">
      <c r="A29" s="34"/>
      <c r="B29" s="116"/>
      <c r="C29" s="116"/>
      <c r="D29" s="116">
        <f>SUM(D25:D28)</f>
        <v>9451</v>
      </c>
      <c r="E29" s="116">
        <f>SUM(E25:E28)</f>
        <v>88</v>
      </c>
      <c r="F29" s="119">
        <f>SUM(F25:F28)</f>
        <v>464.4</v>
      </c>
      <c r="G29" s="115">
        <f t="shared" ref="G29" si="0">D29/F29</f>
        <v>20.350990525409131</v>
      </c>
      <c r="H29" s="116">
        <f>SUM(H25:H28)</f>
        <v>2</v>
      </c>
      <c r="I29" s="682"/>
      <c r="J29" s="682"/>
      <c r="K29" s="682"/>
      <c r="L29" s="682"/>
      <c r="O29" s="680" t="s">
        <v>142</v>
      </c>
      <c r="P29" s="681"/>
      <c r="Q29" s="679" t="s">
        <v>152</v>
      </c>
      <c r="R29" s="679"/>
      <c r="S29">
        <v>191</v>
      </c>
      <c r="T29" s="15" t="s">
        <v>135</v>
      </c>
    </row>
    <row r="32" spans="1:21" ht="15" customHeight="1">
      <c r="A32" s="683" t="s">
        <v>154</v>
      </c>
      <c r="B32" s="683"/>
      <c r="C32" s="683"/>
      <c r="D32" s="683"/>
      <c r="E32" s="683"/>
      <c r="F32" s="683"/>
      <c r="G32" s="683"/>
    </row>
    <row r="33" spans="1:7" ht="15" customHeight="1">
      <c r="A33" s="283" t="s">
        <v>113</v>
      </c>
      <c r="B33" s="283" t="s">
        <v>3</v>
      </c>
      <c r="C33" s="283" t="s">
        <v>155</v>
      </c>
      <c r="D33" s="683" t="s">
        <v>156</v>
      </c>
      <c r="E33" s="683"/>
      <c r="F33" s="683" t="s">
        <v>157</v>
      </c>
      <c r="G33" s="683"/>
    </row>
    <row r="34" spans="1:7" ht="16.5">
      <c r="A34" s="88" t="s">
        <v>234</v>
      </c>
      <c r="B34" s="280" t="s">
        <v>36</v>
      </c>
      <c r="C34" s="19">
        <v>167</v>
      </c>
      <c r="D34" s="683" t="s">
        <v>235</v>
      </c>
      <c r="E34" s="683"/>
      <c r="F34" s="683" t="s">
        <v>236</v>
      </c>
      <c r="G34" s="683"/>
    </row>
    <row r="40" spans="1:7" ht="15" customHeight="1">
      <c r="A40">
        <v>3183</v>
      </c>
      <c r="B40">
        <v>3441</v>
      </c>
      <c r="C40">
        <v>3378</v>
      </c>
      <c r="D40">
        <v>1779</v>
      </c>
      <c r="E40">
        <v>80</v>
      </c>
    </row>
    <row r="41" spans="1:7" ht="15" customHeight="1">
      <c r="A41">
        <v>1326</v>
      </c>
      <c r="B41">
        <v>2593</v>
      </c>
      <c r="C41">
        <v>5129</v>
      </c>
      <c r="D41">
        <v>2003</v>
      </c>
      <c r="E41">
        <v>534</v>
      </c>
    </row>
    <row r="42" spans="1:7" ht="15" customHeight="1">
      <c r="A42">
        <v>2606</v>
      </c>
      <c r="B42">
        <v>2842</v>
      </c>
      <c r="C42">
        <v>6482</v>
      </c>
      <c r="E42">
        <v>528</v>
      </c>
    </row>
    <row r="43" spans="1:7" ht="15" customHeight="1">
      <c r="A43">
        <v>2120</v>
      </c>
      <c r="B43">
        <v>876</v>
      </c>
      <c r="C43">
        <v>2275</v>
      </c>
      <c r="E43">
        <v>-12</v>
      </c>
    </row>
    <row r="44" spans="1:7" ht="15" customHeight="1">
      <c r="A44">
        <v>113</v>
      </c>
      <c r="B44">
        <v>702</v>
      </c>
      <c r="C44">
        <v>7221</v>
      </c>
    </row>
    <row r="45" spans="1:7" ht="15" customHeight="1">
      <c r="A45">
        <v>1694</v>
      </c>
      <c r="B45">
        <v>8744</v>
      </c>
      <c r="C45">
        <v>1057</v>
      </c>
    </row>
    <row r="46" spans="1:7" ht="15" customHeight="1">
      <c r="A46">
        <v>3464</v>
      </c>
      <c r="B46">
        <v>390</v>
      </c>
      <c r="C46">
        <v>9567</v>
      </c>
    </row>
    <row r="47" spans="1:7" ht="15" customHeight="1">
      <c r="A47">
        <v>4551</v>
      </c>
      <c r="B47">
        <v>1994</v>
      </c>
      <c r="C47">
        <v>1015</v>
      </c>
    </row>
    <row r="48" spans="1:7" ht="15" customHeight="1">
      <c r="A48">
        <v>640</v>
      </c>
      <c r="B48">
        <v>5825</v>
      </c>
    </row>
    <row r="49" spans="1:2" ht="15" customHeight="1">
      <c r="A49">
        <v>3629</v>
      </c>
      <c r="B49">
        <v>10310</v>
      </c>
    </row>
    <row r="50" spans="1:2" ht="15" customHeight="1">
      <c r="A50">
        <v>1391</v>
      </c>
    </row>
    <row r="51" spans="1:2" ht="15" customHeight="1">
      <c r="A51">
        <v>5610</v>
      </c>
    </row>
    <row r="52" spans="1:2" ht="15" customHeight="1">
      <c r="A52">
        <v>2973</v>
      </c>
    </row>
    <row r="53" spans="1:2" ht="15" customHeight="1">
      <c r="A53">
        <v>7022</v>
      </c>
    </row>
    <row r="54" spans="1:2" ht="15" customHeight="1">
      <c r="A54">
        <v>7510</v>
      </c>
    </row>
    <row r="55" spans="1:2" ht="15" customHeight="1">
      <c r="A55">
        <v>4285</v>
      </c>
    </row>
    <row r="56" spans="1:2" ht="15" customHeight="1">
      <c r="A56">
        <v>10971</v>
      </c>
    </row>
  </sheetData>
  <mergeCells count="51">
    <mergeCell ref="A1:H1"/>
    <mergeCell ref="C2:D2"/>
    <mergeCell ref="C3:D3"/>
    <mergeCell ref="C4:D4"/>
    <mergeCell ref="C5:D5"/>
    <mergeCell ref="C17:D17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8:D18"/>
    <mergeCell ref="C19:D19"/>
    <mergeCell ref="C20:D20"/>
    <mergeCell ref="A23:F23"/>
    <mergeCell ref="K23:L23"/>
    <mergeCell ref="I24:J24"/>
    <mergeCell ref="K24:L24"/>
    <mergeCell ref="O24:P24"/>
    <mergeCell ref="Q24:R24"/>
    <mergeCell ref="I25:J25"/>
    <mergeCell ref="K25:L25"/>
    <mergeCell ref="O25:P25"/>
    <mergeCell ref="Q25:R25"/>
    <mergeCell ref="I26:J26"/>
    <mergeCell ref="K26:L26"/>
    <mergeCell ref="O26:P26"/>
    <mergeCell ref="Q26:R26"/>
    <mergeCell ref="I27:J27"/>
    <mergeCell ref="K27:L27"/>
    <mergeCell ref="O27:P27"/>
    <mergeCell ref="Q27:R27"/>
    <mergeCell ref="I28:J28"/>
    <mergeCell ref="K28:L28"/>
    <mergeCell ref="O28:P28"/>
    <mergeCell ref="Q28:R28"/>
    <mergeCell ref="I29:J29"/>
    <mergeCell ref="K29:L29"/>
    <mergeCell ref="O29:P29"/>
    <mergeCell ref="Q29:R29"/>
    <mergeCell ref="A32:G32"/>
    <mergeCell ref="D33:E33"/>
    <mergeCell ref="F33:G33"/>
    <mergeCell ref="D34:E34"/>
    <mergeCell ref="F34:G34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Y123"/>
  <sheetViews>
    <sheetView topLeftCell="A57" zoomScale="90" zoomScaleNormal="90" workbookViewId="0">
      <selection activeCell="E65" sqref="E65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261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269"/>
      <c r="B3" s="705" t="s">
        <v>65</v>
      </c>
      <c r="C3" s="706"/>
      <c r="D3" s="707"/>
      <c r="E3" s="272" t="s">
        <v>65</v>
      </c>
      <c r="F3" s="705" t="s">
        <v>67</v>
      </c>
      <c r="G3" s="707"/>
      <c r="H3" s="274"/>
      <c r="I3" s="272" t="s">
        <v>66</v>
      </c>
      <c r="J3" s="36"/>
      <c r="L3" s="698" t="s">
        <v>86</v>
      </c>
      <c r="M3" s="698"/>
      <c r="O3" s="269"/>
      <c r="P3" s="699" t="s">
        <v>65</v>
      </c>
      <c r="Q3" s="699"/>
      <c r="R3" s="699"/>
      <c r="S3" s="272" t="s">
        <v>65</v>
      </c>
      <c r="T3" s="272"/>
      <c r="U3" s="272" t="s">
        <v>67</v>
      </c>
      <c r="V3" s="27"/>
      <c r="X3" s="698" t="s">
        <v>86</v>
      </c>
      <c r="Y3" s="698"/>
      <c r="AA3" s="269"/>
      <c r="AB3" s="699" t="s">
        <v>65</v>
      </c>
      <c r="AC3" s="699"/>
      <c r="AD3" s="699"/>
      <c r="AE3" s="272" t="s">
        <v>65</v>
      </c>
      <c r="AF3" s="272"/>
      <c r="AG3" s="272" t="s">
        <v>69</v>
      </c>
      <c r="AH3" s="27"/>
      <c r="AK3" s="698" t="s">
        <v>86</v>
      </c>
      <c r="AL3" s="698"/>
      <c r="AN3" s="269"/>
      <c r="AO3" s="699" t="s">
        <v>65</v>
      </c>
      <c r="AP3" s="699"/>
      <c r="AQ3" s="699"/>
      <c r="AR3" s="272" t="s">
        <v>65</v>
      </c>
      <c r="AS3" s="272"/>
      <c r="AT3" s="272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273" t="s">
        <v>6</v>
      </c>
      <c r="E4" s="273" t="s">
        <v>104</v>
      </c>
      <c r="F4" s="273" t="s">
        <v>0</v>
      </c>
      <c r="G4" s="273" t="s">
        <v>68</v>
      </c>
      <c r="H4" s="273" t="s">
        <v>81</v>
      </c>
      <c r="I4" s="273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273" t="s">
        <v>6</v>
      </c>
      <c r="S4" s="273" t="s">
        <v>104</v>
      </c>
      <c r="T4" s="273" t="s">
        <v>81</v>
      </c>
      <c r="U4" s="273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273" t="s">
        <v>6</v>
      </c>
      <c r="AE4" s="273" t="s">
        <v>104</v>
      </c>
      <c r="AF4" s="273" t="s">
        <v>81</v>
      </c>
      <c r="AG4" s="273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273" t="s">
        <v>6</v>
      </c>
      <c r="AR4" s="273" t="s">
        <v>104</v>
      </c>
      <c r="AS4" s="273" t="s">
        <v>81</v>
      </c>
      <c r="AT4" s="273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5198</v>
      </c>
      <c r="C5" s="24">
        <v>126</v>
      </c>
      <c r="D5" s="24"/>
      <c r="E5" s="24">
        <v>48</v>
      </c>
      <c r="F5" s="24"/>
      <c r="G5" s="24"/>
      <c r="H5" s="22">
        <f t="shared" ref="H5:H18" si="0">B5-D5</f>
        <v>5198</v>
      </c>
      <c r="I5" s="22">
        <f t="shared" ref="I5:I18" si="1">G5+F5</f>
        <v>0</v>
      </c>
      <c r="J5" s="38">
        <f>B5/928.72</f>
        <v>5.5969506417434749</v>
      </c>
      <c r="K5" s="276"/>
      <c r="L5" s="276"/>
      <c r="M5" s="276"/>
      <c r="N5" s="276"/>
      <c r="O5" s="26" t="s">
        <v>70</v>
      </c>
      <c r="P5" s="23">
        <v>16965</v>
      </c>
      <c r="Q5" s="24">
        <v>140</v>
      </c>
      <c r="R5" s="24"/>
      <c r="S5" s="24">
        <v>0</v>
      </c>
      <c r="T5" s="22">
        <f t="shared" ref="T5:T28" si="2">P5-R5</f>
        <v>16965</v>
      </c>
      <c r="U5" s="24"/>
      <c r="V5" s="44">
        <f>P5/1191.62</f>
        <v>14.236921166143571</v>
      </c>
      <c r="AA5" s="26" t="s">
        <v>143</v>
      </c>
      <c r="AB5" s="89">
        <v>20175</v>
      </c>
      <c r="AC5" s="89">
        <v>205</v>
      </c>
      <c r="AD5" s="89"/>
      <c r="AE5" s="89">
        <v>754</v>
      </c>
      <c r="AF5" s="22">
        <f t="shared" ref="AF5:AF28" si="3">AB5-AD5</f>
        <v>20175</v>
      </c>
      <c r="AG5" s="89"/>
      <c r="AH5" s="44">
        <f>SUM(AB5:AB6)/384.4</f>
        <v>66.755983350676388</v>
      </c>
      <c r="AJ5" s="21"/>
      <c r="AN5" s="26" t="s">
        <v>82</v>
      </c>
      <c r="AO5" s="89">
        <v>18990</v>
      </c>
      <c r="AP5" s="89">
        <v>186</v>
      </c>
      <c r="AQ5" s="89"/>
      <c r="AR5" s="89">
        <v>597</v>
      </c>
      <c r="AS5" s="22">
        <f t="shared" ref="AS5:AS28" si="4">AO5-AQ5</f>
        <v>18990</v>
      </c>
      <c r="AT5" s="89"/>
      <c r="AU5" s="44">
        <f>SUM(AO5:AO6)/384.4</f>
        <v>49.401664932362124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276"/>
      <c r="L6" s="276"/>
      <c r="M6" s="276"/>
      <c r="N6" s="276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5486</v>
      </c>
      <c r="AC6" s="89">
        <v>78</v>
      </c>
      <c r="AD6" s="89"/>
      <c r="AE6" s="89">
        <v>118</v>
      </c>
      <c r="AF6" s="22">
        <f t="shared" si="3"/>
        <v>5486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2992</v>
      </c>
      <c r="C7" s="24">
        <v>91</v>
      </c>
      <c r="D7" s="24"/>
      <c r="E7" s="24"/>
      <c r="F7" s="24"/>
      <c r="G7" s="24"/>
      <c r="H7" s="22">
        <f t="shared" si="0"/>
        <v>2992</v>
      </c>
      <c r="I7" s="22">
        <f t="shared" si="1"/>
        <v>0</v>
      </c>
      <c r="J7" s="38">
        <f>B7/902.14</f>
        <v>3.3165584055689803</v>
      </c>
      <c r="K7" s="276"/>
      <c r="L7" s="276"/>
      <c r="M7" s="276"/>
      <c r="N7" s="276"/>
      <c r="O7" s="26" t="s">
        <v>8</v>
      </c>
      <c r="P7" s="23">
        <v>14403</v>
      </c>
      <c r="Q7" s="24">
        <v>191</v>
      </c>
      <c r="R7" s="24"/>
      <c r="S7" s="24">
        <v>173</v>
      </c>
      <c r="T7" s="22">
        <f t="shared" si="2"/>
        <v>14403</v>
      </c>
      <c r="U7" s="24"/>
      <c r="V7" s="44">
        <f>P7/949.48</f>
        <v>15.169355857943295</v>
      </c>
      <c r="AA7" s="26" t="s">
        <v>145</v>
      </c>
      <c r="AB7" s="23">
        <v>4749</v>
      </c>
      <c r="AC7" s="24">
        <v>70</v>
      </c>
      <c r="AD7" s="24"/>
      <c r="AE7" s="24">
        <v>243</v>
      </c>
      <c r="AF7" s="22">
        <f t="shared" si="3"/>
        <v>4749</v>
      </c>
      <c r="AG7" s="24"/>
      <c r="AH7" s="44">
        <f>AB7/550.22</f>
        <v>8.6310930173385181</v>
      </c>
      <c r="AJ7" s="21"/>
      <c r="AN7" s="26" t="s">
        <v>74</v>
      </c>
      <c r="AO7" s="23">
        <v>8345</v>
      </c>
      <c r="AP7" s="24">
        <v>100</v>
      </c>
      <c r="AQ7" s="24"/>
      <c r="AR7" s="24"/>
      <c r="AS7" s="22">
        <f t="shared" si="4"/>
        <v>8345</v>
      </c>
      <c r="AT7" s="24"/>
      <c r="AU7" s="44">
        <f>AO7/550.22</f>
        <v>15.166660608483879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276"/>
      <c r="L8" s="276"/>
      <c r="M8" s="276"/>
      <c r="N8" s="276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6583</v>
      </c>
      <c r="C9" s="24">
        <v>65</v>
      </c>
      <c r="D9" s="24"/>
      <c r="E9" s="24">
        <v>774</v>
      </c>
      <c r="F9" s="24"/>
      <c r="G9" s="24"/>
      <c r="H9" s="22">
        <f t="shared" si="0"/>
        <v>6583</v>
      </c>
      <c r="I9" s="22">
        <f t="shared" si="1"/>
        <v>0</v>
      </c>
      <c r="J9" s="38">
        <f>B9/1006.28</f>
        <v>6.5419167627300556</v>
      </c>
      <c r="K9" s="276"/>
      <c r="L9" s="276"/>
      <c r="M9" s="276"/>
      <c r="N9" s="276"/>
      <c r="O9" s="26" t="s">
        <v>10</v>
      </c>
      <c r="P9" s="23">
        <v>18875</v>
      </c>
      <c r="Q9" s="24">
        <v>169</v>
      </c>
      <c r="R9" s="24"/>
      <c r="S9" s="24">
        <v>559</v>
      </c>
      <c r="T9" s="22">
        <f t="shared" si="2"/>
        <v>18875</v>
      </c>
      <c r="U9" s="24"/>
      <c r="V9" s="44">
        <f>P9/902.14</f>
        <v>20.922473230319021</v>
      </c>
      <c r="AA9" s="26" t="s">
        <v>80</v>
      </c>
      <c r="AB9" s="23">
        <v>15449</v>
      </c>
      <c r="AC9" s="24">
        <v>311</v>
      </c>
      <c r="AD9" s="24"/>
      <c r="AE9" s="24">
        <v>171</v>
      </c>
      <c r="AF9" s="22">
        <f t="shared" si="3"/>
        <v>15449</v>
      </c>
      <c r="AG9" s="24"/>
      <c r="AH9" s="44">
        <f>AB9/555.02</f>
        <v>27.835032971784802</v>
      </c>
      <c r="AI9" s="276">
        <v>0</v>
      </c>
      <c r="AJ9" s="21"/>
      <c r="AN9" s="26" t="s">
        <v>18</v>
      </c>
      <c r="AO9" s="89">
        <v>14661</v>
      </c>
      <c r="AP9" s="89">
        <v>174</v>
      </c>
      <c r="AQ9" s="89"/>
      <c r="AR9" s="89">
        <v>485</v>
      </c>
      <c r="AS9" s="22">
        <f t="shared" si="4"/>
        <v>14661</v>
      </c>
      <c r="AT9" s="89"/>
      <c r="AU9" s="44">
        <f>AO9/862.06</f>
        <v>17.00693687214347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276"/>
      <c r="L10" s="276"/>
      <c r="M10" s="276"/>
      <c r="N10" s="276"/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276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3740</v>
      </c>
      <c r="C11" s="24">
        <v>109</v>
      </c>
      <c r="D11" s="24"/>
      <c r="E11" s="24">
        <v>352</v>
      </c>
      <c r="F11" s="24"/>
      <c r="G11" s="24"/>
      <c r="H11" s="22">
        <f t="shared" si="0"/>
        <v>3740</v>
      </c>
      <c r="I11" s="22">
        <f t="shared" si="1"/>
        <v>0</v>
      </c>
      <c r="J11" s="38">
        <f>B11/1264.24</f>
        <v>2.958299057141049</v>
      </c>
      <c r="K11" s="276"/>
      <c r="L11" s="276"/>
      <c r="M11" s="276"/>
      <c r="N11" s="276"/>
      <c r="O11" s="26" t="s">
        <v>72</v>
      </c>
      <c r="P11" s="23">
        <v>16894</v>
      </c>
      <c r="Q11" s="24">
        <v>374</v>
      </c>
      <c r="R11" s="24"/>
      <c r="S11" s="24">
        <v>128</v>
      </c>
      <c r="T11" s="22">
        <f t="shared" si="2"/>
        <v>16894</v>
      </c>
      <c r="U11" s="24"/>
      <c r="V11" s="44">
        <f>P11/992.14</f>
        <v>17.027838813070737</v>
      </c>
      <c r="AA11" s="26" t="s">
        <v>76</v>
      </c>
      <c r="AB11" s="23">
        <v>10884</v>
      </c>
      <c r="AC11" s="24">
        <v>232</v>
      </c>
      <c r="AD11" s="24"/>
      <c r="AE11" s="24">
        <v>232</v>
      </c>
      <c r="AF11" s="22">
        <f t="shared" si="3"/>
        <v>10884</v>
      </c>
      <c r="AG11" s="24"/>
      <c r="AH11" s="44">
        <f>AB11/555.02</f>
        <v>19.610104140391339</v>
      </c>
      <c r="AI11" s="276">
        <v>0</v>
      </c>
      <c r="AJ11" s="21"/>
      <c r="AN11" s="26" t="s">
        <v>18</v>
      </c>
      <c r="AO11" s="23">
        <v>14853</v>
      </c>
      <c r="AP11" s="24">
        <v>175</v>
      </c>
      <c r="AQ11" s="24"/>
      <c r="AR11" s="24">
        <v>354</v>
      </c>
      <c r="AS11" s="22">
        <f t="shared" si="4"/>
        <v>14853</v>
      </c>
      <c r="AT11" s="24"/>
      <c r="AU11" s="44">
        <f>AO11/555.02</f>
        <v>26.761197794674068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276"/>
      <c r="L12" s="276"/>
      <c r="M12" s="276"/>
      <c r="N12" s="276"/>
      <c r="O12" s="26"/>
      <c r="P12" s="23"/>
      <c r="Q12" s="24"/>
      <c r="R12" s="24"/>
      <c r="S12" s="24">
        <v>430</v>
      </c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276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17212</v>
      </c>
      <c r="C13" s="24">
        <v>100</v>
      </c>
      <c r="D13" s="24"/>
      <c r="E13" s="24">
        <v>198</v>
      </c>
      <c r="F13" s="24"/>
      <c r="G13" s="24"/>
      <c r="H13" s="22">
        <f t="shared" si="0"/>
        <v>17212</v>
      </c>
      <c r="I13" s="22">
        <f t="shared" si="1"/>
        <v>0</v>
      </c>
      <c r="J13" s="38">
        <f>B13/952.08</f>
        <v>18.078312746827997</v>
      </c>
      <c r="K13" s="276"/>
      <c r="L13" s="276"/>
      <c r="M13" s="276"/>
      <c r="N13" s="276"/>
      <c r="O13" s="26" t="s">
        <v>71</v>
      </c>
      <c r="P13" s="23">
        <v>10867</v>
      </c>
      <c r="Q13" s="24">
        <v>131</v>
      </c>
      <c r="R13" s="24"/>
      <c r="S13" s="24">
        <v>228</v>
      </c>
      <c r="T13" s="22">
        <f t="shared" si="2"/>
        <v>10867</v>
      </c>
      <c r="U13" s="24"/>
      <c r="V13" s="44">
        <f>SUM(P13:P14)/463.52</f>
        <v>23.444511563686572</v>
      </c>
      <c r="AA13" s="26" t="s">
        <v>78</v>
      </c>
      <c r="AB13" s="23">
        <v>13636</v>
      </c>
      <c r="AC13" s="24">
        <v>243</v>
      </c>
      <c r="AD13" s="24"/>
      <c r="AE13" s="24">
        <v>79</v>
      </c>
      <c r="AF13" s="22">
        <f t="shared" si="3"/>
        <v>13636</v>
      </c>
      <c r="AG13" s="24"/>
      <c r="AH13" s="44">
        <f>AB13/555.02</f>
        <v>24.568484018593924</v>
      </c>
      <c r="AI13" s="276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276"/>
      <c r="L14" s="276"/>
      <c r="M14" s="276"/>
      <c r="N14" s="276"/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276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276"/>
      <c r="L15" s="276"/>
      <c r="M15" s="276"/>
      <c r="N15" s="276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16080</v>
      </c>
      <c r="AC15" s="24">
        <v>259</v>
      </c>
      <c r="AD15" s="24"/>
      <c r="AE15" s="24">
        <v>283</v>
      </c>
      <c r="AF15" s="22">
        <f t="shared" si="3"/>
        <v>16080</v>
      </c>
      <c r="AG15" s="24"/>
      <c r="AH15" s="44">
        <f>AB15/355.58</f>
        <v>45.221890994994098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276"/>
      <c r="L16" s="276"/>
      <c r="M16" s="276"/>
      <c r="N16" s="276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276"/>
      <c r="L17" s="276"/>
      <c r="M17" s="276"/>
      <c r="N17" s="276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8772</v>
      </c>
      <c r="AC17" s="24">
        <v>179</v>
      </c>
      <c r="AD17" s="24"/>
      <c r="AE17" s="24">
        <v>124</v>
      </c>
      <c r="AF17" s="22">
        <f t="shared" si="3"/>
        <v>8772</v>
      </c>
      <c r="AG17" s="24"/>
      <c r="AH17" s="44">
        <f>AB17/568.06</f>
        <v>15.442030771397389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276"/>
      <c r="L18" s="276"/>
      <c r="M18" s="276"/>
      <c r="N18" s="276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276"/>
      <c r="L19" s="276"/>
      <c r="M19" s="276"/>
      <c r="N19" s="276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11440</v>
      </c>
      <c r="AC19" s="24">
        <v>162</v>
      </c>
      <c r="AD19" s="24"/>
      <c r="AE19" s="24">
        <v>58</v>
      </c>
      <c r="AF19" s="22">
        <f t="shared" si="3"/>
        <v>11440</v>
      </c>
      <c r="AG19" s="24"/>
      <c r="AH19" s="44">
        <f>AB19/555.02</f>
        <v>20.611869842528197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276"/>
      <c r="L20" s="276"/>
      <c r="M20" s="276"/>
      <c r="N20" s="276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276"/>
      <c r="L21" s="276"/>
      <c r="M21" s="276"/>
      <c r="N21" s="276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276"/>
      <c r="L22" s="276"/>
      <c r="M22" s="276"/>
      <c r="N22" s="276"/>
      <c r="O22" s="25" t="s">
        <v>109</v>
      </c>
      <c r="P22" s="23">
        <f>S29</f>
        <v>1518</v>
      </c>
      <c r="Q22" s="24"/>
      <c r="R22" s="24"/>
      <c r="S22" s="24"/>
      <c r="T22" s="22">
        <f t="shared" si="2"/>
        <v>1518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1372</v>
      </c>
      <c r="C23" s="89"/>
      <c r="D23" s="89"/>
      <c r="E23" s="89"/>
      <c r="F23" s="89"/>
      <c r="G23" s="89"/>
      <c r="H23" s="22"/>
      <c r="I23" s="22"/>
      <c r="J23" s="39"/>
      <c r="K23" s="276"/>
      <c r="L23" s="276"/>
      <c r="M23" s="276"/>
      <c r="N23" s="276"/>
      <c r="O23" s="25" t="s">
        <v>110</v>
      </c>
      <c r="P23" s="23">
        <f>D74</f>
        <v>0</v>
      </c>
      <c r="Q23" s="24"/>
      <c r="R23" s="24"/>
      <c r="S23" s="24"/>
      <c r="T23" s="22">
        <f t="shared" si="2"/>
        <v>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276"/>
      <c r="L24" s="276"/>
      <c r="M24" s="276"/>
      <c r="N24" s="276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276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276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276"/>
      <c r="L25" s="276"/>
      <c r="M25" s="276"/>
      <c r="N25" s="276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2062</v>
      </c>
      <c r="AC25" s="24"/>
      <c r="AD25" s="24"/>
      <c r="AE25" s="24"/>
      <c r="AF25" s="22">
        <f t="shared" si="3"/>
        <v>2062</v>
      </c>
      <c r="AG25" s="24"/>
      <c r="AH25" s="44"/>
      <c r="AJ25" s="276"/>
      <c r="AN25" s="26" t="s">
        <v>109</v>
      </c>
      <c r="AO25" s="23">
        <f>AR29</f>
        <v>1436</v>
      </c>
      <c r="AP25" s="24"/>
      <c r="AQ25" s="24"/>
      <c r="AR25" s="24"/>
      <c r="AS25" s="22">
        <f t="shared" si="4"/>
        <v>1436</v>
      </c>
      <c r="AT25" s="24"/>
      <c r="AU25" s="44"/>
      <c r="AW25" s="276"/>
    </row>
    <row r="26" spans="1:51" ht="24.75" customHeight="1">
      <c r="A26" s="26"/>
      <c r="B26" s="89"/>
      <c r="C26" s="89"/>
      <c r="D26" s="89"/>
      <c r="E26" s="89"/>
      <c r="F26" s="89">
        <v>102424</v>
      </c>
      <c r="G26" s="89"/>
      <c r="H26" s="22"/>
      <c r="I26" s="22"/>
      <c r="J26" s="39"/>
      <c r="K26" s="276"/>
      <c r="L26" s="276"/>
      <c r="M26" s="276"/>
      <c r="N26" s="276"/>
      <c r="O26" s="26"/>
      <c r="P26" s="89"/>
      <c r="Q26" s="89"/>
      <c r="R26" s="89"/>
      <c r="S26" s="89"/>
      <c r="T26" s="22">
        <f t="shared" si="2"/>
        <v>0</v>
      </c>
      <c r="U26" s="89">
        <v>30622</v>
      </c>
      <c r="V26" s="27"/>
      <c r="AA26" s="26" t="s">
        <v>110</v>
      </c>
      <c r="AB26" s="23">
        <f>C74</f>
        <v>6621</v>
      </c>
      <c r="AC26" s="24"/>
      <c r="AD26" s="24"/>
      <c r="AE26" s="24"/>
      <c r="AF26" s="22">
        <f t="shared" si="3"/>
        <v>6621</v>
      </c>
      <c r="AG26" s="24">
        <v>44888</v>
      </c>
      <c r="AH26" s="44"/>
      <c r="AJ26" s="276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>
        <v>33820</v>
      </c>
      <c r="AU26" s="44"/>
      <c r="AW26" s="276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276"/>
      <c r="L27" s="276"/>
      <c r="M27" s="276"/>
      <c r="N27" s="276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276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276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276"/>
      <c r="L28" s="276"/>
      <c r="M28" s="276"/>
      <c r="N28" s="276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276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276"/>
    </row>
    <row r="29" spans="1:51" ht="24.75" customHeight="1">
      <c r="A29" s="26" t="s">
        <v>19</v>
      </c>
      <c r="B29" s="28">
        <f t="shared" ref="B29:I29" si="5">SUM(B5:B28)</f>
        <v>37097</v>
      </c>
      <c r="C29" s="28">
        <f t="shared" si="5"/>
        <v>491</v>
      </c>
      <c r="D29" s="28">
        <f t="shared" si="5"/>
        <v>0</v>
      </c>
      <c r="E29" s="28">
        <f t="shared" si="5"/>
        <v>1372</v>
      </c>
      <c r="F29" s="28">
        <f t="shared" si="5"/>
        <v>102424</v>
      </c>
      <c r="G29" s="28">
        <f t="shared" si="5"/>
        <v>0</v>
      </c>
      <c r="H29" s="28">
        <f t="shared" si="5"/>
        <v>35725</v>
      </c>
      <c r="I29" s="28">
        <f t="shared" si="5"/>
        <v>0</v>
      </c>
      <c r="J29" s="28"/>
      <c r="K29" s="276"/>
      <c r="L29" s="41">
        <f>SUM(L5:L28)</f>
        <v>0</v>
      </c>
      <c r="M29" s="41">
        <f>SUM(M5:M28)</f>
        <v>0</v>
      </c>
      <c r="N29" s="276"/>
      <c r="O29" s="26" t="s">
        <v>19</v>
      </c>
      <c r="P29" s="28">
        <f t="shared" ref="P29:U29" si="6">SUM(P5:P28)</f>
        <v>79522</v>
      </c>
      <c r="Q29" s="28">
        <f t="shared" si="6"/>
        <v>1005</v>
      </c>
      <c r="R29" s="28">
        <f t="shared" si="6"/>
        <v>0</v>
      </c>
      <c r="S29" s="28">
        <f t="shared" si="6"/>
        <v>1518</v>
      </c>
      <c r="T29" s="28">
        <f t="shared" si="6"/>
        <v>79522</v>
      </c>
      <c r="U29" s="28">
        <f t="shared" si="6"/>
        <v>30622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115354</v>
      </c>
      <c r="AC29" s="28">
        <f t="shared" si="7"/>
        <v>1739</v>
      </c>
      <c r="AD29" s="28">
        <f t="shared" si="7"/>
        <v>0</v>
      </c>
      <c r="AE29" s="28">
        <f t="shared" si="7"/>
        <v>2062</v>
      </c>
      <c r="AF29" s="28">
        <f t="shared" si="7"/>
        <v>115354</v>
      </c>
      <c r="AG29" s="28">
        <f t="shared" si="7"/>
        <v>44888</v>
      </c>
      <c r="AH29" s="27"/>
      <c r="AJ29" s="276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58285</v>
      </c>
      <c r="AP29" s="28">
        <f t="shared" si="8"/>
        <v>635</v>
      </c>
      <c r="AQ29" s="28">
        <f t="shared" si="8"/>
        <v>0</v>
      </c>
      <c r="AR29" s="28">
        <f t="shared" si="8"/>
        <v>1436</v>
      </c>
      <c r="AS29" s="28">
        <f t="shared" si="8"/>
        <v>58285</v>
      </c>
      <c r="AT29" s="28">
        <f t="shared" si="8"/>
        <v>33820</v>
      </c>
      <c r="AU29" s="27"/>
      <c r="AW29" s="276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139521</v>
      </c>
      <c r="O32" s="25" t="s">
        <v>4</v>
      </c>
      <c r="P32">
        <f>P29-R29+U29</f>
        <v>110144</v>
      </c>
      <c r="AA32" s="25" t="s">
        <v>4</v>
      </c>
      <c r="AB32">
        <f>AB29-AD29+AG29</f>
        <v>160242</v>
      </c>
      <c r="AN32" s="25" t="s">
        <v>4</v>
      </c>
      <c r="AO32">
        <f>AO29-AQ29+AT29</f>
        <v>92105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273" t="s">
        <v>104</v>
      </c>
      <c r="N36" s="50" t="s">
        <v>3</v>
      </c>
      <c r="O36" s="50" t="s">
        <v>4</v>
      </c>
      <c r="P36" s="52" t="s">
        <v>5</v>
      </c>
      <c r="Q36" s="273" t="s">
        <v>104</v>
      </c>
    </row>
    <row r="37" spans="1:20" ht="24.95" customHeight="1">
      <c r="A37" s="45" t="s">
        <v>9</v>
      </c>
      <c r="B37" s="1">
        <v>3917</v>
      </c>
      <c r="C37" s="1">
        <v>199</v>
      </c>
      <c r="D37" s="89">
        <v>227</v>
      </c>
      <c r="E37" s="89"/>
      <c r="F37" s="89"/>
      <c r="I37" s="708" t="s">
        <v>41</v>
      </c>
      <c r="J37" s="709"/>
      <c r="K37" s="1">
        <v>2345</v>
      </c>
      <c r="L37" s="1">
        <v>172</v>
      </c>
      <c r="M37" s="89">
        <v>20</v>
      </c>
      <c r="N37" s="102" t="s">
        <v>37</v>
      </c>
      <c r="O37" s="1">
        <v>7357</v>
      </c>
      <c r="P37" s="47">
        <v>225</v>
      </c>
      <c r="Q37" s="89">
        <v>193</v>
      </c>
    </row>
    <row r="38" spans="1:20" ht="24.95" customHeight="1">
      <c r="A38" s="45" t="s">
        <v>11</v>
      </c>
      <c r="B38" s="1"/>
      <c r="C38" s="1"/>
      <c r="D38" s="89"/>
      <c r="E38" s="89"/>
      <c r="F38" s="89"/>
      <c r="I38" s="708" t="s">
        <v>43</v>
      </c>
      <c r="J38" s="709"/>
      <c r="K38" s="1">
        <v>2475</v>
      </c>
      <c r="L38" s="1">
        <v>135</v>
      </c>
      <c r="M38" s="89">
        <v>177</v>
      </c>
      <c r="N38" s="102" t="s">
        <v>39</v>
      </c>
      <c r="O38" s="1"/>
      <c r="P38" s="47"/>
      <c r="Q38" s="89"/>
    </row>
    <row r="39" spans="1:20" ht="24.95" customHeight="1">
      <c r="A39" s="45" t="s">
        <v>12</v>
      </c>
      <c r="B39" s="1">
        <v>12019</v>
      </c>
      <c r="C39" s="1">
        <v>254</v>
      </c>
      <c r="D39" s="89">
        <v>173</v>
      </c>
      <c r="E39" s="89"/>
      <c r="F39" s="89"/>
      <c r="I39" s="694" t="s">
        <v>23</v>
      </c>
      <c r="J39" s="695"/>
      <c r="K39" s="1">
        <v>3980</v>
      </c>
      <c r="L39" s="1">
        <v>295</v>
      </c>
      <c r="M39" s="89">
        <v>121</v>
      </c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4401</v>
      </c>
      <c r="C40" s="1">
        <v>212</v>
      </c>
      <c r="D40" s="89">
        <v>56</v>
      </c>
      <c r="E40" s="89"/>
      <c r="F40" s="89"/>
      <c r="G40" s="276">
        <v>0</v>
      </c>
      <c r="I40" s="694" t="s">
        <v>25</v>
      </c>
      <c r="J40" s="695"/>
      <c r="K40" s="1">
        <v>6149</v>
      </c>
      <c r="L40" s="1">
        <v>210</v>
      </c>
      <c r="M40" s="89">
        <v>130</v>
      </c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>
        <v>4897</v>
      </c>
      <c r="C41" s="1">
        <v>247</v>
      </c>
      <c r="D41" s="89">
        <v>156</v>
      </c>
      <c r="E41" s="89"/>
      <c r="F41" s="89"/>
      <c r="G41" s="276">
        <v>0</v>
      </c>
      <c r="I41" s="694" t="s">
        <v>28</v>
      </c>
      <c r="J41" s="695"/>
      <c r="K41" s="1">
        <v>3645</v>
      </c>
      <c r="L41" s="1">
        <v>120</v>
      </c>
      <c r="M41" s="89">
        <v>103</v>
      </c>
      <c r="N41" s="49" t="s">
        <v>22</v>
      </c>
      <c r="O41" s="1">
        <v>7552</v>
      </c>
      <c r="P41" s="47">
        <v>305</v>
      </c>
      <c r="Q41" s="89">
        <v>270</v>
      </c>
    </row>
    <row r="42" spans="1:20" ht="24.95" customHeight="1">
      <c r="A42" s="45" t="s">
        <v>17</v>
      </c>
      <c r="B42" s="1">
        <v>4046</v>
      </c>
      <c r="C42" s="1">
        <v>173</v>
      </c>
      <c r="D42" s="89"/>
      <c r="E42" s="89"/>
      <c r="F42" s="89"/>
      <c r="G42" s="276">
        <v>0</v>
      </c>
      <c r="I42" s="694" t="s">
        <v>33</v>
      </c>
      <c r="J42" s="695"/>
      <c r="K42" s="1">
        <v>1378</v>
      </c>
      <c r="L42" s="1">
        <v>101</v>
      </c>
      <c r="M42" s="89">
        <v>23</v>
      </c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>
        <v>1603</v>
      </c>
      <c r="C43" s="1">
        <v>142</v>
      </c>
      <c r="D43" s="89"/>
      <c r="E43" s="89"/>
      <c r="F43" s="89"/>
      <c r="G43" s="276">
        <v>0</v>
      </c>
      <c r="I43" s="694" t="s">
        <v>30</v>
      </c>
      <c r="J43" s="695"/>
      <c r="K43" s="1">
        <v>2976</v>
      </c>
      <c r="L43" s="1">
        <v>246</v>
      </c>
      <c r="M43" s="89">
        <v>137</v>
      </c>
      <c r="N43" s="46" t="s">
        <v>27</v>
      </c>
      <c r="O43" s="1">
        <v>2649</v>
      </c>
      <c r="P43" s="47">
        <v>182</v>
      </c>
      <c r="Q43" s="89">
        <v>90</v>
      </c>
    </row>
    <row r="44" spans="1:20" ht="24.95" customHeight="1">
      <c r="A44" s="45" t="s">
        <v>103</v>
      </c>
      <c r="B44" s="1">
        <v>4144</v>
      </c>
      <c r="C44" s="1">
        <v>221</v>
      </c>
      <c r="D44" s="89">
        <v>158</v>
      </c>
      <c r="E44" s="89"/>
      <c r="F44" s="89"/>
      <c r="G44" s="276">
        <f>SUM(G40:G43)</f>
        <v>0</v>
      </c>
      <c r="I44" s="694" t="s">
        <v>38</v>
      </c>
      <c r="J44" s="695"/>
      <c r="K44" s="1">
        <v>3713</v>
      </c>
      <c r="L44" s="1">
        <v>208</v>
      </c>
      <c r="M44" s="89">
        <v>95</v>
      </c>
      <c r="N44" s="46" t="s">
        <v>26</v>
      </c>
      <c r="O44" s="83">
        <v>6287</v>
      </c>
      <c r="P44" s="84">
        <v>345</v>
      </c>
      <c r="Q44" s="89">
        <v>162</v>
      </c>
      <c r="T44" s="110"/>
    </row>
    <row r="45" spans="1:20" ht="24.95" customHeight="1">
      <c r="A45" s="45" t="s">
        <v>90</v>
      </c>
      <c r="B45" s="1">
        <v>14244</v>
      </c>
      <c r="C45" s="1">
        <v>248</v>
      </c>
      <c r="D45" s="89">
        <v>588</v>
      </c>
      <c r="E45" s="89"/>
      <c r="F45" s="89">
        <v>6821</v>
      </c>
      <c r="G45" s="276"/>
      <c r="I45" s="694" t="s">
        <v>35</v>
      </c>
      <c r="J45" s="695"/>
      <c r="K45" s="1">
        <v>3925</v>
      </c>
      <c r="L45" s="1">
        <v>233</v>
      </c>
      <c r="M45" s="89">
        <v>165</v>
      </c>
      <c r="N45" s="46" t="s">
        <v>29</v>
      </c>
      <c r="O45" s="83">
        <v>3502</v>
      </c>
      <c r="P45" s="84">
        <v>231</v>
      </c>
      <c r="Q45" s="89">
        <v>224</v>
      </c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3226</v>
      </c>
      <c r="P46" s="84">
        <v>203</v>
      </c>
      <c r="Q46" s="89">
        <v>68</v>
      </c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>
        <v>2415</v>
      </c>
      <c r="P47" s="84">
        <v>172</v>
      </c>
      <c r="Q47" s="89">
        <v>86</v>
      </c>
    </row>
    <row r="48" spans="1:20" ht="24.95" customHeight="1">
      <c r="A48" s="55"/>
      <c r="B48" s="89"/>
      <c r="C48" s="89"/>
      <c r="D48" s="89"/>
      <c r="E48" s="89"/>
      <c r="F48" s="89"/>
      <c r="I48" s="270"/>
      <c r="J48" s="271"/>
      <c r="K48" s="1"/>
      <c r="L48" s="1"/>
      <c r="M48" s="89"/>
      <c r="N48" s="46" t="s">
        <v>31</v>
      </c>
      <c r="O48" s="83">
        <v>8010</v>
      </c>
      <c r="P48" s="84">
        <v>614</v>
      </c>
      <c r="Q48" s="89">
        <v>99</v>
      </c>
    </row>
    <row r="49" spans="1:17" ht="24.95" customHeight="1">
      <c r="A49" s="55"/>
      <c r="B49" s="89"/>
      <c r="C49" s="89"/>
      <c r="D49" s="89"/>
      <c r="E49" s="89"/>
      <c r="F49" s="89"/>
      <c r="I49" s="270"/>
      <c r="J49" s="271"/>
      <c r="K49" s="1"/>
      <c r="L49" s="47"/>
      <c r="M49" s="89"/>
      <c r="N49" s="46" t="s">
        <v>99</v>
      </c>
      <c r="O49" s="86">
        <v>3588</v>
      </c>
      <c r="P49" s="84">
        <v>226</v>
      </c>
      <c r="Q49" s="89">
        <v>102</v>
      </c>
    </row>
    <row r="50" spans="1:17" ht="24.95" customHeight="1">
      <c r="A50" s="55"/>
      <c r="B50" s="89"/>
      <c r="C50" s="89"/>
      <c r="D50" s="89"/>
      <c r="E50" s="89"/>
      <c r="F50" s="89"/>
      <c r="I50" s="270"/>
      <c r="J50" s="271"/>
      <c r="K50" s="1"/>
      <c r="L50" s="47"/>
      <c r="M50" s="89"/>
      <c r="N50" s="46" t="s">
        <v>32</v>
      </c>
      <c r="O50" s="86">
        <v>4459</v>
      </c>
      <c r="P50" s="84">
        <v>317</v>
      </c>
      <c r="Q50" s="89">
        <v>206</v>
      </c>
    </row>
    <row r="51" spans="1:17" ht="24.95" customHeight="1">
      <c r="A51" s="45" t="s">
        <v>91</v>
      </c>
      <c r="B51" s="69">
        <f>K60</f>
        <v>30586</v>
      </c>
      <c r="C51" s="69">
        <f>L60</f>
        <v>1720</v>
      </c>
      <c r="D51" s="69">
        <f>M60</f>
        <v>971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>
        <v>7979</v>
      </c>
      <c r="P51" s="85">
        <v>423</v>
      </c>
      <c r="Q51" s="69">
        <v>355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2329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1855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3136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82186</v>
      </c>
      <c r="C60" s="59">
        <f>SUM(C37:C59)</f>
        <v>3416</v>
      </c>
      <c r="D60" s="59">
        <f>SUM(D37:D59)</f>
        <v>2329</v>
      </c>
      <c r="E60" s="59">
        <f>SUM(E37:E59)</f>
        <v>0</v>
      </c>
      <c r="F60" s="59">
        <f>SUM(F37:F59)</f>
        <v>6821</v>
      </c>
      <c r="I60" s="97"/>
      <c r="J60" s="90"/>
      <c r="K60" s="56">
        <f>SUM(K37:K59)</f>
        <v>30586</v>
      </c>
      <c r="L60" s="56">
        <f>SUM(L37:L59)</f>
        <v>1720</v>
      </c>
      <c r="M60" s="59">
        <f>SUM(M37:M59)</f>
        <v>971</v>
      </c>
      <c r="N60" s="79" t="s">
        <v>19</v>
      </c>
      <c r="O60" s="58">
        <f>SUM(O37:O59)</f>
        <v>62015</v>
      </c>
      <c r="P60" s="58">
        <f>SUM(P37:P59)</f>
        <v>3243</v>
      </c>
      <c r="Q60" s="59">
        <f>SUM(Q37:Q59)</f>
        <v>1855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89007</v>
      </c>
      <c r="C63" s="30"/>
    </row>
    <row r="64" spans="1:17" ht="24.95" customHeight="1">
      <c r="A64" s="29"/>
      <c r="B64" s="30"/>
      <c r="C64" s="30"/>
    </row>
    <row r="65" spans="1:17" ht="42.75" customHeight="1">
      <c r="A65" s="60" t="s">
        <v>4</v>
      </c>
      <c r="B65" s="696">
        <f>SUM(B29,P29,AB29,B60,O60,AO29)</f>
        <v>434459</v>
      </c>
      <c r="C65" s="697"/>
      <c r="D65" s="61" t="s">
        <v>5</v>
      </c>
      <c r="E65" s="62">
        <f>SUM(C60,P60,C29,Q29,AC29,AP29)</f>
        <v>10529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10572</v>
      </c>
      <c r="L65" s="688" t="s">
        <v>108</v>
      </c>
      <c r="M65" s="689"/>
      <c r="N65" s="690">
        <f>SUM(F60,F29,U29,AG29,AT29)</f>
        <v>218575</v>
      </c>
      <c r="O65" s="691"/>
    </row>
    <row r="66" spans="1:17" ht="15.75" customHeight="1">
      <c r="A66" s="275"/>
      <c r="B66" s="275"/>
      <c r="C66" s="275"/>
      <c r="D66" s="275"/>
      <c r="E66" s="275"/>
      <c r="F66" s="275"/>
      <c r="G66" s="275"/>
      <c r="H66" s="275"/>
      <c r="I66" s="275"/>
    </row>
    <row r="67" spans="1:17" ht="15.75" customHeight="1">
      <c r="A67" s="275"/>
      <c r="B67" s="275"/>
      <c r="C67" s="275"/>
      <c r="D67" s="275"/>
      <c r="E67" s="275"/>
      <c r="F67" s="275"/>
      <c r="G67" s="275"/>
      <c r="H67" s="275"/>
      <c r="I67" s="275"/>
      <c r="O67">
        <v>1633</v>
      </c>
    </row>
    <row r="68" spans="1:17" ht="15.75" customHeight="1">
      <c r="C68" s="275"/>
      <c r="D68" s="275"/>
      <c r="E68" s="275"/>
      <c r="F68" s="275"/>
      <c r="G68" s="275"/>
      <c r="H68" s="275"/>
      <c r="I68" s="275"/>
    </row>
    <row r="69" spans="1:17" ht="15.75" customHeight="1"/>
    <row r="70" spans="1:17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-218575</v>
      </c>
      <c r="Q70">
        <v>219908</v>
      </c>
    </row>
    <row r="71" spans="1:17" ht="18.75">
      <c r="A71" s="7" t="s">
        <v>48</v>
      </c>
      <c r="B71" s="8">
        <v>1710</v>
      </c>
      <c r="C71" s="8">
        <v>5940</v>
      </c>
      <c r="D71" s="63"/>
      <c r="E71" s="34"/>
      <c r="F71" s="34">
        <f>SUM(B71:E71)</f>
        <v>7650</v>
      </c>
      <c r="G71" s="33"/>
      <c r="H71" s="33"/>
      <c r="I71" s="179">
        <v>35279</v>
      </c>
      <c r="J71" s="275"/>
      <c r="K71" s="5">
        <v>2</v>
      </c>
      <c r="L71" s="5">
        <v>6</v>
      </c>
      <c r="M71" s="5">
        <f>L71+K71</f>
        <v>8</v>
      </c>
      <c r="Q71">
        <v>220208</v>
      </c>
    </row>
    <row r="72" spans="1:17" ht="18.75">
      <c r="A72" s="7" t="s">
        <v>49</v>
      </c>
      <c r="B72" s="8">
        <v>1426</v>
      </c>
      <c r="C72" s="8">
        <v>681</v>
      </c>
      <c r="D72" s="63"/>
      <c r="E72" s="34"/>
      <c r="F72" s="34">
        <f>SUM(B72:E72)</f>
        <v>2107</v>
      </c>
      <c r="G72" s="33"/>
      <c r="H72" s="33"/>
      <c r="I72" s="180">
        <v>1576</v>
      </c>
      <c r="J72" s="275"/>
      <c r="K72" s="66">
        <v>32</v>
      </c>
      <c r="L72" s="67">
        <v>84</v>
      </c>
      <c r="M72" s="5">
        <f>L72+K72</f>
        <v>116</v>
      </c>
      <c r="Q72">
        <f>Q71-Q70</f>
        <v>300</v>
      </c>
    </row>
    <row r="73" spans="1:17" ht="18.75">
      <c r="A73" s="10" t="s">
        <v>50</v>
      </c>
      <c r="B73" s="8"/>
      <c r="C73" s="8"/>
      <c r="D73" s="63"/>
      <c r="E73" s="34">
        <v>17</v>
      </c>
      <c r="F73" s="34"/>
      <c r="G73" s="33"/>
      <c r="H73" s="33"/>
      <c r="I73" s="180">
        <v>12030</v>
      </c>
      <c r="J73" s="275"/>
      <c r="K73" s="9">
        <f>K71/K72*100-100</f>
        <v>-93.75</v>
      </c>
      <c r="L73" s="9">
        <f>L71/L72*100-100</f>
        <v>-92.857142857142861</v>
      </c>
      <c r="M73" s="9">
        <f>M71/M72*100-100</f>
        <v>-93.103448275862064</v>
      </c>
    </row>
    <row r="74" spans="1:17" ht="18.75">
      <c r="A74" s="10" t="s">
        <v>50</v>
      </c>
      <c r="B74" s="8">
        <f>B71+B72</f>
        <v>3136</v>
      </c>
      <c r="C74" s="8">
        <f>C71+C72</f>
        <v>6621</v>
      </c>
      <c r="D74" s="8">
        <f>D71+D72</f>
        <v>0</v>
      </c>
      <c r="E74" s="8">
        <f>E71+E72</f>
        <v>0</v>
      </c>
      <c r="F74" s="34">
        <f>SUM(B74:E74)</f>
        <v>9757</v>
      </c>
      <c r="G74" s="33"/>
      <c r="H74" s="33"/>
      <c r="I74" s="180">
        <v>588</v>
      </c>
      <c r="J74" s="275"/>
      <c r="K74" s="275"/>
      <c r="L74" s="275"/>
    </row>
    <row r="75" spans="1:17" ht="15.75" customHeight="1">
      <c r="I75" s="180">
        <v>74</v>
      </c>
      <c r="J75" s="275"/>
      <c r="K75" s="275"/>
      <c r="L75" s="275"/>
    </row>
    <row r="76" spans="1:17" ht="18.75">
      <c r="A76" s="7" t="s">
        <v>51</v>
      </c>
      <c r="B76" s="6"/>
      <c r="C76" s="6"/>
      <c r="I76" s="181">
        <v>1253</v>
      </c>
    </row>
    <row r="77" spans="1:17" ht="15.75" customHeight="1">
      <c r="I77" s="181">
        <v>30</v>
      </c>
    </row>
    <row r="78" spans="1:17" ht="15.75" customHeight="1">
      <c r="I78" s="181"/>
      <c r="K78" s="692"/>
      <c r="L78" s="692"/>
    </row>
    <row r="79" spans="1:17" ht="15.75" customHeight="1">
      <c r="I79" s="182"/>
      <c r="K79" s="693"/>
      <c r="L79" s="693"/>
    </row>
    <row r="80" spans="1:17" ht="24">
      <c r="A80" s="684"/>
      <c r="B80" s="685"/>
      <c r="C80" s="685"/>
      <c r="D80" s="685"/>
      <c r="E80" s="275"/>
      <c r="F80" s="275"/>
      <c r="G80" s="275"/>
      <c r="H80" s="275"/>
      <c r="I80" s="183">
        <f>SUM(I71:I79)</f>
        <v>50830</v>
      </c>
      <c r="J80" s="92"/>
      <c r="K80" s="93"/>
    </row>
    <row r="81" spans="1:15" ht="23.25">
      <c r="A81" s="687"/>
      <c r="B81" s="685"/>
      <c r="C81" s="686"/>
      <c r="D81" s="685"/>
      <c r="E81" s="275"/>
      <c r="F81" s="275"/>
      <c r="G81" s="275"/>
      <c r="H81" s="275"/>
      <c r="I81" s="275"/>
      <c r="J81" s="92"/>
      <c r="K81" s="93"/>
    </row>
    <row r="82" spans="1:15" ht="23.25">
      <c r="A82" s="687"/>
      <c r="B82" s="685"/>
      <c r="C82" s="686"/>
      <c r="D82" s="685"/>
      <c r="E82" s="275"/>
      <c r="F82" s="275"/>
      <c r="G82" s="275"/>
      <c r="H82" s="275"/>
      <c r="I82" s="275"/>
      <c r="J82" s="94"/>
      <c r="K82" s="93"/>
    </row>
    <row r="83" spans="1:15" ht="24">
      <c r="A83" s="684"/>
      <c r="B83" s="685"/>
      <c r="C83" s="686"/>
      <c r="D83" s="685"/>
      <c r="E83" s="275"/>
      <c r="F83" s="275"/>
      <c r="G83" s="275"/>
      <c r="H83" s="275"/>
      <c r="I83" s="275"/>
      <c r="J83" s="93"/>
      <c r="K83" s="93"/>
    </row>
    <row r="84" spans="1:15" ht="24">
      <c r="A84" s="684"/>
      <c r="B84" s="685"/>
      <c r="C84" s="686"/>
      <c r="D84" s="685"/>
      <c r="E84" s="275"/>
      <c r="F84" s="275"/>
      <c r="G84" s="275"/>
      <c r="H84" s="275"/>
      <c r="I84" s="275"/>
      <c r="J84" s="93"/>
      <c r="K84" s="93"/>
    </row>
    <row r="85" spans="1:15" ht="24">
      <c r="A85" s="684"/>
      <c r="B85" s="685"/>
      <c r="C85" s="686"/>
      <c r="D85" s="685"/>
      <c r="E85" s="275"/>
      <c r="F85" s="275"/>
      <c r="G85" s="275"/>
      <c r="H85" s="275"/>
      <c r="I85" s="275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85:B85"/>
    <mergeCell ref="C85:D85"/>
    <mergeCell ref="A82:B82"/>
    <mergeCell ref="C82:D82"/>
    <mergeCell ref="A83:B83"/>
    <mergeCell ref="C83:D83"/>
    <mergeCell ref="A84:B84"/>
    <mergeCell ref="C84:D84"/>
    <mergeCell ref="L65:M65"/>
    <mergeCell ref="N65:O65"/>
    <mergeCell ref="K78:L78"/>
    <mergeCell ref="K79:L79"/>
    <mergeCell ref="A80:D80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37:J37"/>
    <mergeCell ref="I38:J38"/>
    <mergeCell ref="I39:J39"/>
    <mergeCell ref="A1:J1"/>
    <mergeCell ref="O1:V1"/>
    <mergeCell ref="AA1:AH1"/>
    <mergeCell ref="AN1:AU1"/>
    <mergeCell ref="A2:J2"/>
    <mergeCell ref="O2:V2"/>
    <mergeCell ref="AA2:AH2"/>
    <mergeCell ref="AN2:AU2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6"/>
  <sheetViews>
    <sheetView zoomScale="110" zoomScaleNormal="110" zoomScaleSheetLayoutView="110" workbookViewId="0">
      <selection activeCell="A15" sqref="A15:H15"/>
    </sheetView>
  </sheetViews>
  <sheetFormatPr defaultColWidth="14.42578125" defaultRowHeight="15" customHeight="1"/>
  <cols>
    <col min="1" max="1" width="11.5703125" bestFit="1" customWidth="1"/>
    <col min="2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21" ht="20.25" customHeight="1">
      <c r="A1" s="660" t="s">
        <v>259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21" ht="27">
      <c r="A2" s="292" t="s">
        <v>52</v>
      </c>
      <c r="B2" s="217" t="s">
        <v>53</v>
      </c>
      <c r="C2" s="662" t="s">
        <v>54</v>
      </c>
      <c r="D2" s="662"/>
      <c r="E2" s="218" t="s">
        <v>55</v>
      </c>
      <c r="F2" s="292" t="s">
        <v>56</v>
      </c>
      <c r="G2" s="292" t="s">
        <v>57</v>
      </c>
      <c r="H2" s="292" t="s">
        <v>58</v>
      </c>
    </row>
    <row r="3" spans="1:21" ht="27">
      <c r="A3" s="19"/>
      <c r="B3" s="219"/>
      <c r="C3" s="663"/>
      <c r="D3" s="663"/>
      <c r="E3" s="121"/>
      <c r="F3" s="19"/>
      <c r="G3" s="19"/>
      <c r="H3" s="311" t="s">
        <v>258</v>
      </c>
    </row>
    <row r="4" spans="1:21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21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  <c r="N5">
        <v>440</v>
      </c>
      <c r="O5">
        <v>517</v>
      </c>
      <c r="P5">
        <v>520</v>
      </c>
      <c r="Q5">
        <v>1210</v>
      </c>
      <c r="R5">
        <v>80</v>
      </c>
      <c r="T5">
        <v>70</v>
      </c>
      <c r="U5">
        <v>1185</v>
      </c>
    </row>
    <row r="6" spans="1:21">
      <c r="A6" s="19">
        <v>61</v>
      </c>
      <c r="B6" s="293">
        <v>18.45</v>
      </c>
      <c r="C6" s="666" t="s">
        <v>148</v>
      </c>
      <c r="D6" s="667"/>
      <c r="E6" s="19">
        <v>107.23</v>
      </c>
      <c r="F6" s="19">
        <v>0</v>
      </c>
      <c r="G6" s="19">
        <v>10</v>
      </c>
      <c r="H6" s="294" t="s">
        <v>230</v>
      </c>
      <c r="J6" s="117"/>
      <c r="L6" s="15"/>
      <c r="M6" s="16"/>
      <c r="O6">
        <v>538</v>
      </c>
      <c r="P6">
        <v>510</v>
      </c>
      <c r="Q6">
        <v>1220</v>
      </c>
      <c r="R6">
        <v>110</v>
      </c>
      <c r="T6">
        <v>84</v>
      </c>
      <c r="U6">
        <v>1205</v>
      </c>
    </row>
    <row r="7" spans="1:21">
      <c r="A7" s="19" t="s">
        <v>101</v>
      </c>
      <c r="B7" s="219">
        <v>5.3</v>
      </c>
      <c r="C7" s="659" t="s">
        <v>60</v>
      </c>
      <c r="D7" s="659"/>
      <c r="E7" s="121">
        <v>519.36</v>
      </c>
      <c r="F7" s="19">
        <v>13</v>
      </c>
      <c r="G7" s="19">
        <v>519.36</v>
      </c>
      <c r="H7" s="20" t="s">
        <v>59</v>
      </c>
      <c r="J7" s="117">
        <v>1</v>
      </c>
      <c r="L7" s="15"/>
      <c r="M7" s="16"/>
      <c r="T7">
        <v>1186</v>
      </c>
      <c r="U7">
        <v>80</v>
      </c>
    </row>
    <row r="8" spans="1:21">
      <c r="A8" s="19"/>
      <c r="B8" s="219"/>
      <c r="C8" s="668"/>
      <c r="D8" s="669"/>
      <c r="E8" s="121"/>
      <c r="F8" s="19"/>
      <c r="G8" s="19"/>
      <c r="H8" s="20"/>
      <c r="J8" s="129"/>
      <c r="L8" s="15"/>
      <c r="M8" s="16"/>
      <c r="Q8">
        <v>100</v>
      </c>
      <c r="R8">
        <v>1230</v>
      </c>
      <c r="T8">
        <v>100</v>
      </c>
      <c r="U8">
        <v>1190</v>
      </c>
    </row>
    <row r="9" spans="1:21" ht="18.75">
      <c r="A9" s="19"/>
      <c r="B9" s="219"/>
      <c r="C9" s="664" t="s">
        <v>21</v>
      </c>
      <c r="D9" s="664"/>
      <c r="E9" s="121"/>
      <c r="F9" s="19"/>
      <c r="G9" s="19"/>
      <c r="H9" s="20"/>
      <c r="J9" s="129"/>
      <c r="L9" s="15"/>
      <c r="M9" s="16"/>
      <c r="Q9">
        <v>80</v>
      </c>
      <c r="R9">
        <v>1210</v>
      </c>
    </row>
    <row r="10" spans="1:21">
      <c r="A10" s="19"/>
      <c r="B10" s="219"/>
      <c r="C10" s="659"/>
      <c r="D10" s="659"/>
      <c r="E10" s="121"/>
      <c r="F10" s="19"/>
      <c r="G10" s="19"/>
      <c r="H10" s="20"/>
      <c r="J10" s="129"/>
      <c r="L10" s="15"/>
      <c r="M10" s="16"/>
    </row>
    <row r="11" spans="1:21">
      <c r="A11" s="19">
        <v>70</v>
      </c>
      <c r="B11" s="219">
        <v>7</v>
      </c>
      <c r="C11" s="659" t="s">
        <v>151</v>
      </c>
      <c r="D11" s="659"/>
      <c r="E11" s="121">
        <v>135.61000000000001</v>
      </c>
      <c r="F11" s="19">
        <v>2</v>
      </c>
      <c r="G11" s="19">
        <f>F11*E11</f>
        <v>271.22000000000003</v>
      </c>
      <c r="H11" s="20" t="s">
        <v>232</v>
      </c>
      <c r="J11" s="129">
        <v>1</v>
      </c>
      <c r="L11" s="15"/>
      <c r="M11" s="16"/>
      <c r="Q11">
        <v>80</v>
      </c>
      <c r="R11">
        <v>1210</v>
      </c>
    </row>
    <row r="12" spans="1:21">
      <c r="A12" s="19">
        <v>72</v>
      </c>
      <c r="B12" s="219">
        <v>8</v>
      </c>
      <c r="C12" s="659" t="s">
        <v>151</v>
      </c>
      <c r="D12" s="659"/>
      <c r="E12" s="121">
        <v>140.62</v>
      </c>
      <c r="F12" s="19">
        <v>2</v>
      </c>
      <c r="G12" s="19">
        <f>F12*E12</f>
        <v>281.24</v>
      </c>
      <c r="H12" s="20" t="s">
        <v>59</v>
      </c>
      <c r="J12" s="129">
        <v>1</v>
      </c>
      <c r="L12" s="15"/>
      <c r="M12" s="16"/>
      <c r="Q12">
        <v>100</v>
      </c>
      <c r="R12">
        <v>1210</v>
      </c>
      <c r="T12">
        <v>1210</v>
      </c>
      <c r="U12">
        <v>100</v>
      </c>
    </row>
    <row r="13" spans="1:21">
      <c r="A13" s="19" t="s">
        <v>257</v>
      </c>
      <c r="B13" s="219">
        <v>14</v>
      </c>
      <c r="C13" s="659" t="s">
        <v>252</v>
      </c>
      <c r="D13" s="659"/>
      <c r="E13" s="121">
        <v>239.28</v>
      </c>
      <c r="F13" s="19">
        <v>2</v>
      </c>
      <c r="G13" s="19">
        <f>F13*E13</f>
        <v>478.56</v>
      </c>
      <c r="H13" s="20" t="s">
        <v>232</v>
      </c>
      <c r="J13" s="129">
        <v>1</v>
      </c>
      <c r="L13" s="15"/>
      <c r="M13" s="16"/>
    </row>
    <row r="14" spans="1:21">
      <c r="A14" s="19" t="s">
        <v>150</v>
      </c>
      <c r="B14" s="219">
        <v>13.3</v>
      </c>
      <c r="C14" s="659" t="s">
        <v>146</v>
      </c>
      <c r="D14" s="659"/>
      <c r="E14" s="121">
        <v>433.34</v>
      </c>
      <c r="F14" s="19">
        <v>6</v>
      </c>
      <c r="G14" s="19">
        <v>433.34</v>
      </c>
      <c r="H14" s="20" t="s">
        <v>59</v>
      </c>
      <c r="J14" s="117">
        <v>1</v>
      </c>
      <c r="L14" s="15"/>
      <c r="M14" s="16"/>
      <c r="Q14">
        <v>120</v>
      </c>
      <c r="R14">
        <v>1267</v>
      </c>
      <c r="T14">
        <v>120</v>
      </c>
      <c r="U14">
        <v>1225</v>
      </c>
    </row>
    <row r="15" spans="1:21">
      <c r="A15" s="11">
        <v>79</v>
      </c>
      <c r="B15" s="12">
        <v>10.3</v>
      </c>
      <c r="C15" s="670" t="s">
        <v>147</v>
      </c>
      <c r="D15" s="671"/>
      <c r="E15" s="11">
        <v>34.83</v>
      </c>
      <c r="F15" s="11">
        <v>2</v>
      </c>
      <c r="G15" s="11">
        <v>34.83</v>
      </c>
      <c r="H15" s="13" t="s">
        <v>59</v>
      </c>
      <c r="J15" s="117"/>
      <c r="L15" s="15"/>
      <c r="M15" s="16"/>
      <c r="T15">
        <v>100</v>
      </c>
      <c r="U15">
        <v>1140</v>
      </c>
    </row>
    <row r="16" spans="1:21">
      <c r="A16" s="19">
        <v>80</v>
      </c>
      <c r="B16" s="219">
        <v>15.1</v>
      </c>
      <c r="C16" s="672" t="s">
        <v>62</v>
      </c>
      <c r="D16" s="672"/>
      <c r="E16" s="121">
        <v>49.76</v>
      </c>
      <c r="F16" s="19">
        <v>2</v>
      </c>
      <c r="G16" s="19">
        <v>49.76</v>
      </c>
      <c r="H16" s="20" t="s">
        <v>59</v>
      </c>
      <c r="J16" s="117"/>
      <c r="L16" s="15"/>
      <c r="M16" s="16"/>
      <c r="T16">
        <v>1230</v>
      </c>
      <c r="U16">
        <v>110</v>
      </c>
    </row>
    <row r="17" spans="1:21">
      <c r="A17" s="19">
        <v>82</v>
      </c>
      <c r="B17" s="219">
        <v>15.5</v>
      </c>
      <c r="C17" s="672" t="s">
        <v>63</v>
      </c>
      <c r="D17" s="672"/>
      <c r="E17" s="121">
        <v>44.76</v>
      </c>
      <c r="F17" s="19">
        <v>2</v>
      </c>
      <c r="G17" s="19">
        <v>44.76</v>
      </c>
      <c r="H17" s="20" t="s">
        <v>59</v>
      </c>
      <c r="J17" s="117"/>
      <c r="L17" s="15"/>
      <c r="M17" s="16"/>
      <c r="T17">
        <v>140</v>
      </c>
      <c r="U17">
        <v>1290</v>
      </c>
    </row>
    <row r="18" spans="1:21">
      <c r="A18" s="19"/>
      <c r="B18" s="293"/>
      <c r="C18" s="673"/>
      <c r="D18" s="674"/>
      <c r="E18" s="19"/>
      <c r="F18" s="19"/>
      <c r="G18" s="19"/>
      <c r="H18" s="20"/>
      <c r="J18" s="117"/>
      <c r="L18" s="15"/>
      <c r="M18" s="16"/>
    </row>
    <row r="19" spans="1:21" ht="13.5" customHeight="1">
      <c r="A19" s="19"/>
      <c r="B19" s="219"/>
      <c r="C19" s="663"/>
      <c r="D19" s="663"/>
      <c r="E19" s="122"/>
      <c r="F19" s="11"/>
      <c r="G19" s="11"/>
      <c r="H19" s="20"/>
      <c r="J19" s="15"/>
      <c r="L19" s="15"/>
      <c r="M19" s="17"/>
      <c r="N19" s="64"/>
      <c r="O19" s="65"/>
      <c r="P19" s="17"/>
      <c r="Q19" s="17"/>
      <c r="R19" s="17"/>
      <c r="S19" s="18"/>
    </row>
    <row r="20" spans="1:21" ht="15" customHeight="1">
      <c r="A20" s="19"/>
      <c r="B20" s="219"/>
      <c r="C20" s="662" t="s">
        <v>61</v>
      </c>
      <c r="D20" s="662"/>
      <c r="E20" s="121"/>
      <c r="F20" s="19">
        <f>SUM(F4:F18)</f>
        <v>31</v>
      </c>
      <c r="G20" s="19">
        <f>SUM(G4:G18)</f>
        <v>2123.0700000000002</v>
      </c>
      <c r="H20" s="20"/>
    </row>
    <row r="23" spans="1:21" ht="19.5" customHeight="1">
      <c r="A23" s="675" t="s">
        <v>114</v>
      </c>
      <c r="B23" s="676"/>
      <c r="C23" s="676"/>
      <c r="D23" s="676"/>
      <c r="E23" s="676"/>
      <c r="F23" s="676"/>
      <c r="J23" s="295" t="s">
        <v>124</v>
      </c>
      <c r="K23" s="677">
        <v>45205</v>
      </c>
      <c r="L23" s="677"/>
    </row>
    <row r="24" spans="1:21" ht="49.5">
      <c r="A24" s="296" t="s">
        <v>119</v>
      </c>
      <c r="B24" s="297" t="s">
        <v>53</v>
      </c>
      <c r="C24" s="297" t="s">
        <v>113</v>
      </c>
      <c r="D24" s="297" t="s">
        <v>4</v>
      </c>
      <c r="E24" s="297" t="s">
        <v>5</v>
      </c>
      <c r="F24" s="297" t="s">
        <v>115</v>
      </c>
      <c r="G24" s="114" t="s">
        <v>7</v>
      </c>
      <c r="H24" s="296" t="s">
        <v>116</v>
      </c>
      <c r="I24" s="678" t="s">
        <v>140</v>
      </c>
      <c r="J24" s="678"/>
      <c r="K24" s="678" t="s">
        <v>141</v>
      </c>
      <c r="L24" s="678"/>
      <c r="O24" s="678" t="s">
        <v>125</v>
      </c>
      <c r="P24" s="678"/>
      <c r="Q24" s="678" t="s">
        <v>126</v>
      </c>
      <c r="R24" s="678"/>
    </row>
    <row r="25" spans="1:21" ht="20.100000000000001" customHeight="1">
      <c r="A25" s="88">
        <v>1</v>
      </c>
      <c r="B25" s="123">
        <v>7</v>
      </c>
      <c r="C25" s="113">
        <v>246</v>
      </c>
      <c r="D25" s="19">
        <v>5998</v>
      </c>
      <c r="E25" s="19">
        <v>50</v>
      </c>
      <c r="F25" s="119">
        <v>232.2</v>
      </c>
      <c r="G25" s="115">
        <f>D25/F25</f>
        <v>25.831180017226529</v>
      </c>
      <c r="H25" s="34">
        <v>1</v>
      </c>
      <c r="I25" s="679" t="s">
        <v>129</v>
      </c>
      <c r="J25" s="679"/>
      <c r="K25" s="679" t="s">
        <v>152</v>
      </c>
      <c r="L25" s="679"/>
      <c r="O25" s="679" t="s">
        <v>127</v>
      </c>
      <c r="P25" s="679"/>
      <c r="Q25" s="679" t="s">
        <v>136</v>
      </c>
      <c r="R25" s="679"/>
      <c r="S25">
        <v>434</v>
      </c>
      <c r="T25" s="15" t="s">
        <v>131</v>
      </c>
    </row>
    <row r="26" spans="1:21" ht="20.100000000000001" customHeight="1">
      <c r="A26" s="88">
        <v>2</v>
      </c>
      <c r="B26" s="123">
        <v>15.45</v>
      </c>
      <c r="C26" s="113">
        <v>246</v>
      </c>
      <c r="D26" s="19">
        <v>6921</v>
      </c>
      <c r="E26" s="19">
        <v>55</v>
      </c>
      <c r="F26" s="119">
        <v>232.2</v>
      </c>
      <c r="G26" s="115">
        <f>D26/F26</f>
        <v>29.806201550387598</v>
      </c>
      <c r="H26" s="34">
        <v>1</v>
      </c>
      <c r="I26" s="679" t="s">
        <v>255</v>
      </c>
      <c r="J26" s="679"/>
      <c r="K26" s="679" t="s">
        <v>138</v>
      </c>
      <c r="L26" s="679"/>
      <c r="O26" s="679" t="s">
        <v>128</v>
      </c>
      <c r="P26" s="679"/>
      <c r="Q26" s="679" t="s">
        <v>137</v>
      </c>
      <c r="R26" s="679"/>
      <c r="S26">
        <v>60</v>
      </c>
      <c r="T26" s="15" t="s">
        <v>132</v>
      </c>
    </row>
    <row r="27" spans="1:21" ht="20.100000000000001" customHeight="1">
      <c r="A27" s="88"/>
      <c r="B27" s="123"/>
      <c r="C27" s="113"/>
      <c r="D27" s="19"/>
      <c r="E27" s="19"/>
      <c r="F27" s="119"/>
      <c r="G27" s="115"/>
      <c r="H27" s="34"/>
      <c r="I27" s="680"/>
      <c r="J27" s="681"/>
      <c r="K27" s="679"/>
      <c r="L27" s="679"/>
      <c r="O27" s="679" t="s">
        <v>129</v>
      </c>
      <c r="P27" s="679"/>
      <c r="Q27" s="679" t="s">
        <v>138</v>
      </c>
      <c r="R27" s="679"/>
      <c r="S27">
        <v>170</v>
      </c>
      <c r="T27" s="15" t="s">
        <v>133</v>
      </c>
    </row>
    <row r="28" spans="1:21" ht="20.100000000000001" customHeight="1">
      <c r="A28" s="34"/>
      <c r="B28" s="119"/>
      <c r="C28" s="113"/>
      <c r="D28" s="19"/>
      <c r="E28" s="19"/>
      <c r="F28" s="119"/>
      <c r="G28" s="115"/>
      <c r="H28" s="34"/>
      <c r="I28" s="679"/>
      <c r="J28" s="679"/>
      <c r="K28" s="679"/>
      <c r="L28" s="679"/>
      <c r="O28" s="679" t="s">
        <v>130</v>
      </c>
      <c r="P28" s="679"/>
      <c r="Q28" s="679" t="s">
        <v>139</v>
      </c>
      <c r="R28" s="679"/>
      <c r="S28">
        <v>1078</v>
      </c>
      <c r="T28" s="15" t="s">
        <v>134</v>
      </c>
    </row>
    <row r="29" spans="1:21" ht="20.100000000000001" customHeight="1">
      <c r="A29" s="34"/>
      <c r="B29" s="116"/>
      <c r="C29" s="116"/>
      <c r="D29" s="116">
        <f>SUM(D25:D28)</f>
        <v>12919</v>
      </c>
      <c r="E29" s="116">
        <f>SUM(E25:E28)</f>
        <v>105</v>
      </c>
      <c r="F29" s="119">
        <f>SUM(F25:F28)</f>
        <v>464.4</v>
      </c>
      <c r="G29" s="115">
        <f t="shared" ref="G29" si="0">D29/F29</f>
        <v>27.818690783807064</v>
      </c>
      <c r="H29" s="116">
        <f>SUM(H25:H28)</f>
        <v>2</v>
      </c>
      <c r="I29" s="682"/>
      <c r="J29" s="682"/>
      <c r="K29" s="682"/>
      <c r="L29" s="682"/>
      <c r="O29" s="680" t="s">
        <v>142</v>
      </c>
      <c r="P29" s="681"/>
      <c r="Q29" s="679" t="s">
        <v>152</v>
      </c>
      <c r="R29" s="679"/>
      <c r="S29">
        <v>191</v>
      </c>
      <c r="T29" s="15" t="s">
        <v>135</v>
      </c>
    </row>
    <row r="32" spans="1:21" ht="15" customHeight="1">
      <c r="A32" s="683" t="s">
        <v>154</v>
      </c>
      <c r="B32" s="683"/>
      <c r="C32" s="683"/>
      <c r="D32" s="683"/>
      <c r="E32" s="683"/>
      <c r="F32" s="683"/>
      <c r="G32" s="683"/>
    </row>
    <row r="33" spans="1:7" ht="15" customHeight="1">
      <c r="A33" s="297" t="s">
        <v>113</v>
      </c>
      <c r="B33" s="297" t="s">
        <v>3</v>
      </c>
      <c r="C33" s="297" t="s">
        <v>155</v>
      </c>
      <c r="D33" s="683" t="s">
        <v>156</v>
      </c>
      <c r="E33" s="683"/>
      <c r="F33" s="683" t="s">
        <v>157</v>
      </c>
      <c r="G33" s="683"/>
    </row>
    <row r="34" spans="1:7" ht="16.5">
      <c r="A34" s="88" t="s">
        <v>234</v>
      </c>
      <c r="B34" s="294" t="s">
        <v>36</v>
      </c>
      <c r="C34" s="19">
        <v>167</v>
      </c>
      <c r="D34" s="683" t="s">
        <v>235</v>
      </c>
      <c r="E34" s="683"/>
      <c r="F34" s="683" t="s">
        <v>236</v>
      </c>
      <c r="G34" s="683"/>
    </row>
    <row r="40" spans="1:7" ht="15" customHeight="1">
      <c r="A40">
        <v>3183</v>
      </c>
      <c r="B40">
        <v>3441</v>
      </c>
      <c r="C40">
        <v>3378</v>
      </c>
      <c r="D40">
        <v>1779</v>
      </c>
      <c r="E40">
        <v>80</v>
      </c>
    </row>
    <row r="41" spans="1:7" ht="15" customHeight="1">
      <c r="A41">
        <v>1326</v>
      </c>
      <c r="B41">
        <v>2593</v>
      </c>
      <c r="C41">
        <v>5129</v>
      </c>
      <c r="D41">
        <v>2003</v>
      </c>
      <c r="E41">
        <v>534</v>
      </c>
    </row>
    <row r="42" spans="1:7" ht="15" customHeight="1">
      <c r="A42">
        <v>2606</v>
      </c>
      <c r="B42">
        <v>2842</v>
      </c>
      <c r="C42">
        <v>6482</v>
      </c>
      <c r="E42">
        <v>528</v>
      </c>
    </row>
    <row r="43" spans="1:7" ht="15" customHeight="1">
      <c r="A43">
        <v>2120</v>
      </c>
      <c r="B43">
        <v>876</v>
      </c>
      <c r="C43">
        <v>2275</v>
      </c>
      <c r="E43">
        <v>-12</v>
      </c>
    </row>
    <row r="44" spans="1:7" ht="15" customHeight="1">
      <c r="A44">
        <v>113</v>
      </c>
      <c r="B44">
        <v>702</v>
      </c>
      <c r="C44">
        <v>7221</v>
      </c>
    </row>
    <row r="45" spans="1:7" ht="15" customHeight="1">
      <c r="A45">
        <v>1694</v>
      </c>
      <c r="B45">
        <v>8744</v>
      </c>
      <c r="C45">
        <v>1057</v>
      </c>
    </row>
    <row r="46" spans="1:7" ht="15" customHeight="1">
      <c r="A46">
        <v>3464</v>
      </c>
      <c r="B46">
        <v>390</v>
      </c>
      <c r="C46">
        <v>9567</v>
      </c>
    </row>
    <row r="47" spans="1:7" ht="15" customHeight="1">
      <c r="A47">
        <v>4551</v>
      </c>
      <c r="B47">
        <v>1994</v>
      </c>
      <c r="C47">
        <v>1015</v>
      </c>
    </row>
    <row r="48" spans="1:7" ht="15" customHeight="1">
      <c r="A48">
        <v>640</v>
      </c>
      <c r="B48">
        <v>5825</v>
      </c>
    </row>
    <row r="49" spans="1:2" ht="15" customHeight="1">
      <c r="A49">
        <v>3629</v>
      </c>
      <c r="B49">
        <v>10310</v>
      </c>
    </row>
    <row r="50" spans="1:2" ht="15" customHeight="1">
      <c r="A50">
        <v>1391</v>
      </c>
    </row>
    <row r="51" spans="1:2" ht="15" customHeight="1">
      <c r="A51">
        <v>5610</v>
      </c>
    </row>
    <row r="52" spans="1:2" ht="15" customHeight="1">
      <c r="A52">
        <v>2973</v>
      </c>
    </row>
    <row r="53" spans="1:2" ht="15" customHeight="1">
      <c r="A53">
        <v>7022</v>
      </c>
    </row>
    <row r="54" spans="1:2" ht="15" customHeight="1">
      <c r="A54">
        <v>7510</v>
      </c>
    </row>
    <row r="55" spans="1:2" ht="15" customHeight="1">
      <c r="A55">
        <v>4285</v>
      </c>
    </row>
    <row r="56" spans="1:2" ht="15" customHeight="1">
      <c r="A56">
        <v>10971</v>
      </c>
    </row>
  </sheetData>
  <mergeCells count="51">
    <mergeCell ref="C6:D6"/>
    <mergeCell ref="A1:H1"/>
    <mergeCell ref="C2:D2"/>
    <mergeCell ref="C3:D3"/>
    <mergeCell ref="C4:D4"/>
    <mergeCell ref="C5:D5"/>
    <mergeCell ref="C18:D18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9:D19"/>
    <mergeCell ref="C20:D20"/>
    <mergeCell ref="A23:F23"/>
    <mergeCell ref="K23:L23"/>
    <mergeCell ref="I24:J24"/>
    <mergeCell ref="K24:L24"/>
    <mergeCell ref="O24:P24"/>
    <mergeCell ref="Q24:R24"/>
    <mergeCell ref="I25:J25"/>
    <mergeCell ref="K25:L25"/>
    <mergeCell ref="O25:P25"/>
    <mergeCell ref="Q25:R25"/>
    <mergeCell ref="I26:J26"/>
    <mergeCell ref="K26:L26"/>
    <mergeCell ref="O26:P26"/>
    <mergeCell ref="Q26:R26"/>
    <mergeCell ref="I27:J27"/>
    <mergeCell ref="K27:L27"/>
    <mergeCell ref="O27:P27"/>
    <mergeCell ref="Q27:R27"/>
    <mergeCell ref="I28:J28"/>
    <mergeCell ref="K28:L28"/>
    <mergeCell ref="O28:P28"/>
    <mergeCell ref="Q28:R28"/>
    <mergeCell ref="I29:J29"/>
    <mergeCell ref="K29:L29"/>
    <mergeCell ref="O29:P29"/>
    <mergeCell ref="Q29:R29"/>
    <mergeCell ref="A32:G32"/>
    <mergeCell ref="D33:E33"/>
    <mergeCell ref="F33:G33"/>
    <mergeCell ref="D34:E34"/>
    <mergeCell ref="F34:G34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4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Y123"/>
  <sheetViews>
    <sheetView topLeftCell="A15" zoomScale="90" zoomScaleNormal="90" workbookViewId="0">
      <selection activeCell="A32" sqref="A32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260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291"/>
      <c r="B3" s="705" t="s">
        <v>65</v>
      </c>
      <c r="C3" s="706"/>
      <c r="D3" s="707"/>
      <c r="E3" s="302" t="s">
        <v>65</v>
      </c>
      <c r="F3" s="705" t="s">
        <v>67</v>
      </c>
      <c r="G3" s="707"/>
      <c r="H3" s="304"/>
      <c r="I3" s="302" t="s">
        <v>66</v>
      </c>
      <c r="J3" s="36"/>
      <c r="L3" s="698" t="s">
        <v>86</v>
      </c>
      <c r="M3" s="698"/>
      <c r="O3" s="291"/>
      <c r="P3" s="699" t="s">
        <v>65</v>
      </c>
      <c r="Q3" s="699"/>
      <c r="R3" s="699"/>
      <c r="S3" s="302" t="s">
        <v>65</v>
      </c>
      <c r="T3" s="302"/>
      <c r="U3" s="302" t="s">
        <v>67</v>
      </c>
      <c r="V3" s="27"/>
      <c r="X3" s="698" t="s">
        <v>86</v>
      </c>
      <c r="Y3" s="698"/>
      <c r="AA3" s="291"/>
      <c r="AB3" s="699" t="s">
        <v>65</v>
      </c>
      <c r="AC3" s="699"/>
      <c r="AD3" s="699"/>
      <c r="AE3" s="302" t="s">
        <v>65</v>
      </c>
      <c r="AF3" s="302"/>
      <c r="AG3" s="302" t="s">
        <v>69</v>
      </c>
      <c r="AH3" s="27"/>
      <c r="AK3" s="698" t="s">
        <v>86</v>
      </c>
      <c r="AL3" s="698"/>
      <c r="AN3" s="291"/>
      <c r="AO3" s="699" t="s">
        <v>65</v>
      </c>
      <c r="AP3" s="699"/>
      <c r="AQ3" s="699"/>
      <c r="AR3" s="302" t="s">
        <v>65</v>
      </c>
      <c r="AS3" s="302"/>
      <c r="AT3" s="302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303" t="s">
        <v>6</v>
      </c>
      <c r="E4" s="303" t="s">
        <v>104</v>
      </c>
      <c r="F4" s="303" t="s">
        <v>0</v>
      </c>
      <c r="G4" s="303" t="s">
        <v>68</v>
      </c>
      <c r="H4" s="303" t="s">
        <v>81</v>
      </c>
      <c r="I4" s="303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303" t="s">
        <v>6</v>
      </c>
      <c r="S4" s="303" t="s">
        <v>104</v>
      </c>
      <c r="T4" s="303" t="s">
        <v>81</v>
      </c>
      <c r="U4" s="303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303" t="s">
        <v>6</v>
      </c>
      <c r="AE4" s="303" t="s">
        <v>104</v>
      </c>
      <c r="AF4" s="303" t="s">
        <v>81</v>
      </c>
      <c r="AG4" s="303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303" t="s">
        <v>6</v>
      </c>
      <c r="AR4" s="303" t="s">
        <v>104</v>
      </c>
      <c r="AS4" s="303" t="s">
        <v>81</v>
      </c>
      <c r="AT4" s="303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4995</v>
      </c>
      <c r="C5" s="24">
        <v>113</v>
      </c>
      <c r="D5" s="24"/>
      <c r="E5" s="24">
        <v>573</v>
      </c>
      <c r="F5" s="24"/>
      <c r="G5" s="24"/>
      <c r="H5" s="22">
        <f t="shared" ref="H5:H18" si="0">B5-D5</f>
        <v>4995</v>
      </c>
      <c r="I5" s="22">
        <f t="shared" ref="I5:I18" si="1">G5+F5</f>
        <v>0</v>
      </c>
      <c r="J5" s="38">
        <f>B5/928.72</f>
        <v>5.37837022999397</v>
      </c>
      <c r="K5" s="299"/>
      <c r="L5" s="299"/>
      <c r="M5" s="299"/>
      <c r="N5" s="299"/>
      <c r="O5" s="26" t="s">
        <v>70</v>
      </c>
      <c r="P5" s="23">
        <v>12223</v>
      </c>
      <c r="Q5" s="24">
        <v>113</v>
      </c>
      <c r="R5" s="24"/>
      <c r="S5" s="24">
        <v>424</v>
      </c>
      <c r="T5" s="22">
        <f t="shared" ref="T5:T28" si="2">P5-R5</f>
        <v>12223</v>
      </c>
      <c r="U5" s="24"/>
      <c r="V5" s="44">
        <f>P5/1191.62</f>
        <v>10.257464627985433</v>
      </c>
      <c r="AA5" s="26" t="s">
        <v>143</v>
      </c>
      <c r="AB5" s="89">
        <v>25070</v>
      </c>
      <c r="AC5" s="89">
        <v>238</v>
      </c>
      <c r="AD5" s="89"/>
      <c r="AE5" s="89">
        <v>942</v>
      </c>
      <c r="AF5" s="22">
        <f t="shared" ref="AF5:AF28" si="3">AB5-AD5</f>
        <v>25070</v>
      </c>
      <c r="AG5" s="89"/>
      <c r="AH5" s="44">
        <f>SUM(AB5:AB6)/384.4</f>
        <v>74.693028095733609</v>
      </c>
      <c r="AJ5" s="21"/>
      <c r="AN5" s="26" t="s">
        <v>82</v>
      </c>
      <c r="AO5" s="89">
        <v>13655</v>
      </c>
      <c r="AP5" s="89">
        <v>171</v>
      </c>
      <c r="AQ5" s="89"/>
      <c r="AR5" s="89">
        <v>694</v>
      </c>
      <c r="AS5" s="22">
        <f t="shared" ref="AS5:AS28" si="4">AO5-AQ5</f>
        <v>13655</v>
      </c>
      <c r="AT5" s="89"/>
      <c r="AU5" s="44">
        <f>SUM(AO5:AO6)/384.4</f>
        <v>35.522892819979191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299"/>
      <c r="L6" s="299"/>
      <c r="M6" s="299"/>
      <c r="N6" s="299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3642</v>
      </c>
      <c r="AC6" s="89">
        <v>96</v>
      </c>
      <c r="AD6" s="89"/>
      <c r="AE6" s="89">
        <v>434</v>
      </c>
      <c r="AF6" s="22">
        <f t="shared" si="3"/>
        <v>3642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4466</v>
      </c>
      <c r="C7" s="24">
        <v>110</v>
      </c>
      <c r="D7" s="24"/>
      <c r="E7" s="24">
        <v>64</v>
      </c>
      <c r="F7" s="24"/>
      <c r="G7" s="24"/>
      <c r="H7" s="22">
        <f t="shared" si="0"/>
        <v>4466</v>
      </c>
      <c r="I7" s="22">
        <f t="shared" si="1"/>
        <v>0</v>
      </c>
      <c r="J7" s="38">
        <f>B7/902.14</f>
        <v>4.9504511494889929</v>
      </c>
      <c r="K7" s="299"/>
      <c r="L7" s="299"/>
      <c r="M7" s="299"/>
      <c r="N7" s="299"/>
      <c r="O7" s="26" t="s">
        <v>8</v>
      </c>
      <c r="P7" s="23">
        <v>15774</v>
      </c>
      <c r="Q7" s="24">
        <v>172</v>
      </c>
      <c r="R7" s="24"/>
      <c r="S7" s="24">
        <v>753</v>
      </c>
      <c r="T7" s="22">
        <f t="shared" si="2"/>
        <v>15774</v>
      </c>
      <c r="U7" s="24"/>
      <c r="V7" s="44">
        <f>P7/949.48</f>
        <v>16.613304124362809</v>
      </c>
      <c r="AA7" s="26" t="s">
        <v>145</v>
      </c>
      <c r="AB7" s="23">
        <v>12283</v>
      </c>
      <c r="AC7" s="24">
        <v>106</v>
      </c>
      <c r="AD7" s="24"/>
      <c r="AE7" s="24">
        <v>282</v>
      </c>
      <c r="AF7" s="22">
        <f t="shared" si="3"/>
        <v>12283</v>
      </c>
      <c r="AG7" s="24"/>
      <c r="AH7" s="44">
        <f>AB7/550.22</f>
        <v>22.323797753625822</v>
      </c>
      <c r="AJ7" s="21"/>
      <c r="AN7" s="26" t="s">
        <v>74</v>
      </c>
      <c r="AO7" s="23">
        <v>5724</v>
      </c>
      <c r="AP7" s="24">
        <v>120</v>
      </c>
      <c r="AQ7" s="24"/>
      <c r="AR7" s="24">
        <v>132</v>
      </c>
      <c r="AS7" s="22">
        <f t="shared" si="4"/>
        <v>5724</v>
      </c>
      <c r="AT7" s="24"/>
      <c r="AU7" s="44">
        <f>AO7/550.22</f>
        <v>10.403111482679655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299"/>
      <c r="L8" s="299"/>
      <c r="M8" s="299"/>
      <c r="N8" s="299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11734</v>
      </c>
      <c r="C9" s="24">
        <v>121</v>
      </c>
      <c r="D9" s="24"/>
      <c r="E9" s="24">
        <v>432</v>
      </c>
      <c r="F9" s="24"/>
      <c r="G9" s="24"/>
      <c r="H9" s="22">
        <f t="shared" si="0"/>
        <v>11734</v>
      </c>
      <c r="I9" s="22">
        <f t="shared" si="1"/>
        <v>0</v>
      </c>
      <c r="J9" s="38">
        <f>B9/1006.28</f>
        <v>11.66077036212585</v>
      </c>
      <c r="K9" s="299"/>
      <c r="L9" s="299"/>
      <c r="M9" s="299"/>
      <c r="N9" s="299"/>
      <c r="O9" s="26" t="s">
        <v>10</v>
      </c>
      <c r="P9" s="23">
        <v>24785</v>
      </c>
      <c r="Q9" s="24">
        <v>220</v>
      </c>
      <c r="R9" s="24"/>
      <c r="S9" s="24">
        <v>472</v>
      </c>
      <c r="T9" s="22">
        <f t="shared" si="2"/>
        <v>24785</v>
      </c>
      <c r="U9" s="24"/>
      <c r="V9" s="44">
        <f>P9/902.14</f>
        <v>27.473562861640101</v>
      </c>
      <c r="AA9" s="26" t="s">
        <v>80</v>
      </c>
      <c r="AB9" s="23">
        <v>15313</v>
      </c>
      <c r="AC9" s="24">
        <v>187</v>
      </c>
      <c r="AD9" s="24"/>
      <c r="AE9" s="24">
        <v>317</v>
      </c>
      <c r="AF9" s="22">
        <f t="shared" si="3"/>
        <v>15313</v>
      </c>
      <c r="AG9" s="24"/>
      <c r="AH9" s="44">
        <f>AB9/555.02</f>
        <v>27.589996756873628</v>
      </c>
      <c r="AI9" s="299">
        <v>0</v>
      </c>
      <c r="AJ9" s="21"/>
      <c r="AN9" s="26" t="s">
        <v>18</v>
      </c>
      <c r="AO9" s="89">
        <v>12500</v>
      </c>
      <c r="AP9" s="89">
        <v>120</v>
      </c>
      <c r="AQ9" s="89"/>
      <c r="AR9" s="89">
        <v>206</v>
      </c>
      <c r="AS9" s="22">
        <f t="shared" si="4"/>
        <v>12500</v>
      </c>
      <c r="AT9" s="89"/>
      <c r="AU9" s="44">
        <f>AO9/862.06</f>
        <v>14.500150801568337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299"/>
      <c r="L10" s="299"/>
      <c r="M10" s="299"/>
      <c r="N10" s="299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299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3137</v>
      </c>
      <c r="C11" s="24">
        <v>104</v>
      </c>
      <c r="D11" s="24"/>
      <c r="E11" s="24">
        <v>832</v>
      </c>
      <c r="F11" s="24"/>
      <c r="G11" s="24"/>
      <c r="H11" s="22">
        <f t="shared" si="0"/>
        <v>3137</v>
      </c>
      <c r="I11" s="22">
        <f t="shared" si="1"/>
        <v>0</v>
      </c>
      <c r="J11" s="38">
        <f>B11/1264.24</f>
        <v>2.4813326583560085</v>
      </c>
      <c r="K11" s="299"/>
      <c r="L11" s="299"/>
      <c r="M11" s="299"/>
      <c r="N11" s="299">
        <v>10726</v>
      </c>
      <c r="O11" s="26" t="s">
        <v>72</v>
      </c>
      <c r="P11" s="23">
        <v>16163</v>
      </c>
      <c r="Q11" s="24">
        <v>265</v>
      </c>
      <c r="R11" s="24"/>
      <c r="S11" s="24">
        <v>485</v>
      </c>
      <c r="T11" s="22">
        <f t="shared" si="2"/>
        <v>16163</v>
      </c>
      <c r="U11" s="24"/>
      <c r="V11" s="44">
        <f>P11/992.14</f>
        <v>16.291047634406436</v>
      </c>
      <c r="AA11" s="26" t="s">
        <v>76</v>
      </c>
      <c r="AB11" s="23">
        <v>11729</v>
      </c>
      <c r="AC11" s="24">
        <v>251</v>
      </c>
      <c r="AD11" s="24"/>
      <c r="AE11" s="24">
        <v>754</v>
      </c>
      <c r="AF11" s="22">
        <f t="shared" si="3"/>
        <v>11729</v>
      </c>
      <c r="AG11" s="24"/>
      <c r="AH11" s="44">
        <f>AB11/555.02</f>
        <v>21.132571799214443</v>
      </c>
      <c r="AI11" s="299">
        <v>0</v>
      </c>
      <c r="AJ11" s="21"/>
      <c r="AN11" s="26" t="s">
        <v>18</v>
      </c>
      <c r="AO11" s="23">
        <v>15055</v>
      </c>
      <c r="AP11" s="24">
        <v>148</v>
      </c>
      <c r="AQ11" s="24"/>
      <c r="AR11" s="24">
        <v>311</v>
      </c>
      <c r="AS11" s="22">
        <f t="shared" si="4"/>
        <v>15055</v>
      </c>
      <c r="AT11" s="24"/>
      <c r="AU11" s="44">
        <f>AO11/555.02</f>
        <v>27.125148643292135</v>
      </c>
      <c r="AW11" s="21"/>
    </row>
    <row r="12" spans="1:51" ht="24.75" customHeight="1">
      <c r="A12" s="26"/>
      <c r="B12" s="23"/>
      <c r="C12" s="24"/>
      <c r="D12" s="24"/>
      <c r="E12" s="24">
        <v>608</v>
      </c>
      <c r="F12" s="24"/>
      <c r="G12" s="24"/>
      <c r="H12" s="22">
        <f t="shared" si="0"/>
        <v>0</v>
      </c>
      <c r="I12" s="22">
        <f t="shared" si="1"/>
        <v>0</v>
      </c>
      <c r="J12" s="38"/>
      <c r="K12" s="299"/>
      <c r="L12" s="299"/>
      <c r="M12" s="299"/>
      <c r="N12" s="299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299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18116</v>
      </c>
      <c r="C13" s="24">
        <v>120</v>
      </c>
      <c r="D13" s="24"/>
      <c r="E13" s="24">
        <v>104</v>
      </c>
      <c r="F13" s="24"/>
      <c r="G13" s="24"/>
      <c r="H13" s="22">
        <f t="shared" si="0"/>
        <v>18116</v>
      </c>
      <c r="I13" s="22">
        <f t="shared" si="1"/>
        <v>0</v>
      </c>
      <c r="J13" s="38">
        <f>B13/952.08</f>
        <v>19.027812788841274</v>
      </c>
      <c r="K13" s="299"/>
      <c r="L13" s="299"/>
      <c r="M13" s="299"/>
      <c r="N13" s="299">
        <v>0</v>
      </c>
      <c r="O13" s="26" t="s">
        <v>71</v>
      </c>
      <c r="P13" s="23">
        <v>14179</v>
      </c>
      <c r="Q13" s="24">
        <v>151</v>
      </c>
      <c r="R13" s="24"/>
      <c r="S13" s="24">
        <v>627</v>
      </c>
      <c r="T13" s="22">
        <f t="shared" si="2"/>
        <v>14179</v>
      </c>
      <c r="U13" s="24"/>
      <c r="V13" s="44">
        <f>SUM(P13:P14)/463.52</f>
        <v>30.589834311356576</v>
      </c>
      <c r="AA13" s="26" t="s">
        <v>78</v>
      </c>
      <c r="AB13" s="23">
        <v>8236</v>
      </c>
      <c r="AC13" s="24">
        <v>163</v>
      </c>
      <c r="AD13" s="24"/>
      <c r="AE13" s="24">
        <v>231</v>
      </c>
      <c r="AF13" s="22">
        <f t="shared" si="3"/>
        <v>8236</v>
      </c>
      <c r="AG13" s="24"/>
      <c r="AH13" s="44">
        <f>AB13/555.02</f>
        <v>14.839104897120825</v>
      </c>
      <c r="AI13" s="299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299"/>
      <c r="L14" s="299"/>
      <c r="M14" s="299"/>
      <c r="N14" s="299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299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299"/>
      <c r="L15" s="299"/>
      <c r="M15" s="299"/>
      <c r="N15" s="299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15645</v>
      </c>
      <c r="AC15" s="24">
        <v>268</v>
      </c>
      <c r="AD15" s="24"/>
      <c r="AE15" s="24">
        <v>499</v>
      </c>
      <c r="AF15" s="22">
        <f t="shared" si="3"/>
        <v>15645</v>
      </c>
      <c r="AG15" s="24"/>
      <c r="AH15" s="44">
        <f>AB15/355.58</f>
        <v>43.998537600539962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299"/>
      <c r="L16" s="299"/>
      <c r="M16" s="299"/>
      <c r="N16" s="299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299"/>
      <c r="L17" s="299"/>
      <c r="M17" s="299"/>
      <c r="N17" s="299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7791</v>
      </c>
      <c r="AC17" s="24">
        <v>147</v>
      </c>
      <c r="AD17" s="24"/>
      <c r="AE17" s="24">
        <v>185</v>
      </c>
      <c r="AF17" s="22">
        <f t="shared" si="3"/>
        <v>7791</v>
      </c>
      <c r="AG17" s="24"/>
      <c r="AH17" s="44">
        <f>AB17/568.06</f>
        <v>13.715100517550963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299"/>
      <c r="L18" s="299"/>
      <c r="M18" s="299"/>
      <c r="N18" s="299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299"/>
      <c r="L19" s="299"/>
      <c r="M19" s="299"/>
      <c r="N19" s="299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16913</v>
      </c>
      <c r="AC19" s="24">
        <v>196</v>
      </c>
      <c r="AD19" s="24"/>
      <c r="AE19" s="24">
        <v>564</v>
      </c>
      <c r="AF19" s="22">
        <f t="shared" si="3"/>
        <v>16913</v>
      </c>
      <c r="AG19" s="24"/>
      <c r="AH19" s="44">
        <f>AB19/555.02</f>
        <v>30.472775755828621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299"/>
      <c r="L20" s="299"/>
      <c r="M20" s="299"/>
      <c r="N20" s="299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>
        <v>106974</v>
      </c>
      <c r="G21" s="89"/>
      <c r="H21" s="22"/>
      <c r="I21" s="22"/>
      <c r="J21" s="39"/>
      <c r="K21" s="299"/>
      <c r="L21" s="299"/>
      <c r="M21" s="299"/>
      <c r="N21" s="299"/>
      <c r="O21" s="26"/>
      <c r="P21" s="23"/>
      <c r="Q21" s="24"/>
      <c r="R21" s="24"/>
      <c r="S21" s="24"/>
      <c r="T21" s="22">
        <f t="shared" si="2"/>
        <v>0</v>
      </c>
      <c r="U21" s="24">
        <v>30715</v>
      </c>
      <c r="V21" s="44"/>
      <c r="AA21" s="26"/>
      <c r="AB21" s="23"/>
      <c r="AC21" s="24"/>
      <c r="AD21" s="24"/>
      <c r="AE21" s="24"/>
      <c r="AF21" s="22">
        <f t="shared" si="3"/>
        <v>0</v>
      </c>
      <c r="AG21" s="24">
        <v>69663</v>
      </c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>
        <v>32786</v>
      </c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299"/>
      <c r="L22" s="299"/>
      <c r="M22" s="299"/>
      <c r="N22" s="299"/>
      <c r="O22" s="25" t="s">
        <v>109</v>
      </c>
      <c r="P22" s="23">
        <f>S29</f>
        <v>2761</v>
      </c>
      <c r="Q22" s="24"/>
      <c r="R22" s="24"/>
      <c r="S22" s="24"/>
      <c r="T22" s="22">
        <f t="shared" si="2"/>
        <v>2761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2613</v>
      </c>
      <c r="C23" s="89"/>
      <c r="D23" s="89"/>
      <c r="E23" s="89"/>
      <c r="F23" s="89"/>
      <c r="G23" s="89"/>
      <c r="H23" s="22"/>
      <c r="I23" s="22"/>
      <c r="J23" s="39"/>
      <c r="K23" s="299"/>
      <c r="L23" s="299"/>
      <c r="M23" s="299"/>
      <c r="N23" s="299"/>
      <c r="O23" s="25" t="s">
        <v>110</v>
      </c>
      <c r="P23" s="23">
        <f>D74</f>
        <v>0</v>
      </c>
      <c r="Q23" s="24"/>
      <c r="R23" s="24"/>
      <c r="S23" s="24"/>
      <c r="T23" s="22">
        <f t="shared" si="2"/>
        <v>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299"/>
      <c r="L24" s="299"/>
      <c r="M24" s="299"/>
      <c r="N24" s="299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299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299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299"/>
      <c r="L25" s="299"/>
      <c r="M25" s="299"/>
      <c r="N25" s="299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4208</v>
      </c>
      <c r="AC25" s="24"/>
      <c r="AD25" s="24"/>
      <c r="AE25" s="24"/>
      <c r="AF25" s="22">
        <f t="shared" si="3"/>
        <v>4208</v>
      </c>
      <c r="AG25" s="24"/>
      <c r="AH25" s="44"/>
      <c r="AJ25" s="299"/>
      <c r="AN25" s="26" t="s">
        <v>109</v>
      </c>
      <c r="AO25" s="23">
        <f>AR29</f>
        <v>1343</v>
      </c>
      <c r="AP25" s="24"/>
      <c r="AQ25" s="24"/>
      <c r="AR25" s="24"/>
      <c r="AS25" s="22">
        <f t="shared" si="4"/>
        <v>1343</v>
      </c>
      <c r="AT25" s="24"/>
      <c r="AU25" s="44"/>
      <c r="AW25" s="299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299"/>
      <c r="L26" s="299"/>
      <c r="M26" s="299"/>
      <c r="N26" s="299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0</v>
      </c>
      <c r="AC26" s="24"/>
      <c r="AD26" s="24"/>
      <c r="AE26" s="24"/>
      <c r="AF26" s="22">
        <f t="shared" si="3"/>
        <v>0</v>
      </c>
      <c r="AG26" s="24"/>
      <c r="AH26" s="44"/>
      <c r="AJ26" s="299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299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299"/>
      <c r="L27" s="299"/>
      <c r="M27" s="299"/>
      <c r="N27" s="299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299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299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299"/>
      <c r="L28" s="299"/>
      <c r="M28" s="299"/>
      <c r="N28" s="299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299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299"/>
    </row>
    <row r="29" spans="1:51" ht="24.75" customHeight="1">
      <c r="A29" s="26" t="s">
        <v>19</v>
      </c>
      <c r="B29" s="28">
        <f t="shared" ref="B29:I29" si="5">SUM(B5:B28)</f>
        <v>45061</v>
      </c>
      <c r="C29" s="28">
        <f t="shared" si="5"/>
        <v>568</v>
      </c>
      <c r="D29" s="28">
        <f t="shared" si="5"/>
        <v>0</v>
      </c>
      <c r="E29" s="28">
        <f t="shared" si="5"/>
        <v>2613</v>
      </c>
      <c r="F29" s="28">
        <f t="shared" si="5"/>
        <v>106974</v>
      </c>
      <c r="G29" s="28">
        <f t="shared" si="5"/>
        <v>0</v>
      </c>
      <c r="H29" s="28">
        <f t="shared" si="5"/>
        <v>42448</v>
      </c>
      <c r="I29" s="28">
        <f t="shared" si="5"/>
        <v>0</v>
      </c>
      <c r="J29" s="28"/>
      <c r="K29" s="299"/>
      <c r="L29" s="41">
        <f>SUM(L5:L28)</f>
        <v>0</v>
      </c>
      <c r="M29" s="41">
        <f>SUM(M5:M28)</f>
        <v>0</v>
      </c>
      <c r="N29" s="299"/>
      <c r="O29" s="26" t="s">
        <v>19</v>
      </c>
      <c r="P29" s="28">
        <f t="shared" ref="P29:U29" si="6">SUM(P5:P28)</f>
        <v>85885</v>
      </c>
      <c r="Q29" s="28">
        <f t="shared" si="6"/>
        <v>921</v>
      </c>
      <c r="R29" s="28">
        <f t="shared" si="6"/>
        <v>0</v>
      </c>
      <c r="S29" s="28">
        <f t="shared" si="6"/>
        <v>2761</v>
      </c>
      <c r="T29" s="28">
        <f t="shared" si="6"/>
        <v>85885</v>
      </c>
      <c r="U29" s="28">
        <f t="shared" si="6"/>
        <v>30715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120830</v>
      </c>
      <c r="AC29" s="28">
        <f t="shared" si="7"/>
        <v>1652</v>
      </c>
      <c r="AD29" s="28">
        <f t="shared" si="7"/>
        <v>0</v>
      </c>
      <c r="AE29" s="28">
        <f t="shared" si="7"/>
        <v>4208</v>
      </c>
      <c r="AF29" s="28">
        <f t="shared" si="7"/>
        <v>120830</v>
      </c>
      <c r="AG29" s="28">
        <f t="shared" si="7"/>
        <v>69663</v>
      </c>
      <c r="AH29" s="27"/>
      <c r="AJ29" s="299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48277</v>
      </c>
      <c r="AP29" s="28">
        <f t="shared" si="8"/>
        <v>559</v>
      </c>
      <c r="AQ29" s="28">
        <f t="shared" si="8"/>
        <v>0</v>
      </c>
      <c r="AR29" s="28">
        <f t="shared" si="8"/>
        <v>1343</v>
      </c>
      <c r="AS29" s="28">
        <f t="shared" si="8"/>
        <v>48277</v>
      </c>
      <c r="AT29" s="28">
        <f t="shared" si="8"/>
        <v>32786</v>
      </c>
      <c r="AU29" s="27"/>
      <c r="AW29" s="299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152035</v>
      </c>
      <c r="O32" s="25" t="s">
        <v>4</v>
      </c>
      <c r="P32">
        <f>P29-R29+U29</f>
        <v>116600</v>
      </c>
      <c r="AA32" s="25" t="s">
        <v>4</v>
      </c>
      <c r="AB32">
        <f>AB29-AD29+AG29</f>
        <v>190493</v>
      </c>
      <c r="AN32" s="25" t="s">
        <v>4</v>
      </c>
      <c r="AO32">
        <f>AO29-AQ29+AT29</f>
        <v>81063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303" t="s">
        <v>104</v>
      </c>
      <c r="N36" s="50" t="s">
        <v>3</v>
      </c>
      <c r="O36" s="50" t="s">
        <v>4</v>
      </c>
      <c r="P36" s="52" t="s">
        <v>5</v>
      </c>
      <c r="Q36" s="303" t="s">
        <v>104</v>
      </c>
    </row>
    <row r="37" spans="1:20" ht="24.95" customHeight="1">
      <c r="A37" s="45" t="s">
        <v>9</v>
      </c>
      <c r="B37" s="1">
        <v>1788</v>
      </c>
      <c r="C37" s="1">
        <v>53</v>
      </c>
      <c r="D37" s="89"/>
      <c r="E37" s="89"/>
      <c r="F37" s="89"/>
      <c r="I37" s="708" t="s">
        <v>41</v>
      </c>
      <c r="J37" s="709"/>
      <c r="K37" s="1">
        <v>3061</v>
      </c>
      <c r="L37" s="1">
        <v>105</v>
      </c>
      <c r="M37" s="89">
        <v>40</v>
      </c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/>
      <c r="C38" s="1"/>
      <c r="D38" s="89"/>
      <c r="E38" s="89"/>
      <c r="F38" s="89"/>
      <c r="I38" s="708" t="s">
        <v>43</v>
      </c>
      <c r="J38" s="709"/>
      <c r="K38" s="1">
        <v>1044</v>
      </c>
      <c r="L38" s="1">
        <v>45</v>
      </c>
      <c r="M38" s="89"/>
      <c r="N38" s="102" t="s">
        <v>39</v>
      </c>
      <c r="O38" s="1">
        <v>7674</v>
      </c>
      <c r="P38" s="47">
        <v>146</v>
      </c>
      <c r="Q38" s="89">
        <v>151</v>
      </c>
    </row>
    <row r="39" spans="1:20" ht="24.95" customHeight="1">
      <c r="A39" s="45" t="s">
        <v>12</v>
      </c>
      <c r="B39" s="1">
        <v>8305</v>
      </c>
      <c r="C39" s="1">
        <v>178</v>
      </c>
      <c r="D39" s="89">
        <v>327</v>
      </c>
      <c r="E39" s="89"/>
      <c r="F39" s="89"/>
      <c r="I39" s="694" t="s">
        <v>23</v>
      </c>
      <c r="J39" s="695"/>
      <c r="K39" s="1">
        <v>3484</v>
      </c>
      <c r="L39" s="1">
        <v>257</v>
      </c>
      <c r="M39" s="89">
        <v>16</v>
      </c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1596</v>
      </c>
      <c r="C40" s="1">
        <v>56</v>
      </c>
      <c r="D40" s="89"/>
      <c r="E40" s="89"/>
      <c r="F40" s="89"/>
      <c r="G40" s="299">
        <v>0</v>
      </c>
      <c r="I40" s="694" t="s">
        <v>25</v>
      </c>
      <c r="J40" s="695"/>
      <c r="K40" s="1">
        <v>8729</v>
      </c>
      <c r="L40" s="1">
        <v>254</v>
      </c>
      <c r="M40" s="89">
        <v>79</v>
      </c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>
        <v>3669</v>
      </c>
      <c r="C41" s="1">
        <v>122</v>
      </c>
      <c r="D41" s="89">
        <v>138</v>
      </c>
      <c r="E41" s="89"/>
      <c r="F41" s="89"/>
      <c r="G41" s="299">
        <v>0</v>
      </c>
      <c r="I41" s="694" t="s">
        <v>28</v>
      </c>
      <c r="J41" s="695"/>
      <c r="K41" s="1">
        <v>5111</v>
      </c>
      <c r="L41" s="1">
        <v>111</v>
      </c>
      <c r="M41" s="89">
        <v>26</v>
      </c>
      <c r="N41" s="49" t="s">
        <v>22</v>
      </c>
      <c r="O41" s="1">
        <v>6732</v>
      </c>
      <c r="P41" s="47">
        <v>241</v>
      </c>
      <c r="Q41" s="89">
        <v>200</v>
      </c>
    </row>
    <row r="42" spans="1:20" ht="24.95" customHeight="1">
      <c r="A42" s="45" t="s">
        <v>17</v>
      </c>
      <c r="B42" s="1">
        <v>3957</v>
      </c>
      <c r="C42" s="1">
        <v>118</v>
      </c>
      <c r="D42" s="89">
        <v>77</v>
      </c>
      <c r="E42" s="89"/>
      <c r="F42" s="89"/>
      <c r="G42" s="299">
        <v>0</v>
      </c>
      <c r="I42" s="694" t="s">
        <v>33</v>
      </c>
      <c r="J42" s="695"/>
      <c r="K42" s="1"/>
      <c r="L42" s="1"/>
      <c r="M42" s="89"/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/>
      <c r="C43" s="1"/>
      <c r="D43" s="89"/>
      <c r="E43" s="89"/>
      <c r="F43" s="89"/>
      <c r="G43" s="299">
        <v>0</v>
      </c>
      <c r="I43" s="694" t="s">
        <v>30</v>
      </c>
      <c r="J43" s="695"/>
      <c r="K43" s="1">
        <v>3146</v>
      </c>
      <c r="L43" s="1">
        <v>149</v>
      </c>
      <c r="M43" s="89">
        <v>226</v>
      </c>
      <c r="N43" s="46" t="s">
        <v>27</v>
      </c>
      <c r="O43" s="1"/>
      <c r="P43" s="47"/>
      <c r="Q43" s="89"/>
    </row>
    <row r="44" spans="1:20" ht="24.95" customHeight="1">
      <c r="A44" s="45" t="s">
        <v>103</v>
      </c>
      <c r="B44" s="1">
        <v>4404</v>
      </c>
      <c r="C44" s="1">
        <v>128</v>
      </c>
      <c r="D44" s="89">
        <v>98</v>
      </c>
      <c r="E44" s="89"/>
      <c r="F44" s="89">
        <v>9007</v>
      </c>
      <c r="G44" s="299">
        <f>SUM(G40:G43)</f>
        <v>0</v>
      </c>
      <c r="I44" s="694" t="s">
        <v>38</v>
      </c>
      <c r="J44" s="695"/>
      <c r="K44" s="1">
        <v>3250</v>
      </c>
      <c r="L44" s="1">
        <v>132</v>
      </c>
      <c r="M44" s="89">
        <v>60</v>
      </c>
      <c r="N44" s="46" t="s">
        <v>26</v>
      </c>
      <c r="O44" s="83">
        <v>4767</v>
      </c>
      <c r="P44" s="84">
        <v>314</v>
      </c>
      <c r="Q44" s="89">
        <v>175</v>
      </c>
      <c r="T44" s="110"/>
    </row>
    <row r="45" spans="1:20" ht="24.95" customHeight="1">
      <c r="A45" s="45" t="s">
        <v>90</v>
      </c>
      <c r="B45" s="1">
        <v>13341</v>
      </c>
      <c r="C45" s="1">
        <v>181</v>
      </c>
      <c r="D45" s="89">
        <v>81</v>
      </c>
      <c r="E45" s="89"/>
      <c r="F45" s="89"/>
      <c r="G45" s="299"/>
      <c r="I45" s="694" t="s">
        <v>35</v>
      </c>
      <c r="J45" s="695"/>
      <c r="K45" s="1">
        <v>6692</v>
      </c>
      <c r="L45" s="1">
        <v>235</v>
      </c>
      <c r="M45" s="89">
        <v>219</v>
      </c>
      <c r="N45" s="46" t="s">
        <v>29</v>
      </c>
      <c r="O45" s="83">
        <v>3303</v>
      </c>
      <c r="P45" s="84">
        <v>193</v>
      </c>
      <c r="Q45" s="89">
        <v>156</v>
      </c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4559</v>
      </c>
      <c r="P46" s="84">
        <v>237</v>
      </c>
      <c r="Q46" s="89">
        <v>175</v>
      </c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/>
      <c r="P47" s="84"/>
      <c r="Q47" s="89"/>
    </row>
    <row r="48" spans="1:20" ht="24.95" customHeight="1">
      <c r="A48" s="55"/>
      <c r="B48" s="89"/>
      <c r="C48" s="89"/>
      <c r="D48" s="89"/>
      <c r="E48" s="89"/>
      <c r="F48" s="89"/>
      <c r="I48" s="300"/>
      <c r="J48" s="301"/>
      <c r="K48" s="1"/>
      <c r="L48" s="1"/>
      <c r="M48" s="89"/>
      <c r="N48" s="46" t="s">
        <v>31</v>
      </c>
      <c r="O48" s="83">
        <v>6093</v>
      </c>
      <c r="P48" s="84">
        <v>322</v>
      </c>
      <c r="Q48" s="89">
        <v>46</v>
      </c>
    </row>
    <row r="49" spans="1:17" ht="24.95" customHeight="1">
      <c r="A49" s="55"/>
      <c r="B49" s="89"/>
      <c r="C49" s="89"/>
      <c r="D49" s="89"/>
      <c r="E49" s="89"/>
      <c r="F49" s="89"/>
      <c r="I49" s="300"/>
      <c r="J49" s="301"/>
      <c r="K49" s="1"/>
      <c r="L49" s="47"/>
      <c r="M49" s="89"/>
      <c r="N49" s="46" t="s">
        <v>99</v>
      </c>
      <c r="O49" s="86">
        <v>4586</v>
      </c>
      <c r="P49" s="84">
        <v>201</v>
      </c>
      <c r="Q49" s="89">
        <v>193</v>
      </c>
    </row>
    <row r="50" spans="1:17" ht="24.95" customHeight="1">
      <c r="A50" s="55"/>
      <c r="B50" s="89"/>
      <c r="C50" s="89"/>
      <c r="D50" s="89"/>
      <c r="E50" s="89"/>
      <c r="F50" s="89"/>
      <c r="I50" s="300"/>
      <c r="J50" s="301"/>
      <c r="K50" s="1"/>
      <c r="L50" s="47"/>
      <c r="M50" s="89"/>
      <c r="N50" s="46" t="s">
        <v>32</v>
      </c>
      <c r="O50" s="86">
        <v>6093</v>
      </c>
      <c r="P50" s="84">
        <v>239</v>
      </c>
      <c r="Q50" s="89">
        <v>153</v>
      </c>
    </row>
    <row r="51" spans="1:17" ht="24.95" customHeight="1">
      <c r="A51" s="45" t="s">
        <v>91</v>
      </c>
      <c r="B51" s="69">
        <f>K60</f>
        <v>34517</v>
      </c>
      <c r="C51" s="69">
        <f>L60</f>
        <v>1288</v>
      </c>
      <c r="D51" s="69">
        <f>M60</f>
        <v>666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>
        <v>8570</v>
      </c>
      <c r="P51" s="85">
        <v>301</v>
      </c>
      <c r="Q51" s="69">
        <v>288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1387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1537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0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72964</v>
      </c>
      <c r="C60" s="59">
        <f>SUM(C37:C59)</f>
        <v>2124</v>
      </c>
      <c r="D60" s="59">
        <f>SUM(D37:D59)</f>
        <v>1387</v>
      </c>
      <c r="E60" s="59">
        <f>SUM(E37:E59)</f>
        <v>0</v>
      </c>
      <c r="F60" s="59">
        <f>SUM(F37:F59)</f>
        <v>9007</v>
      </c>
      <c r="I60" s="97"/>
      <c r="J60" s="90"/>
      <c r="K60" s="56">
        <f>SUM(K37:K59)</f>
        <v>34517</v>
      </c>
      <c r="L60" s="56">
        <f>SUM(L37:L59)</f>
        <v>1288</v>
      </c>
      <c r="M60" s="59">
        <f>SUM(M37:M59)</f>
        <v>666</v>
      </c>
      <c r="N60" s="79" t="s">
        <v>19</v>
      </c>
      <c r="O60" s="58">
        <f>SUM(O37:O59)</f>
        <v>53914</v>
      </c>
      <c r="P60" s="58">
        <f>SUM(P37:P59)</f>
        <v>2194</v>
      </c>
      <c r="Q60" s="59">
        <f>SUM(Q37:Q59)</f>
        <v>1537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81971</v>
      </c>
      <c r="C63" s="30"/>
    </row>
    <row r="64" spans="1:17" ht="24.95" customHeight="1">
      <c r="A64" s="29"/>
      <c r="B64" s="30"/>
      <c r="C64" s="30"/>
    </row>
    <row r="65" spans="1:17" ht="42.75" customHeight="1">
      <c r="A65" s="60" t="s">
        <v>4</v>
      </c>
      <c r="B65" s="696">
        <f>SUM(B29,P29,AB29,B60,O60,AO29)</f>
        <v>426931</v>
      </c>
      <c r="C65" s="697"/>
      <c r="D65" s="61" t="s">
        <v>5</v>
      </c>
      <c r="E65" s="62">
        <f>SUM(C60,P60,C29,Q29,AC29,AP29)</f>
        <v>8018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13849</v>
      </c>
      <c r="L65" s="688" t="s">
        <v>108</v>
      </c>
      <c r="M65" s="689"/>
      <c r="N65" s="690">
        <f>Q67-O67</f>
        <v>241552</v>
      </c>
      <c r="O65" s="691"/>
    </row>
    <row r="66" spans="1:17" ht="15.75" customHeight="1">
      <c r="A66" s="298"/>
      <c r="B66" s="298"/>
      <c r="C66" s="298"/>
      <c r="D66" s="298"/>
      <c r="E66" s="298"/>
      <c r="F66" s="298"/>
      <c r="G66" s="298"/>
      <c r="H66" s="298"/>
      <c r="I66" s="298"/>
    </row>
    <row r="67" spans="1:17" ht="15.75" customHeight="1">
      <c r="A67" s="298"/>
      <c r="B67" s="298"/>
      <c r="C67" s="298"/>
      <c r="D67" s="298"/>
      <c r="E67" s="298"/>
      <c r="F67" s="298"/>
      <c r="G67" s="298"/>
      <c r="H67" s="298"/>
      <c r="I67" s="298"/>
      <c r="O67">
        <v>750</v>
      </c>
      <c r="Q67">
        <v>242302</v>
      </c>
    </row>
    <row r="68" spans="1:17" ht="15.75" customHeight="1">
      <c r="C68" s="298"/>
      <c r="D68" s="298"/>
      <c r="E68" s="298"/>
      <c r="F68" s="298"/>
      <c r="G68" s="298"/>
      <c r="H68" s="298"/>
      <c r="I68" s="298"/>
    </row>
    <row r="69" spans="1:17" ht="15.75" customHeight="1"/>
    <row r="70" spans="1:17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-241552</v>
      </c>
    </row>
    <row r="71" spans="1:17" ht="18.75">
      <c r="A71" s="7" t="s">
        <v>48</v>
      </c>
      <c r="B71" s="8"/>
      <c r="C71" s="8"/>
      <c r="D71" s="63"/>
      <c r="E71" s="34"/>
      <c r="F71" s="34">
        <f>SUM(B71:E71)</f>
        <v>0</v>
      </c>
      <c r="G71" s="33"/>
      <c r="H71" s="33"/>
      <c r="I71" s="179">
        <v>15987</v>
      </c>
      <c r="J71" s="298"/>
      <c r="K71" s="5">
        <v>0</v>
      </c>
      <c r="L71" s="5">
        <v>7</v>
      </c>
      <c r="M71" s="5">
        <f>L71+K71</f>
        <v>7</v>
      </c>
    </row>
    <row r="72" spans="1:17" ht="18.75">
      <c r="A72" s="7" t="s">
        <v>49</v>
      </c>
      <c r="B72" s="8"/>
      <c r="C72" s="8"/>
      <c r="D72" s="63"/>
      <c r="E72" s="34"/>
      <c r="F72" s="34">
        <f>SUM(B72:E72)</f>
        <v>0</v>
      </c>
      <c r="G72" s="33"/>
      <c r="H72" s="33"/>
      <c r="I72" s="180">
        <v>800</v>
      </c>
      <c r="J72" s="298"/>
      <c r="K72" s="66">
        <v>32</v>
      </c>
      <c r="L72" s="67">
        <v>84</v>
      </c>
      <c r="M72" s="5">
        <f>L72+K72</f>
        <v>116</v>
      </c>
    </row>
    <row r="73" spans="1:17" ht="18.75">
      <c r="A73" s="10" t="s">
        <v>50</v>
      </c>
      <c r="B73" s="8"/>
      <c r="C73" s="8"/>
      <c r="D73" s="63"/>
      <c r="E73" s="34"/>
      <c r="F73" s="34"/>
      <c r="G73" s="33"/>
      <c r="H73" s="33"/>
      <c r="I73" s="180">
        <v>8728</v>
      </c>
      <c r="J73" s="298"/>
      <c r="K73" s="9">
        <f>K71/K72*100-100</f>
        <v>-100</v>
      </c>
      <c r="L73" s="9">
        <f>L71/L72*100-100</f>
        <v>-91.666666666666671</v>
      </c>
      <c r="M73" s="9">
        <f>M71/M72*100-100</f>
        <v>-93.965517241379317</v>
      </c>
    </row>
    <row r="74" spans="1:17" ht="18.75">
      <c r="A74" s="10" t="s">
        <v>50</v>
      </c>
      <c r="B74" s="8">
        <f>B71+B72</f>
        <v>0</v>
      </c>
      <c r="C74" s="8">
        <f>C71+C72</f>
        <v>0</v>
      </c>
      <c r="D74" s="8">
        <f>D71+D72</f>
        <v>0</v>
      </c>
      <c r="E74" s="8">
        <f>E71+E72</f>
        <v>0</v>
      </c>
      <c r="F74" s="34">
        <f>SUM(B74:E74)</f>
        <v>0</v>
      </c>
      <c r="G74" s="33"/>
      <c r="H74" s="33"/>
      <c r="I74" s="180">
        <v>424</v>
      </c>
      <c r="J74" s="298"/>
      <c r="K74" s="298"/>
      <c r="L74" s="298"/>
    </row>
    <row r="75" spans="1:17" ht="15.75" customHeight="1">
      <c r="I75" s="180">
        <v>38</v>
      </c>
      <c r="J75" s="298"/>
      <c r="K75" s="298"/>
      <c r="L75" s="298"/>
    </row>
    <row r="76" spans="1:17" ht="18.75">
      <c r="A76" s="7" t="s">
        <v>51</v>
      </c>
      <c r="B76" s="6"/>
      <c r="C76" s="6"/>
      <c r="I76" s="181">
        <v>10</v>
      </c>
    </row>
    <row r="77" spans="1:17" ht="15.75" customHeight="1">
      <c r="I77" s="181"/>
    </row>
    <row r="78" spans="1:17" ht="15.75" customHeight="1">
      <c r="I78" s="181"/>
      <c r="K78" s="692"/>
      <c r="L78" s="692"/>
    </row>
    <row r="79" spans="1:17" ht="15.75" customHeight="1">
      <c r="I79" s="182"/>
      <c r="K79" s="693"/>
      <c r="L79" s="693"/>
    </row>
    <row r="80" spans="1:17" ht="24">
      <c r="A80" s="684"/>
      <c r="B80" s="685"/>
      <c r="C80" s="685"/>
      <c r="D80" s="685"/>
      <c r="E80" s="298"/>
      <c r="F80" s="298"/>
      <c r="G80" s="298"/>
      <c r="H80" s="298"/>
      <c r="I80" s="183">
        <f>SUM(I71:I79)</f>
        <v>25987</v>
      </c>
      <c r="J80" s="92"/>
      <c r="K80" s="93"/>
    </row>
    <row r="81" spans="1:15" ht="23.25">
      <c r="A81" s="687"/>
      <c r="B81" s="685"/>
      <c r="C81" s="686"/>
      <c r="D81" s="685"/>
      <c r="E81" s="298"/>
      <c r="F81" s="298"/>
      <c r="G81" s="298"/>
      <c r="H81" s="298"/>
      <c r="I81" s="298"/>
      <c r="J81" s="92"/>
      <c r="K81" s="93"/>
    </row>
    <row r="82" spans="1:15" ht="23.25">
      <c r="A82" s="687"/>
      <c r="B82" s="685"/>
      <c r="C82" s="686"/>
      <c r="D82" s="685"/>
      <c r="E82" s="298"/>
      <c r="F82" s="298"/>
      <c r="G82" s="298"/>
      <c r="H82" s="298"/>
      <c r="I82" s="298"/>
      <c r="J82" s="94"/>
      <c r="K82" s="93"/>
    </row>
    <row r="83" spans="1:15" ht="24">
      <c r="A83" s="684"/>
      <c r="B83" s="685"/>
      <c r="C83" s="686"/>
      <c r="D83" s="685"/>
      <c r="E83" s="298"/>
      <c r="F83" s="298"/>
      <c r="G83" s="298"/>
      <c r="H83" s="298"/>
      <c r="I83" s="298"/>
      <c r="J83" s="93"/>
      <c r="K83" s="93"/>
    </row>
    <row r="84" spans="1:15" ht="24">
      <c r="A84" s="684"/>
      <c r="B84" s="685"/>
      <c r="C84" s="686"/>
      <c r="D84" s="685"/>
      <c r="E84" s="298"/>
      <c r="F84" s="298"/>
      <c r="G84" s="298"/>
      <c r="H84" s="298"/>
      <c r="I84" s="298"/>
      <c r="J84" s="93"/>
      <c r="K84" s="93"/>
    </row>
    <row r="85" spans="1:15" ht="24">
      <c r="A85" s="684"/>
      <c r="B85" s="685"/>
      <c r="C85" s="686"/>
      <c r="D85" s="685"/>
      <c r="E85" s="298"/>
      <c r="F85" s="298"/>
      <c r="G85" s="298"/>
      <c r="H85" s="298"/>
      <c r="I85" s="298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A1:AH1"/>
    <mergeCell ref="AN1:AU1"/>
    <mergeCell ref="A2:J2"/>
    <mergeCell ref="O2:V2"/>
    <mergeCell ref="AA2:AH2"/>
    <mergeCell ref="AN2:AU2"/>
    <mergeCell ref="I37:J37"/>
    <mergeCell ref="I38:J38"/>
    <mergeCell ref="I39:J39"/>
    <mergeCell ref="A1:J1"/>
    <mergeCell ref="O1:V1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L65:M65"/>
    <mergeCell ref="N65:O65"/>
    <mergeCell ref="K78:L78"/>
    <mergeCell ref="K79:L79"/>
    <mergeCell ref="A80:D80"/>
    <mergeCell ref="A85:B85"/>
    <mergeCell ref="C85:D85"/>
    <mergeCell ref="A82:B82"/>
    <mergeCell ref="C82:D82"/>
    <mergeCell ref="A83:B83"/>
    <mergeCell ref="C83:D83"/>
    <mergeCell ref="A84:B84"/>
    <mergeCell ref="C84:D84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45"/>
  <sheetViews>
    <sheetView topLeftCell="A15" zoomScale="110" zoomScaleNormal="110" zoomScaleSheetLayoutView="110" workbookViewId="0">
      <selection activeCell="D41" sqref="D41"/>
    </sheetView>
  </sheetViews>
  <sheetFormatPr defaultColWidth="14.42578125" defaultRowHeight="15" customHeight="1"/>
  <cols>
    <col min="1" max="1" width="11.5703125" bestFit="1" customWidth="1"/>
    <col min="2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13" ht="20.25" customHeight="1">
      <c r="A1" s="660" t="s">
        <v>263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13" ht="27">
      <c r="A2" s="309" t="s">
        <v>52</v>
      </c>
      <c r="B2" s="217" t="s">
        <v>53</v>
      </c>
      <c r="C2" s="662" t="s">
        <v>54</v>
      </c>
      <c r="D2" s="662"/>
      <c r="E2" s="218" t="s">
        <v>55</v>
      </c>
      <c r="F2" s="309" t="s">
        <v>56</v>
      </c>
      <c r="G2" s="309" t="s">
        <v>57</v>
      </c>
      <c r="H2" s="309" t="s">
        <v>58</v>
      </c>
    </row>
    <row r="3" spans="1:13" ht="27">
      <c r="A3" s="19"/>
      <c r="B3" s="219"/>
      <c r="C3" s="663"/>
      <c r="D3" s="663"/>
      <c r="E3" s="121"/>
      <c r="F3" s="19"/>
      <c r="G3" s="19"/>
      <c r="H3" s="311" t="s">
        <v>264</v>
      </c>
    </row>
    <row r="4" spans="1:13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13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</row>
    <row r="6" spans="1:13">
      <c r="A6" s="19">
        <v>57</v>
      </c>
      <c r="B6" s="308">
        <v>6</v>
      </c>
      <c r="C6" s="666" t="s">
        <v>92</v>
      </c>
      <c r="D6" s="667"/>
      <c r="E6" s="19">
        <v>26</v>
      </c>
      <c r="F6" s="19">
        <v>2</v>
      </c>
      <c r="G6" s="19">
        <v>26</v>
      </c>
      <c r="H6" s="20" t="s">
        <v>59</v>
      </c>
      <c r="J6" s="129"/>
      <c r="L6" s="15"/>
      <c r="M6" s="16"/>
    </row>
    <row r="7" spans="1:13">
      <c r="A7" s="19">
        <v>58</v>
      </c>
      <c r="B7" s="219">
        <v>6.3</v>
      </c>
      <c r="C7" s="711" t="s">
        <v>122</v>
      </c>
      <c r="D7" s="712"/>
      <c r="E7" s="121">
        <v>259.94</v>
      </c>
      <c r="F7" s="19">
        <v>6</v>
      </c>
      <c r="G7" s="19">
        <v>259.94</v>
      </c>
      <c r="H7" s="20" t="s">
        <v>59</v>
      </c>
      <c r="J7" s="117">
        <v>1</v>
      </c>
      <c r="L7" s="15"/>
      <c r="M7" s="16"/>
    </row>
    <row r="8" spans="1:13">
      <c r="A8" s="19">
        <v>61</v>
      </c>
      <c r="B8" s="308">
        <v>12.3</v>
      </c>
      <c r="C8" s="713" t="s">
        <v>118</v>
      </c>
      <c r="D8" s="713"/>
      <c r="E8" s="19">
        <v>50.88</v>
      </c>
      <c r="F8" s="19">
        <v>0</v>
      </c>
      <c r="G8" s="19">
        <v>19.39</v>
      </c>
      <c r="H8" s="20" t="s">
        <v>59</v>
      </c>
      <c r="J8" s="117"/>
      <c r="L8" s="15"/>
      <c r="M8" s="16"/>
    </row>
    <row r="9" spans="1:13">
      <c r="A9" s="19">
        <v>61</v>
      </c>
      <c r="B9" s="308">
        <v>18.45</v>
      </c>
      <c r="C9" s="666" t="s">
        <v>148</v>
      </c>
      <c r="D9" s="667"/>
      <c r="E9" s="19">
        <v>107.23</v>
      </c>
      <c r="F9" s="19">
        <v>0</v>
      </c>
      <c r="G9" s="19">
        <v>10</v>
      </c>
      <c r="H9" s="311" t="s">
        <v>230</v>
      </c>
      <c r="J9" s="117"/>
      <c r="L9" s="15"/>
      <c r="M9" s="16"/>
    </row>
    <row r="10" spans="1:13">
      <c r="A10" s="19">
        <v>62</v>
      </c>
      <c r="B10" s="219">
        <v>10</v>
      </c>
      <c r="C10" s="666" t="s">
        <v>153</v>
      </c>
      <c r="D10" s="667"/>
      <c r="E10" s="121">
        <v>33.53</v>
      </c>
      <c r="F10" s="19">
        <v>1</v>
      </c>
      <c r="G10" s="19">
        <v>33.53</v>
      </c>
      <c r="H10" s="20" t="s">
        <v>59</v>
      </c>
      <c r="J10" s="117"/>
      <c r="L10" s="15"/>
      <c r="M10" s="16"/>
    </row>
    <row r="11" spans="1:13" ht="15" customHeight="1">
      <c r="A11" s="19">
        <v>66</v>
      </c>
      <c r="B11" s="308">
        <v>5.45</v>
      </c>
      <c r="C11" s="714" t="s">
        <v>94</v>
      </c>
      <c r="D11" s="715"/>
      <c r="E11" s="19">
        <v>231.38</v>
      </c>
      <c r="F11" s="19">
        <v>8</v>
      </c>
      <c r="G11" s="19">
        <v>231.38</v>
      </c>
      <c r="H11" s="20" t="s">
        <v>59</v>
      </c>
      <c r="J11" s="129"/>
      <c r="L11" s="15"/>
      <c r="M11" s="16"/>
    </row>
    <row r="12" spans="1:13" ht="15" customHeight="1">
      <c r="A12" s="11">
        <v>67</v>
      </c>
      <c r="B12" s="120">
        <v>5.3</v>
      </c>
      <c r="C12" s="659" t="s">
        <v>95</v>
      </c>
      <c r="D12" s="659"/>
      <c r="E12" s="122">
        <v>99.64</v>
      </c>
      <c r="F12" s="11">
        <v>2</v>
      </c>
      <c r="G12" s="11">
        <v>99.64</v>
      </c>
      <c r="H12" s="20" t="s">
        <v>59</v>
      </c>
      <c r="J12" s="117"/>
      <c r="L12" s="15"/>
      <c r="M12" s="16"/>
    </row>
    <row r="13" spans="1:13" ht="15" customHeight="1">
      <c r="A13" s="11">
        <v>68</v>
      </c>
      <c r="B13" s="120">
        <v>16.45</v>
      </c>
      <c r="C13" s="716" t="s">
        <v>121</v>
      </c>
      <c r="D13" s="716"/>
      <c r="E13" s="19">
        <v>191.77</v>
      </c>
      <c r="F13" s="19">
        <v>0</v>
      </c>
      <c r="G13" s="19">
        <v>65.81</v>
      </c>
      <c r="H13" s="20" t="s">
        <v>59</v>
      </c>
      <c r="J13" s="129"/>
      <c r="L13" s="15"/>
      <c r="M13" s="16"/>
    </row>
    <row r="14" spans="1:13">
      <c r="A14" s="19" t="s">
        <v>101</v>
      </c>
      <c r="B14" s="219">
        <v>5.3</v>
      </c>
      <c r="C14" s="659" t="s">
        <v>60</v>
      </c>
      <c r="D14" s="659"/>
      <c r="E14" s="121">
        <v>519.36</v>
      </c>
      <c r="F14" s="19">
        <v>13</v>
      </c>
      <c r="G14" s="19">
        <v>519.36</v>
      </c>
      <c r="H14" s="20" t="s">
        <v>59</v>
      </c>
      <c r="J14" s="117">
        <v>1</v>
      </c>
      <c r="L14" s="15"/>
      <c r="M14" s="16"/>
    </row>
    <row r="15" spans="1:13" ht="18.75">
      <c r="A15" s="19"/>
      <c r="B15" s="219"/>
      <c r="C15" s="664" t="s">
        <v>21</v>
      </c>
      <c r="D15" s="664"/>
      <c r="E15" s="121"/>
      <c r="F15" s="19"/>
      <c r="G15" s="19"/>
      <c r="H15" s="20"/>
      <c r="J15" s="129"/>
      <c r="L15" s="15"/>
      <c r="M15" s="16"/>
    </row>
    <row r="16" spans="1:13">
      <c r="A16" s="19"/>
      <c r="B16" s="219"/>
      <c r="C16" s="668"/>
      <c r="D16" s="669"/>
      <c r="E16" s="121"/>
      <c r="F16" s="19"/>
      <c r="G16" s="19"/>
      <c r="H16" s="20"/>
      <c r="J16" s="129"/>
      <c r="L16" s="15"/>
      <c r="M16" s="16"/>
    </row>
    <row r="17" spans="1:19">
      <c r="A17" s="19">
        <v>31</v>
      </c>
      <c r="B17" s="219">
        <v>12.55</v>
      </c>
      <c r="C17" s="659" t="s">
        <v>93</v>
      </c>
      <c r="D17" s="659"/>
      <c r="E17" s="121">
        <v>54.8</v>
      </c>
      <c r="F17" s="19">
        <v>2</v>
      </c>
      <c r="G17" s="19">
        <f>E17</f>
        <v>54.8</v>
      </c>
      <c r="H17" s="20" t="s">
        <v>59</v>
      </c>
      <c r="J17" s="129"/>
      <c r="L17" s="15"/>
      <c r="M17" s="16"/>
    </row>
    <row r="18" spans="1:19">
      <c r="A18" s="19">
        <v>34</v>
      </c>
      <c r="B18" s="219">
        <v>13</v>
      </c>
      <c r="C18" s="659" t="s">
        <v>120</v>
      </c>
      <c r="D18" s="659"/>
      <c r="E18" s="121">
        <v>36.369999999999997</v>
      </c>
      <c r="F18" s="19">
        <v>2</v>
      </c>
      <c r="G18" s="19">
        <f>F18*E18</f>
        <v>72.739999999999995</v>
      </c>
      <c r="H18" s="13" t="s">
        <v>59</v>
      </c>
      <c r="J18" s="129"/>
      <c r="L18" s="15"/>
      <c r="M18" s="16"/>
    </row>
    <row r="19" spans="1:19" ht="15" customHeight="1">
      <c r="A19" s="19">
        <v>71</v>
      </c>
      <c r="B19" s="219">
        <v>7</v>
      </c>
      <c r="C19" s="672" t="s">
        <v>112</v>
      </c>
      <c r="D19" s="672"/>
      <c r="E19" s="121">
        <v>31</v>
      </c>
      <c r="F19" s="19">
        <v>2</v>
      </c>
      <c r="G19" s="19">
        <v>31</v>
      </c>
      <c r="H19" s="20" t="s">
        <v>59</v>
      </c>
      <c r="J19" s="117"/>
      <c r="L19" s="15"/>
      <c r="M19" s="16"/>
    </row>
    <row r="20" spans="1:19">
      <c r="A20" s="19">
        <v>72</v>
      </c>
      <c r="B20" s="219">
        <v>8</v>
      </c>
      <c r="C20" s="659" t="s">
        <v>151</v>
      </c>
      <c r="D20" s="659"/>
      <c r="E20" s="121">
        <v>140.62</v>
      </c>
      <c r="F20" s="19">
        <v>2</v>
      </c>
      <c r="G20" s="19">
        <f>F20*E20</f>
        <v>281.24</v>
      </c>
      <c r="H20" s="20" t="s">
        <v>59</v>
      </c>
      <c r="J20" s="129">
        <v>1</v>
      </c>
      <c r="L20" s="15"/>
      <c r="M20" s="16"/>
    </row>
    <row r="21" spans="1:19">
      <c r="A21" s="19" t="s">
        <v>257</v>
      </c>
      <c r="B21" s="219">
        <v>14</v>
      </c>
      <c r="C21" s="659" t="s">
        <v>252</v>
      </c>
      <c r="D21" s="659"/>
      <c r="E21" s="121">
        <v>239.28</v>
      </c>
      <c r="F21" s="19">
        <v>2</v>
      </c>
      <c r="G21" s="19">
        <f>F21*E21</f>
        <v>478.56</v>
      </c>
      <c r="H21" s="20" t="s">
        <v>232</v>
      </c>
      <c r="J21" s="129"/>
      <c r="L21" s="15"/>
      <c r="M21" s="16"/>
    </row>
    <row r="22" spans="1:19">
      <c r="A22" s="19" t="s">
        <v>150</v>
      </c>
      <c r="B22" s="219">
        <v>13.3</v>
      </c>
      <c r="C22" s="659" t="s">
        <v>146</v>
      </c>
      <c r="D22" s="659"/>
      <c r="E22" s="121">
        <v>433.34</v>
      </c>
      <c r="F22" s="19">
        <v>6</v>
      </c>
      <c r="G22" s="19">
        <v>433.34</v>
      </c>
      <c r="H22" s="20" t="s">
        <v>59</v>
      </c>
      <c r="J22" s="117">
        <v>1</v>
      </c>
      <c r="L22" s="15"/>
      <c r="M22" s="16"/>
    </row>
    <row r="23" spans="1:19">
      <c r="A23" s="11">
        <v>79</v>
      </c>
      <c r="B23" s="12">
        <v>6</v>
      </c>
      <c r="C23" s="717" t="s">
        <v>96</v>
      </c>
      <c r="D23" s="718"/>
      <c r="E23" s="11">
        <v>278.91000000000003</v>
      </c>
      <c r="F23" s="11">
        <v>8</v>
      </c>
      <c r="G23" s="11">
        <v>278.91000000000003</v>
      </c>
      <c r="H23" s="20" t="s">
        <v>59</v>
      </c>
      <c r="J23" s="117">
        <v>1</v>
      </c>
      <c r="L23" s="15"/>
      <c r="M23" s="16"/>
    </row>
    <row r="24" spans="1:19">
      <c r="A24" s="19">
        <v>80</v>
      </c>
      <c r="B24" s="219">
        <v>15.1</v>
      </c>
      <c r="C24" s="672" t="s">
        <v>62</v>
      </c>
      <c r="D24" s="672"/>
      <c r="E24" s="121">
        <v>49.76</v>
      </c>
      <c r="F24" s="19">
        <v>2</v>
      </c>
      <c r="G24" s="19">
        <v>49.76</v>
      </c>
      <c r="H24" s="20" t="s">
        <v>59</v>
      </c>
      <c r="J24" s="117"/>
      <c r="L24" s="15"/>
      <c r="M24" s="16"/>
    </row>
    <row r="25" spans="1:19">
      <c r="A25" s="19">
        <v>82</v>
      </c>
      <c r="B25" s="219">
        <v>15.5</v>
      </c>
      <c r="C25" s="672" t="s">
        <v>63</v>
      </c>
      <c r="D25" s="672"/>
      <c r="E25" s="121">
        <v>44.76</v>
      </c>
      <c r="F25" s="19">
        <v>2</v>
      </c>
      <c r="G25" s="19">
        <v>44.76</v>
      </c>
      <c r="H25" s="20" t="s">
        <v>59</v>
      </c>
      <c r="J25" s="117"/>
      <c r="L25" s="15"/>
      <c r="M25" s="16"/>
    </row>
    <row r="26" spans="1:19">
      <c r="A26" s="19">
        <v>82</v>
      </c>
      <c r="B26" s="308">
        <v>16.55</v>
      </c>
      <c r="C26" s="673" t="s">
        <v>97</v>
      </c>
      <c r="D26" s="674"/>
      <c r="E26" s="19">
        <v>31</v>
      </c>
      <c r="F26" s="19">
        <v>2</v>
      </c>
      <c r="G26" s="19">
        <v>31</v>
      </c>
      <c r="H26" s="20" t="s">
        <v>59</v>
      </c>
      <c r="J26" s="117"/>
      <c r="L26" s="15"/>
      <c r="M26" s="16"/>
    </row>
    <row r="27" spans="1:19">
      <c r="A27" s="19">
        <v>83</v>
      </c>
      <c r="B27" s="308">
        <v>11.15</v>
      </c>
      <c r="C27" s="673" t="s">
        <v>149</v>
      </c>
      <c r="D27" s="674"/>
      <c r="E27" s="19">
        <v>37.590000000000003</v>
      </c>
      <c r="F27" s="19">
        <v>2</v>
      </c>
      <c r="G27" s="19">
        <f>F27*E27</f>
        <v>75.180000000000007</v>
      </c>
      <c r="H27" s="20" t="s">
        <v>59</v>
      </c>
      <c r="J27" s="117"/>
      <c r="L27" s="15"/>
      <c r="M27" s="16"/>
    </row>
    <row r="28" spans="1:19">
      <c r="A28" s="111">
        <v>85</v>
      </c>
      <c r="B28" s="112">
        <v>6.3</v>
      </c>
      <c r="C28" s="719" t="s">
        <v>98</v>
      </c>
      <c r="D28" s="720"/>
      <c r="E28" s="111">
        <v>267.2</v>
      </c>
      <c r="F28" s="111">
        <v>6</v>
      </c>
      <c r="G28" s="111">
        <v>267.2</v>
      </c>
      <c r="H28" s="20" t="s">
        <v>59</v>
      </c>
      <c r="J28" s="117">
        <v>1</v>
      </c>
      <c r="L28" s="15"/>
      <c r="M28" s="16"/>
    </row>
    <row r="29" spans="1:19">
      <c r="A29" s="19">
        <v>89</v>
      </c>
      <c r="B29" s="219">
        <v>5.3</v>
      </c>
      <c r="C29" s="659" t="s">
        <v>123</v>
      </c>
      <c r="D29" s="659"/>
      <c r="E29" s="121">
        <v>48.57</v>
      </c>
      <c r="F29" s="19">
        <v>2</v>
      </c>
      <c r="G29" s="19">
        <v>48.57</v>
      </c>
      <c r="H29" s="20" t="s">
        <v>59</v>
      </c>
      <c r="J29" s="117"/>
      <c r="L29" s="15"/>
      <c r="M29" s="16"/>
    </row>
    <row r="30" spans="1:19">
      <c r="A30" s="19"/>
      <c r="B30" s="219"/>
      <c r="C30" s="672"/>
      <c r="D30" s="672"/>
      <c r="E30" s="121"/>
      <c r="F30" s="19"/>
      <c r="G30" s="19"/>
      <c r="H30" s="20"/>
      <c r="J30" s="117"/>
      <c r="L30" s="15"/>
      <c r="M30" s="16"/>
    </row>
    <row r="31" spans="1:19" ht="13.5" customHeight="1">
      <c r="A31" s="19"/>
      <c r="B31" s="219"/>
      <c r="C31" s="663"/>
      <c r="D31" s="663"/>
      <c r="E31" s="122"/>
      <c r="F31" s="11"/>
      <c r="G31" s="11"/>
      <c r="H31" s="20"/>
      <c r="J31" s="15"/>
      <c r="L31" s="15"/>
      <c r="M31" s="17"/>
      <c r="N31" s="64"/>
      <c r="O31" s="65"/>
      <c r="P31" s="17"/>
      <c r="Q31" s="17"/>
      <c r="R31" s="17"/>
      <c r="S31" s="18"/>
    </row>
    <row r="32" spans="1:19" ht="15" customHeight="1">
      <c r="A32" s="19"/>
      <c r="B32" s="219"/>
      <c r="C32" s="662" t="s">
        <v>61</v>
      </c>
      <c r="D32" s="662"/>
      <c r="E32" s="121"/>
      <c r="F32" s="19">
        <f>SUM(F4:F30)</f>
        <v>72</v>
      </c>
      <c r="G32" s="19">
        <f>SUM(G4:G30)</f>
        <v>3412.1100000000006</v>
      </c>
      <c r="H32" s="20"/>
    </row>
    <row r="35" spans="1:20" ht="19.5" customHeight="1">
      <c r="A35" s="675" t="s">
        <v>114</v>
      </c>
      <c r="B35" s="676"/>
      <c r="C35" s="676"/>
      <c r="D35" s="676"/>
      <c r="E35" s="676"/>
      <c r="F35" s="676"/>
      <c r="J35" s="310" t="s">
        <v>124</v>
      </c>
      <c r="K35" s="677">
        <v>45207</v>
      </c>
      <c r="L35" s="677"/>
    </row>
    <row r="36" spans="1:20" ht="49.5">
      <c r="A36" s="307" t="s">
        <v>119</v>
      </c>
      <c r="B36" s="306" t="s">
        <v>53</v>
      </c>
      <c r="C36" s="306" t="s">
        <v>113</v>
      </c>
      <c r="D36" s="306" t="s">
        <v>4</v>
      </c>
      <c r="E36" s="306" t="s">
        <v>5</v>
      </c>
      <c r="F36" s="306" t="s">
        <v>115</v>
      </c>
      <c r="G36" s="114" t="s">
        <v>7</v>
      </c>
      <c r="H36" s="307" t="s">
        <v>116</v>
      </c>
      <c r="I36" s="678" t="s">
        <v>140</v>
      </c>
      <c r="J36" s="678"/>
      <c r="K36" s="678" t="s">
        <v>141</v>
      </c>
      <c r="L36" s="678"/>
      <c r="O36" s="678" t="s">
        <v>125</v>
      </c>
      <c r="P36" s="678"/>
      <c r="Q36" s="678" t="s">
        <v>126</v>
      </c>
      <c r="R36" s="678"/>
    </row>
    <row r="37" spans="1:20" ht="20.100000000000001" customHeight="1">
      <c r="A37" s="88">
        <v>1</v>
      </c>
      <c r="B37" s="123">
        <v>7</v>
      </c>
      <c r="C37" s="113">
        <v>246</v>
      </c>
      <c r="D37" s="19">
        <v>6566</v>
      </c>
      <c r="E37" s="19">
        <v>53</v>
      </c>
      <c r="F37" s="119">
        <v>232.2</v>
      </c>
      <c r="G37" s="115">
        <f>D37/F37</f>
        <v>28.277347114556417</v>
      </c>
      <c r="H37" s="34">
        <v>1</v>
      </c>
      <c r="I37" s="679" t="s">
        <v>129</v>
      </c>
      <c r="J37" s="679"/>
      <c r="K37" s="679" t="s">
        <v>152</v>
      </c>
      <c r="L37" s="679"/>
      <c r="O37" s="679" t="s">
        <v>127</v>
      </c>
      <c r="P37" s="679"/>
      <c r="Q37" s="679" t="s">
        <v>136</v>
      </c>
      <c r="R37" s="679"/>
      <c r="S37">
        <v>434</v>
      </c>
      <c r="T37" s="15" t="s">
        <v>131</v>
      </c>
    </row>
    <row r="38" spans="1:20" ht="20.100000000000001" customHeight="1">
      <c r="A38" s="88">
        <v>2</v>
      </c>
      <c r="B38" s="123">
        <v>15.45</v>
      </c>
      <c r="C38" s="113">
        <v>246</v>
      </c>
      <c r="D38" s="19">
        <v>3929</v>
      </c>
      <c r="E38" s="19">
        <v>37</v>
      </c>
      <c r="F38" s="119">
        <v>232.2</v>
      </c>
      <c r="G38" s="115">
        <f t="shared" ref="G38:G41" si="0">D38/F38</f>
        <v>16.920757967269594</v>
      </c>
      <c r="H38" s="34">
        <v>1</v>
      </c>
      <c r="I38" s="679" t="s">
        <v>128</v>
      </c>
      <c r="J38" s="679"/>
      <c r="K38" s="679" t="s">
        <v>138</v>
      </c>
      <c r="L38" s="679"/>
      <c r="O38" s="679" t="s">
        <v>128</v>
      </c>
      <c r="P38" s="679"/>
      <c r="Q38" s="679" t="s">
        <v>137</v>
      </c>
      <c r="R38" s="679"/>
      <c r="S38">
        <v>60</v>
      </c>
      <c r="T38" s="15" t="s">
        <v>132</v>
      </c>
    </row>
    <row r="39" spans="1:20" ht="20.100000000000001" customHeight="1">
      <c r="A39" s="88"/>
      <c r="B39" s="123"/>
      <c r="C39" s="113"/>
      <c r="D39" s="19"/>
      <c r="E39" s="19"/>
      <c r="F39" s="119"/>
      <c r="G39" s="115"/>
      <c r="H39" s="34"/>
      <c r="I39" s="680"/>
      <c r="J39" s="681"/>
      <c r="K39" s="679"/>
      <c r="L39" s="679"/>
      <c r="O39" s="679" t="s">
        <v>129</v>
      </c>
      <c r="P39" s="679"/>
      <c r="Q39" s="679" t="s">
        <v>138</v>
      </c>
      <c r="R39" s="679"/>
      <c r="S39">
        <v>170</v>
      </c>
      <c r="T39" s="15" t="s">
        <v>133</v>
      </c>
    </row>
    <row r="40" spans="1:20" ht="20.100000000000001" customHeight="1">
      <c r="A40" s="34"/>
      <c r="B40" s="119"/>
      <c r="C40" s="113"/>
      <c r="D40" s="19"/>
      <c r="E40" s="19"/>
      <c r="F40" s="119"/>
      <c r="G40" s="115"/>
      <c r="H40" s="34"/>
      <c r="I40" s="679"/>
      <c r="J40" s="679"/>
      <c r="K40" s="679"/>
      <c r="L40" s="679"/>
      <c r="O40" s="679" t="s">
        <v>130</v>
      </c>
      <c r="P40" s="679"/>
      <c r="Q40" s="679" t="s">
        <v>139</v>
      </c>
      <c r="R40" s="679"/>
      <c r="S40">
        <v>1078</v>
      </c>
      <c r="T40" s="15" t="s">
        <v>134</v>
      </c>
    </row>
    <row r="41" spans="1:20" ht="20.100000000000001" customHeight="1">
      <c r="A41" s="34"/>
      <c r="B41" s="116"/>
      <c r="C41" s="116"/>
      <c r="D41" s="116">
        <f>SUM(D37:D40)</f>
        <v>10495</v>
      </c>
      <c r="E41" s="116">
        <f>SUM(E37:E40)</f>
        <v>90</v>
      </c>
      <c r="F41" s="119">
        <f>SUM(F37:F40)</f>
        <v>464.4</v>
      </c>
      <c r="G41" s="115">
        <f t="shared" si="0"/>
        <v>22.599052540913007</v>
      </c>
      <c r="H41" s="116">
        <f>SUM(H37:H40)</f>
        <v>2</v>
      </c>
      <c r="I41" s="682"/>
      <c r="J41" s="682"/>
      <c r="K41" s="682"/>
      <c r="L41" s="682"/>
      <c r="O41" s="680" t="s">
        <v>142</v>
      </c>
      <c r="P41" s="681"/>
      <c r="Q41" s="679" t="s">
        <v>152</v>
      </c>
      <c r="R41" s="679"/>
      <c r="S41">
        <v>191</v>
      </c>
      <c r="T41" s="15" t="s">
        <v>135</v>
      </c>
    </row>
    <row r="45" spans="1:20" ht="15" customHeight="1">
      <c r="F45" s="16"/>
    </row>
  </sheetData>
  <mergeCells count="58">
    <mergeCell ref="I41:J41"/>
    <mergeCell ref="K41:L41"/>
    <mergeCell ref="O41:P41"/>
    <mergeCell ref="Q41:R41"/>
    <mergeCell ref="C21:D21"/>
    <mergeCell ref="I39:J39"/>
    <mergeCell ref="K39:L39"/>
    <mergeCell ref="O39:P39"/>
    <mergeCell ref="Q39:R39"/>
    <mergeCell ref="I40:J40"/>
    <mergeCell ref="K40:L40"/>
    <mergeCell ref="O40:P40"/>
    <mergeCell ref="Q40:R40"/>
    <mergeCell ref="Q36:R36"/>
    <mergeCell ref="I37:J37"/>
    <mergeCell ref="K37:L37"/>
    <mergeCell ref="O37:P37"/>
    <mergeCell ref="Q37:R37"/>
    <mergeCell ref="I38:J38"/>
    <mergeCell ref="K38:L38"/>
    <mergeCell ref="O38:P38"/>
    <mergeCell ref="Q38:R38"/>
    <mergeCell ref="O36:P36"/>
    <mergeCell ref="C26:D26"/>
    <mergeCell ref="C27:D27"/>
    <mergeCell ref="C28:D28"/>
    <mergeCell ref="C29:D29"/>
    <mergeCell ref="C30:D30"/>
    <mergeCell ref="C31:D31"/>
    <mergeCell ref="C32:D32"/>
    <mergeCell ref="A35:F35"/>
    <mergeCell ref="K35:L35"/>
    <mergeCell ref="I36:J36"/>
    <mergeCell ref="K36:L36"/>
    <mergeCell ref="C25:D25"/>
    <mergeCell ref="C13:D13"/>
    <mergeCell ref="C14:D14"/>
    <mergeCell ref="C15:D15"/>
    <mergeCell ref="C16:D16"/>
    <mergeCell ref="C17:D17"/>
    <mergeCell ref="C18:D18"/>
    <mergeCell ref="C19:D19"/>
    <mergeCell ref="C20:D20"/>
    <mergeCell ref="C22:D22"/>
    <mergeCell ref="C23:D23"/>
    <mergeCell ref="C24:D24"/>
    <mergeCell ref="C12:D12"/>
    <mergeCell ref="A1:H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4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Y123"/>
  <sheetViews>
    <sheetView topLeftCell="A30" zoomScale="90" zoomScaleNormal="90" workbookViewId="0">
      <selection activeCell="N76" sqref="N76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262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319"/>
      <c r="B3" s="705" t="s">
        <v>65</v>
      </c>
      <c r="C3" s="706"/>
      <c r="D3" s="707"/>
      <c r="E3" s="330" t="s">
        <v>65</v>
      </c>
      <c r="F3" s="705" t="s">
        <v>67</v>
      </c>
      <c r="G3" s="707"/>
      <c r="H3" s="332"/>
      <c r="I3" s="330" t="s">
        <v>66</v>
      </c>
      <c r="J3" s="36"/>
      <c r="L3" s="698" t="s">
        <v>86</v>
      </c>
      <c r="M3" s="698"/>
      <c r="O3" s="319"/>
      <c r="P3" s="699" t="s">
        <v>65</v>
      </c>
      <c r="Q3" s="699"/>
      <c r="R3" s="699"/>
      <c r="S3" s="330" t="s">
        <v>65</v>
      </c>
      <c r="T3" s="330"/>
      <c r="U3" s="330" t="s">
        <v>67</v>
      </c>
      <c r="V3" s="27"/>
      <c r="X3" s="698" t="s">
        <v>86</v>
      </c>
      <c r="Y3" s="698"/>
      <c r="AA3" s="319"/>
      <c r="AB3" s="699" t="s">
        <v>65</v>
      </c>
      <c r="AC3" s="699"/>
      <c r="AD3" s="699"/>
      <c r="AE3" s="330" t="s">
        <v>65</v>
      </c>
      <c r="AF3" s="330"/>
      <c r="AG3" s="330" t="s">
        <v>69</v>
      </c>
      <c r="AH3" s="27"/>
      <c r="AK3" s="698" t="s">
        <v>86</v>
      </c>
      <c r="AL3" s="698"/>
      <c r="AN3" s="319"/>
      <c r="AO3" s="699" t="s">
        <v>65</v>
      </c>
      <c r="AP3" s="699"/>
      <c r="AQ3" s="699"/>
      <c r="AR3" s="330" t="s">
        <v>65</v>
      </c>
      <c r="AS3" s="330"/>
      <c r="AT3" s="330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331" t="s">
        <v>6</v>
      </c>
      <c r="E4" s="331" t="s">
        <v>104</v>
      </c>
      <c r="F4" s="331" t="s">
        <v>0</v>
      </c>
      <c r="G4" s="331" t="s">
        <v>68</v>
      </c>
      <c r="H4" s="331" t="s">
        <v>81</v>
      </c>
      <c r="I4" s="331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331" t="s">
        <v>6</v>
      </c>
      <c r="S4" s="331" t="s">
        <v>104</v>
      </c>
      <c r="T4" s="331" t="s">
        <v>81</v>
      </c>
      <c r="U4" s="331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331" t="s">
        <v>6</v>
      </c>
      <c r="AE4" s="331" t="s">
        <v>104</v>
      </c>
      <c r="AF4" s="331" t="s">
        <v>81</v>
      </c>
      <c r="AG4" s="331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331" t="s">
        <v>6</v>
      </c>
      <c r="AR4" s="331" t="s">
        <v>104</v>
      </c>
      <c r="AS4" s="331" t="s">
        <v>81</v>
      </c>
      <c r="AT4" s="331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3744</v>
      </c>
      <c r="C5" s="24">
        <v>115</v>
      </c>
      <c r="D5" s="24"/>
      <c r="E5" s="24"/>
      <c r="F5" s="24"/>
      <c r="G5" s="24"/>
      <c r="H5" s="22">
        <f t="shared" ref="H5:H18" si="0">B5-D5</f>
        <v>3744</v>
      </c>
      <c r="I5" s="22">
        <f t="shared" ref="I5:I18" si="1">G5+F5</f>
        <v>0</v>
      </c>
      <c r="J5" s="38">
        <f>B5/928.72</f>
        <v>4.0313549832026876</v>
      </c>
      <c r="K5" s="327"/>
      <c r="L5" s="327"/>
      <c r="M5" s="327"/>
      <c r="N5" s="327"/>
      <c r="O5" s="26" t="s">
        <v>70</v>
      </c>
      <c r="P5" s="23">
        <v>14900</v>
      </c>
      <c r="Q5" s="24">
        <v>130</v>
      </c>
      <c r="R5" s="24"/>
      <c r="S5" s="24">
        <v>81</v>
      </c>
      <c r="T5" s="22">
        <f t="shared" ref="T5:T28" si="2">P5-R5</f>
        <v>14900</v>
      </c>
      <c r="U5" s="24"/>
      <c r="V5" s="44">
        <f>P5/1191.62</f>
        <v>12.503986170087781</v>
      </c>
      <c r="AA5" s="26" t="s">
        <v>143</v>
      </c>
      <c r="AB5" s="89">
        <v>16752</v>
      </c>
      <c r="AC5" s="89">
        <v>196</v>
      </c>
      <c r="AD5" s="89"/>
      <c r="AE5" s="89">
        <v>204</v>
      </c>
      <c r="AF5" s="22">
        <f t="shared" ref="AF5:AF28" si="3">AB5-AD5</f>
        <v>16752</v>
      </c>
      <c r="AG5" s="89"/>
      <c r="AH5" s="44">
        <f>SUM(AB5:AB6)/384.4</f>
        <v>63.904786680541108</v>
      </c>
      <c r="AJ5" s="21"/>
      <c r="AN5" s="26" t="s">
        <v>82</v>
      </c>
      <c r="AO5" s="89">
        <v>16523</v>
      </c>
      <c r="AP5" s="89">
        <v>223</v>
      </c>
      <c r="AQ5" s="89"/>
      <c r="AR5" s="89">
        <v>682</v>
      </c>
      <c r="AS5" s="22">
        <f t="shared" ref="AS5:AS28" si="4">AO5-AQ5</f>
        <v>16523</v>
      </c>
      <c r="AT5" s="89"/>
      <c r="AU5" s="44">
        <f>SUM(AO5:AO6)/384.4</f>
        <v>42.983870967741936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327"/>
      <c r="L6" s="327"/>
      <c r="M6" s="327"/>
      <c r="N6" s="327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7813</v>
      </c>
      <c r="AC6" s="89">
        <v>130</v>
      </c>
      <c r="AD6" s="89"/>
      <c r="AE6" s="89">
        <v>175</v>
      </c>
      <c r="AF6" s="22">
        <f t="shared" si="3"/>
        <v>7813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2340</v>
      </c>
      <c r="C7" s="24">
        <v>95</v>
      </c>
      <c r="D7" s="24"/>
      <c r="E7" s="24">
        <v>70</v>
      </c>
      <c r="F7" s="24"/>
      <c r="G7" s="24"/>
      <c r="H7" s="22">
        <f t="shared" si="0"/>
        <v>2340</v>
      </c>
      <c r="I7" s="22">
        <f t="shared" si="1"/>
        <v>0</v>
      </c>
      <c r="J7" s="38">
        <f>B7/902.14</f>
        <v>2.5938324428580932</v>
      </c>
      <c r="K7" s="327"/>
      <c r="L7" s="327"/>
      <c r="M7" s="327"/>
      <c r="N7" s="327"/>
      <c r="O7" s="26" t="s">
        <v>8</v>
      </c>
      <c r="P7" s="23">
        <v>16001</v>
      </c>
      <c r="Q7" s="24">
        <v>198</v>
      </c>
      <c r="R7" s="24"/>
      <c r="S7" s="24">
        <v>878</v>
      </c>
      <c r="T7" s="22">
        <f t="shared" si="2"/>
        <v>16001</v>
      </c>
      <c r="U7" s="24"/>
      <c r="V7" s="44">
        <f>P7/949.48</f>
        <v>16.852382356658381</v>
      </c>
      <c r="AA7" s="26" t="s">
        <v>145</v>
      </c>
      <c r="AB7" s="23">
        <v>7712</v>
      </c>
      <c r="AC7" s="24">
        <v>150</v>
      </c>
      <c r="AD7" s="24"/>
      <c r="AE7" s="24">
        <v>968</v>
      </c>
      <c r="AF7" s="22">
        <f t="shared" si="3"/>
        <v>7712</v>
      </c>
      <c r="AG7" s="24"/>
      <c r="AH7" s="44">
        <f>AB7/550.22</f>
        <v>14.016211697139326</v>
      </c>
      <c r="AJ7" s="21"/>
      <c r="AN7" s="26" t="s">
        <v>74</v>
      </c>
      <c r="AO7" s="23">
        <v>7368</v>
      </c>
      <c r="AP7" s="24">
        <v>122</v>
      </c>
      <c r="AQ7" s="24"/>
      <c r="AR7" s="24">
        <v>521</v>
      </c>
      <c r="AS7" s="22">
        <f t="shared" si="4"/>
        <v>7368</v>
      </c>
      <c r="AT7" s="24"/>
      <c r="AU7" s="44">
        <f>AO7/550.22</f>
        <v>13.391007233470248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327"/>
      <c r="L8" s="327"/>
      <c r="M8" s="327"/>
      <c r="N8" s="327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6538</v>
      </c>
      <c r="C9" s="24">
        <v>142</v>
      </c>
      <c r="D9" s="24"/>
      <c r="E9" s="24">
        <v>748</v>
      </c>
      <c r="F9" s="24"/>
      <c r="G9" s="24"/>
      <c r="H9" s="22">
        <f t="shared" si="0"/>
        <v>6538</v>
      </c>
      <c r="I9" s="22">
        <f t="shared" si="1"/>
        <v>0</v>
      </c>
      <c r="J9" s="38">
        <f>B9/1006.28</f>
        <v>6.4971975990777917</v>
      </c>
      <c r="K9" s="327"/>
      <c r="L9" s="327"/>
      <c r="M9" s="327"/>
      <c r="N9" s="327"/>
      <c r="O9" s="26" t="s">
        <v>10</v>
      </c>
      <c r="P9" s="23">
        <v>24798</v>
      </c>
      <c r="Q9" s="24">
        <v>211</v>
      </c>
      <c r="R9" s="24"/>
      <c r="S9" s="24">
        <v>548</v>
      </c>
      <c r="T9" s="22">
        <f t="shared" si="2"/>
        <v>24798</v>
      </c>
      <c r="U9" s="24"/>
      <c r="V9" s="44">
        <f>P9/902.14</f>
        <v>27.487973041878202</v>
      </c>
      <c r="AA9" s="26" t="s">
        <v>80</v>
      </c>
      <c r="AB9" s="23">
        <v>14784</v>
      </c>
      <c r="AC9" s="24">
        <v>283</v>
      </c>
      <c r="AD9" s="24"/>
      <c r="AE9" s="24">
        <v>948</v>
      </c>
      <c r="AF9" s="22">
        <f t="shared" si="3"/>
        <v>14784</v>
      </c>
      <c r="AG9" s="24"/>
      <c r="AH9" s="44">
        <f>AB9/555.02</f>
        <v>26.636877950344132</v>
      </c>
      <c r="AI9" s="327">
        <v>0</v>
      </c>
      <c r="AJ9" s="21"/>
      <c r="AN9" s="26" t="s">
        <v>18</v>
      </c>
      <c r="AO9" s="89">
        <v>13838</v>
      </c>
      <c r="AP9" s="89">
        <v>151</v>
      </c>
      <c r="AQ9" s="89"/>
      <c r="AR9" s="89">
        <v>673</v>
      </c>
      <c r="AS9" s="22">
        <f t="shared" si="4"/>
        <v>13838</v>
      </c>
      <c r="AT9" s="89"/>
      <c r="AU9" s="44">
        <f>AO9/862.06</f>
        <v>16.05224694336821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327"/>
      <c r="L10" s="327"/>
      <c r="M10" s="327"/>
      <c r="N10" s="327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327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3777</v>
      </c>
      <c r="C11" s="24">
        <v>113</v>
      </c>
      <c r="D11" s="24"/>
      <c r="E11" s="24"/>
      <c r="F11" s="24"/>
      <c r="G11" s="24"/>
      <c r="H11" s="22">
        <f t="shared" si="0"/>
        <v>3777</v>
      </c>
      <c r="I11" s="22">
        <f t="shared" si="1"/>
        <v>0</v>
      </c>
      <c r="J11" s="38">
        <f>B11/1264.24</f>
        <v>2.9875656520913751</v>
      </c>
      <c r="K11" s="327"/>
      <c r="L11" s="327"/>
      <c r="M11" s="327"/>
      <c r="N11" s="327">
        <v>10726</v>
      </c>
      <c r="O11" s="26" t="s">
        <v>72</v>
      </c>
      <c r="P11" s="23">
        <v>15741</v>
      </c>
      <c r="Q11" s="24">
        <v>304</v>
      </c>
      <c r="R11" s="24"/>
      <c r="S11" s="24">
        <v>409</v>
      </c>
      <c r="T11" s="22">
        <f t="shared" si="2"/>
        <v>15741</v>
      </c>
      <c r="U11" s="24"/>
      <c r="V11" s="44">
        <f>P11/992.14</f>
        <v>15.865704436873829</v>
      </c>
      <c r="AA11" s="26" t="s">
        <v>76</v>
      </c>
      <c r="AB11" s="23">
        <v>12664</v>
      </c>
      <c r="AC11" s="24">
        <v>237</v>
      </c>
      <c r="AD11" s="24"/>
      <c r="AE11" s="24">
        <v>926</v>
      </c>
      <c r="AF11" s="22">
        <f t="shared" si="3"/>
        <v>12664</v>
      </c>
      <c r="AG11" s="24"/>
      <c r="AH11" s="44">
        <f>AB11/555.02</f>
        <v>22.817195776728767</v>
      </c>
      <c r="AI11" s="327">
        <v>0</v>
      </c>
      <c r="AJ11" s="21"/>
      <c r="AN11" s="26" t="s">
        <v>18</v>
      </c>
      <c r="AO11" s="23">
        <v>16496</v>
      </c>
      <c r="AP11" s="24">
        <v>151</v>
      </c>
      <c r="AQ11" s="24"/>
      <c r="AR11" s="24">
        <v>421</v>
      </c>
      <c r="AS11" s="22">
        <f t="shared" si="4"/>
        <v>16496</v>
      </c>
      <c r="AT11" s="24"/>
      <c r="AU11" s="44">
        <f>AO11/555.02</f>
        <v>29.721451479225976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327"/>
      <c r="L12" s="327"/>
      <c r="M12" s="327"/>
      <c r="N12" s="327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327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20619</v>
      </c>
      <c r="C13" s="24">
        <v>121</v>
      </c>
      <c r="D13" s="24"/>
      <c r="E13" s="24">
        <v>1024</v>
      </c>
      <c r="F13" s="24"/>
      <c r="G13" s="24"/>
      <c r="H13" s="22">
        <f t="shared" si="0"/>
        <v>20619</v>
      </c>
      <c r="I13" s="22">
        <f t="shared" si="1"/>
        <v>0</v>
      </c>
      <c r="J13" s="38">
        <f>B13/952.08</f>
        <v>21.656793546760774</v>
      </c>
      <c r="K13" s="327"/>
      <c r="L13" s="327"/>
      <c r="M13" s="327"/>
      <c r="N13" s="327">
        <v>0</v>
      </c>
      <c r="O13" s="26" t="s">
        <v>71</v>
      </c>
      <c r="P13" s="23">
        <v>18008</v>
      </c>
      <c r="Q13" s="24">
        <v>180</v>
      </c>
      <c r="R13" s="24"/>
      <c r="S13" s="24">
        <v>369</v>
      </c>
      <c r="T13" s="22">
        <f t="shared" si="2"/>
        <v>18008</v>
      </c>
      <c r="U13" s="24"/>
      <c r="V13" s="44">
        <f>SUM(P13:P14)/463.52</f>
        <v>38.850535036244395</v>
      </c>
      <c r="AA13" s="26" t="s">
        <v>78</v>
      </c>
      <c r="AB13" s="23">
        <v>16245</v>
      </c>
      <c r="AC13" s="24">
        <v>272</v>
      </c>
      <c r="AD13" s="24"/>
      <c r="AE13" s="24">
        <v>225</v>
      </c>
      <c r="AF13" s="22">
        <f t="shared" si="3"/>
        <v>16245</v>
      </c>
      <c r="AG13" s="24"/>
      <c r="AH13" s="44">
        <f>AB13/555.02</f>
        <v>29.26921552376491</v>
      </c>
      <c r="AI13" s="327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327"/>
      <c r="L14" s="327"/>
      <c r="M14" s="327"/>
      <c r="N14" s="327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327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327"/>
      <c r="L15" s="327"/>
      <c r="M15" s="327"/>
      <c r="N15" s="327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10520</v>
      </c>
      <c r="AC15" s="24">
        <v>178</v>
      </c>
      <c r="AD15" s="24"/>
      <c r="AE15" s="24">
        <v>224</v>
      </c>
      <c r="AF15" s="22">
        <f t="shared" si="3"/>
        <v>10520</v>
      </c>
      <c r="AG15" s="24"/>
      <c r="AH15" s="44">
        <f>AB15/355.58</f>
        <v>29.585465999212555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327"/>
      <c r="L16" s="327"/>
      <c r="M16" s="327"/>
      <c r="N16" s="327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327"/>
      <c r="L17" s="327"/>
      <c r="M17" s="327"/>
      <c r="N17" s="327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10154</v>
      </c>
      <c r="AC17" s="24">
        <v>241</v>
      </c>
      <c r="AD17" s="24"/>
      <c r="AE17" s="24">
        <v>326</v>
      </c>
      <c r="AF17" s="22">
        <f t="shared" si="3"/>
        <v>10154</v>
      </c>
      <c r="AG17" s="24"/>
      <c r="AH17" s="44">
        <f>AB17/568.06</f>
        <v>17.874872372636695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327"/>
      <c r="L18" s="327"/>
      <c r="M18" s="327"/>
      <c r="N18" s="327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327"/>
      <c r="L19" s="327"/>
      <c r="M19" s="327"/>
      <c r="N19" s="327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14574</v>
      </c>
      <c r="AC19" s="24">
        <v>251</v>
      </c>
      <c r="AD19" s="24"/>
      <c r="AE19" s="24">
        <v>166</v>
      </c>
      <c r="AF19" s="22">
        <f t="shared" si="3"/>
        <v>14574</v>
      </c>
      <c r="AG19" s="24"/>
      <c r="AH19" s="44">
        <f>AB19/555.02</f>
        <v>26.258513206731291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>
        <v>99676</v>
      </c>
      <c r="G20" s="89"/>
      <c r="H20" s="22"/>
      <c r="I20" s="22"/>
      <c r="J20" s="39"/>
      <c r="K20" s="327"/>
      <c r="L20" s="327"/>
      <c r="M20" s="327"/>
      <c r="N20" s="327"/>
      <c r="O20" s="35"/>
      <c r="P20" s="23"/>
      <c r="Q20" s="24"/>
      <c r="R20" s="24"/>
      <c r="S20" s="24"/>
      <c r="T20" s="22">
        <f t="shared" si="2"/>
        <v>0</v>
      </c>
      <c r="U20" s="24">
        <v>31216</v>
      </c>
      <c r="V20" s="44"/>
      <c r="AA20" s="27"/>
      <c r="AB20" s="23"/>
      <c r="AC20" s="24"/>
      <c r="AD20" s="24"/>
      <c r="AE20" s="24"/>
      <c r="AF20" s="22">
        <f t="shared" si="3"/>
        <v>0</v>
      </c>
      <c r="AG20" s="24">
        <v>49562</v>
      </c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327"/>
      <c r="L21" s="327"/>
      <c r="M21" s="327"/>
      <c r="N21" s="327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>
        <v>22292</v>
      </c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327"/>
      <c r="L22" s="327"/>
      <c r="M22" s="327"/>
      <c r="N22" s="327"/>
      <c r="O22" s="25" t="s">
        <v>109</v>
      </c>
      <c r="P22" s="23">
        <f>S29</f>
        <v>2285</v>
      </c>
      <c r="Q22" s="24"/>
      <c r="R22" s="24"/>
      <c r="S22" s="24"/>
      <c r="T22" s="22">
        <f t="shared" si="2"/>
        <v>2285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1842</v>
      </c>
      <c r="C23" s="89"/>
      <c r="D23" s="89"/>
      <c r="E23" s="89"/>
      <c r="F23" s="89"/>
      <c r="G23" s="89"/>
      <c r="H23" s="22"/>
      <c r="I23" s="22"/>
      <c r="J23" s="39"/>
      <c r="K23" s="327"/>
      <c r="L23" s="327"/>
      <c r="M23" s="327"/>
      <c r="N23" s="327"/>
      <c r="O23" s="25" t="s">
        <v>110</v>
      </c>
      <c r="P23" s="23">
        <f>D74</f>
        <v>13620</v>
      </c>
      <c r="Q23" s="24"/>
      <c r="R23" s="24"/>
      <c r="S23" s="24"/>
      <c r="T23" s="22">
        <f t="shared" si="2"/>
        <v>13620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327"/>
      <c r="L24" s="327"/>
      <c r="M24" s="327"/>
      <c r="N24" s="327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327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327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327"/>
      <c r="L25" s="327"/>
      <c r="M25" s="327"/>
      <c r="N25" s="327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4162</v>
      </c>
      <c r="AC25" s="24"/>
      <c r="AD25" s="24"/>
      <c r="AE25" s="24"/>
      <c r="AF25" s="22">
        <f t="shared" si="3"/>
        <v>4162</v>
      </c>
      <c r="AG25" s="24"/>
      <c r="AH25" s="44"/>
      <c r="AJ25" s="327"/>
      <c r="AN25" s="26" t="s">
        <v>109</v>
      </c>
      <c r="AO25" s="23">
        <f>AR29</f>
        <v>2297</v>
      </c>
      <c r="AP25" s="24"/>
      <c r="AQ25" s="24"/>
      <c r="AR25" s="24"/>
      <c r="AS25" s="22">
        <f t="shared" si="4"/>
        <v>2297</v>
      </c>
      <c r="AT25" s="24"/>
      <c r="AU25" s="44"/>
      <c r="AW25" s="327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327"/>
      <c r="L26" s="327"/>
      <c r="M26" s="327"/>
      <c r="N26" s="327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2923</v>
      </c>
      <c r="AC26" s="24"/>
      <c r="AD26" s="24"/>
      <c r="AE26" s="24"/>
      <c r="AF26" s="22">
        <f t="shared" si="3"/>
        <v>2923</v>
      </c>
      <c r="AG26" s="24"/>
      <c r="AH26" s="44"/>
      <c r="AJ26" s="327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327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327"/>
      <c r="L27" s="327"/>
      <c r="M27" s="327"/>
      <c r="N27" s="327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327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327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327"/>
      <c r="L28" s="327"/>
      <c r="M28" s="327"/>
      <c r="N28" s="327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327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327"/>
    </row>
    <row r="29" spans="1:51" ht="24.75" customHeight="1">
      <c r="A29" s="26" t="s">
        <v>19</v>
      </c>
      <c r="B29" s="28">
        <f t="shared" ref="B29:I29" si="5">SUM(B5:B28)</f>
        <v>38860</v>
      </c>
      <c r="C29" s="28">
        <f t="shared" si="5"/>
        <v>586</v>
      </c>
      <c r="D29" s="28">
        <f t="shared" si="5"/>
        <v>0</v>
      </c>
      <c r="E29" s="28">
        <f t="shared" si="5"/>
        <v>1842</v>
      </c>
      <c r="F29" s="28">
        <f t="shared" si="5"/>
        <v>99676</v>
      </c>
      <c r="G29" s="28">
        <f t="shared" si="5"/>
        <v>0</v>
      </c>
      <c r="H29" s="28">
        <f t="shared" si="5"/>
        <v>37018</v>
      </c>
      <c r="I29" s="28">
        <f t="shared" si="5"/>
        <v>0</v>
      </c>
      <c r="J29" s="28"/>
      <c r="K29" s="327"/>
      <c r="L29" s="41">
        <f>SUM(L5:L28)</f>
        <v>0</v>
      </c>
      <c r="M29" s="41">
        <f>SUM(M5:M28)</f>
        <v>0</v>
      </c>
      <c r="N29" s="327"/>
      <c r="O29" s="26" t="s">
        <v>19</v>
      </c>
      <c r="P29" s="28">
        <f t="shared" ref="P29:U29" si="6">SUM(P5:P28)</f>
        <v>105353</v>
      </c>
      <c r="Q29" s="28">
        <f t="shared" si="6"/>
        <v>1023</v>
      </c>
      <c r="R29" s="28">
        <f t="shared" si="6"/>
        <v>0</v>
      </c>
      <c r="S29" s="28">
        <f t="shared" si="6"/>
        <v>2285</v>
      </c>
      <c r="T29" s="28">
        <f t="shared" si="6"/>
        <v>105353</v>
      </c>
      <c r="U29" s="28">
        <f t="shared" si="6"/>
        <v>31216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118303</v>
      </c>
      <c r="AC29" s="28">
        <f t="shared" si="7"/>
        <v>1938</v>
      </c>
      <c r="AD29" s="28">
        <f t="shared" si="7"/>
        <v>0</v>
      </c>
      <c r="AE29" s="28">
        <f t="shared" si="7"/>
        <v>4162</v>
      </c>
      <c r="AF29" s="28">
        <f t="shared" si="7"/>
        <v>118303</v>
      </c>
      <c r="AG29" s="28">
        <f t="shared" si="7"/>
        <v>49562</v>
      </c>
      <c r="AH29" s="27"/>
      <c r="AJ29" s="327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56522</v>
      </c>
      <c r="AP29" s="28">
        <f t="shared" si="8"/>
        <v>647</v>
      </c>
      <c r="AQ29" s="28">
        <f t="shared" si="8"/>
        <v>0</v>
      </c>
      <c r="AR29" s="28">
        <f t="shared" si="8"/>
        <v>2297</v>
      </c>
      <c r="AS29" s="28">
        <f t="shared" si="8"/>
        <v>56522</v>
      </c>
      <c r="AT29" s="28">
        <f t="shared" si="8"/>
        <v>22292</v>
      </c>
      <c r="AU29" s="27"/>
      <c r="AW29" s="327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138536</v>
      </c>
      <c r="O32" s="25" t="s">
        <v>4</v>
      </c>
      <c r="P32">
        <f>P29-R29+U29</f>
        <v>136569</v>
      </c>
      <c r="AA32" s="25" t="s">
        <v>4</v>
      </c>
      <c r="AB32">
        <f>AB29-AD29+AG29</f>
        <v>167865</v>
      </c>
      <c r="AN32" s="25" t="s">
        <v>4</v>
      </c>
      <c r="AO32">
        <f>AO29-AQ29+AT29</f>
        <v>78814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331" t="s">
        <v>104</v>
      </c>
      <c r="N36" s="50" t="s">
        <v>3</v>
      </c>
      <c r="O36" s="50" t="s">
        <v>4</v>
      </c>
      <c r="P36" s="52" t="s">
        <v>5</v>
      </c>
      <c r="Q36" s="331" t="s">
        <v>104</v>
      </c>
    </row>
    <row r="37" spans="1:20" ht="24.95" customHeight="1">
      <c r="A37" s="45" t="s">
        <v>9</v>
      </c>
      <c r="B37" s="1">
        <v>6272</v>
      </c>
      <c r="C37" s="1">
        <v>224</v>
      </c>
      <c r="D37" s="89">
        <v>48</v>
      </c>
      <c r="E37" s="89"/>
      <c r="F37" s="89"/>
      <c r="I37" s="708" t="s">
        <v>41</v>
      </c>
      <c r="J37" s="709"/>
      <c r="K37" s="1">
        <v>3466</v>
      </c>
      <c r="L37" s="1">
        <v>187</v>
      </c>
      <c r="M37" s="89">
        <v>171</v>
      </c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/>
      <c r="C38" s="1"/>
      <c r="D38" s="89"/>
      <c r="E38" s="89"/>
      <c r="F38" s="89"/>
      <c r="I38" s="708" t="s">
        <v>43</v>
      </c>
      <c r="J38" s="709"/>
      <c r="K38" s="1">
        <v>3184</v>
      </c>
      <c r="L38" s="1">
        <v>157</v>
      </c>
      <c r="M38" s="89">
        <v>70</v>
      </c>
      <c r="N38" s="102" t="s">
        <v>39</v>
      </c>
      <c r="O38" s="1">
        <v>9131</v>
      </c>
      <c r="P38" s="47">
        <v>300</v>
      </c>
      <c r="Q38" s="89">
        <v>267</v>
      </c>
    </row>
    <row r="39" spans="1:20" ht="24.95" customHeight="1">
      <c r="A39" s="45" t="s">
        <v>12</v>
      </c>
      <c r="B39" s="1">
        <v>10524</v>
      </c>
      <c r="C39" s="1">
        <v>278</v>
      </c>
      <c r="D39" s="89">
        <v>101</v>
      </c>
      <c r="E39" s="89"/>
      <c r="F39" s="89"/>
      <c r="I39" s="694" t="s">
        <v>23</v>
      </c>
      <c r="J39" s="695"/>
      <c r="K39" s="1">
        <v>4225</v>
      </c>
      <c r="L39" s="1">
        <v>253</v>
      </c>
      <c r="M39" s="89">
        <v>118</v>
      </c>
      <c r="N39" s="102" t="s">
        <v>42</v>
      </c>
      <c r="O39" s="1"/>
      <c r="P39" s="47"/>
      <c r="Q39" s="89">
        <v>50</v>
      </c>
      <c r="R39" s="16"/>
      <c r="S39" s="16"/>
    </row>
    <row r="40" spans="1:20" ht="24.95" customHeight="1">
      <c r="A40" s="45" t="s">
        <v>14</v>
      </c>
      <c r="B40" s="1">
        <v>2981</v>
      </c>
      <c r="C40" s="1">
        <v>189</v>
      </c>
      <c r="D40" s="89">
        <v>52</v>
      </c>
      <c r="E40" s="89"/>
      <c r="F40" s="89"/>
      <c r="G40" s="327">
        <v>0</v>
      </c>
      <c r="I40" s="694" t="s">
        <v>25</v>
      </c>
      <c r="J40" s="695"/>
      <c r="K40" s="1">
        <v>6800</v>
      </c>
      <c r="L40" s="1">
        <v>244</v>
      </c>
      <c r="M40" s="89">
        <v>214</v>
      </c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>
        <v>6203</v>
      </c>
      <c r="C41" s="1">
        <v>207</v>
      </c>
      <c r="D41" s="89">
        <v>40</v>
      </c>
      <c r="E41" s="89"/>
      <c r="F41" s="89"/>
      <c r="G41" s="327">
        <v>0</v>
      </c>
      <c r="I41" s="694" t="s">
        <v>28</v>
      </c>
      <c r="J41" s="695"/>
      <c r="K41" s="1">
        <v>3864</v>
      </c>
      <c r="L41" s="1">
        <v>165</v>
      </c>
      <c r="M41" s="89">
        <v>71</v>
      </c>
      <c r="N41" s="49" t="s">
        <v>22</v>
      </c>
      <c r="O41" s="1">
        <v>7090</v>
      </c>
      <c r="P41" s="47">
        <v>258</v>
      </c>
      <c r="Q41" s="89">
        <v>117</v>
      </c>
    </row>
    <row r="42" spans="1:20" ht="24.95" customHeight="1">
      <c r="A42" s="45" t="s">
        <v>17</v>
      </c>
      <c r="B42" s="1">
        <v>5593</v>
      </c>
      <c r="C42" s="1">
        <v>238</v>
      </c>
      <c r="D42" s="89">
        <v>312</v>
      </c>
      <c r="E42" s="89"/>
      <c r="F42" s="89"/>
      <c r="G42" s="327">
        <v>0</v>
      </c>
      <c r="I42" s="694" t="s">
        <v>33</v>
      </c>
      <c r="J42" s="695"/>
      <c r="K42" s="1">
        <v>1502</v>
      </c>
      <c r="L42" s="1">
        <v>103</v>
      </c>
      <c r="M42" s="89"/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>
        <v>2276</v>
      </c>
      <c r="C43" s="1">
        <v>195</v>
      </c>
      <c r="D43" s="89">
        <v>151</v>
      </c>
      <c r="E43" s="89"/>
      <c r="F43" s="89"/>
      <c r="G43" s="327">
        <v>0</v>
      </c>
      <c r="I43" s="694" t="s">
        <v>30</v>
      </c>
      <c r="J43" s="695"/>
      <c r="K43" s="1">
        <v>4193</v>
      </c>
      <c r="L43" s="1">
        <v>310</v>
      </c>
      <c r="M43" s="89">
        <v>101</v>
      </c>
      <c r="N43" s="46" t="s">
        <v>27</v>
      </c>
      <c r="O43" s="1"/>
      <c r="P43" s="47"/>
      <c r="Q43" s="89"/>
    </row>
    <row r="44" spans="1:20" ht="24.95" customHeight="1">
      <c r="A44" s="45" t="s">
        <v>103</v>
      </c>
      <c r="B44" s="1"/>
      <c r="C44" s="1"/>
      <c r="D44" s="89"/>
      <c r="E44" s="89"/>
      <c r="F44" s="89"/>
      <c r="G44" s="327">
        <f>SUM(G40:G43)</f>
        <v>0</v>
      </c>
      <c r="I44" s="694" t="s">
        <v>38</v>
      </c>
      <c r="J44" s="695"/>
      <c r="K44" s="1">
        <v>4692</v>
      </c>
      <c r="L44" s="1">
        <v>241</v>
      </c>
      <c r="M44" s="89">
        <v>42</v>
      </c>
      <c r="N44" s="46" t="s">
        <v>26</v>
      </c>
      <c r="O44" s="83">
        <v>3619</v>
      </c>
      <c r="P44" s="84">
        <v>155</v>
      </c>
      <c r="Q44" s="89">
        <v>162</v>
      </c>
      <c r="T44" s="110"/>
    </row>
    <row r="45" spans="1:20" ht="24.95" customHeight="1">
      <c r="A45" s="45" t="s">
        <v>90</v>
      </c>
      <c r="B45" s="1">
        <v>14826</v>
      </c>
      <c r="C45" s="1">
        <v>291</v>
      </c>
      <c r="D45" s="89">
        <v>561</v>
      </c>
      <c r="E45" s="89"/>
      <c r="F45" s="89">
        <v>4158</v>
      </c>
      <c r="G45" s="327"/>
      <c r="I45" s="694" t="s">
        <v>35</v>
      </c>
      <c r="J45" s="695"/>
      <c r="K45" s="1">
        <v>5796</v>
      </c>
      <c r="L45" s="1">
        <v>326</v>
      </c>
      <c r="M45" s="89">
        <v>257</v>
      </c>
      <c r="N45" s="46" t="s">
        <v>29</v>
      </c>
      <c r="O45" s="83">
        <v>2424</v>
      </c>
      <c r="P45" s="84">
        <v>154</v>
      </c>
      <c r="Q45" s="89">
        <v>193</v>
      </c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3727</v>
      </c>
      <c r="P46" s="84">
        <v>109</v>
      </c>
      <c r="Q46" s="89">
        <v>140</v>
      </c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>
        <v>3223</v>
      </c>
      <c r="P47" s="84">
        <v>212</v>
      </c>
      <c r="Q47" s="89">
        <v>105</v>
      </c>
    </row>
    <row r="48" spans="1:20" ht="24.95" customHeight="1">
      <c r="A48" s="55"/>
      <c r="B48" s="89"/>
      <c r="C48" s="89"/>
      <c r="D48" s="89"/>
      <c r="E48" s="89"/>
      <c r="F48" s="89"/>
      <c r="I48" s="328"/>
      <c r="J48" s="329"/>
      <c r="K48" s="1"/>
      <c r="L48" s="1"/>
      <c r="M48" s="89"/>
      <c r="N48" s="46" t="s">
        <v>31</v>
      </c>
      <c r="O48" s="83">
        <v>7788</v>
      </c>
      <c r="P48" s="84">
        <v>541</v>
      </c>
      <c r="Q48" s="89">
        <v>209</v>
      </c>
    </row>
    <row r="49" spans="1:17" ht="24.95" customHeight="1">
      <c r="A49" s="55"/>
      <c r="B49" s="89"/>
      <c r="C49" s="89"/>
      <c r="D49" s="89"/>
      <c r="E49" s="89"/>
      <c r="F49" s="89"/>
      <c r="I49" s="328"/>
      <c r="J49" s="329"/>
      <c r="K49" s="1"/>
      <c r="L49" s="47"/>
      <c r="M49" s="89"/>
      <c r="N49" s="46" t="s">
        <v>99</v>
      </c>
      <c r="O49" s="86">
        <v>6711</v>
      </c>
      <c r="P49" s="84">
        <v>267</v>
      </c>
      <c r="Q49" s="89">
        <v>89</v>
      </c>
    </row>
    <row r="50" spans="1:17" ht="24.95" customHeight="1">
      <c r="A50" s="55"/>
      <c r="B50" s="89"/>
      <c r="C50" s="89"/>
      <c r="D50" s="89"/>
      <c r="E50" s="89"/>
      <c r="F50" s="89"/>
      <c r="I50" s="328"/>
      <c r="J50" s="329"/>
      <c r="K50" s="1"/>
      <c r="L50" s="47"/>
      <c r="M50" s="89"/>
      <c r="N50" s="46" t="s">
        <v>32</v>
      </c>
      <c r="O50" s="86">
        <v>5390</v>
      </c>
      <c r="P50" s="84">
        <v>250</v>
      </c>
      <c r="Q50" s="89">
        <v>20</v>
      </c>
    </row>
    <row r="51" spans="1:17" ht="24.95" customHeight="1">
      <c r="A51" s="45" t="s">
        <v>91</v>
      </c>
      <c r="B51" s="69">
        <f>K60</f>
        <v>37722</v>
      </c>
      <c r="C51" s="69">
        <f>L60</f>
        <v>1986</v>
      </c>
      <c r="D51" s="69">
        <f>M60</f>
        <v>1044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>
        <v>6241</v>
      </c>
      <c r="P51" s="85">
        <v>221</v>
      </c>
      <c r="Q51" s="69">
        <v>362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2309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1714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12440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88706</v>
      </c>
      <c r="C60" s="59">
        <f>SUM(C37:C59)</f>
        <v>3608</v>
      </c>
      <c r="D60" s="59">
        <f>SUM(D37:D59)</f>
        <v>2309</v>
      </c>
      <c r="E60" s="59">
        <f>SUM(E37:E59)</f>
        <v>0</v>
      </c>
      <c r="F60" s="59">
        <f>SUM(F37:F59)</f>
        <v>4158</v>
      </c>
      <c r="I60" s="97"/>
      <c r="J60" s="90"/>
      <c r="K60" s="56">
        <f>SUM(K37:K59)</f>
        <v>37722</v>
      </c>
      <c r="L60" s="56">
        <f>SUM(L37:L59)</f>
        <v>1986</v>
      </c>
      <c r="M60" s="59">
        <f>SUM(M37:M59)</f>
        <v>1044</v>
      </c>
      <c r="N60" s="79" t="s">
        <v>19</v>
      </c>
      <c r="O60" s="58">
        <f>SUM(O37:O59)</f>
        <v>69498</v>
      </c>
      <c r="P60" s="58">
        <f>SUM(P37:P59)</f>
        <v>2467</v>
      </c>
      <c r="Q60" s="59">
        <f>SUM(Q37:Q59)</f>
        <v>1714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92864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477242</v>
      </c>
      <c r="C65" s="697"/>
      <c r="D65" s="61" t="s">
        <v>5</v>
      </c>
      <c r="E65" s="62">
        <f>SUM(C60,P60,C29,Q29,AC29,AP29)</f>
        <v>10269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14609</v>
      </c>
      <c r="L65" s="688" t="s">
        <v>108</v>
      </c>
      <c r="M65" s="689"/>
      <c r="N65" s="690">
        <f>SUM(F60,F29,U29,AG29,AT29)</f>
        <v>206904</v>
      </c>
      <c r="O65" s="691"/>
    </row>
    <row r="66" spans="1:15" ht="15.75" customHeight="1">
      <c r="A66" s="326"/>
      <c r="B66" s="326"/>
      <c r="C66" s="326"/>
      <c r="D66" s="326"/>
      <c r="E66" s="326"/>
      <c r="F66" s="326"/>
      <c r="G66" s="326"/>
      <c r="H66" s="326"/>
      <c r="I66" s="326"/>
    </row>
    <row r="67" spans="1:15" ht="15.75" customHeight="1">
      <c r="A67" s="326"/>
      <c r="B67" s="326"/>
      <c r="C67" s="326"/>
      <c r="D67" s="326"/>
      <c r="E67" s="326"/>
      <c r="F67" s="326"/>
      <c r="G67" s="326"/>
      <c r="H67" s="326"/>
      <c r="I67" s="326"/>
      <c r="O67">
        <v>158</v>
      </c>
    </row>
    <row r="68" spans="1:15" ht="15.75" customHeight="1">
      <c r="C68" s="326"/>
      <c r="D68" s="326"/>
      <c r="E68" s="326"/>
      <c r="F68" s="326"/>
      <c r="G68" s="326"/>
      <c r="H68" s="326"/>
      <c r="I68" s="326"/>
      <c r="O68">
        <v>-14</v>
      </c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-206904</v>
      </c>
    </row>
    <row r="71" spans="1:15" ht="18.75">
      <c r="A71" s="7" t="s">
        <v>48</v>
      </c>
      <c r="B71" s="8">
        <v>11760</v>
      </c>
      <c r="C71" s="8">
        <v>2280</v>
      </c>
      <c r="D71" s="63">
        <v>13620</v>
      </c>
      <c r="E71" s="34"/>
      <c r="F71" s="34">
        <f>SUM(B71:E71)</f>
        <v>27660</v>
      </c>
      <c r="G71" s="33"/>
      <c r="H71" s="33"/>
      <c r="I71" s="179">
        <v>25140</v>
      </c>
      <c r="J71" s="326"/>
      <c r="K71" s="5">
        <v>1</v>
      </c>
      <c r="L71" s="5">
        <v>6</v>
      </c>
      <c r="M71" s="5">
        <f>L71+K71</f>
        <v>7</v>
      </c>
    </row>
    <row r="72" spans="1:15" ht="18.75">
      <c r="A72" s="7" t="s">
        <v>49</v>
      </c>
      <c r="B72" s="8">
        <v>680</v>
      </c>
      <c r="C72" s="8">
        <v>643</v>
      </c>
      <c r="D72" s="63"/>
      <c r="E72" s="34"/>
      <c r="F72" s="34">
        <f>SUM(B72:E72)</f>
        <v>1323</v>
      </c>
      <c r="G72" s="33"/>
      <c r="H72" s="33"/>
      <c r="I72" s="180">
        <v>738</v>
      </c>
      <c r="J72" s="326"/>
      <c r="K72" s="66">
        <v>32</v>
      </c>
      <c r="L72" s="67">
        <v>84</v>
      </c>
      <c r="M72" s="5">
        <f>L72+K72</f>
        <v>116</v>
      </c>
    </row>
    <row r="73" spans="1:15" ht="18.75">
      <c r="A73" s="10" t="s">
        <v>50</v>
      </c>
      <c r="B73" s="8"/>
      <c r="C73" s="8"/>
      <c r="D73" s="63"/>
      <c r="E73" s="34">
        <v>25</v>
      </c>
      <c r="F73" s="34"/>
      <c r="G73" s="33"/>
      <c r="H73" s="33"/>
      <c r="I73" s="180">
        <v>3220</v>
      </c>
      <c r="J73" s="326"/>
      <c r="K73" s="9">
        <f>K71/K72*100-100</f>
        <v>-96.875</v>
      </c>
      <c r="L73" s="9">
        <f>L71/L72*100-100</f>
        <v>-92.857142857142861</v>
      </c>
      <c r="M73" s="9">
        <f>M71/M72*100-100</f>
        <v>-93.965517241379317</v>
      </c>
    </row>
    <row r="74" spans="1:15" ht="18.75">
      <c r="A74" s="10" t="s">
        <v>50</v>
      </c>
      <c r="B74" s="8">
        <f>B71+B72</f>
        <v>12440</v>
      </c>
      <c r="C74" s="8">
        <f>C71+C72</f>
        <v>2923</v>
      </c>
      <c r="D74" s="8">
        <f>D71+D72</f>
        <v>13620</v>
      </c>
      <c r="E74" s="8">
        <f>E71+E72</f>
        <v>0</v>
      </c>
      <c r="F74" s="34">
        <f>SUM(B74:E74)</f>
        <v>28983</v>
      </c>
      <c r="G74" s="33"/>
      <c r="H74" s="33"/>
      <c r="I74" s="180">
        <v>10053</v>
      </c>
      <c r="J74" s="326"/>
      <c r="K74" s="326"/>
      <c r="L74" s="326"/>
    </row>
    <row r="75" spans="1:15" ht="15.75" customHeight="1">
      <c r="I75" s="180">
        <v>490</v>
      </c>
      <c r="J75" s="326"/>
      <c r="K75" s="326"/>
      <c r="L75" s="326"/>
    </row>
    <row r="76" spans="1:15" ht="18.75">
      <c r="A76" s="7" t="s">
        <v>51</v>
      </c>
      <c r="B76" s="6"/>
      <c r="C76" s="6">
        <v>6</v>
      </c>
      <c r="I76" s="181">
        <v>150</v>
      </c>
    </row>
    <row r="77" spans="1:15" ht="15.75" customHeight="1">
      <c r="I77" s="181">
        <v>2093</v>
      </c>
    </row>
    <row r="78" spans="1:15" ht="15.75" customHeight="1">
      <c r="I78" s="181">
        <v>15</v>
      </c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326"/>
      <c r="F80" s="326"/>
      <c r="G80" s="326"/>
      <c r="H80" s="326"/>
      <c r="I80" s="183">
        <f>SUM(I71:I79)</f>
        <v>41899</v>
      </c>
      <c r="J80" s="92"/>
      <c r="K80" s="93"/>
    </row>
    <row r="81" spans="1:15" ht="23.25">
      <c r="A81" s="687"/>
      <c r="B81" s="685"/>
      <c r="C81" s="686"/>
      <c r="D81" s="685"/>
      <c r="E81" s="326"/>
      <c r="F81" s="326"/>
      <c r="G81" s="326"/>
      <c r="H81" s="326"/>
      <c r="I81" s="326"/>
      <c r="J81" s="92"/>
      <c r="K81" s="93"/>
    </row>
    <row r="82" spans="1:15" ht="23.25">
      <c r="A82" s="687"/>
      <c r="B82" s="685"/>
      <c r="C82" s="686"/>
      <c r="D82" s="685"/>
      <c r="E82" s="326"/>
      <c r="F82" s="326"/>
      <c r="G82" s="326"/>
      <c r="H82" s="326"/>
      <c r="I82" s="326"/>
      <c r="J82" s="94"/>
      <c r="K82" s="93"/>
    </row>
    <row r="83" spans="1:15" ht="24">
      <c r="A83" s="684"/>
      <c r="B83" s="685"/>
      <c r="C83" s="686"/>
      <c r="D83" s="685"/>
      <c r="E83" s="326"/>
      <c r="F83" s="326"/>
      <c r="G83" s="326"/>
      <c r="H83" s="326"/>
      <c r="I83" s="326"/>
      <c r="J83" s="93"/>
      <c r="K83" s="93"/>
    </row>
    <row r="84" spans="1:15" ht="24">
      <c r="A84" s="684"/>
      <c r="B84" s="685"/>
      <c r="C84" s="686"/>
      <c r="D84" s="685"/>
      <c r="E84" s="326"/>
      <c r="F84" s="326"/>
      <c r="G84" s="326"/>
      <c r="H84" s="326"/>
      <c r="I84" s="326"/>
      <c r="J84" s="93"/>
      <c r="K84" s="93"/>
    </row>
    <row r="85" spans="1:15" ht="24">
      <c r="A85" s="684"/>
      <c r="B85" s="685"/>
      <c r="C85" s="686"/>
      <c r="D85" s="685"/>
      <c r="E85" s="326"/>
      <c r="F85" s="326"/>
      <c r="G85" s="326"/>
      <c r="H85" s="326"/>
      <c r="I85" s="326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A1:AH1"/>
    <mergeCell ref="AN1:AU1"/>
    <mergeCell ref="A2:J2"/>
    <mergeCell ref="O2:V2"/>
    <mergeCell ref="AA2:AH2"/>
    <mergeCell ref="AN2:AU2"/>
    <mergeCell ref="I37:J37"/>
    <mergeCell ref="I38:J38"/>
    <mergeCell ref="I39:J39"/>
    <mergeCell ref="A1:J1"/>
    <mergeCell ref="O1:V1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L65:M65"/>
    <mergeCell ref="N65:O65"/>
    <mergeCell ref="K78:L78"/>
    <mergeCell ref="K79:L79"/>
    <mergeCell ref="A80:D80"/>
    <mergeCell ref="A85:B85"/>
    <mergeCell ref="C85:D85"/>
    <mergeCell ref="A82:B82"/>
    <mergeCell ref="C82:D82"/>
    <mergeCell ref="A83:B83"/>
    <mergeCell ref="C83:D83"/>
    <mergeCell ref="A84:B84"/>
    <mergeCell ref="C84:D84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6"/>
  <sheetViews>
    <sheetView topLeftCell="A71" zoomScale="110" zoomScaleNormal="110" zoomScaleSheetLayoutView="110" workbookViewId="0">
      <selection activeCell="A42" sqref="A42:H42"/>
    </sheetView>
  </sheetViews>
  <sheetFormatPr defaultColWidth="14.42578125" defaultRowHeight="15" customHeight="1"/>
  <cols>
    <col min="1" max="1" width="11.5703125" bestFit="1" customWidth="1"/>
    <col min="2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21" ht="20.25" customHeight="1">
      <c r="A1" s="660" t="s">
        <v>238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21" ht="27">
      <c r="A2" s="197" t="s">
        <v>52</v>
      </c>
      <c r="B2" s="200" t="s">
        <v>53</v>
      </c>
      <c r="C2" s="662" t="s">
        <v>54</v>
      </c>
      <c r="D2" s="662"/>
      <c r="E2" s="201" t="s">
        <v>55</v>
      </c>
      <c r="F2" s="197" t="s">
        <v>56</v>
      </c>
      <c r="G2" s="197" t="s">
        <v>57</v>
      </c>
      <c r="H2" s="197" t="s">
        <v>58</v>
      </c>
    </row>
    <row r="3" spans="1:21" ht="40.5">
      <c r="A3" s="19"/>
      <c r="B3" s="202"/>
      <c r="C3" s="663"/>
      <c r="D3" s="663"/>
      <c r="E3" s="121"/>
      <c r="F3" s="19"/>
      <c r="G3" s="19"/>
      <c r="H3" s="195" t="s">
        <v>233</v>
      </c>
    </row>
    <row r="4" spans="1:21">
      <c r="A4" s="19"/>
      <c r="B4" s="202"/>
      <c r="C4" s="659"/>
      <c r="D4" s="659"/>
      <c r="E4" s="121"/>
      <c r="F4" s="19"/>
      <c r="G4" s="19"/>
      <c r="H4" s="20"/>
      <c r="L4" s="15"/>
      <c r="M4" s="16"/>
    </row>
    <row r="5" spans="1:21" ht="18.75">
      <c r="A5" s="19"/>
      <c r="B5" s="202"/>
      <c r="C5" s="664" t="s">
        <v>91</v>
      </c>
      <c r="D5" s="664"/>
      <c r="E5" s="121"/>
      <c r="F5" s="19"/>
      <c r="G5" s="19"/>
      <c r="H5" s="20"/>
      <c r="J5" s="129"/>
      <c r="L5" s="15"/>
      <c r="M5" s="16"/>
      <c r="N5">
        <v>440</v>
      </c>
      <c r="O5">
        <v>517</v>
      </c>
      <c r="P5">
        <v>520</v>
      </c>
      <c r="Q5">
        <v>1210</v>
      </c>
      <c r="R5">
        <v>80</v>
      </c>
      <c r="T5">
        <v>70</v>
      </c>
      <c r="U5">
        <v>1185</v>
      </c>
    </row>
    <row r="6" spans="1:21">
      <c r="A6" s="19">
        <v>57</v>
      </c>
      <c r="B6" s="196">
        <v>6.15</v>
      </c>
      <c r="C6" s="665" t="s">
        <v>231</v>
      </c>
      <c r="D6" s="665"/>
      <c r="E6" s="19">
        <v>241.61</v>
      </c>
      <c r="F6" s="19">
        <v>4</v>
      </c>
      <c r="G6" s="19">
        <v>241.61</v>
      </c>
      <c r="H6" s="20" t="s">
        <v>232</v>
      </c>
      <c r="J6" s="129">
        <v>1</v>
      </c>
      <c r="L6" s="15"/>
      <c r="M6" s="16"/>
      <c r="O6">
        <v>522</v>
      </c>
      <c r="P6">
        <v>530</v>
      </c>
      <c r="Q6">
        <v>1200</v>
      </c>
      <c r="R6">
        <v>120</v>
      </c>
      <c r="T6">
        <v>100</v>
      </c>
      <c r="U6">
        <v>1205</v>
      </c>
    </row>
    <row r="7" spans="1:21">
      <c r="A7" s="19">
        <v>61</v>
      </c>
      <c r="B7" s="196">
        <v>18.45</v>
      </c>
      <c r="C7" s="666" t="s">
        <v>148</v>
      </c>
      <c r="D7" s="667"/>
      <c r="E7" s="19">
        <v>107.23</v>
      </c>
      <c r="F7" s="19">
        <v>0</v>
      </c>
      <c r="G7" s="19">
        <v>10</v>
      </c>
      <c r="H7" s="195" t="s">
        <v>230</v>
      </c>
      <c r="J7" s="117"/>
      <c r="L7" s="15"/>
      <c r="M7" s="16"/>
      <c r="O7">
        <v>538</v>
      </c>
      <c r="P7">
        <v>510</v>
      </c>
      <c r="Q7">
        <v>1220</v>
      </c>
      <c r="R7">
        <v>110</v>
      </c>
      <c r="T7">
        <v>84</v>
      </c>
      <c r="U7">
        <v>1205</v>
      </c>
    </row>
    <row r="8" spans="1:21">
      <c r="A8" s="19" t="s">
        <v>101</v>
      </c>
      <c r="B8" s="202">
        <v>5.3</v>
      </c>
      <c r="C8" s="659" t="s">
        <v>60</v>
      </c>
      <c r="D8" s="659"/>
      <c r="E8" s="121">
        <v>519.36</v>
      </c>
      <c r="F8" s="19">
        <v>13</v>
      </c>
      <c r="G8" s="19">
        <v>519.36</v>
      </c>
      <c r="H8" s="20" t="s">
        <v>59</v>
      </c>
      <c r="J8" s="117">
        <v>1</v>
      </c>
      <c r="L8" s="15"/>
      <c r="M8" s="16"/>
      <c r="T8">
        <v>1186</v>
      </c>
      <c r="U8">
        <v>80</v>
      </c>
    </row>
    <row r="9" spans="1:21">
      <c r="A9" s="19"/>
      <c r="B9" s="202"/>
      <c r="C9" s="668"/>
      <c r="D9" s="669"/>
      <c r="E9" s="121"/>
      <c r="F9" s="19"/>
      <c r="G9" s="19"/>
      <c r="H9" s="20"/>
      <c r="J9" s="129"/>
      <c r="L9" s="15"/>
      <c r="M9" s="16"/>
      <c r="Q9">
        <v>100</v>
      </c>
      <c r="R9">
        <v>1230</v>
      </c>
      <c r="T9">
        <v>100</v>
      </c>
      <c r="U9">
        <v>1190</v>
      </c>
    </row>
    <row r="10" spans="1:21" ht="18.75">
      <c r="A10" s="19"/>
      <c r="B10" s="202"/>
      <c r="C10" s="664" t="s">
        <v>21</v>
      </c>
      <c r="D10" s="664"/>
      <c r="E10" s="121"/>
      <c r="F10" s="19"/>
      <c r="G10" s="19"/>
      <c r="H10" s="20"/>
      <c r="J10" s="129"/>
      <c r="L10" s="15"/>
      <c r="M10" s="16"/>
      <c r="Q10">
        <v>80</v>
      </c>
      <c r="R10">
        <v>1210</v>
      </c>
    </row>
    <row r="11" spans="1:21">
      <c r="A11" s="19">
        <v>70</v>
      </c>
      <c r="B11" s="202">
        <v>7</v>
      </c>
      <c r="C11" s="659" t="s">
        <v>151</v>
      </c>
      <c r="D11" s="659"/>
      <c r="E11" s="121">
        <v>135.61000000000001</v>
      </c>
      <c r="F11" s="19">
        <v>2</v>
      </c>
      <c r="G11" s="19">
        <f>F11*E11</f>
        <v>271.22000000000003</v>
      </c>
      <c r="H11" s="20" t="s">
        <v>232</v>
      </c>
      <c r="J11" s="129"/>
      <c r="L11" s="15"/>
      <c r="M11" s="16"/>
      <c r="Q11">
        <v>80</v>
      </c>
      <c r="R11">
        <v>1210</v>
      </c>
    </row>
    <row r="12" spans="1:21">
      <c r="A12" s="19">
        <v>72</v>
      </c>
      <c r="B12" s="202">
        <v>8</v>
      </c>
      <c r="C12" s="659" t="s">
        <v>151</v>
      </c>
      <c r="D12" s="659"/>
      <c r="E12" s="121">
        <v>140.62</v>
      </c>
      <c r="F12" s="19">
        <v>2</v>
      </c>
      <c r="G12" s="19">
        <f>F12*E12</f>
        <v>281.24</v>
      </c>
      <c r="H12" s="20" t="s">
        <v>59</v>
      </c>
      <c r="J12" s="129">
        <v>1</v>
      </c>
      <c r="L12" s="15"/>
      <c r="M12" s="16"/>
      <c r="Q12">
        <v>100</v>
      </c>
      <c r="R12">
        <v>1210</v>
      </c>
      <c r="T12">
        <v>1210</v>
      </c>
      <c r="U12">
        <v>100</v>
      </c>
    </row>
    <row r="13" spans="1:21">
      <c r="A13" s="19" t="s">
        <v>150</v>
      </c>
      <c r="B13" s="202">
        <v>13.3</v>
      </c>
      <c r="C13" s="659" t="s">
        <v>146</v>
      </c>
      <c r="D13" s="659"/>
      <c r="E13" s="121">
        <v>433.34</v>
      </c>
      <c r="F13" s="19">
        <v>6</v>
      </c>
      <c r="G13" s="19">
        <v>433.34</v>
      </c>
      <c r="H13" s="20" t="s">
        <v>59</v>
      </c>
      <c r="J13" s="117">
        <v>1</v>
      </c>
      <c r="L13" s="15"/>
      <c r="M13" s="16"/>
      <c r="Q13">
        <v>120</v>
      </c>
      <c r="R13">
        <v>1267</v>
      </c>
      <c r="T13">
        <v>120</v>
      </c>
      <c r="U13">
        <v>1225</v>
      </c>
    </row>
    <row r="14" spans="1:21">
      <c r="A14" s="11">
        <v>79</v>
      </c>
      <c r="B14" s="12">
        <v>10.3</v>
      </c>
      <c r="C14" s="670" t="s">
        <v>147</v>
      </c>
      <c r="D14" s="671"/>
      <c r="E14" s="11">
        <v>34.83</v>
      </c>
      <c r="F14" s="11">
        <v>2</v>
      </c>
      <c r="G14" s="11">
        <v>34.83</v>
      </c>
      <c r="H14" s="13" t="s">
        <v>59</v>
      </c>
      <c r="J14" s="117"/>
      <c r="L14" s="15"/>
      <c r="M14" s="16"/>
      <c r="T14">
        <v>100</v>
      </c>
      <c r="U14">
        <v>1140</v>
      </c>
    </row>
    <row r="15" spans="1:21">
      <c r="A15" s="19">
        <v>80</v>
      </c>
      <c r="B15" s="202">
        <v>15.1</v>
      </c>
      <c r="C15" s="672" t="s">
        <v>62</v>
      </c>
      <c r="D15" s="672"/>
      <c r="E15" s="121">
        <v>49.76</v>
      </c>
      <c r="F15" s="19">
        <v>2</v>
      </c>
      <c r="G15" s="19">
        <v>49.76</v>
      </c>
      <c r="H15" s="20" t="s">
        <v>59</v>
      </c>
      <c r="J15" s="117"/>
      <c r="L15" s="15"/>
      <c r="M15" s="16"/>
      <c r="T15">
        <v>1230</v>
      </c>
      <c r="U15">
        <v>110</v>
      </c>
    </row>
    <row r="16" spans="1:21">
      <c r="A16" s="19">
        <v>82</v>
      </c>
      <c r="B16" s="202">
        <v>15.5</v>
      </c>
      <c r="C16" s="672" t="s">
        <v>63</v>
      </c>
      <c r="D16" s="672"/>
      <c r="E16" s="121">
        <v>44.76</v>
      </c>
      <c r="F16" s="19">
        <v>2</v>
      </c>
      <c r="G16" s="19">
        <v>44.76</v>
      </c>
      <c r="H16" s="20" t="s">
        <v>59</v>
      </c>
      <c r="J16" s="117"/>
      <c r="L16" s="15"/>
      <c r="M16" s="16"/>
      <c r="T16">
        <v>140</v>
      </c>
      <c r="U16">
        <v>1290</v>
      </c>
    </row>
    <row r="17" spans="1:20">
      <c r="A17" s="19"/>
      <c r="B17" s="196"/>
      <c r="C17" s="673"/>
      <c r="D17" s="674"/>
      <c r="E17" s="19"/>
      <c r="F17" s="19"/>
      <c r="G17" s="19"/>
      <c r="H17" s="20"/>
      <c r="J17" s="117"/>
      <c r="L17" s="15"/>
      <c r="M17" s="16"/>
    </row>
    <row r="18" spans="1:20">
      <c r="A18" s="19"/>
      <c r="B18" s="202"/>
      <c r="C18" s="659"/>
      <c r="D18" s="659"/>
      <c r="E18" s="121"/>
      <c r="F18" s="19"/>
      <c r="G18" s="19"/>
      <c r="H18" s="20"/>
      <c r="J18" s="117"/>
      <c r="L18" s="15"/>
      <c r="M18" s="16"/>
    </row>
    <row r="19" spans="1:20" ht="13.5" customHeight="1">
      <c r="A19" s="19"/>
      <c r="B19" s="202"/>
      <c r="C19" s="663"/>
      <c r="D19" s="663"/>
      <c r="E19" s="122"/>
      <c r="F19" s="11"/>
      <c r="G19" s="11"/>
      <c r="H19" s="20"/>
      <c r="J19" s="15"/>
      <c r="L19" s="15"/>
      <c r="M19" s="17"/>
      <c r="N19" s="64"/>
      <c r="O19" s="65"/>
      <c r="P19" s="17"/>
      <c r="Q19" s="17"/>
      <c r="R19" s="17"/>
      <c r="S19" s="18"/>
    </row>
    <row r="20" spans="1:20" ht="15" customHeight="1">
      <c r="A20" s="19"/>
      <c r="B20" s="202"/>
      <c r="C20" s="662" t="s">
        <v>61</v>
      </c>
      <c r="D20" s="662"/>
      <c r="E20" s="121"/>
      <c r="F20" s="19">
        <f>SUM(F4:F18)</f>
        <v>33</v>
      </c>
      <c r="G20" s="19">
        <f>SUM(G4:G18)</f>
        <v>1886.12</v>
      </c>
      <c r="H20" s="20"/>
    </row>
    <row r="23" spans="1:20" ht="19.5" customHeight="1">
      <c r="A23" s="675" t="s">
        <v>114</v>
      </c>
      <c r="B23" s="676"/>
      <c r="C23" s="676"/>
      <c r="D23" s="676"/>
      <c r="E23" s="676"/>
      <c r="F23" s="676"/>
      <c r="J23" s="198" t="s">
        <v>124</v>
      </c>
      <c r="K23" s="677">
        <v>45199</v>
      </c>
      <c r="L23" s="677"/>
    </row>
    <row r="24" spans="1:20" ht="49.5">
      <c r="A24" s="194" t="s">
        <v>119</v>
      </c>
      <c r="B24" s="199" t="s">
        <v>53</v>
      </c>
      <c r="C24" s="199" t="s">
        <v>113</v>
      </c>
      <c r="D24" s="199" t="s">
        <v>4</v>
      </c>
      <c r="E24" s="199" t="s">
        <v>5</v>
      </c>
      <c r="F24" s="199" t="s">
        <v>115</v>
      </c>
      <c r="G24" s="114" t="s">
        <v>7</v>
      </c>
      <c r="H24" s="194" t="s">
        <v>116</v>
      </c>
      <c r="I24" s="678" t="s">
        <v>140</v>
      </c>
      <c r="J24" s="678"/>
      <c r="K24" s="678" t="s">
        <v>141</v>
      </c>
      <c r="L24" s="678"/>
      <c r="O24" s="678" t="s">
        <v>125</v>
      </c>
      <c r="P24" s="678"/>
      <c r="Q24" s="678" t="s">
        <v>126</v>
      </c>
      <c r="R24" s="678"/>
    </row>
    <row r="25" spans="1:20" ht="20.100000000000001" customHeight="1">
      <c r="A25" s="88">
        <v>1</v>
      </c>
      <c r="B25" s="123">
        <v>7</v>
      </c>
      <c r="C25" s="113">
        <v>216</v>
      </c>
      <c r="D25" s="19">
        <v>8468</v>
      </c>
      <c r="E25" s="19">
        <v>65</v>
      </c>
      <c r="F25" s="119">
        <v>232.2</v>
      </c>
      <c r="G25" s="115">
        <f>D25/F25</f>
        <v>36.468561584840657</v>
      </c>
      <c r="H25" s="34">
        <v>1</v>
      </c>
      <c r="I25" s="679" t="s">
        <v>129</v>
      </c>
      <c r="J25" s="679"/>
      <c r="K25" s="679" t="s">
        <v>152</v>
      </c>
      <c r="L25" s="679"/>
      <c r="O25" s="679" t="s">
        <v>127</v>
      </c>
      <c r="P25" s="679"/>
      <c r="Q25" s="679" t="s">
        <v>136</v>
      </c>
      <c r="R25" s="679"/>
      <c r="S25">
        <v>434</v>
      </c>
      <c r="T25" s="15" t="s">
        <v>131</v>
      </c>
    </row>
    <row r="26" spans="1:20" ht="20.100000000000001" customHeight="1">
      <c r="A26" s="88">
        <v>2</v>
      </c>
      <c r="B26" s="123">
        <v>15.45</v>
      </c>
      <c r="C26" s="113">
        <v>216</v>
      </c>
      <c r="D26" s="19">
        <v>7446</v>
      </c>
      <c r="E26" s="19">
        <v>59</v>
      </c>
      <c r="F26" s="119">
        <v>232.2</v>
      </c>
      <c r="G26" s="115">
        <f t="shared" ref="G26:G29" si="0">D26/F26</f>
        <v>32.067183462532299</v>
      </c>
      <c r="H26" s="34">
        <v>1</v>
      </c>
      <c r="I26" s="679" t="s">
        <v>128</v>
      </c>
      <c r="J26" s="679"/>
      <c r="K26" s="679" t="s">
        <v>138</v>
      </c>
      <c r="L26" s="679"/>
      <c r="O26" s="679" t="s">
        <v>128</v>
      </c>
      <c r="P26" s="679"/>
      <c r="Q26" s="679" t="s">
        <v>137</v>
      </c>
      <c r="R26" s="679"/>
      <c r="S26">
        <v>60</v>
      </c>
      <c r="T26" s="15" t="s">
        <v>132</v>
      </c>
    </row>
    <row r="27" spans="1:20" ht="20.100000000000001" customHeight="1">
      <c r="A27" s="88"/>
      <c r="B27" s="123"/>
      <c r="C27" s="113"/>
      <c r="D27" s="19"/>
      <c r="E27" s="19"/>
      <c r="F27" s="119"/>
      <c r="G27" s="115"/>
      <c r="H27" s="34"/>
      <c r="I27" s="680"/>
      <c r="J27" s="681"/>
      <c r="K27" s="679"/>
      <c r="L27" s="679"/>
      <c r="O27" s="679" t="s">
        <v>129</v>
      </c>
      <c r="P27" s="679"/>
      <c r="Q27" s="679" t="s">
        <v>138</v>
      </c>
      <c r="R27" s="679"/>
      <c r="S27">
        <v>170</v>
      </c>
      <c r="T27" s="15" t="s">
        <v>133</v>
      </c>
    </row>
    <row r="28" spans="1:20" ht="20.100000000000001" customHeight="1">
      <c r="A28" s="34"/>
      <c r="B28" s="119"/>
      <c r="C28" s="113"/>
      <c r="D28" s="19"/>
      <c r="E28" s="19"/>
      <c r="F28" s="119"/>
      <c r="G28" s="115"/>
      <c r="H28" s="34"/>
      <c r="I28" s="679"/>
      <c r="J28" s="679"/>
      <c r="K28" s="679"/>
      <c r="L28" s="679"/>
      <c r="O28" s="679" t="s">
        <v>130</v>
      </c>
      <c r="P28" s="679"/>
      <c r="Q28" s="679" t="s">
        <v>139</v>
      </c>
      <c r="R28" s="679"/>
      <c r="S28">
        <v>1078</v>
      </c>
      <c r="T28" s="15" t="s">
        <v>134</v>
      </c>
    </row>
    <row r="29" spans="1:20" ht="20.100000000000001" customHeight="1">
      <c r="A29" s="34"/>
      <c r="B29" s="116"/>
      <c r="C29" s="116"/>
      <c r="D29" s="116">
        <f>SUM(D25:D28)</f>
        <v>15914</v>
      </c>
      <c r="E29" s="116">
        <f>SUM(E25:E28)</f>
        <v>124</v>
      </c>
      <c r="F29" s="119">
        <f>SUM(F25:F28)</f>
        <v>464.4</v>
      </c>
      <c r="G29" s="115">
        <f t="shared" si="0"/>
        <v>34.267872523686478</v>
      </c>
      <c r="H29" s="116">
        <f>SUM(H25:H28)</f>
        <v>2</v>
      </c>
      <c r="I29" s="682"/>
      <c r="J29" s="682"/>
      <c r="K29" s="682"/>
      <c r="L29" s="682"/>
      <c r="O29" s="680" t="s">
        <v>142</v>
      </c>
      <c r="P29" s="681"/>
      <c r="Q29" s="679" t="s">
        <v>152</v>
      </c>
      <c r="R29" s="679"/>
      <c r="S29">
        <v>191</v>
      </c>
      <c r="T29" s="15" t="s">
        <v>135</v>
      </c>
    </row>
    <row r="32" spans="1:20" ht="15" customHeight="1">
      <c r="A32" s="683" t="s">
        <v>154</v>
      </c>
      <c r="B32" s="683"/>
      <c r="C32" s="683"/>
      <c r="D32" s="683"/>
      <c r="E32" s="683"/>
      <c r="F32" s="683"/>
      <c r="G32" s="683"/>
    </row>
    <row r="33" spans="1:7" ht="15" customHeight="1">
      <c r="A33" s="199" t="s">
        <v>113</v>
      </c>
      <c r="B33" s="199" t="s">
        <v>3</v>
      </c>
      <c r="C33" s="199" t="s">
        <v>155</v>
      </c>
      <c r="D33" s="683" t="s">
        <v>156</v>
      </c>
      <c r="E33" s="683"/>
      <c r="F33" s="683" t="s">
        <v>157</v>
      </c>
      <c r="G33" s="683"/>
    </row>
    <row r="34" spans="1:7" ht="16.5">
      <c r="A34" s="88" t="s">
        <v>234</v>
      </c>
      <c r="B34" s="195" t="s">
        <v>36</v>
      </c>
      <c r="C34" s="19">
        <v>167</v>
      </c>
      <c r="D34" s="683" t="s">
        <v>235</v>
      </c>
      <c r="E34" s="683"/>
      <c r="F34" s="683" t="s">
        <v>236</v>
      </c>
      <c r="G34" s="683"/>
    </row>
    <row r="40" spans="1:7" ht="15" customHeight="1">
      <c r="A40">
        <v>3183</v>
      </c>
      <c r="B40">
        <v>3441</v>
      </c>
      <c r="C40">
        <v>3378</v>
      </c>
      <c r="D40">
        <v>1779</v>
      </c>
      <c r="E40">
        <v>80</v>
      </c>
    </row>
    <row r="41" spans="1:7" ht="15" customHeight="1">
      <c r="A41">
        <v>1326</v>
      </c>
      <c r="B41">
        <v>2593</v>
      </c>
      <c r="C41">
        <v>5129</v>
      </c>
      <c r="D41">
        <v>2003</v>
      </c>
      <c r="E41">
        <v>534</v>
      </c>
    </row>
    <row r="42" spans="1:7" ht="15" customHeight="1">
      <c r="A42">
        <v>2606</v>
      </c>
      <c r="B42">
        <v>2842</v>
      </c>
      <c r="C42">
        <v>6482</v>
      </c>
      <c r="E42">
        <v>528</v>
      </c>
    </row>
    <row r="43" spans="1:7" ht="15" customHeight="1">
      <c r="A43">
        <v>2120</v>
      </c>
      <c r="B43">
        <v>876</v>
      </c>
      <c r="C43">
        <v>2275</v>
      </c>
      <c r="E43">
        <v>-12</v>
      </c>
    </row>
    <row r="44" spans="1:7" ht="15" customHeight="1">
      <c r="A44">
        <v>113</v>
      </c>
      <c r="B44">
        <v>702</v>
      </c>
      <c r="C44">
        <v>7221</v>
      </c>
    </row>
    <row r="45" spans="1:7" ht="15" customHeight="1">
      <c r="A45">
        <v>1694</v>
      </c>
      <c r="B45">
        <v>8744</v>
      </c>
      <c r="C45">
        <v>1057</v>
      </c>
    </row>
    <row r="46" spans="1:7" ht="15" customHeight="1">
      <c r="A46">
        <v>3464</v>
      </c>
      <c r="B46">
        <v>390</v>
      </c>
      <c r="C46">
        <v>9567</v>
      </c>
    </row>
    <row r="47" spans="1:7" ht="15" customHeight="1">
      <c r="A47">
        <v>4551</v>
      </c>
      <c r="B47">
        <v>1994</v>
      </c>
      <c r="C47">
        <v>1015</v>
      </c>
    </row>
    <row r="48" spans="1:7" ht="15" customHeight="1">
      <c r="A48">
        <v>640</v>
      </c>
      <c r="B48">
        <v>5825</v>
      </c>
    </row>
    <row r="49" spans="1:2" ht="15" customHeight="1">
      <c r="A49">
        <v>3629</v>
      </c>
      <c r="B49">
        <v>10310</v>
      </c>
    </row>
    <row r="50" spans="1:2" ht="15" customHeight="1">
      <c r="A50">
        <v>1391</v>
      </c>
    </row>
    <row r="51" spans="1:2" ht="15" customHeight="1">
      <c r="A51">
        <v>5610</v>
      </c>
    </row>
    <row r="52" spans="1:2" ht="15" customHeight="1">
      <c r="A52">
        <v>2973</v>
      </c>
    </row>
    <row r="53" spans="1:2" ht="15" customHeight="1">
      <c r="A53">
        <v>7022</v>
      </c>
    </row>
    <row r="54" spans="1:2" ht="15" customHeight="1">
      <c r="A54">
        <v>7510</v>
      </c>
    </row>
    <row r="55" spans="1:2" ht="15" customHeight="1">
      <c r="A55">
        <v>4285</v>
      </c>
    </row>
    <row r="56" spans="1:2" ht="15" customHeight="1">
      <c r="A56">
        <v>10971</v>
      </c>
    </row>
  </sheetData>
  <mergeCells count="51">
    <mergeCell ref="A32:G32"/>
    <mergeCell ref="D33:E33"/>
    <mergeCell ref="F33:G33"/>
    <mergeCell ref="D34:E34"/>
    <mergeCell ref="F34:G34"/>
    <mergeCell ref="I28:J28"/>
    <mergeCell ref="K28:L28"/>
    <mergeCell ref="O28:P28"/>
    <mergeCell ref="Q28:R28"/>
    <mergeCell ref="I29:J29"/>
    <mergeCell ref="K29:L29"/>
    <mergeCell ref="O29:P29"/>
    <mergeCell ref="Q29:R29"/>
    <mergeCell ref="I26:J26"/>
    <mergeCell ref="K26:L26"/>
    <mergeCell ref="O26:P26"/>
    <mergeCell ref="Q26:R26"/>
    <mergeCell ref="I27:J27"/>
    <mergeCell ref="K27:L27"/>
    <mergeCell ref="O27:P27"/>
    <mergeCell ref="Q27:R27"/>
    <mergeCell ref="O24:P24"/>
    <mergeCell ref="Q24:R24"/>
    <mergeCell ref="I25:J25"/>
    <mergeCell ref="K25:L25"/>
    <mergeCell ref="O25:P25"/>
    <mergeCell ref="Q25:R25"/>
    <mergeCell ref="I24:J24"/>
    <mergeCell ref="K24:L24"/>
    <mergeCell ref="C18:D18"/>
    <mergeCell ref="C19:D19"/>
    <mergeCell ref="C20:D20"/>
    <mergeCell ref="A23:F23"/>
    <mergeCell ref="K23:L23"/>
    <mergeCell ref="C13:D13"/>
    <mergeCell ref="C14:D14"/>
    <mergeCell ref="C15:D15"/>
    <mergeCell ref="C16:D16"/>
    <mergeCell ref="C17:D17"/>
    <mergeCell ref="C12:D12"/>
    <mergeCell ref="A1:H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4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9"/>
  <sheetViews>
    <sheetView zoomScale="110" zoomScaleNormal="110" zoomScaleSheetLayoutView="110" workbookViewId="0">
      <selection activeCell="G20" sqref="G20"/>
    </sheetView>
  </sheetViews>
  <sheetFormatPr defaultColWidth="14.42578125" defaultRowHeight="15" customHeight="1"/>
  <cols>
    <col min="1" max="1" width="11.5703125" bestFit="1" customWidth="1"/>
    <col min="2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21" ht="20.25" customHeight="1">
      <c r="A1" s="660" t="s">
        <v>271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21" ht="27">
      <c r="A2" s="320" t="s">
        <v>52</v>
      </c>
      <c r="B2" s="217" t="s">
        <v>53</v>
      </c>
      <c r="C2" s="662" t="s">
        <v>54</v>
      </c>
      <c r="D2" s="662"/>
      <c r="E2" s="218" t="s">
        <v>55</v>
      </c>
      <c r="F2" s="320" t="s">
        <v>56</v>
      </c>
      <c r="G2" s="320" t="s">
        <v>57</v>
      </c>
      <c r="H2" s="320" t="s">
        <v>58</v>
      </c>
    </row>
    <row r="3" spans="1:21" ht="27">
      <c r="A3" s="19"/>
      <c r="B3" s="219"/>
      <c r="C3" s="663"/>
      <c r="D3" s="663"/>
      <c r="E3" s="121"/>
      <c r="F3" s="19"/>
      <c r="G3" s="19"/>
      <c r="H3" s="322" t="s">
        <v>266</v>
      </c>
    </row>
    <row r="4" spans="1:21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21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  <c r="N5">
        <v>440</v>
      </c>
      <c r="O5">
        <v>517</v>
      </c>
      <c r="P5">
        <v>520</v>
      </c>
      <c r="Q5">
        <v>1210</v>
      </c>
      <c r="R5">
        <v>80</v>
      </c>
      <c r="T5">
        <v>70</v>
      </c>
      <c r="U5">
        <v>1185</v>
      </c>
    </row>
    <row r="6" spans="1:21">
      <c r="A6" s="19">
        <v>57</v>
      </c>
      <c r="B6" s="321">
        <v>6.15</v>
      </c>
      <c r="C6" s="666" t="s">
        <v>231</v>
      </c>
      <c r="D6" s="667"/>
      <c r="E6" s="19">
        <v>241.62</v>
      </c>
      <c r="F6" s="19">
        <v>4</v>
      </c>
      <c r="G6" s="19">
        <v>241.62</v>
      </c>
      <c r="H6" s="20" t="s">
        <v>232</v>
      </c>
      <c r="J6" s="129"/>
      <c r="L6" s="15"/>
      <c r="M6" s="16"/>
    </row>
    <row r="7" spans="1:21">
      <c r="A7" s="19">
        <v>61</v>
      </c>
      <c r="B7" s="321">
        <v>18.45</v>
      </c>
      <c r="C7" s="666" t="s">
        <v>148</v>
      </c>
      <c r="D7" s="667"/>
      <c r="E7" s="19">
        <v>107.23</v>
      </c>
      <c r="F7" s="19">
        <v>0</v>
      </c>
      <c r="G7" s="19">
        <v>10</v>
      </c>
      <c r="H7" s="322" t="s">
        <v>230</v>
      </c>
      <c r="J7" s="117"/>
      <c r="L7" s="15"/>
      <c r="M7" s="16"/>
      <c r="O7">
        <v>538</v>
      </c>
      <c r="P7">
        <v>510</v>
      </c>
      <c r="Q7">
        <v>1220</v>
      </c>
      <c r="R7">
        <v>110</v>
      </c>
      <c r="T7">
        <v>84</v>
      </c>
      <c r="U7">
        <v>1205</v>
      </c>
    </row>
    <row r="8" spans="1:21">
      <c r="A8" s="19" t="s">
        <v>101</v>
      </c>
      <c r="B8" s="219">
        <v>5.3</v>
      </c>
      <c r="C8" s="659" t="s">
        <v>60</v>
      </c>
      <c r="D8" s="659"/>
      <c r="E8" s="121">
        <v>519.36</v>
      </c>
      <c r="F8" s="19">
        <v>13</v>
      </c>
      <c r="G8" s="19">
        <v>519.36</v>
      </c>
      <c r="H8" s="20" t="s">
        <v>59</v>
      </c>
      <c r="J8" s="117">
        <v>1</v>
      </c>
      <c r="L8" s="15"/>
      <c r="M8" s="16"/>
      <c r="T8">
        <v>1186</v>
      </c>
      <c r="U8">
        <v>80</v>
      </c>
    </row>
    <row r="9" spans="1:21">
      <c r="A9" s="19"/>
      <c r="B9" s="219"/>
      <c r="C9" s="668"/>
      <c r="D9" s="669"/>
      <c r="E9" s="121"/>
      <c r="F9" s="19"/>
      <c r="G9" s="19"/>
      <c r="H9" s="20"/>
      <c r="J9" s="129"/>
      <c r="L9" s="15"/>
      <c r="M9" s="16"/>
      <c r="Q9">
        <v>100</v>
      </c>
      <c r="R9">
        <v>1230</v>
      </c>
      <c r="T9">
        <v>100</v>
      </c>
      <c r="U9">
        <v>1190</v>
      </c>
    </row>
    <row r="10" spans="1:21" ht="18.75">
      <c r="A10" s="19"/>
      <c r="B10" s="219"/>
      <c r="C10" s="664" t="s">
        <v>21</v>
      </c>
      <c r="D10" s="664"/>
      <c r="E10" s="121"/>
      <c r="F10" s="19"/>
      <c r="G10" s="19"/>
      <c r="H10" s="20"/>
      <c r="J10" s="129"/>
      <c r="L10" s="15"/>
      <c r="M10" s="16"/>
      <c r="Q10">
        <v>80</v>
      </c>
      <c r="R10">
        <v>1210</v>
      </c>
    </row>
    <row r="11" spans="1:21">
      <c r="A11" s="19">
        <v>31</v>
      </c>
      <c r="B11" s="219">
        <v>12.55</v>
      </c>
      <c r="C11" s="659" t="s">
        <v>93</v>
      </c>
      <c r="D11" s="659"/>
      <c r="E11" s="121">
        <v>54.8</v>
      </c>
      <c r="F11" s="19">
        <v>2</v>
      </c>
      <c r="G11" s="19">
        <f>E11</f>
        <v>54.8</v>
      </c>
      <c r="H11" s="20" t="s">
        <v>59</v>
      </c>
      <c r="J11" s="129"/>
      <c r="L11" s="15"/>
      <c r="M11" s="16"/>
    </row>
    <row r="12" spans="1:21">
      <c r="A12" s="19">
        <v>70</v>
      </c>
      <c r="B12" s="219">
        <v>7</v>
      </c>
      <c r="C12" s="659" t="s">
        <v>151</v>
      </c>
      <c r="D12" s="659"/>
      <c r="E12" s="121">
        <v>135.61000000000001</v>
      </c>
      <c r="F12" s="19">
        <v>2</v>
      </c>
      <c r="G12" s="19">
        <f>F12*E12</f>
        <v>271.22000000000003</v>
      </c>
      <c r="H12" s="20" t="s">
        <v>232</v>
      </c>
      <c r="J12" s="129">
        <v>1</v>
      </c>
      <c r="L12" s="15"/>
      <c r="M12" s="16"/>
      <c r="Q12">
        <v>80</v>
      </c>
      <c r="R12">
        <v>1210</v>
      </c>
    </row>
    <row r="13" spans="1:21">
      <c r="A13" s="19">
        <v>72</v>
      </c>
      <c r="B13" s="219">
        <v>8</v>
      </c>
      <c r="C13" s="659" t="s">
        <v>151</v>
      </c>
      <c r="D13" s="659"/>
      <c r="E13" s="121">
        <v>140.62</v>
      </c>
      <c r="F13" s="19">
        <v>2</v>
      </c>
      <c r="G13" s="19">
        <f>F13*E13</f>
        <v>281.24</v>
      </c>
      <c r="H13" s="20" t="s">
        <v>59</v>
      </c>
      <c r="J13" s="129">
        <v>1</v>
      </c>
      <c r="L13" s="15"/>
      <c r="M13" s="16"/>
      <c r="Q13">
        <v>100</v>
      </c>
      <c r="R13">
        <v>1210</v>
      </c>
      <c r="T13">
        <v>1210</v>
      </c>
      <c r="U13">
        <v>100</v>
      </c>
    </row>
    <row r="14" spans="1:21">
      <c r="A14" s="19" t="s">
        <v>257</v>
      </c>
      <c r="B14" s="219">
        <v>14</v>
      </c>
      <c r="C14" s="659" t="s">
        <v>252</v>
      </c>
      <c r="D14" s="659"/>
      <c r="E14" s="121">
        <v>239.28</v>
      </c>
      <c r="F14" s="19">
        <v>2</v>
      </c>
      <c r="G14" s="19">
        <f>F14*E14</f>
        <v>478.56</v>
      </c>
      <c r="H14" s="20" t="s">
        <v>232</v>
      </c>
      <c r="J14" s="129">
        <v>1</v>
      </c>
      <c r="L14" s="15"/>
      <c r="M14" s="16"/>
    </row>
    <row r="15" spans="1:21">
      <c r="A15" s="19">
        <v>75</v>
      </c>
      <c r="B15" s="219">
        <v>13</v>
      </c>
      <c r="C15" s="659" t="s">
        <v>22</v>
      </c>
      <c r="D15" s="659"/>
      <c r="E15" s="121">
        <v>222.48</v>
      </c>
      <c r="F15" s="19">
        <v>3</v>
      </c>
      <c r="G15" s="19">
        <v>222.48</v>
      </c>
      <c r="H15" s="20" t="s">
        <v>232</v>
      </c>
      <c r="J15" s="129"/>
      <c r="L15" s="15"/>
      <c r="M15" s="16"/>
    </row>
    <row r="16" spans="1:21">
      <c r="A16" s="19" t="s">
        <v>150</v>
      </c>
      <c r="B16" s="219">
        <v>13.3</v>
      </c>
      <c r="C16" s="659" t="s">
        <v>146</v>
      </c>
      <c r="D16" s="659"/>
      <c r="E16" s="121">
        <v>433.34</v>
      </c>
      <c r="F16" s="19">
        <v>6</v>
      </c>
      <c r="G16" s="19">
        <v>433.34</v>
      </c>
      <c r="H16" s="20" t="s">
        <v>59</v>
      </c>
      <c r="J16" s="117">
        <v>1</v>
      </c>
      <c r="L16" s="15"/>
      <c r="M16" s="16"/>
      <c r="Q16">
        <v>120</v>
      </c>
      <c r="R16">
        <v>1267</v>
      </c>
      <c r="T16">
        <v>120</v>
      </c>
      <c r="U16">
        <v>1225</v>
      </c>
    </row>
    <row r="17" spans="1:21" ht="15" customHeight="1">
      <c r="A17" s="11">
        <v>79</v>
      </c>
      <c r="B17" s="12">
        <v>6</v>
      </c>
      <c r="C17" s="717" t="s">
        <v>96</v>
      </c>
      <c r="D17" s="718"/>
      <c r="E17" s="11">
        <v>278.91000000000003</v>
      </c>
      <c r="F17" s="11">
        <v>8</v>
      </c>
      <c r="G17" s="11">
        <v>278.91000000000003</v>
      </c>
      <c r="H17" s="20" t="s">
        <v>232</v>
      </c>
      <c r="J17" s="117">
        <v>1</v>
      </c>
      <c r="L17" s="15"/>
      <c r="M17" s="16"/>
      <c r="T17">
        <v>100</v>
      </c>
      <c r="U17">
        <v>1140</v>
      </c>
    </row>
    <row r="18" spans="1:21">
      <c r="A18" s="19">
        <v>80</v>
      </c>
      <c r="B18" s="219">
        <v>15.1</v>
      </c>
      <c r="C18" s="672" t="s">
        <v>62</v>
      </c>
      <c r="D18" s="672"/>
      <c r="E18" s="121">
        <v>49.76</v>
      </c>
      <c r="F18" s="19">
        <v>2</v>
      </c>
      <c r="G18" s="19">
        <v>49.76</v>
      </c>
      <c r="H18" s="20" t="s">
        <v>59</v>
      </c>
      <c r="J18" s="117"/>
      <c r="L18" s="15"/>
      <c r="M18" s="16"/>
      <c r="T18">
        <v>1230</v>
      </c>
      <c r="U18">
        <v>110</v>
      </c>
    </row>
    <row r="19" spans="1:21">
      <c r="A19" s="19">
        <v>82</v>
      </c>
      <c r="B19" s="219">
        <v>15.5</v>
      </c>
      <c r="C19" s="672" t="s">
        <v>63</v>
      </c>
      <c r="D19" s="672"/>
      <c r="E19" s="121">
        <v>44.76</v>
      </c>
      <c r="F19" s="19">
        <v>2</v>
      </c>
      <c r="G19" s="19">
        <v>44.76</v>
      </c>
      <c r="H19" s="20" t="s">
        <v>59</v>
      </c>
      <c r="J19" s="117"/>
      <c r="L19" s="15"/>
      <c r="M19" s="16"/>
      <c r="T19">
        <v>140</v>
      </c>
      <c r="U19">
        <v>1290</v>
      </c>
    </row>
    <row r="20" spans="1:21" ht="15" customHeight="1">
      <c r="A20" s="19">
        <v>85</v>
      </c>
      <c r="B20" s="219">
        <v>12.15</v>
      </c>
      <c r="C20" s="659" t="s">
        <v>265</v>
      </c>
      <c r="D20" s="659"/>
      <c r="E20" s="121">
        <v>44.26</v>
      </c>
      <c r="F20" s="19">
        <v>2</v>
      </c>
      <c r="G20" s="19">
        <f>F20*E20</f>
        <v>88.52</v>
      </c>
      <c r="H20" s="20" t="s">
        <v>232</v>
      </c>
      <c r="J20" s="117"/>
      <c r="L20" s="15"/>
      <c r="M20" s="16"/>
    </row>
    <row r="21" spans="1:21">
      <c r="A21" s="19">
        <v>88</v>
      </c>
      <c r="B21" s="219">
        <v>15</v>
      </c>
      <c r="C21" s="659" t="s">
        <v>254</v>
      </c>
      <c r="D21" s="659"/>
      <c r="E21" s="19">
        <v>162.53</v>
      </c>
      <c r="F21" s="19">
        <v>0</v>
      </c>
      <c r="G21" s="19">
        <v>66</v>
      </c>
      <c r="H21" s="20" t="s">
        <v>267</v>
      </c>
      <c r="J21" s="117"/>
      <c r="L21" s="15"/>
      <c r="M21" s="16"/>
    </row>
    <row r="22" spans="1:21" ht="13.5" customHeight="1">
      <c r="A22" s="19"/>
      <c r="B22" s="219"/>
      <c r="C22" s="663"/>
      <c r="D22" s="663"/>
      <c r="E22" s="122"/>
      <c r="F22" s="11"/>
      <c r="G22" s="11"/>
      <c r="H22" s="20"/>
      <c r="J22" s="15"/>
      <c r="L22" s="15"/>
      <c r="M22" s="17"/>
      <c r="N22" s="64"/>
      <c r="O22" s="65"/>
      <c r="P22" s="17"/>
      <c r="Q22" s="17"/>
      <c r="R22" s="17"/>
      <c r="S22" s="18"/>
    </row>
    <row r="23" spans="1:21" ht="15" customHeight="1">
      <c r="A23" s="19"/>
      <c r="B23" s="219"/>
      <c r="C23" s="662" t="s">
        <v>61</v>
      </c>
      <c r="D23" s="662"/>
      <c r="E23" s="121"/>
      <c r="F23" s="19">
        <f>SUM(F6:F21)</f>
        <v>48</v>
      </c>
      <c r="G23" s="19">
        <f>SUM(G6:G21)</f>
        <v>3040.57</v>
      </c>
      <c r="H23" s="20"/>
    </row>
    <row r="26" spans="1:21" ht="19.5" customHeight="1">
      <c r="A26" s="675" t="s">
        <v>114</v>
      </c>
      <c r="B26" s="676"/>
      <c r="C26" s="676"/>
      <c r="D26" s="676"/>
      <c r="E26" s="676"/>
      <c r="F26" s="676"/>
      <c r="J26" s="323" t="s">
        <v>124</v>
      </c>
      <c r="K26" s="677">
        <v>45208</v>
      </c>
      <c r="L26" s="677"/>
    </row>
    <row r="27" spans="1:21" ht="49.5">
      <c r="A27" s="324" t="s">
        <v>119</v>
      </c>
      <c r="B27" s="325" t="s">
        <v>53</v>
      </c>
      <c r="C27" s="325" t="s">
        <v>113</v>
      </c>
      <c r="D27" s="325" t="s">
        <v>4</v>
      </c>
      <c r="E27" s="325" t="s">
        <v>5</v>
      </c>
      <c r="F27" s="325" t="s">
        <v>115</v>
      </c>
      <c r="G27" s="114" t="s">
        <v>7</v>
      </c>
      <c r="H27" s="324" t="s">
        <v>116</v>
      </c>
      <c r="I27" s="678" t="s">
        <v>140</v>
      </c>
      <c r="J27" s="678"/>
      <c r="K27" s="678" t="s">
        <v>141</v>
      </c>
      <c r="L27" s="678"/>
      <c r="O27" s="678" t="s">
        <v>125</v>
      </c>
      <c r="P27" s="678"/>
      <c r="Q27" s="678" t="s">
        <v>126</v>
      </c>
      <c r="R27" s="678"/>
    </row>
    <row r="28" spans="1:21" ht="20.100000000000001" customHeight="1">
      <c r="A28" s="88">
        <v>1</v>
      </c>
      <c r="B28" s="123">
        <v>7</v>
      </c>
      <c r="C28" s="113">
        <v>246</v>
      </c>
      <c r="D28" s="19">
        <v>6581</v>
      </c>
      <c r="E28" s="19">
        <v>56</v>
      </c>
      <c r="F28" s="119">
        <v>232.2</v>
      </c>
      <c r="G28" s="115">
        <f>D28/F28</f>
        <v>28.341946597760554</v>
      </c>
      <c r="H28" s="34">
        <v>1</v>
      </c>
      <c r="I28" s="679" t="s">
        <v>129</v>
      </c>
      <c r="J28" s="679"/>
      <c r="K28" s="679" t="s">
        <v>152</v>
      </c>
      <c r="L28" s="679"/>
      <c r="O28" s="679" t="s">
        <v>127</v>
      </c>
      <c r="P28" s="679"/>
      <c r="Q28" s="679" t="s">
        <v>136</v>
      </c>
      <c r="R28" s="679"/>
      <c r="S28">
        <v>434</v>
      </c>
      <c r="T28" s="15" t="s">
        <v>131</v>
      </c>
    </row>
    <row r="29" spans="1:21" ht="20.100000000000001" customHeight="1">
      <c r="A29" s="88">
        <v>2</v>
      </c>
      <c r="B29" s="123">
        <v>15.45</v>
      </c>
      <c r="C29" s="113">
        <v>246</v>
      </c>
      <c r="D29" s="19">
        <v>5218</v>
      </c>
      <c r="E29" s="19">
        <v>57</v>
      </c>
      <c r="F29" s="119">
        <v>232.2</v>
      </c>
      <c r="G29" s="115">
        <f>D29/F29</f>
        <v>22.472006890611542</v>
      </c>
      <c r="H29" s="34">
        <v>1</v>
      </c>
      <c r="I29" s="679" t="s">
        <v>255</v>
      </c>
      <c r="J29" s="679"/>
      <c r="K29" s="679" t="s">
        <v>138</v>
      </c>
      <c r="L29" s="679"/>
      <c r="O29" s="679" t="s">
        <v>128</v>
      </c>
      <c r="P29" s="679"/>
      <c r="Q29" s="679" t="s">
        <v>137</v>
      </c>
      <c r="R29" s="679"/>
      <c r="S29">
        <v>60</v>
      </c>
      <c r="T29" s="15" t="s">
        <v>132</v>
      </c>
    </row>
    <row r="30" spans="1:21" ht="20.100000000000001" customHeight="1">
      <c r="A30" s="88"/>
      <c r="B30" s="123"/>
      <c r="C30" s="113"/>
      <c r="D30" s="19"/>
      <c r="E30" s="19"/>
      <c r="F30" s="119"/>
      <c r="G30" s="115"/>
      <c r="H30" s="34"/>
      <c r="I30" s="680"/>
      <c r="J30" s="681"/>
      <c r="K30" s="679"/>
      <c r="L30" s="679"/>
      <c r="O30" s="679" t="s">
        <v>129</v>
      </c>
      <c r="P30" s="679"/>
      <c r="Q30" s="679" t="s">
        <v>138</v>
      </c>
      <c r="R30" s="679"/>
      <c r="S30">
        <v>170</v>
      </c>
      <c r="T30" s="15" t="s">
        <v>133</v>
      </c>
    </row>
    <row r="31" spans="1:21" ht="20.100000000000001" customHeight="1">
      <c r="A31" s="34"/>
      <c r="B31" s="119"/>
      <c r="C31" s="113"/>
      <c r="D31" s="19"/>
      <c r="E31" s="19"/>
      <c r="F31" s="119"/>
      <c r="G31" s="115"/>
      <c r="H31" s="34"/>
      <c r="I31" s="679"/>
      <c r="J31" s="679"/>
      <c r="K31" s="679"/>
      <c r="L31" s="679"/>
      <c r="O31" s="679" t="s">
        <v>130</v>
      </c>
      <c r="P31" s="679"/>
      <c r="Q31" s="679" t="s">
        <v>139</v>
      </c>
      <c r="R31" s="679"/>
      <c r="S31">
        <v>1078</v>
      </c>
      <c r="T31" s="15" t="s">
        <v>134</v>
      </c>
    </row>
    <row r="32" spans="1:21" ht="20.100000000000001" customHeight="1">
      <c r="A32" s="34"/>
      <c r="B32" s="116"/>
      <c r="C32" s="116"/>
      <c r="D32" s="116">
        <f>SUM(D28:D31)</f>
        <v>11799</v>
      </c>
      <c r="E32" s="116">
        <f>SUM(E28:E31)</f>
        <v>113</v>
      </c>
      <c r="F32" s="119">
        <f>SUM(F28:F31)</f>
        <v>464.4</v>
      </c>
      <c r="G32" s="115">
        <f t="shared" ref="G32" si="0">D32/F32</f>
        <v>25.406976744186046</v>
      </c>
      <c r="H32" s="116">
        <f>SUM(H28:H31)</f>
        <v>2</v>
      </c>
      <c r="I32" s="682"/>
      <c r="J32" s="682"/>
      <c r="K32" s="682"/>
      <c r="L32" s="682"/>
      <c r="O32" s="680" t="s">
        <v>142</v>
      </c>
      <c r="P32" s="681"/>
      <c r="Q32" s="679" t="s">
        <v>152</v>
      </c>
      <c r="R32" s="679"/>
      <c r="S32">
        <v>191</v>
      </c>
      <c r="T32" s="15" t="s">
        <v>135</v>
      </c>
    </row>
    <row r="35" spans="1:7" ht="15" customHeight="1">
      <c r="A35" s="683" t="s">
        <v>154</v>
      </c>
      <c r="B35" s="683"/>
      <c r="C35" s="683"/>
      <c r="D35" s="683"/>
      <c r="E35" s="683"/>
      <c r="F35" s="683"/>
      <c r="G35" s="683"/>
    </row>
    <row r="36" spans="1:7" ht="15" customHeight="1">
      <c r="A36" s="333" t="s">
        <v>113</v>
      </c>
      <c r="B36" s="333" t="s">
        <v>3</v>
      </c>
      <c r="C36" s="333" t="s">
        <v>155</v>
      </c>
      <c r="D36" s="683" t="s">
        <v>156</v>
      </c>
      <c r="E36" s="683"/>
      <c r="F36" s="683" t="s">
        <v>157</v>
      </c>
      <c r="G36" s="683"/>
    </row>
    <row r="37" spans="1:7" ht="16.5">
      <c r="A37" s="88" t="s">
        <v>268</v>
      </c>
      <c r="B37" s="334" t="s">
        <v>254</v>
      </c>
      <c r="C37" s="19">
        <v>66</v>
      </c>
      <c r="D37" s="683" t="s">
        <v>269</v>
      </c>
      <c r="E37" s="683"/>
      <c r="F37" s="683" t="s">
        <v>270</v>
      </c>
      <c r="G37" s="683"/>
    </row>
    <row r="43" spans="1:7" ht="15" customHeight="1">
      <c r="A43">
        <v>3183</v>
      </c>
      <c r="B43">
        <v>3441</v>
      </c>
      <c r="C43">
        <v>3378</v>
      </c>
      <c r="D43">
        <v>1779</v>
      </c>
      <c r="E43">
        <v>80</v>
      </c>
    </row>
    <row r="44" spans="1:7" ht="15" customHeight="1">
      <c r="A44">
        <v>1326</v>
      </c>
      <c r="B44">
        <v>2593</v>
      </c>
      <c r="C44">
        <v>5129</v>
      </c>
      <c r="D44">
        <v>2003</v>
      </c>
      <c r="E44">
        <v>534</v>
      </c>
    </row>
    <row r="45" spans="1:7" ht="15" customHeight="1">
      <c r="A45">
        <v>2606</v>
      </c>
      <c r="B45">
        <v>2842</v>
      </c>
      <c r="C45">
        <v>6482</v>
      </c>
      <c r="E45">
        <v>528</v>
      </c>
    </row>
    <row r="46" spans="1:7" ht="15" customHeight="1">
      <c r="A46">
        <v>2120</v>
      </c>
      <c r="B46">
        <v>876</v>
      </c>
      <c r="C46">
        <v>2275</v>
      </c>
      <c r="E46">
        <v>-12</v>
      </c>
    </row>
    <row r="47" spans="1:7" ht="15" customHeight="1">
      <c r="A47">
        <v>113</v>
      </c>
      <c r="B47">
        <v>702</v>
      </c>
      <c r="C47">
        <v>7221</v>
      </c>
    </row>
    <row r="48" spans="1:7" ht="15" customHeight="1">
      <c r="A48">
        <v>1694</v>
      </c>
      <c r="B48">
        <v>8744</v>
      </c>
      <c r="C48">
        <v>1057</v>
      </c>
    </row>
    <row r="49" spans="1:3" ht="15" customHeight="1">
      <c r="A49">
        <v>3464</v>
      </c>
      <c r="B49">
        <v>390</v>
      </c>
      <c r="C49">
        <v>9567</v>
      </c>
    </row>
    <row r="50" spans="1:3" ht="15" customHeight="1">
      <c r="A50">
        <v>4551</v>
      </c>
      <c r="B50">
        <v>1994</v>
      </c>
      <c r="C50">
        <v>1015</v>
      </c>
    </row>
    <row r="51" spans="1:3" ht="15" customHeight="1">
      <c r="A51">
        <v>640</v>
      </c>
      <c r="B51">
        <v>5825</v>
      </c>
    </row>
    <row r="52" spans="1:3" ht="15" customHeight="1">
      <c r="A52">
        <v>3629</v>
      </c>
      <c r="B52">
        <v>10310</v>
      </c>
    </row>
    <row r="53" spans="1:3" ht="15" customHeight="1">
      <c r="A53">
        <v>1391</v>
      </c>
    </row>
    <row r="54" spans="1:3" ht="15" customHeight="1">
      <c r="A54">
        <v>5610</v>
      </c>
    </row>
    <row r="55" spans="1:3" ht="15" customHeight="1">
      <c r="A55">
        <v>2973</v>
      </c>
    </row>
    <row r="56" spans="1:3" ht="15" customHeight="1">
      <c r="A56">
        <v>7022</v>
      </c>
    </row>
    <row r="57" spans="1:3" ht="15" customHeight="1">
      <c r="A57">
        <v>7510</v>
      </c>
    </row>
    <row r="58" spans="1:3" ht="15" customHeight="1">
      <c r="A58">
        <v>4285</v>
      </c>
    </row>
    <row r="59" spans="1:3" ht="15" customHeight="1">
      <c r="A59">
        <v>10971</v>
      </c>
    </row>
  </sheetData>
  <mergeCells count="54">
    <mergeCell ref="C7:D7"/>
    <mergeCell ref="C21:D21"/>
    <mergeCell ref="A1:H1"/>
    <mergeCell ref="C2:D2"/>
    <mergeCell ref="C3:D3"/>
    <mergeCell ref="C4:D4"/>
    <mergeCell ref="C5:D5"/>
    <mergeCell ref="C18:D18"/>
    <mergeCell ref="C19:D19"/>
    <mergeCell ref="C20:D20"/>
    <mergeCell ref="C8:D8"/>
    <mergeCell ref="C9:D9"/>
    <mergeCell ref="C10:D10"/>
    <mergeCell ref="C11:D11"/>
    <mergeCell ref="C12:D12"/>
    <mergeCell ref="C13:D13"/>
    <mergeCell ref="Q27:R27"/>
    <mergeCell ref="I28:J28"/>
    <mergeCell ref="K28:L28"/>
    <mergeCell ref="O28:P28"/>
    <mergeCell ref="Q28:R28"/>
    <mergeCell ref="I27:J27"/>
    <mergeCell ref="K27:L27"/>
    <mergeCell ref="Q29:R29"/>
    <mergeCell ref="I30:J30"/>
    <mergeCell ref="K30:L30"/>
    <mergeCell ref="O30:P30"/>
    <mergeCell ref="Q30:R30"/>
    <mergeCell ref="Q31:R31"/>
    <mergeCell ref="I32:J32"/>
    <mergeCell ref="K32:L32"/>
    <mergeCell ref="O32:P32"/>
    <mergeCell ref="Q32:R32"/>
    <mergeCell ref="C6:D6"/>
    <mergeCell ref="C15:D15"/>
    <mergeCell ref="I31:J31"/>
    <mergeCell ref="K31:L31"/>
    <mergeCell ref="O31:P31"/>
    <mergeCell ref="I29:J29"/>
    <mergeCell ref="K29:L29"/>
    <mergeCell ref="O29:P29"/>
    <mergeCell ref="O27:P27"/>
    <mergeCell ref="C22:D22"/>
    <mergeCell ref="C23:D23"/>
    <mergeCell ref="A26:F26"/>
    <mergeCell ref="K26:L26"/>
    <mergeCell ref="C14:D14"/>
    <mergeCell ref="C16:D16"/>
    <mergeCell ref="C17:D17"/>
    <mergeCell ref="A35:G35"/>
    <mergeCell ref="D36:E36"/>
    <mergeCell ref="F36:G36"/>
    <mergeCell ref="D37:E37"/>
    <mergeCell ref="F37:G37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4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B44"/>
  <sheetViews>
    <sheetView topLeftCell="A8" zoomScale="85" zoomScaleNormal="85" workbookViewId="0">
      <selection activeCell="G40" sqref="G40"/>
    </sheetView>
  </sheetViews>
  <sheetFormatPr defaultColWidth="14.42578125" defaultRowHeight="15" customHeight="1"/>
  <cols>
    <col min="1" max="1" width="12.85546875" bestFit="1" customWidth="1"/>
    <col min="2" max="2" width="14" customWidth="1"/>
    <col min="3" max="3" width="4.28515625" customWidth="1"/>
    <col min="4" max="4" width="12.5703125" bestFit="1" customWidth="1"/>
    <col min="6" max="6" width="4.42578125" customWidth="1"/>
    <col min="7" max="7" width="14" customWidth="1"/>
    <col min="9" max="9" width="5.85546875" customWidth="1"/>
    <col min="10" max="10" width="14.28515625" bestFit="1" customWidth="1"/>
    <col min="12" max="12" width="5.7109375" customWidth="1"/>
    <col min="13" max="13" width="14.28515625" bestFit="1" customWidth="1"/>
    <col min="15" max="15" width="5.28515625" customWidth="1"/>
    <col min="16" max="16" width="14.28515625" customWidth="1"/>
    <col min="18" max="18" width="4.140625" customWidth="1"/>
    <col min="19" max="19" width="15.7109375" bestFit="1" customWidth="1"/>
  </cols>
  <sheetData>
    <row r="1" spans="1:28" ht="29.25" customHeight="1">
      <c r="A1" s="654">
        <v>45210</v>
      </c>
      <c r="B1" s="655"/>
      <c r="D1" s="652"/>
      <c r="E1" s="652"/>
      <c r="G1" s="652"/>
      <c r="H1" s="652"/>
      <c r="J1" s="656">
        <f>COUNTIF(B4:B12,"&gt;0") + COUNTIF(E4:E12,"&gt;0") + COUNTIF(H4:H18,"&gt;0") + COUNTIF(K4:K10,"&gt;0") + COUNTIF(N4:N12,"&gt;0") + COUNTIF(Q4:Q14,"&gt;0") + COUNTIF(T4:T18,"&gt;0")</f>
        <v>50</v>
      </c>
      <c r="K1" s="656"/>
      <c r="M1" s="652"/>
      <c r="N1" s="652"/>
      <c r="P1" s="652"/>
      <c r="Q1" s="652"/>
      <c r="R1" s="131"/>
      <c r="S1" s="652"/>
      <c r="T1" s="652"/>
    </row>
    <row r="2" spans="1:28" ht="25.5" customHeight="1">
      <c r="A2" s="653" t="s">
        <v>161</v>
      </c>
      <c r="B2" s="653"/>
      <c r="D2" s="653" t="s">
        <v>162</v>
      </c>
      <c r="E2" s="653"/>
      <c r="G2" s="653" t="s">
        <v>163</v>
      </c>
      <c r="H2" s="653"/>
      <c r="J2" s="653" t="s">
        <v>164</v>
      </c>
      <c r="K2" s="653"/>
      <c r="M2" s="653" t="s">
        <v>165</v>
      </c>
      <c r="N2" s="653"/>
      <c r="P2" s="653" t="s">
        <v>166</v>
      </c>
      <c r="Q2" s="653"/>
      <c r="R2" s="132"/>
      <c r="S2" s="653" t="s">
        <v>86</v>
      </c>
      <c r="T2" s="653"/>
    </row>
    <row r="3" spans="1:28" ht="33" customHeight="1">
      <c r="A3" s="133" t="s">
        <v>167</v>
      </c>
      <c r="B3" s="133" t="s">
        <v>160</v>
      </c>
      <c r="C3" s="134"/>
      <c r="D3" s="133" t="s">
        <v>167</v>
      </c>
      <c r="E3" s="133" t="s">
        <v>160</v>
      </c>
      <c r="F3" s="134"/>
      <c r="G3" s="133" t="s">
        <v>167</v>
      </c>
      <c r="H3" s="133" t="s">
        <v>160</v>
      </c>
      <c r="I3" s="134"/>
      <c r="J3" s="133" t="s">
        <v>167</v>
      </c>
      <c r="K3" s="133" t="s">
        <v>160</v>
      </c>
      <c r="L3" s="134"/>
      <c r="M3" s="133" t="s">
        <v>167</v>
      </c>
      <c r="N3" s="133" t="s">
        <v>160</v>
      </c>
      <c r="O3" s="134"/>
      <c r="P3" s="133" t="s">
        <v>167</v>
      </c>
      <c r="Q3" s="133" t="s">
        <v>160</v>
      </c>
      <c r="R3" s="135"/>
      <c r="S3" s="133" t="s">
        <v>167</v>
      </c>
      <c r="T3" s="133" t="s">
        <v>160</v>
      </c>
    </row>
    <row r="4" spans="1:28" ht="25.15" customHeight="1">
      <c r="A4" s="133" t="s">
        <v>168</v>
      </c>
      <c r="B4" s="23">
        <v>6952</v>
      </c>
      <c r="C4" s="136"/>
      <c r="D4" s="133" t="s">
        <v>169</v>
      </c>
      <c r="E4" s="23">
        <v>12446</v>
      </c>
      <c r="F4" s="137"/>
      <c r="G4" s="133" t="s">
        <v>170</v>
      </c>
      <c r="H4" s="89">
        <v>20527</v>
      </c>
      <c r="I4" s="137"/>
      <c r="J4" s="133" t="s">
        <v>171</v>
      </c>
      <c r="K4" s="89">
        <v>22941</v>
      </c>
      <c r="L4" s="134"/>
      <c r="M4" s="133" t="s">
        <v>172</v>
      </c>
      <c r="N4" s="1">
        <v>4772</v>
      </c>
      <c r="O4" s="134"/>
      <c r="P4" s="133" t="s">
        <v>173</v>
      </c>
      <c r="Q4" s="1">
        <v>2699</v>
      </c>
      <c r="R4" s="138"/>
      <c r="S4" s="133" t="s">
        <v>174</v>
      </c>
      <c r="T4" s="1"/>
      <c r="W4" s="139"/>
      <c r="X4" s="140" t="s">
        <v>21</v>
      </c>
      <c r="Y4" s="2" t="s">
        <v>46</v>
      </c>
      <c r="Z4" s="31" t="s">
        <v>47</v>
      </c>
      <c r="AA4" s="68" t="s">
        <v>0</v>
      </c>
      <c r="AB4" s="10" t="s">
        <v>50</v>
      </c>
    </row>
    <row r="5" spans="1:28" ht="25.15" customHeight="1">
      <c r="A5" s="141"/>
      <c r="B5" s="23"/>
      <c r="C5" s="136"/>
      <c r="D5" s="141"/>
      <c r="E5" s="23"/>
      <c r="F5" s="137"/>
      <c r="G5" s="133" t="s">
        <v>175</v>
      </c>
      <c r="H5" s="89">
        <v>12417</v>
      </c>
      <c r="I5" s="137"/>
      <c r="J5" s="141"/>
      <c r="K5" s="89"/>
      <c r="L5" s="134"/>
      <c r="M5" s="133" t="s">
        <v>176</v>
      </c>
      <c r="N5" s="1">
        <v>4371</v>
      </c>
      <c r="O5" s="134"/>
      <c r="P5" s="133" t="s">
        <v>177</v>
      </c>
      <c r="Q5" s="1">
        <v>2293</v>
      </c>
      <c r="R5" s="142"/>
      <c r="S5" s="133" t="s">
        <v>178</v>
      </c>
      <c r="T5" s="1">
        <v>3613</v>
      </c>
      <c r="U5" s="16"/>
      <c r="W5" s="143" t="s">
        <v>48</v>
      </c>
      <c r="X5" s="130">
        <v>12780</v>
      </c>
      <c r="Y5" s="8">
        <v>10800</v>
      </c>
      <c r="Z5" s="63">
        <v>10890</v>
      </c>
      <c r="AA5" s="34"/>
      <c r="AB5" s="34">
        <f>SUM(X5:AA5)</f>
        <v>34470</v>
      </c>
    </row>
    <row r="6" spans="1:28" ht="25.15" customHeight="1">
      <c r="A6" s="133" t="s">
        <v>179</v>
      </c>
      <c r="B6" s="23">
        <v>7417</v>
      </c>
      <c r="C6" s="136"/>
      <c r="D6" s="133" t="s">
        <v>180</v>
      </c>
      <c r="E6" s="23">
        <v>12281</v>
      </c>
      <c r="F6" s="137"/>
      <c r="G6" s="133" t="s">
        <v>181</v>
      </c>
      <c r="H6" s="23">
        <v>9245</v>
      </c>
      <c r="I6" s="137"/>
      <c r="J6" s="133" t="s">
        <v>182</v>
      </c>
      <c r="K6" s="23">
        <v>7055</v>
      </c>
      <c r="L6" s="134"/>
      <c r="M6" s="133" t="s">
        <v>183</v>
      </c>
      <c r="N6" s="1">
        <v>5699</v>
      </c>
      <c r="O6" s="134"/>
      <c r="P6" s="133" t="s">
        <v>184</v>
      </c>
      <c r="Q6" s="1">
        <v>4197</v>
      </c>
      <c r="R6" s="142"/>
      <c r="S6" s="133" t="s">
        <v>185</v>
      </c>
      <c r="T6" s="1"/>
      <c r="W6" s="143" t="s">
        <v>49</v>
      </c>
      <c r="X6" s="130">
        <v>3282</v>
      </c>
      <c r="Y6" s="8">
        <v>265</v>
      </c>
      <c r="Z6" s="63"/>
      <c r="AA6" s="34"/>
      <c r="AB6" s="34">
        <f>SUM(X6:AA6)</f>
        <v>3547</v>
      </c>
    </row>
    <row r="7" spans="1:28" ht="25.15" customHeight="1">
      <c r="A7" s="141"/>
      <c r="B7" s="23"/>
      <c r="C7" s="136"/>
      <c r="D7" s="141"/>
      <c r="E7" s="23"/>
      <c r="F7" s="137"/>
      <c r="G7" s="141"/>
      <c r="H7" s="23"/>
      <c r="I7" s="137"/>
      <c r="J7" s="141"/>
      <c r="K7" s="23"/>
      <c r="L7" s="134"/>
      <c r="M7" s="133" t="s">
        <v>186</v>
      </c>
      <c r="N7" s="1">
        <v>3409</v>
      </c>
      <c r="O7" s="134"/>
      <c r="P7" s="133" t="s">
        <v>187</v>
      </c>
      <c r="Q7" s="1">
        <v>9954</v>
      </c>
      <c r="R7" s="142"/>
      <c r="S7" s="133" t="s">
        <v>188</v>
      </c>
      <c r="T7" s="1"/>
      <c r="W7" s="144" t="s">
        <v>50</v>
      </c>
      <c r="X7" s="130"/>
      <c r="Y7" s="8"/>
      <c r="Z7" s="63"/>
      <c r="AA7" s="34">
        <v>39</v>
      </c>
      <c r="AB7" s="34"/>
    </row>
    <row r="8" spans="1:28" ht="25.15" customHeight="1">
      <c r="A8" s="133" t="s">
        <v>189</v>
      </c>
      <c r="B8" s="23">
        <v>13480</v>
      </c>
      <c r="C8" s="136"/>
      <c r="D8" s="133" t="s">
        <v>190</v>
      </c>
      <c r="E8" s="23">
        <v>25002</v>
      </c>
      <c r="F8" s="137"/>
      <c r="G8" s="133" t="s">
        <v>191</v>
      </c>
      <c r="H8" s="23">
        <v>14596</v>
      </c>
      <c r="I8" s="136"/>
      <c r="J8" s="133" t="s">
        <v>192</v>
      </c>
      <c r="K8" s="89">
        <v>17727</v>
      </c>
      <c r="L8" s="134"/>
      <c r="M8" s="133" t="s">
        <v>193</v>
      </c>
      <c r="N8" s="1">
        <v>4445</v>
      </c>
      <c r="O8" s="134"/>
      <c r="P8" s="133" t="s">
        <v>194</v>
      </c>
      <c r="Q8" s="1">
        <v>2847</v>
      </c>
      <c r="R8" s="142"/>
      <c r="S8" s="133" t="s">
        <v>195</v>
      </c>
      <c r="T8" s="1"/>
      <c r="W8" s="144" t="s">
        <v>50</v>
      </c>
      <c r="X8" s="130">
        <f>X5+X6</f>
        <v>16062</v>
      </c>
      <c r="Y8" s="8">
        <f>Y5+Y6</f>
        <v>11065</v>
      </c>
      <c r="Z8" s="8">
        <f>Z5+Z6</f>
        <v>10890</v>
      </c>
      <c r="AA8" s="8">
        <f>AA5+AA6</f>
        <v>0</v>
      </c>
      <c r="AB8" s="34">
        <f>SUM(X8:AA8)</f>
        <v>38017</v>
      </c>
    </row>
    <row r="9" spans="1:28" ht="25.15" customHeight="1">
      <c r="A9" s="141"/>
      <c r="B9" s="23"/>
      <c r="C9" s="136"/>
      <c r="D9" s="141"/>
      <c r="E9" s="23"/>
      <c r="F9" s="137"/>
      <c r="G9" s="141"/>
      <c r="H9" s="23"/>
      <c r="I9" s="136"/>
      <c r="J9" s="141"/>
      <c r="K9" s="89"/>
      <c r="L9" s="134"/>
      <c r="M9" s="133" t="s">
        <v>196</v>
      </c>
      <c r="N9" s="1">
        <v>5359</v>
      </c>
      <c r="O9" s="134"/>
      <c r="P9" s="133" t="s">
        <v>197</v>
      </c>
      <c r="Q9" s="1">
        <v>1605</v>
      </c>
      <c r="R9" s="142"/>
      <c r="S9" s="133" t="s">
        <v>198</v>
      </c>
      <c r="T9" s="1"/>
    </row>
    <row r="10" spans="1:28" ht="25.15" customHeight="1">
      <c r="A10" s="133" t="s">
        <v>199</v>
      </c>
      <c r="B10" s="23">
        <v>3401</v>
      </c>
      <c r="C10" s="136"/>
      <c r="D10" s="133" t="s">
        <v>192</v>
      </c>
      <c r="E10" s="23">
        <v>14396</v>
      </c>
      <c r="F10" s="137"/>
      <c r="G10" s="133" t="s">
        <v>200</v>
      </c>
      <c r="H10" s="23">
        <v>10633</v>
      </c>
      <c r="I10" s="136"/>
      <c r="J10" s="133" t="s">
        <v>201</v>
      </c>
      <c r="K10" s="23">
        <v>16681</v>
      </c>
      <c r="L10" s="134"/>
      <c r="M10" s="133" t="s">
        <v>202</v>
      </c>
      <c r="N10" s="1">
        <v>1968</v>
      </c>
      <c r="O10" s="134"/>
      <c r="P10" s="133" t="s">
        <v>203</v>
      </c>
      <c r="Q10" s="1">
        <v>3632</v>
      </c>
      <c r="R10" s="142"/>
      <c r="S10" s="133" t="s">
        <v>204</v>
      </c>
      <c r="T10" s="1">
        <v>2927</v>
      </c>
      <c r="W10" s="7" t="s">
        <v>51</v>
      </c>
      <c r="X10" s="6"/>
      <c r="Y10" s="6">
        <v>9</v>
      </c>
    </row>
    <row r="11" spans="1:28" ht="25.15" customHeight="1">
      <c r="A11" s="141"/>
      <c r="B11" s="23"/>
      <c r="C11" s="136"/>
      <c r="D11" s="141"/>
      <c r="E11" s="23"/>
      <c r="F11" s="137"/>
      <c r="G11" s="141"/>
      <c r="H11" s="23"/>
      <c r="I11" s="136"/>
      <c r="J11" s="141"/>
      <c r="K11" s="23"/>
      <c r="L11" s="134"/>
      <c r="M11" s="133" t="s">
        <v>205</v>
      </c>
      <c r="N11" s="1">
        <v>6036</v>
      </c>
      <c r="O11" s="134"/>
      <c r="P11" s="133" t="s">
        <v>206</v>
      </c>
      <c r="Q11" s="1">
        <v>3181</v>
      </c>
      <c r="R11" s="142"/>
      <c r="S11" s="133" t="s">
        <v>207</v>
      </c>
      <c r="T11" s="83">
        <v>4556</v>
      </c>
    </row>
    <row r="12" spans="1:28" ht="25.15" customHeight="1">
      <c r="A12" s="133" t="s">
        <v>208</v>
      </c>
      <c r="B12" s="23">
        <v>14565</v>
      </c>
      <c r="C12" s="136"/>
      <c r="D12" s="133" t="s">
        <v>209</v>
      </c>
      <c r="E12" s="23">
        <v>13084</v>
      </c>
      <c r="F12" s="137"/>
      <c r="G12" s="133" t="s">
        <v>210</v>
      </c>
      <c r="H12" s="23">
        <v>11299</v>
      </c>
      <c r="I12" s="136"/>
      <c r="J12" s="141"/>
      <c r="K12" s="23"/>
      <c r="L12" s="134"/>
      <c r="M12" s="133" t="s">
        <v>211</v>
      </c>
      <c r="N12" s="1"/>
      <c r="O12" s="134"/>
      <c r="P12" s="133" t="s">
        <v>212</v>
      </c>
      <c r="Q12" s="1">
        <v>4748</v>
      </c>
      <c r="R12" s="142"/>
      <c r="S12" s="133" t="s">
        <v>213</v>
      </c>
      <c r="T12" s="83">
        <v>3355</v>
      </c>
    </row>
    <row r="13" spans="1:28" ht="25.15" customHeight="1" thickBot="1">
      <c r="A13" s="141"/>
      <c r="B13" s="23"/>
      <c r="C13" s="136"/>
      <c r="D13" s="145"/>
      <c r="E13" s="23"/>
      <c r="F13" s="137"/>
      <c r="G13" s="141"/>
      <c r="H13" s="23"/>
      <c r="I13" s="136"/>
      <c r="J13" s="141"/>
      <c r="K13" s="23"/>
      <c r="L13" s="134"/>
      <c r="M13" s="146"/>
      <c r="N13" s="1"/>
      <c r="O13" s="134"/>
      <c r="P13" s="133" t="s">
        <v>214</v>
      </c>
      <c r="Q13" s="3"/>
      <c r="R13" s="142"/>
      <c r="S13" s="133" t="s">
        <v>215</v>
      </c>
      <c r="T13" s="83">
        <v>7394</v>
      </c>
    </row>
    <row r="14" spans="1:28" ht="25.15" customHeight="1">
      <c r="A14" s="141"/>
      <c r="B14" s="147"/>
      <c r="C14" s="136"/>
      <c r="D14" s="141"/>
      <c r="E14" s="147"/>
      <c r="F14" s="137"/>
      <c r="G14" s="133" t="s">
        <v>216</v>
      </c>
      <c r="H14" s="23">
        <v>13468</v>
      </c>
      <c r="I14" s="137"/>
      <c r="J14" s="141"/>
      <c r="K14" s="23"/>
      <c r="L14" s="134"/>
      <c r="M14" s="148"/>
      <c r="N14" s="42"/>
      <c r="O14" s="134"/>
      <c r="P14" s="133" t="s">
        <v>217</v>
      </c>
      <c r="Q14" s="1"/>
      <c r="R14" s="142"/>
      <c r="S14" s="133" t="s">
        <v>218</v>
      </c>
      <c r="T14" s="83">
        <v>2147</v>
      </c>
      <c r="Z14" s="189"/>
    </row>
    <row r="15" spans="1:28" ht="25.15" customHeight="1">
      <c r="A15" s="141"/>
      <c r="B15" s="147"/>
      <c r="C15" s="136"/>
      <c r="D15" s="145"/>
      <c r="E15" s="147"/>
      <c r="F15" s="137"/>
      <c r="G15" s="141"/>
      <c r="H15" s="23"/>
      <c r="I15" s="137"/>
      <c r="J15" s="141"/>
      <c r="K15" s="23"/>
      <c r="L15" s="134"/>
      <c r="M15" s="149"/>
      <c r="N15" s="89"/>
      <c r="O15" s="134"/>
      <c r="P15" s="343"/>
      <c r="Q15" s="1"/>
      <c r="R15" s="142"/>
      <c r="S15" s="133" t="s">
        <v>219</v>
      </c>
      <c r="T15" s="83">
        <v>8089</v>
      </c>
      <c r="Z15" s="190"/>
    </row>
    <row r="16" spans="1:28" ht="25.15" customHeight="1">
      <c r="A16" s="141"/>
      <c r="B16" s="147"/>
      <c r="C16" s="136"/>
      <c r="D16" s="141"/>
      <c r="E16" s="147"/>
      <c r="F16" s="137"/>
      <c r="G16" s="133" t="s">
        <v>220</v>
      </c>
      <c r="H16" s="23">
        <v>9281</v>
      </c>
      <c r="I16" s="137"/>
      <c r="J16" s="141"/>
      <c r="K16" s="23"/>
      <c r="L16" s="134"/>
      <c r="M16" s="149"/>
      <c r="N16" s="89"/>
      <c r="O16" s="134"/>
      <c r="P16" s="343"/>
      <c r="Q16" s="150"/>
      <c r="R16" s="142"/>
      <c r="S16" s="133" t="s">
        <v>221</v>
      </c>
      <c r="T16" s="86">
        <v>4880</v>
      </c>
      <c r="Z16" s="190"/>
    </row>
    <row r="17" spans="1:26" ht="25.15" customHeight="1">
      <c r="A17" s="151"/>
      <c r="B17" s="147"/>
      <c r="C17" s="136"/>
      <c r="D17" s="145"/>
      <c r="E17" s="147"/>
      <c r="F17" s="137"/>
      <c r="G17" s="141"/>
      <c r="H17" s="23"/>
      <c r="I17" s="137"/>
      <c r="J17" s="141"/>
      <c r="K17" s="147"/>
      <c r="L17" s="134"/>
      <c r="M17" s="149"/>
      <c r="N17" s="89"/>
      <c r="O17" s="134"/>
      <c r="P17" s="343"/>
      <c r="Q17" s="150"/>
      <c r="R17" s="142"/>
      <c r="S17" s="133" t="s">
        <v>222</v>
      </c>
      <c r="T17" s="86">
        <v>4613</v>
      </c>
      <c r="Z17" s="190"/>
    </row>
    <row r="18" spans="1:26" ht="25.15" customHeight="1">
      <c r="A18" s="141"/>
      <c r="B18" s="152"/>
      <c r="C18" s="136"/>
      <c r="D18" s="141"/>
      <c r="E18" s="147"/>
      <c r="F18" s="137"/>
      <c r="G18" s="133" t="s">
        <v>223</v>
      </c>
      <c r="H18" s="23">
        <v>13276</v>
      </c>
      <c r="I18" s="137"/>
      <c r="J18" s="141"/>
      <c r="K18" s="147"/>
      <c r="L18" s="134"/>
      <c r="M18" s="153" t="s">
        <v>166</v>
      </c>
      <c r="N18" s="69">
        <f>Q29</f>
        <v>35156</v>
      </c>
      <c r="O18" s="134"/>
      <c r="P18" s="105"/>
      <c r="Q18" s="154"/>
      <c r="R18" s="142"/>
      <c r="S18" s="133" t="s">
        <v>224</v>
      </c>
      <c r="T18" s="87">
        <v>7785</v>
      </c>
      <c r="Z18" s="190"/>
    </row>
    <row r="19" spans="1:26" ht="25.15" customHeight="1">
      <c r="A19" s="151"/>
      <c r="B19" s="137"/>
      <c r="C19" s="137"/>
      <c r="D19" s="151"/>
      <c r="E19" s="137"/>
      <c r="F19" s="137"/>
      <c r="G19" s="151"/>
      <c r="H19" s="155"/>
      <c r="I19" s="137"/>
      <c r="J19" s="151"/>
      <c r="K19" s="137"/>
      <c r="L19" s="134"/>
      <c r="M19" s="149"/>
      <c r="N19" s="89"/>
      <c r="O19" s="134"/>
      <c r="P19" s="98"/>
      <c r="Q19" s="152"/>
      <c r="R19" s="152"/>
      <c r="S19" s="102"/>
      <c r="T19" s="82"/>
      <c r="Z19" s="191"/>
    </row>
    <row r="20" spans="1:26" ht="25.15" customHeight="1">
      <c r="A20" s="141"/>
      <c r="B20" s="152"/>
      <c r="C20" s="136"/>
      <c r="D20" s="145"/>
      <c r="E20" s="147"/>
      <c r="F20" s="137"/>
      <c r="G20" s="151"/>
      <c r="H20" s="23"/>
      <c r="I20" s="137"/>
      <c r="J20" s="141"/>
      <c r="K20" s="147"/>
      <c r="L20" s="134"/>
      <c r="M20" s="149"/>
      <c r="N20" s="89"/>
      <c r="O20" s="134"/>
      <c r="P20" s="98"/>
      <c r="Q20" s="152"/>
      <c r="R20" s="152"/>
      <c r="S20" s="102"/>
      <c r="T20" s="82"/>
      <c r="Z20" s="191"/>
    </row>
    <row r="21" spans="1:26" ht="25.15" customHeight="1">
      <c r="A21" s="156"/>
      <c r="B21" s="157"/>
      <c r="C21" s="158"/>
      <c r="D21" s="156"/>
      <c r="E21" s="159"/>
      <c r="F21" s="134"/>
      <c r="G21" s="156"/>
      <c r="H21" s="160"/>
      <c r="I21" s="134"/>
      <c r="J21" s="156"/>
      <c r="K21" s="159"/>
      <c r="L21" s="134"/>
      <c r="M21" s="149"/>
      <c r="N21" s="152"/>
      <c r="O21" s="134"/>
      <c r="P21" s="98"/>
      <c r="Q21" s="152"/>
      <c r="R21" s="152"/>
      <c r="S21" s="102"/>
      <c r="T21" s="161"/>
      <c r="Z21" s="191"/>
    </row>
    <row r="22" spans="1:26" ht="25.15" customHeight="1">
      <c r="A22" s="141"/>
      <c r="B22" s="152"/>
      <c r="C22" s="158"/>
      <c r="D22" s="162"/>
      <c r="E22" s="147"/>
      <c r="F22" s="134"/>
      <c r="G22" s="141"/>
      <c r="H22" s="147"/>
      <c r="I22" s="134"/>
      <c r="J22" s="141"/>
      <c r="K22" s="147"/>
      <c r="L22" s="134"/>
      <c r="M22" s="162"/>
      <c r="N22" s="152"/>
      <c r="O22" s="134"/>
      <c r="P22" s="98"/>
      <c r="Q22" s="152"/>
      <c r="R22" s="152"/>
      <c r="S22" s="153" t="s">
        <v>225</v>
      </c>
      <c r="T22" s="161">
        <f>X8</f>
        <v>16062</v>
      </c>
      <c r="Z22" s="192"/>
    </row>
    <row r="23" spans="1:26" ht="25.15" customHeight="1" thickBot="1">
      <c r="A23" s="162"/>
      <c r="B23" s="152"/>
      <c r="C23" s="158"/>
      <c r="D23" s="153" t="s">
        <v>225</v>
      </c>
      <c r="E23" s="147">
        <f>Z8</f>
        <v>10890</v>
      </c>
      <c r="F23" s="134"/>
      <c r="G23" s="141"/>
      <c r="H23" s="147"/>
      <c r="I23" s="134"/>
      <c r="J23" s="141"/>
      <c r="K23" s="147"/>
      <c r="L23" s="134"/>
      <c r="M23" s="162"/>
      <c r="N23" s="152"/>
      <c r="O23" s="134"/>
      <c r="P23" s="98"/>
      <c r="Q23" s="152"/>
      <c r="R23" s="152"/>
      <c r="S23" s="162"/>
      <c r="T23" s="161"/>
      <c r="W23" s="96" t="s">
        <v>226</v>
      </c>
      <c r="X23" s="96" t="s">
        <v>227</v>
      </c>
      <c r="Z23" s="193">
        <f>SUM(Z14:Z22)</f>
        <v>0</v>
      </c>
    </row>
    <row r="24" spans="1:26" ht="25.15" customHeight="1">
      <c r="A24" s="162"/>
      <c r="B24" s="152"/>
      <c r="C24" s="158"/>
      <c r="D24" s="145"/>
      <c r="E24" s="147"/>
      <c r="F24" s="134"/>
      <c r="G24" s="151"/>
      <c r="H24" s="147"/>
      <c r="I24" s="134"/>
      <c r="J24" s="151"/>
      <c r="K24" s="147"/>
      <c r="L24" s="134"/>
      <c r="M24" s="163"/>
      <c r="N24" s="157"/>
      <c r="O24" s="134"/>
      <c r="P24" s="164"/>
      <c r="Q24" s="165"/>
      <c r="R24" s="142"/>
      <c r="S24" s="166"/>
      <c r="T24" s="167"/>
      <c r="W24" s="21">
        <v>62</v>
      </c>
      <c r="X24" s="21">
        <v>3437</v>
      </c>
      <c r="Y24" s="16"/>
    </row>
    <row r="25" spans="1:26" ht="25.15" customHeight="1">
      <c r="A25" s="141"/>
      <c r="B25" s="152"/>
      <c r="C25" s="158"/>
      <c r="D25" s="141"/>
      <c r="E25" s="152"/>
      <c r="F25" s="134"/>
      <c r="G25" s="153" t="s">
        <v>225</v>
      </c>
      <c r="H25" s="147">
        <f>Y8</f>
        <v>11065</v>
      </c>
      <c r="I25" s="134"/>
      <c r="J25" s="153" t="s">
        <v>225</v>
      </c>
      <c r="K25" s="147">
        <f>AA8</f>
        <v>0</v>
      </c>
      <c r="L25" s="134"/>
      <c r="M25" s="149"/>
      <c r="N25" s="152"/>
      <c r="O25" s="134"/>
      <c r="P25" s="168"/>
      <c r="Q25" s="150"/>
      <c r="R25" s="142"/>
      <c r="S25" s="166"/>
      <c r="T25" s="169"/>
      <c r="W25" s="21">
        <v>45</v>
      </c>
      <c r="X25" s="21">
        <v>7367</v>
      </c>
    </row>
    <row r="26" spans="1:26" ht="25.15" customHeight="1">
      <c r="A26" s="141"/>
      <c r="B26" s="152"/>
      <c r="C26" s="158"/>
      <c r="D26" s="141"/>
      <c r="E26" s="152"/>
      <c r="F26" s="134"/>
      <c r="G26" s="141"/>
      <c r="H26" s="147"/>
      <c r="I26" s="134"/>
      <c r="J26" s="141"/>
      <c r="K26" s="147"/>
      <c r="L26" s="134"/>
      <c r="M26" s="149"/>
      <c r="N26" s="152"/>
      <c r="O26" s="134"/>
      <c r="P26" s="149"/>
      <c r="Q26" s="152"/>
      <c r="R26" s="142"/>
      <c r="S26" s="149"/>
      <c r="T26" s="152"/>
      <c r="W26" s="21"/>
      <c r="X26" s="21"/>
    </row>
    <row r="27" spans="1:26" ht="25.15" customHeight="1">
      <c r="A27" s="141"/>
      <c r="B27" s="152"/>
      <c r="C27" s="158"/>
      <c r="D27" s="141"/>
      <c r="E27" s="152"/>
      <c r="F27" s="134"/>
      <c r="G27" s="141"/>
      <c r="H27" s="152"/>
      <c r="I27" s="134"/>
      <c r="J27" s="141"/>
      <c r="K27" s="152"/>
      <c r="L27" s="134"/>
      <c r="M27" s="141"/>
      <c r="N27" s="152"/>
      <c r="O27" s="134"/>
      <c r="P27" s="141"/>
      <c r="Q27" s="152"/>
      <c r="R27" s="170"/>
      <c r="S27" s="141"/>
      <c r="T27" s="152"/>
      <c r="W27" s="21"/>
      <c r="X27" s="21"/>
    </row>
    <row r="28" spans="1:26" ht="25.15" customHeight="1">
      <c r="A28" s="151"/>
      <c r="B28" s="152"/>
      <c r="C28" s="158"/>
      <c r="D28" s="145"/>
      <c r="E28" s="152"/>
      <c r="F28" s="134"/>
      <c r="G28" s="151"/>
      <c r="H28" s="152"/>
      <c r="I28" s="134"/>
      <c r="J28" s="151"/>
      <c r="K28" s="152"/>
      <c r="L28" s="134"/>
      <c r="M28" s="151"/>
      <c r="N28" s="152"/>
      <c r="O28" s="134"/>
      <c r="P28" s="151"/>
      <c r="Q28" s="152"/>
      <c r="R28" s="134"/>
      <c r="S28" s="151"/>
      <c r="T28" s="152"/>
      <c r="W28" s="21"/>
      <c r="X28" s="21"/>
    </row>
    <row r="29" spans="1:26" ht="25.15" customHeight="1">
      <c r="A29" s="153" t="s">
        <v>158</v>
      </c>
      <c r="B29" s="171">
        <f>SUM(B4:B28)</f>
        <v>45815</v>
      </c>
      <c r="C29" s="158"/>
      <c r="D29" s="153" t="s">
        <v>158</v>
      </c>
      <c r="E29" s="171">
        <f>SUM(E4:E28)</f>
        <v>88099</v>
      </c>
      <c r="F29" s="134"/>
      <c r="G29" s="153" t="s">
        <v>158</v>
      </c>
      <c r="H29" s="171">
        <f>SUM(H4:H28)</f>
        <v>125807</v>
      </c>
      <c r="I29" s="134"/>
      <c r="J29" s="153" t="s">
        <v>158</v>
      </c>
      <c r="K29" s="171">
        <f>SUM(K4:K28)</f>
        <v>64404</v>
      </c>
      <c r="L29" s="134"/>
      <c r="M29" s="153" t="s">
        <v>158</v>
      </c>
      <c r="N29" s="171">
        <f>SUM(N4:N28)</f>
        <v>71215</v>
      </c>
      <c r="O29" s="134"/>
      <c r="P29" s="153" t="s">
        <v>158</v>
      </c>
      <c r="Q29" s="171">
        <f>SUM(Q4:Q28)</f>
        <v>35156</v>
      </c>
      <c r="R29" s="134"/>
      <c r="S29" s="153" t="s">
        <v>158</v>
      </c>
      <c r="T29" s="171">
        <f>SUM(T4:T28)</f>
        <v>65421</v>
      </c>
      <c r="W29" s="21">
        <f>SUM(W24:W27)</f>
        <v>107</v>
      </c>
      <c r="X29" s="21">
        <f>SUM(X24:X27)</f>
        <v>10804</v>
      </c>
    </row>
    <row r="30" spans="1:26" ht="25.15" customHeight="1">
      <c r="B30">
        <v>91340</v>
      </c>
      <c r="E30">
        <v>28826</v>
      </c>
      <c r="H30">
        <v>38085</v>
      </c>
      <c r="K30">
        <v>23027</v>
      </c>
      <c r="M30" s="29"/>
      <c r="N30" s="30">
        <v>1984</v>
      </c>
      <c r="W30" s="21"/>
      <c r="X30" s="21"/>
    </row>
    <row r="31" spans="1:26" ht="25.15" customHeight="1">
      <c r="M31" s="29"/>
      <c r="N31" s="30"/>
      <c r="W31" s="21"/>
      <c r="X31" s="21">
        <f>X29-W29</f>
        <v>10697</v>
      </c>
    </row>
    <row r="32" spans="1:26" ht="25.15" customHeight="1">
      <c r="A32" s="172" t="s">
        <v>158</v>
      </c>
      <c r="B32" s="28">
        <f>B29+B30</f>
        <v>137155</v>
      </c>
      <c r="C32" s="342"/>
      <c r="D32" s="172" t="s">
        <v>158</v>
      </c>
      <c r="E32" s="28">
        <f>E29+E30</f>
        <v>116925</v>
      </c>
      <c r="G32" s="172" t="s">
        <v>158</v>
      </c>
      <c r="H32" s="28">
        <f>H29+H30</f>
        <v>163892</v>
      </c>
      <c r="J32" s="172" t="s">
        <v>158</v>
      </c>
      <c r="K32" s="28">
        <f>K29+K30</f>
        <v>87431</v>
      </c>
      <c r="M32" s="172" t="s">
        <v>158</v>
      </c>
      <c r="N32" s="28">
        <f>N29+N30</f>
        <v>73199</v>
      </c>
      <c r="P32" s="172" t="s">
        <v>158</v>
      </c>
      <c r="Q32" s="28">
        <f>Q29+Q30</f>
        <v>35156</v>
      </c>
      <c r="S32" s="172" t="s">
        <v>158</v>
      </c>
      <c r="T32" s="28">
        <f>T29+T30</f>
        <v>65421</v>
      </c>
    </row>
    <row r="33" spans="1:20" ht="25.15" customHeight="1"/>
    <row r="34" spans="1:20" ht="25.15" customHeight="1"/>
    <row r="35" spans="1:20" ht="40.15" customHeight="1">
      <c r="A35" s="657" t="s">
        <v>228</v>
      </c>
      <c r="B35" s="657"/>
      <c r="C35" s="173"/>
      <c r="D35" s="658">
        <f>SUM(B29,E29,H29,K29,N29,T29)</f>
        <v>460761</v>
      </c>
      <c r="E35" s="658"/>
      <c r="F35" s="173"/>
      <c r="G35" s="657" t="s">
        <v>229</v>
      </c>
      <c r="H35" s="657"/>
      <c r="I35" s="173"/>
      <c r="J35" s="658">
        <f>SUM(B30,E30,H30,K30,N30,T30)</f>
        <v>183262</v>
      </c>
      <c r="K35" s="658"/>
      <c r="L35" s="173"/>
      <c r="M35" s="657" t="s">
        <v>159</v>
      </c>
      <c r="N35" s="657"/>
      <c r="O35" s="174"/>
      <c r="P35" s="658">
        <f>X31</f>
        <v>10697</v>
      </c>
      <c r="Q35" s="658"/>
      <c r="R35" s="175"/>
      <c r="S35" s="335" t="s">
        <v>225</v>
      </c>
      <c r="T35" s="335">
        <f>AB8</f>
        <v>38017</v>
      </c>
    </row>
    <row r="36" spans="1:20" ht="15" customHeight="1">
      <c r="D36">
        <v>10333</v>
      </c>
      <c r="J36">
        <v>990</v>
      </c>
      <c r="M36">
        <v>185272</v>
      </c>
      <c r="N36">
        <f>M36-J36</f>
        <v>184282</v>
      </c>
      <c r="S36" s="342"/>
      <c r="T36" s="342">
        <f>AA7</f>
        <v>39</v>
      </c>
    </row>
    <row r="37" spans="1:20" ht="15" customHeight="1">
      <c r="K37">
        <f>J35-J36</f>
        <v>182272</v>
      </c>
      <c r="T37" s="342">
        <f>Y10</f>
        <v>9</v>
      </c>
    </row>
    <row r="39" spans="1:20" ht="15" customHeight="1">
      <c r="G39" s="184">
        <v>0</v>
      </c>
      <c r="H39" s="184">
        <v>3</v>
      </c>
      <c r="J39" s="184">
        <f>G39+H39</f>
        <v>3</v>
      </c>
    </row>
    <row r="40" spans="1:20" ht="15" customHeight="1">
      <c r="G40" s="185">
        <v>32</v>
      </c>
      <c r="H40" s="186">
        <v>64</v>
      </c>
      <c r="J40" s="184">
        <f>G40+H40</f>
        <v>96</v>
      </c>
    </row>
    <row r="41" spans="1:20" ht="15" customHeight="1">
      <c r="G41" s="187">
        <f>G39/G40*100-100</f>
        <v>-100</v>
      </c>
      <c r="H41" s="188">
        <f>H39/H40*100-100</f>
        <v>-95.3125</v>
      </c>
      <c r="J41" s="188">
        <f>J39/J40*100-100</f>
        <v>-96.875</v>
      </c>
    </row>
    <row r="44" spans="1:20" ht="15" customHeight="1">
      <c r="G44">
        <v>28</v>
      </c>
      <c r="H44">
        <v>195</v>
      </c>
      <c r="J44">
        <v>21</v>
      </c>
    </row>
  </sheetData>
  <mergeCells count="20">
    <mergeCell ref="G35:H35"/>
    <mergeCell ref="J35:K35"/>
    <mergeCell ref="M35:N35"/>
    <mergeCell ref="P35:Q35"/>
    <mergeCell ref="A35:B35"/>
    <mergeCell ref="D35:E35"/>
    <mergeCell ref="S1:T1"/>
    <mergeCell ref="A2:B2"/>
    <mergeCell ref="D2:E2"/>
    <mergeCell ref="G2:H2"/>
    <mergeCell ref="J2:K2"/>
    <mergeCell ref="M2:N2"/>
    <mergeCell ref="P2:Q2"/>
    <mergeCell ref="S2:T2"/>
    <mergeCell ref="A1:B1"/>
    <mergeCell ref="D1:E1"/>
    <mergeCell ref="G1:H1"/>
    <mergeCell ref="J1:K1"/>
    <mergeCell ref="M1:N1"/>
    <mergeCell ref="P1:Q1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9"/>
  <sheetViews>
    <sheetView zoomScale="110" zoomScaleNormal="110" zoomScaleSheetLayoutView="110" workbookViewId="0">
      <selection activeCell="C15" sqref="C15:D15"/>
    </sheetView>
  </sheetViews>
  <sheetFormatPr defaultColWidth="14.42578125" defaultRowHeight="15" customHeight="1"/>
  <cols>
    <col min="1" max="1" width="11.5703125" bestFit="1" customWidth="1"/>
    <col min="2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21" ht="20.25" customHeight="1">
      <c r="A1" s="660" t="s">
        <v>272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21" ht="27">
      <c r="A2" s="336" t="s">
        <v>52</v>
      </c>
      <c r="B2" s="217" t="s">
        <v>53</v>
      </c>
      <c r="C2" s="662" t="s">
        <v>54</v>
      </c>
      <c r="D2" s="662"/>
      <c r="E2" s="218" t="s">
        <v>55</v>
      </c>
      <c r="F2" s="336" t="s">
        <v>56</v>
      </c>
      <c r="G2" s="336" t="s">
        <v>57</v>
      </c>
      <c r="H2" s="336" t="s">
        <v>58</v>
      </c>
    </row>
    <row r="3" spans="1:21" ht="27">
      <c r="A3" s="19"/>
      <c r="B3" s="219"/>
      <c r="C3" s="663"/>
      <c r="D3" s="663"/>
      <c r="E3" s="121"/>
      <c r="F3" s="19"/>
      <c r="G3" s="19"/>
      <c r="H3" s="344" t="s">
        <v>258</v>
      </c>
    </row>
    <row r="4" spans="1:21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21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  <c r="N5">
        <v>440</v>
      </c>
      <c r="O5">
        <v>517</v>
      </c>
      <c r="P5">
        <v>520</v>
      </c>
      <c r="Q5">
        <v>1210</v>
      </c>
      <c r="R5">
        <v>80</v>
      </c>
      <c r="T5">
        <v>70</v>
      </c>
      <c r="U5">
        <v>1185</v>
      </c>
    </row>
    <row r="6" spans="1:21">
      <c r="A6" s="19"/>
      <c r="B6" s="337"/>
      <c r="C6" s="666"/>
      <c r="D6" s="667"/>
      <c r="E6" s="19"/>
      <c r="F6" s="19"/>
      <c r="G6" s="19"/>
      <c r="H6" s="20"/>
      <c r="J6" s="129"/>
      <c r="L6" s="15"/>
      <c r="M6" s="16"/>
    </row>
    <row r="7" spans="1:21">
      <c r="A7" s="19">
        <v>61</v>
      </c>
      <c r="B7" s="337">
        <v>18.45</v>
      </c>
      <c r="C7" s="666" t="s">
        <v>148</v>
      </c>
      <c r="D7" s="667"/>
      <c r="E7" s="19">
        <v>107.23</v>
      </c>
      <c r="F7" s="19">
        <v>0</v>
      </c>
      <c r="G7" s="19">
        <v>10</v>
      </c>
      <c r="H7" s="338" t="s">
        <v>230</v>
      </c>
      <c r="J7" s="117"/>
      <c r="L7" s="15"/>
      <c r="M7" s="16"/>
      <c r="O7">
        <v>538</v>
      </c>
      <c r="P7">
        <v>510</v>
      </c>
      <c r="Q7">
        <v>1220</v>
      </c>
      <c r="R7">
        <v>110</v>
      </c>
      <c r="T7">
        <v>84</v>
      </c>
      <c r="U7">
        <v>1205</v>
      </c>
    </row>
    <row r="8" spans="1:21">
      <c r="A8" s="19" t="s">
        <v>101</v>
      </c>
      <c r="B8" s="219">
        <v>5.3</v>
      </c>
      <c r="C8" s="659" t="s">
        <v>60</v>
      </c>
      <c r="D8" s="659"/>
      <c r="E8" s="121">
        <v>519.36</v>
      </c>
      <c r="F8" s="19">
        <v>13</v>
      </c>
      <c r="G8" s="19">
        <v>519.36</v>
      </c>
      <c r="H8" s="20" t="s">
        <v>59</v>
      </c>
      <c r="J8" s="117">
        <v>1</v>
      </c>
      <c r="L8" s="15"/>
      <c r="M8" s="16"/>
      <c r="T8">
        <v>1186</v>
      </c>
      <c r="U8">
        <v>80</v>
      </c>
    </row>
    <row r="9" spans="1:21">
      <c r="A9" s="19"/>
      <c r="B9" s="219"/>
      <c r="C9" s="668"/>
      <c r="D9" s="669"/>
      <c r="E9" s="121"/>
      <c r="F9" s="19"/>
      <c r="G9" s="19"/>
      <c r="H9" s="20"/>
      <c r="J9" s="129"/>
      <c r="L9" s="15"/>
      <c r="M9" s="16"/>
      <c r="Q9">
        <v>100</v>
      </c>
      <c r="R9">
        <v>1230</v>
      </c>
      <c r="T9">
        <v>100</v>
      </c>
      <c r="U9">
        <v>1190</v>
      </c>
    </row>
    <row r="10" spans="1:21" ht="18.75">
      <c r="A10" s="19"/>
      <c r="B10" s="219"/>
      <c r="C10" s="664" t="s">
        <v>21</v>
      </c>
      <c r="D10" s="664"/>
      <c r="E10" s="121"/>
      <c r="F10" s="19"/>
      <c r="G10" s="19"/>
      <c r="H10" s="20"/>
      <c r="J10" s="129"/>
      <c r="L10" s="15"/>
      <c r="M10" s="16"/>
      <c r="Q10">
        <v>80</v>
      </c>
      <c r="R10">
        <v>1210</v>
      </c>
    </row>
    <row r="11" spans="1:21">
      <c r="A11" s="19">
        <v>31</v>
      </c>
      <c r="B11" s="219">
        <v>12.55</v>
      </c>
      <c r="C11" s="659" t="s">
        <v>93</v>
      </c>
      <c r="D11" s="659"/>
      <c r="E11" s="121">
        <v>54.8</v>
      </c>
      <c r="F11" s="19">
        <v>2</v>
      </c>
      <c r="G11" s="19">
        <f>E11</f>
        <v>54.8</v>
      </c>
      <c r="H11" s="20" t="s">
        <v>59</v>
      </c>
      <c r="J11" s="129"/>
      <c r="L11" s="15"/>
      <c r="M11" s="16"/>
    </row>
    <row r="12" spans="1:21">
      <c r="A12" s="19">
        <v>70</v>
      </c>
      <c r="B12" s="219">
        <v>7</v>
      </c>
      <c r="C12" s="659" t="s">
        <v>151</v>
      </c>
      <c r="D12" s="659"/>
      <c r="E12" s="121">
        <v>135.61000000000001</v>
      </c>
      <c r="F12" s="19">
        <v>2</v>
      </c>
      <c r="G12" s="19">
        <f>F12*E12</f>
        <v>271.22000000000003</v>
      </c>
      <c r="H12" s="20" t="s">
        <v>232</v>
      </c>
      <c r="J12" s="129">
        <v>1</v>
      </c>
      <c r="L12" s="15"/>
      <c r="M12" s="16"/>
      <c r="Q12">
        <v>80</v>
      </c>
      <c r="R12">
        <v>1210</v>
      </c>
    </row>
    <row r="13" spans="1:21">
      <c r="A13" s="19">
        <v>72</v>
      </c>
      <c r="B13" s="219">
        <v>8</v>
      </c>
      <c r="C13" s="659" t="s">
        <v>151</v>
      </c>
      <c r="D13" s="659"/>
      <c r="E13" s="121">
        <v>140.62</v>
      </c>
      <c r="F13" s="19">
        <v>2</v>
      </c>
      <c r="G13" s="19">
        <f>F13*E13</f>
        <v>281.24</v>
      </c>
      <c r="H13" s="20" t="s">
        <v>59</v>
      </c>
      <c r="J13" s="129">
        <v>1</v>
      </c>
      <c r="L13" s="15"/>
      <c r="M13" s="16"/>
      <c r="Q13">
        <v>100</v>
      </c>
      <c r="R13">
        <v>1210</v>
      </c>
      <c r="T13">
        <v>1210</v>
      </c>
      <c r="U13">
        <v>100</v>
      </c>
    </row>
    <row r="14" spans="1:21">
      <c r="A14" s="19" t="s">
        <v>257</v>
      </c>
      <c r="B14" s="219">
        <v>14</v>
      </c>
      <c r="C14" s="659" t="s">
        <v>252</v>
      </c>
      <c r="D14" s="659"/>
      <c r="E14" s="121">
        <v>239.28</v>
      </c>
      <c r="F14" s="19">
        <v>2</v>
      </c>
      <c r="G14" s="19">
        <f>F14*E14</f>
        <v>478.56</v>
      </c>
      <c r="H14" s="20" t="s">
        <v>232</v>
      </c>
      <c r="J14" s="129">
        <v>1</v>
      </c>
      <c r="L14" s="15"/>
      <c r="M14" s="16"/>
    </row>
    <row r="15" spans="1:21">
      <c r="A15" s="19">
        <v>76</v>
      </c>
      <c r="B15" s="219">
        <v>5</v>
      </c>
      <c r="C15" s="659" t="s">
        <v>22</v>
      </c>
      <c r="D15" s="659"/>
      <c r="E15" s="121">
        <v>222.48</v>
      </c>
      <c r="F15" s="19">
        <v>3</v>
      </c>
      <c r="G15" s="19">
        <v>222.48</v>
      </c>
      <c r="H15" s="20" t="s">
        <v>232</v>
      </c>
      <c r="J15" s="129"/>
      <c r="L15" s="15"/>
      <c r="M15" s="16"/>
    </row>
    <row r="16" spans="1:21">
      <c r="A16" s="19" t="s">
        <v>150</v>
      </c>
      <c r="B16" s="219">
        <v>13.3</v>
      </c>
      <c r="C16" s="659" t="s">
        <v>146</v>
      </c>
      <c r="D16" s="659"/>
      <c r="E16" s="121">
        <v>433.34</v>
      </c>
      <c r="F16" s="19">
        <v>6</v>
      </c>
      <c r="G16" s="19">
        <v>433.34</v>
      </c>
      <c r="H16" s="20" t="s">
        <v>59</v>
      </c>
      <c r="J16" s="117">
        <v>1</v>
      </c>
      <c r="L16" s="15"/>
      <c r="M16" s="16"/>
      <c r="Q16">
        <v>120</v>
      </c>
      <c r="R16">
        <v>1267</v>
      </c>
      <c r="T16">
        <v>120</v>
      </c>
      <c r="U16">
        <v>1225</v>
      </c>
    </row>
    <row r="17" spans="1:21" ht="15" customHeight="1">
      <c r="A17" s="11">
        <v>79</v>
      </c>
      <c r="B17" s="12">
        <v>10.3</v>
      </c>
      <c r="C17" s="670" t="s">
        <v>147</v>
      </c>
      <c r="D17" s="671"/>
      <c r="E17" s="11">
        <v>34.83</v>
      </c>
      <c r="F17" s="11">
        <v>2</v>
      </c>
      <c r="G17" s="11">
        <v>34.83</v>
      </c>
      <c r="H17" s="13" t="s">
        <v>59</v>
      </c>
      <c r="J17" s="117"/>
      <c r="L17" s="15"/>
      <c r="M17" s="16"/>
      <c r="T17">
        <v>100</v>
      </c>
      <c r="U17">
        <v>1140</v>
      </c>
    </row>
    <row r="18" spans="1:21">
      <c r="A18" s="19">
        <v>80</v>
      </c>
      <c r="B18" s="219">
        <v>15.1</v>
      </c>
      <c r="C18" s="672" t="s">
        <v>62</v>
      </c>
      <c r="D18" s="672"/>
      <c r="E18" s="121">
        <v>49.76</v>
      </c>
      <c r="F18" s="19">
        <v>2</v>
      </c>
      <c r="G18" s="19">
        <v>49.76</v>
      </c>
      <c r="H18" s="20" t="s">
        <v>59</v>
      </c>
      <c r="J18" s="117"/>
      <c r="L18" s="15"/>
      <c r="M18" s="16"/>
      <c r="T18">
        <v>1230</v>
      </c>
      <c r="U18">
        <v>110</v>
      </c>
    </row>
    <row r="19" spans="1:21">
      <c r="A19" s="19">
        <v>82</v>
      </c>
      <c r="B19" s="219">
        <v>15.5</v>
      </c>
      <c r="C19" s="672" t="s">
        <v>63</v>
      </c>
      <c r="D19" s="672"/>
      <c r="E19" s="121">
        <v>44.76</v>
      </c>
      <c r="F19" s="19">
        <v>2</v>
      </c>
      <c r="G19" s="19">
        <v>44.76</v>
      </c>
      <c r="H19" s="20" t="s">
        <v>59</v>
      </c>
      <c r="J19" s="117"/>
      <c r="L19" s="15"/>
      <c r="M19" s="16"/>
      <c r="T19">
        <v>140</v>
      </c>
      <c r="U19">
        <v>1290</v>
      </c>
    </row>
    <row r="20" spans="1:21" ht="15" customHeight="1">
      <c r="A20" s="19"/>
      <c r="B20" s="219"/>
      <c r="C20" s="659"/>
      <c r="D20" s="659"/>
      <c r="E20" s="121"/>
      <c r="F20" s="19"/>
      <c r="G20" s="19"/>
      <c r="H20" s="20"/>
      <c r="J20" s="117"/>
      <c r="L20" s="15"/>
      <c r="M20" s="16"/>
    </row>
    <row r="21" spans="1:21">
      <c r="A21" s="19"/>
      <c r="B21" s="219"/>
      <c r="C21" s="659"/>
      <c r="D21" s="659"/>
      <c r="E21" s="19"/>
      <c r="F21" s="19"/>
      <c r="G21" s="19"/>
      <c r="H21" s="20"/>
      <c r="J21" s="117"/>
      <c r="L21" s="15"/>
      <c r="M21" s="16"/>
    </row>
    <row r="22" spans="1:21" ht="13.5" customHeight="1">
      <c r="A22" s="19"/>
      <c r="B22" s="219"/>
      <c r="C22" s="663"/>
      <c r="D22" s="663"/>
      <c r="E22" s="122"/>
      <c r="F22" s="11"/>
      <c r="G22" s="11"/>
      <c r="H22" s="20"/>
      <c r="J22" s="15"/>
      <c r="L22" s="15"/>
      <c r="M22" s="17"/>
      <c r="N22" s="64"/>
      <c r="O22" s="65"/>
      <c r="P22" s="17"/>
      <c r="Q22" s="17"/>
      <c r="R22" s="17"/>
      <c r="S22" s="18"/>
    </row>
    <row r="23" spans="1:21" ht="15" customHeight="1">
      <c r="A23" s="19"/>
      <c r="B23" s="219"/>
      <c r="C23" s="662" t="s">
        <v>61</v>
      </c>
      <c r="D23" s="662"/>
      <c r="E23" s="121"/>
      <c r="F23" s="19">
        <f>SUM(F6:F21)</f>
        <v>36</v>
      </c>
      <c r="G23" s="19">
        <f>SUM(G6:G21)</f>
        <v>2400.3500000000004</v>
      </c>
      <c r="H23" s="20"/>
    </row>
    <row r="26" spans="1:21" ht="19.5" customHeight="1">
      <c r="A26" s="675" t="s">
        <v>114</v>
      </c>
      <c r="B26" s="676"/>
      <c r="C26" s="676"/>
      <c r="D26" s="676"/>
      <c r="E26" s="676"/>
      <c r="F26" s="676"/>
      <c r="J26" s="339" t="s">
        <v>124</v>
      </c>
      <c r="K26" s="677">
        <v>45209</v>
      </c>
      <c r="L26" s="677"/>
    </row>
    <row r="27" spans="1:21" ht="49.5">
      <c r="A27" s="340" t="s">
        <v>119</v>
      </c>
      <c r="B27" s="341" t="s">
        <v>53</v>
      </c>
      <c r="C27" s="341" t="s">
        <v>113</v>
      </c>
      <c r="D27" s="341" t="s">
        <v>4</v>
      </c>
      <c r="E27" s="341" t="s">
        <v>5</v>
      </c>
      <c r="F27" s="341" t="s">
        <v>115</v>
      </c>
      <c r="G27" s="114" t="s">
        <v>7</v>
      </c>
      <c r="H27" s="340" t="s">
        <v>116</v>
      </c>
      <c r="I27" s="678" t="s">
        <v>140</v>
      </c>
      <c r="J27" s="678"/>
      <c r="K27" s="678" t="s">
        <v>141</v>
      </c>
      <c r="L27" s="678"/>
      <c r="O27" s="678" t="s">
        <v>125</v>
      </c>
      <c r="P27" s="678"/>
      <c r="Q27" s="678" t="s">
        <v>126</v>
      </c>
      <c r="R27" s="678"/>
    </row>
    <row r="28" spans="1:21" ht="20.100000000000001" customHeight="1">
      <c r="A28" s="88">
        <v>1</v>
      </c>
      <c r="B28" s="123">
        <v>7</v>
      </c>
      <c r="C28" s="113">
        <v>246</v>
      </c>
      <c r="D28" s="19">
        <v>5992</v>
      </c>
      <c r="E28" s="19">
        <v>45</v>
      </c>
      <c r="F28" s="119">
        <v>232.2</v>
      </c>
      <c r="G28" s="115">
        <f>D28/F28</f>
        <v>25.805340223944878</v>
      </c>
      <c r="H28" s="34">
        <v>1</v>
      </c>
      <c r="I28" s="679" t="s">
        <v>129</v>
      </c>
      <c r="J28" s="679"/>
      <c r="K28" s="679" t="s">
        <v>152</v>
      </c>
      <c r="L28" s="679"/>
      <c r="O28" s="679" t="s">
        <v>127</v>
      </c>
      <c r="P28" s="679"/>
      <c r="Q28" s="679" t="s">
        <v>136</v>
      </c>
      <c r="R28" s="679"/>
      <c r="S28">
        <v>434</v>
      </c>
      <c r="T28" s="15" t="s">
        <v>131</v>
      </c>
    </row>
    <row r="29" spans="1:21" ht="20.100000000000001" customHeight="1">
      <c r="A29" s="88">
        <v>2</v>
      </c>
      <c r="B29" s="123">
        <v>15.45</v>
      </c>
      <c r="C29" s="113">
        <v>246</v>
      </c>
      <c r="D29" s="19">
        <v>4933</v>
      </c>
      <c r="E29" s="19">
        <v>62</v>
      </c>
      <c r="F29" s="119">
        <v>232.2</v>
      </c>
      <c r="G29" s="115">
        <f>D29/F29</f>
        <v>21.244616709732991</v>
      </c>
      <c r="H29" s="34">
        <v>1</v>
      </c>
      <c r="I29" s="679" t="s">
        <v>255</v>
      </c>
      <c r="J29" s="679"/>
      <c r="K29" s="679" t="s">
        <v>138</v>
      </c>
      <c r="L29" s="679"/>
      <c r="O29" s="679" t="s">
        <v>128</v>
      </c>
      <c r="P29" s="679"/>
      <c r="Q29" s="679" t="s">
        <v>137</v>
      </c>
      <c r="R29" s="679"/>
      <c r="S29">
        <v>60</v>
      </c>
      <c r="T29" s="15" t="s">
        <v>132</v>
      </c>
    </row>
    <row r="30" spans="1:21" ht="20.100000000000001" customHeight="1">
      <c r="A30" s="88"/>
      <c r="B30" s="123"/>
      <c r="C30" s="113"/>
      <c r="D30" s="19"/>
      <c r="E30" s="19"/>
      <c r="F30" s="119"/>
      <c r="G30" s="115"/>
      <c r="H30" s="34"/>
      <c r="I30" s="680"/>
      <c r="J30" s="681"/>
      <c r="K30" s="679"/>
      <c r="L30" s="679"/>
      <c r="O30" s="679" t="s">
        <v>129</v>
      </c>
      <c r="P30" s="679"/>
      <c r="Q30" s="679" t="s">
        <v>138</v>
      </c>
      <c r="R30" s="679"/>
      <c r="S30">
        <v>170</v>
      </c>
      <c r="T30" s="15" t="s">
        <v>133</v>
      </c>
    </row>
    <row r="31" spans="1:21" ht="20.100000000000001" customHeight="1">
      <c r="A31" s="34"/>
      <c r="B31" s="119"/>
      <c r="C31" s="113"/>
      <c r="D31" s="19"/>
      <c r="E31" s="19"/>
      <c r="F31" s="119"/>
      <c r="G31" s="115"/>
      <c r="H31" s="34"/>
      <c r="I31" s="679"/>
      <c r="J31" s="679"/>
      <c r="K31" s="679"/>
      <c r="L31" s="679"/>
      <c r="O31" s="679" t="s">
        <v>130</v>
      </c>
      <c r="P31" s="679"/>
      <c r="Q31" s="679" t="s">
        <v>139</v>
      </c>
      <c r="R31" s="679"/>
      <c r="S31">
        <v>1078</v>
      </c>
      <c r="T31" s="15" t="s">
        <v>134</v>
      </c>
    </row>
    <row r="32" spans="1:21" ht="20.100000000000001" customHeight="1">
      <c r="A32" s="34"/>
      <c r="B32" s="116"/>
      <c r="C32" s="116"/>
      <c r="D32" s="116">
        <f>SUM(D28:D31)</f>
        <v>10925</v>
      </c>
      <c r="E32" s="116">
        <f>SUM(E28:E31)</f>
        <v>107</v>
      </c>
      <c r="F32" s="119">
        <f>SUM(F28:F31)</f>
        <v>464.4</v>
      </c>
      <c r="G32" s="115">
        <f t="shared" ref="G32" si="0">D32/F32</f>
        <v>23.524978466838935</v>
      </c>
      <c r="H32" s="116">
        <f>SUM(H28:H31)</f>
        <v>2</v>
      </c>
      <c r="I32" s="682"/>
      <c r="J32" s="682"/>
      <c r="K32" s="682"/>
      <c r="L32" s="682"/>
      <c r="O32" s="680" t="s">
        <v>142</v>
      </c>
      <c r="P32" s="681"/>
      <c r="Q32" s="679" t="s">
        <v>152</v>
      </c>
      <c r="R32" s="679"/>
      <c r="S32">
        <v>191</v>
      </c>
      <c r="T32" s="15" t="s">
        <v>135</v>
      </c>
    </row>
    <row r="35" spans="1:7" ht="15" customHeight="1">
      <c r="A35" s="683" t="s">
        <v>154</v>
      </c>
      <c r="B35" s="683"/>
      <c r="C35" s="683"/>
      <c r="D35" s="683"/>
      <c r="E35" s="683"/>
      <c r="F35" s="683"/>
      <c r="G35" s="683"/>
    </row>
    <row r="36" spans="1:7" ht="15" customHeight="1">
      <c r="A36" s="341" t="s">
        <v>113</v>
      </c>
      <c r="B36" s="341" t="s">
        <v>3</v>
      </c>
      <c r="C36" s="341" t="s">
        <v>155</v>
      </c>
      <c r="D36" s="683" t="s">
        <v>156</v>
      </c>
      <c r="E36" s="683"/>
      <c r="F36" s="683" t="s">
        <v>157</v>
      </c>
      <c r="G36" s="683"/>
    </row>
    <row r="37" spans="1:7" ht="16.5">
      <c r="A37" s="88" t="s">
        <v>268</v>
      </c>
      <c r="B37" s="338" t="s">
        <v>254</v>
      </c>
      <c r="C37" s="19">
        <v>66</v>
      </c>
      <c r="D37" s="683" t="s">
        <v>269</v>
      </c>
      <c r="E37" s="683"/>
      <c r="F37" s="683" t="s">
        <v>270</v>
      </c>
      <c r="G37" s="683"/>
    </row>
    <row r="43" spans="1:7" ht="15" customHeight="1">
      <c r="A43">
        <v>3183</v>
      </c>
      <c r="B43">
        <v>3441</v>
      </c>
      <c r="C43">
        <v>3378</v>
      </c>
      <c r="D43">
        <v>1779</v>
      </c>
      <c r="E43">
        <v>80</v>
      </c>
    </row>
    <row r="44" spans="1:7" ht="15" customHeight="1">
      <c r="A44">
        <v>1326</v>
      </c>
      <c r="B44">
        <v>2593</v>
      </c>
      <c r="C44">
        <v>5129</v>
      </c>
      <c r="D44">
        <v>2003</v>
      </c>
      <c r="E44">
        <v>534</v>
      </c>
    </row>
    <row r="45" spans="1:7" ht="15" customHeight="1">
      <c r="A45">
        <v>2606</v>
      </c>
      <c r="B45">
        <v>2842</v>
      </c>
      <c r="C45">
        <v>6482</v>
      </c>
      <c r="E45">
        <v>528</v>
      </c>
    </row>
    <row r="46" spans="1:7" ht="15" customHeight="1">
      <c r="A46">
        <v>2120</v>
      </c>
      <c r="B46">
        <v>876</v>
      </c>
      <c r="C46">
        <v>2275</v>
      </c>
      <c r="E46">
        <v>-12</v>
      </c>
    </row>
    <row r="47" spans="1:7" ht="15" customHeight="1">
      <c r="A47">
        <v>113</v>
      </c>
      <c r="B47">
        <v>702</v>
      </c>
      <c r="C47">
        <v>7221</v>
      </c>
    </row>
    <row r="48" spans="1:7" ht="15" customHeight="1">
      <c r="A48">
        <v>1694</v>
      </c>
      <c r="B48">
        <v>8744</v>
      </c>
      <c r="C48">
        <v>1057</v>
      </c>
    </row>
    <row r="49" spans="1:3" ht="15" customHeight="1">
      <c r="A49">
        <v>3464</v>
      </c>
      <c r="B49">
        <v>390</v>
      </c>
      <c r="C49">
        <v>9567</v>
      </c>
    </row>
    <row r="50" spans="1:3" ht="15" customHeight="1">
      <c r="A50">
        <v>4551</v>
      </c>
      <c r="B50">
        <v>1994</v>
      </c>
      <c r="C50">
        <v>1015</v>
      </c>
    </row>
    <row r="51" spans="1:3" ht="15" customHeight="1">
      <c r="A51">
        <v>640</v>
      </c>
      <c r="B51">
        <v>5825</v>
      </c>
    </row>
    <row r="52" spans="1:3" ht="15" customHeight="1">
      <c r="A52">
        <v>3629</v>
      </c>
      <c r="B52">
        <v>10310</v>
      </c>
    </row>
    <row r="53" spans="1:3" ht="15" customHeight="1">
      <c r="A53">
        <v>1391</v>
      </c>
    </row>
    <row r="54" spans="1:3" ht="15" customHeight="1">
      <c r="A54">
        <v>5610</v>
      </c>
    </row>
    <row r="55" spans="1:3" ht="15" customHeight="1">
      <c r="A55">
        <v>2973</v>
      </c>
    </row>
    <row r="56" spans="1:3" ht="15" customHeight="1">
      <c r="A56">
        <v>7022</v>
      </c>
    </row>
    <row r="57" spans="1:3" ht="15" customHeight="1">
      <c r="A57">
        <v>7510</v>
      </c>
    </row>
    <row r="58" spans="1:3" ht="15" customHeight="1">
      <c r="A58">
        <v>4285</v>
      </c>
    </row>
    <row r="59" spans="1:3" ht="15" customHeight="1">
      <c r="A59">
        <v>10971</v>
      </c>
    </row>
  </sheetData>
  <mergeCells count="54">
    <mergeCell ref="C6:D6"/>
    <mergeCell ref="A1:H1"/>
    <mergeCell ref="C2:D2"/>
    <mergeCell ref="C3:D3"/>
    <mergeCell ref="C4:D4"/>
    <mergeCell ref="C5:D5"/>
    <mergeCell ref="C18:D18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I28:J28"/>
    <mergeCell ref="K28:L28"/>
    <mergeCell ref="O28:P28"/>
    <mergeCell ref="Q28:R28"/>
    <mergeCell ref="C19:D19"/>
    <mergeCell ref="C20:D20"/>
    <mergeCell ref="C21:D21"/>
    <mergeCell ref="C22:D22"/>
    <mergeCell ref="C23:D23"/>
    <mergeCell ref="A26:F26"/>
    <mergeCell ref="K26:L26"/>
    <mergeCell ref="I27:J27"/>
    <mergeCell ref="K27:L27"/>
    <mergeCell ref="O27:P27"/>
    <mergeCell ref="Q27:R27"/>
    <mergeCell ref="I29:J29"/>
    <mergeCell ref="K29:L29"/>
    <mergeCell ref="O29:P29"/>
    <mergeCell ref="Q29:R29"/>
    <mergeCell ref="I30:J30"/>
    <mergeCell ref="K30:L30"/>
    <mergeCell ref="O30:P30"/>
    <mergeCell ref="Q30:R30"/>
    <mergeCell ref="I31:J31"/>
    <mergeCell ref="K31:L31"/>
    <mergeCell ref="O31:P31"/>
    <mergeCell ref="Q31:R31"/>
    <mergeCell ref="I32:J32"/>
    <mergeCell ref="K32:L32"/>
    <mergeCell ref="O32:P32"/>
    <mergeCell ref="Q32:R32"/>
    <mergeCell ref="A35:G35"/>
    <mergeCell ref="D36:E36"/>
    <mergeCell ref="F36:G36"/>
    <mergeCell ref="D37:E37"/>
    <mergeCell ref="F37:G37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4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Y123"/>
  <sheetViews>
    <sheetView zoomScale="90" zoomScaleNormal="90" workbookViewId="0">
      <selection activeCell="C76" sqref="C76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274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305"/>
      <c r="B3" s="705" t="s">
        <v>65</v>
      </c>
      <c r="C3" s="706"/>
      <c r="D3" s="707"/>
      <c r="E3" s="314" t="s">
        <v>65</v>
      </c>
      <c r="F3" s="705" t="s">
        <v>67</v>
      </c>
      <c r="G3" s="707"/>
      <c r="H3" s="316"/>
      <c r="I3" s="314" t="s">
        <v>66</v>
      </c>
      <c r="J3" s="36"/>
      <c r="L3" s="698" t="s">
        <v>86</v>
      </c>
      <c r="M3" s="698"/>
      <c r="O3" s="305"/>
      <c r="P3" s="699" t="s">
        <v>65</v>
      </c>
      <c r="Q3" s="699"/>
      <c r="R3" s="699"/>
      <c r="S3" s="314" t="s">
        <v>65</v>
      </c>
      <c r="T3" s="314"/>
      <c r="U3" s="314" t="s">
        <v>67</v>
      </c>
      <c r="V3" s="27"/>
      <c r="X3" s="698" t="s">
        <v>86</v>
      </c>
      <c r="Y3" s="698"/>
      <c r="AA3" s="305"/>
      <c r="AB3" s="699" t="s">
        <v>65</v>
      </c>
      <c r="AC3" s="699"/>
      <c r="AD3" s="699"/>
      <c r="AE3" s="314" t="s">
        <v>65</v>
      </c>
      <c r="AF3" s="314"/>
      <c r="AG3" s="314" t="s">
        <v>69</v>
      </c>
      <c r="AH3" s="27"/>
      <c r="AK3" s="698" t="s">
        <v>86</v>
      </c>
      <c r="AL3" s="698"/>
      <c r="AN3" s="305"/>
      <c r="AO3" s="699" t="s">
        <v>65</v>
      </c>
      <c r="AP3" s="699"/>
      <c r="AQ3" s="699"/>
      <c r="AR3" s="314" t="s">
        <v>65</v>
      </c>
      <c r="AS3" s="314"/>
      <c r="AT3" s="314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315" t="s">
        <v>6</v>
      </c>
      <c r="E4" s="315" t="s">
        <v>104</v>
      </c>
      <c r="F4" s="315" t="s">
        <v>0</v>
      </c>
      <c r="G4" s="315" t="s">
        <v>68</v>
      </c>
      <c r="H4" s="315" t="s">
        <v>81</v>
      </c>
      <c r="I4" s="315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315" t="s">
        <v>6</v>
      </c>
      <c r="S4" s="315" t="s">
        <v>104</v>
      </c>
      <c r="T4" s="315" t="s">
        <v>81</v>
      </c>
      <c r="U4" s="315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315" t="s">
        <v>6</v>
      </c>
      <c r="AE4" s="315" t="s">
        <v>104</v>
      </c>
      <c r="AF4" s="315" t="s">
        <v>81</v>
      </c>
      <c r="AG4" s="315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315" t="s">
        <v>6</v>
      </c>
      <c r="AR4" s="315" t="s">
        <v>104</v>
      </c>
      <c r="AS4" s="315" t="s">
        <v>81</v>
      </c>
      <c r="AT4" s="315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3035</v>
      </c>
      <c r="C5" s="24">
        <v>86</v>
      </c>
      <c r="D5" s="24">
        <v>21276</v>
      </c>
      <c r="E5" s="24">
        <v>0</v>
      </c>
      <c r="F5" s="24"/>
      <c r="G5" s="24"/>
      <c r="H5" s="22">
        <f t="shared" ref="H5:H18" si="0">B5-D5</f>
        <v>-18241</v>
      </c>
      <c r="I5" s="22">
        <f t="shared" ref="I5:I18" si="1">G5+F5</f>
        <v>0</v>
      </c>
      <c r="J5" s="38">
        <f>B5/928.72</f>
        <v>3.2679386682746143</v>
      </c>
      <c r="K5" s="318"/>
      <c r="L5" s="318"/>
      <c r="M5" s="318"/>
      <c r="N5" s="318"/>
      <c r="O5" s="26" t="s">
        <v>70</v>
      </c>
      <c r="P5" s="23">
        <v>22710</v>
      </c>
      <c r="Q5" s="24">
        <v>141</v>
      </c>
      <c r="R5" s="24">
        <v>16838</v>
      </c>
      <c r="S5" s="24">
        <v>329</v>
      </c>
      <c r="T5" s="22">
        <f t="shared" ref="T5:T28" si="2">P5-R5</f>
        <v>5872</v>
      </c>
      <c r="U5" s="24"/>
      <c r="V5" s="44">
        <f>P5/1191.62</f>
        <v>19.058088988100234</v>
      </c>
      <c r="AA5" s="26" t="s">
        <v>143</v>
      </c>
      <c r="AB5" s="89">
        <v>15607</v>
      </c>
      <c r="AC5" s="89">
        <v>180</v>
      </c>
      <c r="AD5" s="89">
        <v>1435</v>
      </c>
      <c r="AE5" s="89">
        <v>3038</v>
      </c>
      <c r="AF5" s="22">
        <f t="shared" ref="AF5:AF28" si="3">AB5-AD5</f>
        <v>14172</v>
      </c>
      <c r="AG5" s="89"/>
      <c r="AH5" s="44">
        <f>SUM(AB5:AB6)/384.4</f>
        <v>53.480749219562959</v>
      </c>
      <c r="AJ5" s="21"/>
      <c r="AN5" s="26" t="s">
        <v>82</v>
      </c>
      <c r="AO5" s="89">
        <v>18337</v>
      </c>
      <c r="AP5" s="89">
        <v>162</v>
      </c>
      <c r="AQ5" s="89">
        <v>9215</v>
      </c>
      <c r="AR5" s="89">
        <v>130</v>
      </c>
      <c r="AS5" s="22">
        <f t="shared" ref="AS5:AS28" si="4">AO5-AQ5</f>
        <v>9122</v>
      </c>
      <c r="AT5" s="89"/>
      <c r="AU5" s="44">
        <f>SUM(AO5:AO6)/384.4</f>
        <v>47.70291363163372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318"/>
      <c r="L6" s="318"/>
      <c r="M6" s="318"/>
      <c r="N6" s="318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4951</v>
      </c>
      <c r="AC6" s="89">
        <v>104</v>
      </c>
      <c r="AD6" s="89">
        <v>12180</v>
      </c>
      <c r="AE6" s="89">
        <v>545</v>
      </c>
      <c r="AF6" s="22">
        <f t="shared" si="3"/>
        <v>-7229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5953</v>
      </c>
      <c r="C7" s="24">
        <v>126</v>
      </c>
      <c r="D7" s="24">
        <v>23319</v>
      </c>
      <c r="E7" s="24">
        <v>0</v>
      </c>
      <c r="F7" s="24"/>
      <c r="G7" s="24"/>
      <c r="H7" s="22">
        <f t="shared" si="0"/>
        <v>-17366</v>
      </c>
      <c r="I7" s="22">
        <f t="shared" si="1"/>
        <v>0</v>
      </c>
      <c r="J7" s="38">
        <f>B7/902.14</f>
        <v>6.5987540736471058</v>
      </c>
      <c r="K7" s="318"/>
      <c r="L7" s="318"/>
      <c r="M7" s="318"/>
      <c r="N7" s="318"/>
      <c r="O7" s="26" t="s">
        <v>8</v>
      </c>
      <c r="P7" s="23">
        <v>8155</v>
      </c>
      <c r="Q7" s="24">
        <v>99</v>
      </c>
      <c r="R7" s="24">
        <v>2921</v>
      </c>
      <c r="S7" s="24">
        <v>253</v>
      </c>
      <c r="T7" s="22">
        <f t="shared" si="2"/>
        <v>5234</v>
      </c>
      <c r="U7" s="24"/>
      <c r="V7" s="44">
        <f>P7/949.48</f>
        <v>8.5889118254202295</v>
      </c>
      <c r="AA7" s="26" t="s">
        <v>145</v>
      </c>
      <c r="AB7" s="23">
        <v>7668</v>
      </c>
      <c r="AC7" s="24">
        <v>71</v>
      </c>
      <c r="AD7" s="24">
        <v>4108</v>
      </c>
      <c r="AE7" s="24">
        <v>200</v>
      </c>
      <c r="AF7" s="22">
        <f t="shared" si="3"/>
        <v>3560</v>
      </c>
      <c r="AG7" s="24"/>
      <c r="AH7" s="44">
        <f>AB7/550.22</f>
        <v>13.936243684344443</v>
      </c>
      <c r="AJ7" s="21"/>
      <c r="AN7" s="26" t="s">
        <v>74</v>
      </c>
      <c r="AO7" s="23">
        <v>10409</v>
      </c>
      <c r="AP7" s="24">
        <v>101</v>
      </c>
      <c r="AQ7" s="24">
        <v>5540</v>
      </c>
      <c r="AR7" s="24">
        <v>0</v>
      </c>
      <c r="AS7" s="22">
        <f t="shared" si="4"/>
        <v>4869</v>
      </c>
      <c r="AT7" s="24"/>
      <c r="AU7" s="44">
        <f>AO7/550.22</f>
        <v>18.917887390498347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318"/>
      <c r="L8" s="318"/>
      <c r="M8" s="318"/>
      <c r="N8" s="318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7642</v>
      </c>
      <c r="C9" s="24">
        <v>120</v>
      </c>
      <c r="D9" s="24">
        <v>21957</v>
      </c>
      <c r="E9" s="24">
        <v>0</v>
      </c>
      <c r="F9" s="24"/>
      <c r="G9" s="24"/>
      <c r="H9" s="22">
        <f t="shared" si="0"/>
        <v>-14315</v>
      </c>
      <c r="I9" s="22">
        <f t="shared" si="1"/>
        <v>0</v>
      </c>
      <c r="J9" s="38">
        <f>B9/1006.28</f>
        <v>7.5943077473466634</v>
      </c>
      <c r="K9" s="318"/>
      <c r="L9" s="318"/>
      <c r="M9" s="318"/>
      <c r="N9" s="318"/>
      <c r="O9" s="26" t="s">
        <v>10</v>
      </c>
      <c r="P9" s="23">
        <v>15117</v>
      </c>
      <c r="Q9" s="24">
        <v>140</v>
      </c>
      <c r="R9" s="24">
        <v>3863</v>
      </c>
      <c r="S9" s="24">
        <v>258</v>
      </c>
      <c r="T9" s="22">
        <f t="shared" si="2"/>
        <v>11254</v>
      </c>
      <c r="U9" s="24"/>
      <c r="V9" s="44">
        <f>P9/902.14</f>
        <v>16.756822666105041</v>
      </c>
      <c r="AA9" s="26" t="s">
        <v>80</v>
      </c>
      <c r="AB9" s="23">
        <v>14126</v>
      </c>
      <c r="AC9" s="24">
        <v>251</v>
      </c>
      <c r="AD9" s="24">
        <v>576</v>
      </c>
      <c r="AE9" s="24">
        <v>2115</v>
      </c>
      <c r="AF9" s="22">
        <f t="shared" si="3"/>
        <v>13550</v>
      </c>
      <c r="AG9" s="24"/>
      <c r="AH9" s="44">
        <f>AB9/555.02</f>
        <v>25.451335087023892</v>
      </c>
      <c r="AI9" s="318">
        <v>0</v>
      </c>
      <c r="AJ9" s="21"/>
      <c r="AN9" s="26" t="s">
        <v>18</v>
      </c>
      <c r="AO9" s="89">
        <v>11623</v>
      </c>
      <c r="AP9" s="89">
        <v>121</v>
      </c>
      <c r="AQ9" s="89">
        <v>1508</v>
      </c>
      <c r="AR9" s="89">
        <v>707</v>
      </c>
      <c r="AS9" s="22">
        <f t="shared" si="4"/>
        <v>10115</v>
      </c>
      <c r="AT9" s="89"/>
      <c r="AU9" s="44">
        <f>AO9/862.06</f>
        <v>13.482820221330302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318"/>
      <c r="L10" s="318"/>
      <c r="M10" s="318"/>
      <c r="N10" s="318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318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7312</v>
      </c>
      <c r="C11" s="24">
        <v>111</v>
      </c>
      <c r="D11" s="24">
        <v>23454</v>
      </c>
      <c r="E11" s="24">
        <v>0</v>
      </c>
      <c r="F11" s="24"/>
      <c r="G11" s="24"/>
      <c r="H11" s="22">
        <f t="shared" si="0"/>
        <v>-16142</v>
      </c>
      <c r="I11" s="22">
        <f t="shared" si="1"/>
        <v>0</v>
      </c>
      <c r="J11" s="38">
        <f>B11/1264.24</f>
        <v>5.7837119534265646</v>
      </c>
      <c r="K11" s="318"/>
      <c r="L11" s="318"/>
      <c r="M11" s="318"/>
      <c r="N11" s="318">
        <v>10726</v>
      </c>
      <c r="O11" s="26" t="s">
        <v>72</v>
      </c>
      <c r="P11" s="23">
        <v>12693</v>
      </c>
      <c r="Q11" s="24">
        <v>266</v>
      </c>
      <c r="R11" s="24">
        <v>3571</v>
      </c>
      <c r="S11" s="24">
        <v>2599</v>
      </c>
      <c r="T11" s="22">
        <f t="shared" si="2"/>
        <v>9122</v>
      </c>
      <c r="U11" s="24"/>
      <c r="V11" s="44">
        <f>P11/992.14</f>
        <v>12.793557360856331</v>
      </c>
      <c r="AA11" s="26" t="s">
        <v>76</v>
      </c>
      <c r="AB11" s="23">
        <v>13126</v>
      </c>
      <c r="AC11" s="24">
        <v>272</v>
      </c>
      <c r="AD11" s="24">
        <v>2691</v>
      </c>
      <c r="AE11" s="24">
        <v>3581</v>
      </c>
      <c r="AF11" s="22">
        <f t="shared" si="3"/>
        <v>10435</v>
      </c>
      <c r="AG11" s="24"/>
      <c r="AH11" s="44">
        <f>AB11/555.02</f>
        <v>23.64959821267702</v>
      </c>
      <c r="AI11" s="318">
        <v>0</v>
      </c>
      <c r="AJ11" s="21"/>
      <c r="AN11" s="26" t="s">
        <v>18</v>
      </c>
      <c r="AO11" s="23">
        <v>16216</v>
      </c>
      <c r="AP11" s="24">
        <v>142</v>
      </c>
      <c r="AQ11" s="24">
        <v>2999</v>
      </c>
      <c r="AR11" s="24">
        <v>606</v>
      </c>
      <c r="AS11" s="22">
        <f t="shared" si="4"/>
        <v>13217</v>
      </c>
      <c r="AT11" s="24"/>
      <c r="AU11" s="44">
        <f>AO11/555.02</f>
        <v>29.21696515440885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318"/>
      <c r="L12" s="318"/>
      <c r="M12" s="318"/>
      <c r="N12" s="318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318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19206</v>
      </c>
      <c r="C13" s="24">
        <v>109</v>
      </c>
      <c r="D13" s="24">
        <v>0</v>
      </c>
      <c r="E13" s="24">
        <v>296</v>
      </c>
      <c r="F13" s="24"/>
      <c r="G13" s="24"/>
      <c r="H13" s="22">
        <f t="shared" si="0"/>
        <v>19206</v>
      </c>
      <c r="I13" s="22">
        <f t="shared" si="1"/>
        <v>0</v>
      </c>
      <c r="J13" s="38">
        <f>B13/952.08</f>
        <v>20.172674565162591</v>
      </c>
      <c r="K13" s="318"/>
      <c r="L13" s="318"/>
      <c r="M13" s="318"/>
      <c r="N13" s="318">
        <v>0</v>
      </c>
      <c r="O13" s="26" t="s">
        <v>71</v>
      </c>
      <c r="P13" s="23">
        <v>14295</v>
      </c>
      <c r="Q13" s="24">
        <v>168</v>
      </c>
      <c r="R13" s="24">
        <v>1384</v>
      </c>
      <c r="S13" s="24">
        <v>351</v>
      </c>
      <c r="T13" s="22">
        <f t="shared" si="2"/>
        <v>12911</v>
      </c>
      <c r="U13" s="24"/>
      <c r="V13" s="44">
        <f>SUM(P13:P14)/463.52</f>
        <v>30.840093199861926</v>
      </c>
      <c r="AA13" s="26" t="s">
        <v>78</v>
      </c>
      <c r="AB13" s="23">
        <v>12905</v>
      </c>
      <c r="AC13" s="24">
        <v>154</v>
      </c>
      <c r="AD13" s="24">
        <v>2603</v>
      </c>
      <c r="AE13" s="24">
        <v>1185</v>
      </c>
      <c r="AF13" s="22">
        <f t="shared" si="3"/>
        <v>10302</v>
      </c>
      <c r="AG13" s="24"/>
      <c r="AH13" s="44">
        <f>AB13/555.02</f>
        <v>23.251414363446361</v>
      </c>
      <c r="AI13" s="318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318"/>
      <c r="L14" s="318"/>
      <c r="M14" s="318"/>
      <c r="N14" s="318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318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318"/>
      <c r="L15" s="318"/>
      <c r="M15" s="318"/>
      <c r="N15" s="318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14895</v>
      </c>
      <c r="AC15" s="24">
        <v>240</v>
      </c>
      <c r="AD15" s="24">
        <v>1526</v>
      </c>
      <c r="AE15" s="24">
        <v>1075</v>
      </c>
      <c r="AF15" s="22">
        <f t="shared" si="3"/>
        <v>13369</v>
      </c>
      <c r="AG15" s="24"/>
      <c r="AH15" s="44">
        <f>AB15/355.58</f>
        <v>41.88930761010181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318"/>
      <c r="L16" s="318"/>
      <c r="M16" s="318"/>
      <c r="N16" s="318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318"/>
      <c r="L17" s="318"/>
      <c r="M17" s="318"/>
      <c r="N17" s="318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10353</v>
      </c>
      <c r="AC17" s="24">
        <v>246</v>
      </c>
      <c r="AD17" s="24">
        <v>1081</v>
      </c>
      <c r="AE17" s="24">
        <v>1843</v>
      </c>
      <c r="AF17" s="22">
        <f t="shared" si="3"/>
        <v>9272</v>
      </c>
      <c r="AG17" s="24"/>
      <c r="AH17" s="44">
        <f>AB17/568.06</f>
        <v>18.225187480195757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318"/>
      <c r="L18" s="318"/>
      <c r="M18" s="318"/>
      <c r="N18" s="318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318"/>
      <c r="L19" s="318"/>
      <c r="M19" s="318"/>
      <c r="N19" s="318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14799</v>
      </c>
      <c r="AC19" s="24">
        <v>211</v>
      </c>
      <c r="AD19" s="24">
        <v>5545</v>
      </c>
      <c r="AE19" s="24">
        <v>1019</v>
      </c>
      <c r="AF19" s="22">
        <f t="shared" si="3"/>
        <v>9254</v>
      </c>
      <c r="AG19" s="24"/>
      <c r="AH19" s="44">
        <f>AB19/555.02</f>
        <v>26.663904003459336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318"/>
      <c r="L20" s="318"/>
      <c r="M20" s="318"/>
      <c r="N20" s="318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318"/>
      <c r="L21" s="318"/>
      <c r="M21" s="318"/>
      <c r="N21" s="318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318"/>
      <c r="L22" s="318"/>
      <c r="M22" s="318"/>
      <c r="N22" s="318"/>
      <c r="O22" s="25" t="s">
        <v>109</v>
      </c>
      <c r="P22" s="23">
        <f>S29</f>
        <v>3790</v>
      </c>
      <c r="Q22" s="24"/>
      <c r="R22" s="24"/>
      <c r="S22" s="24"/>
      <c r="T22" s="22">
        <f t="shared" si="2"/>
        <v>3790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296</v>
      </c>
      <c r="C23" s="89"/>
      <c r="D23" s="89"/>
      <c r="E23" s="89"/>
      <c r="F23" s="89"/>
      <c r="G23" s="89"/>
      <c r="H23" s="22"/>
      <c r="I23" s="22"/>
      <c r="J23" s="39"/>
      <c r="K23" s="318"/>
      <c r="L23" s="318"/>
      <c r="M23" s="318"/>
      <c r="N23" s="318"/>
      <c r="O23" s="25" t="s">
        <v>110</v>
      </c>
      <c r="P23" s="23">
        <f>D74</f>
        <v>8580</v>
      </c>
      <c r="Q23" s="24"/>
      <c r="R23" s="24"/>
      <c r="S23" s="24"/>
      <c r="T23" s="22">
        <f t="shared" si="2"/>
        <v>8580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318"/>
      <c r="L24" s="318"/>
      <c r="M24" s="318"/>
      <c r="N24" s="318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318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318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318"/>
      <c r="L25" s="318"/>
      <c r="M25" s="318"/>
      <c r="N25" s="318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14601</v>
      </c>
      <c r="AC25" s="24"/>
      <c r="AD25" s="24"/>
      <c r="AE25" s="24"/>
      <c r="AF25" s="22">
        <f t="shared" si="3"/>
        <v>14601</v>
      </c>
      <c r="AG25" s="24"/>
      <c r="AH25" s="44"/>
      <c r="AJ25" s="318"/>
      <c r="AN25" s="26" t="s">
        <v>109</v>
      </c>
      <c r="AO25" s="23">
        <f>AR29</f>
        <v>1443</v>
      </c>
      <c r="AP25" s="24"/>
      <c r="AQ25" s="24"/>
      <c r="AR25" s="24"/>
      <c r="AS25" s="22">
        <f t="shared" si="4"/>
        <v>1443</v>
      </c>
      <c r="AT25" s="24"/>
      <c r="AU25" s="44"/>
      <c r="AW25" s="318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318"/>
      <c r="L26" s="318"/>
      <c r="M26" s="318"/>
      <c r="N26" s="318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14385</v>
      </c>
      <c r="AC26" s="24"/>
      <c r="AD26" s="24"/>
      <c r="AE26" s="24"/>
      <c r="AF26" s="22">
        <f t="shared" si="3"/>
        <v>14385</v>
      </c>
      <c r="AG26" s="24"/>
      <c r="AH26" s="44"/>
      <c r="AJ26" s="318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318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318"/>
      <c r="L27" s="318"/>
      <c r="M27" s="318"/>
      <c r="N27" s="318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318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318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318"/>
      <c r="L28" s="318"/>
      <c r="M28" s="318"/>
      <c r="N28" s="318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318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318"/>
    </row>
    <row r="29" spans="1:51" ht="24.75" customHeight="1">
      <c r="A29" s="26" t="s">
        <v>19</v>
      </c>
      <c r="B29" s="28">
        <f t="shared" ref="B29:I29" si="5">SUM(B5:B28)</f>
        <v>43444</v>
      </c>
      <c r="C29" s="28">
        <f t="shared" si="5"/>
        <v>552</v>
      </c>
      <c r="D29" s="28">
        <f t="shared" si="5"/>
        <v>90006</v>
      </c>
      <c r="E29" s="28">
        <f t="shared" si="5"/>
        <v>296</v>
      </c>
      <c r="F29" s="28">
        <f t="shared" si="5"/>
        <v>0</v>
      </c>
      <c r="G29" s="28">
        <f t="shared" si="5"/>
        <v>0</v>
      </c>
      <c r="H29" s="28">
        <f t="shared" si="5"/>
        <v>-46858</v>
      </c>
      <c r="I29" s="28">
        <f t="shared" si="5"/>
        <v>0</v>
      </c>
      <c r="J29" s="28"/>
      <c r="K29" s="318"/>
      <c r="L29" s="41">
        <f>SUM(L5:L28)</f>
        <v>0</v>
      </c>
      <c r="M29" s="41">
        <f>SUM(M5:M28)</f>
        <v>0</v>
      </c>
      <c r="N29" s="318"/>
      <c r="O29" s="26" t="s">
        <v>19</v>
      </c>
      <c r="P29" s="28">
        <f t="shared" ref="P29:U29" si="6">SUM(P5:P28)</f>
        <v>85340</v>
      </c>
      <c r="Q29" s="28">
        <f t="shared" si="6"/>
        <v>814</v>
      </c>
      <c r="R29" s="28">
        <f t="shared" si="6"/>
        <v>28577</v>
      </c>
      <c r="S29" s="28">
        <f t="shared" si="6"/>
        <v>3790</v>
      </c>
      <c r="T29" s="28">
        <f t="shared" si="6"/>
        <v>56763</v>
      </c>
      <c r="U29" s="28">
        <f t="shared" si="6"/>
        <v>0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137416</v>
      </c>
      <c r="AC29" s="28">
        <f t="shared" si="7"/>
        <v>1729</v>
      </c>
      <c r="AD29" s="28">
        <f t="shared" si="7"/>
        <v>31745</v>
      </c>
      <c r="AE29" s="28">
        <f t="shared" si="7"/>
        <v>14601</v>
      </c>
      <c r="AF29" s="28">
        <f t="shared" si="7"/>
        <v>105671</v>
      </c>
      <c r="AG29" s="28">
        <f t="shared" si="7"/>
        <v>0</v>
      </c>
      <c r="AH29" s="27"/>
      <c r="AJ29" s="318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58028</v>
      </c>
      <c r="AP29" s="28">
        <f t="shared" si="8"/>
        <v>526</v>
      </c>
      <c r="AQ29" s="28">
        <f t="shared" si="8"/>
        <v>19262</v>
      </c>
      <c r="AR29" s="28">
        <f t="shared" si="8"/>
        <v>1443</v>
      </c>
      <c r="AS29" s="28">
        <f t="shared" si="8"/>
        <v>38766</v>
      </c>
      <c r="AT29" s="28">
        <f t="shared" si="8"/>
        <v>0</v>
      </c>
      <c r="AU29" s="27"/>
      <c r="AW29" s="318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-46562</v>
      </c>
      <c r="O32" s="25" t="s">
        <v>4</v>
      </c>
      <c r="P32">
        <f>P29-R29+U29</f>
        <v>56763</v>
      </c>
      <c r="AA32" s="25" t="s">
        <v>4</v>
      </c>
      <c r="AB32">
        <f>AB29-AD29+AG29</f>
        <v>105671</v>
      </c>
      <c r="AN32" s="25" t="s">
        <v>4</v>
      </c>
      <c r="AO32">
        <f>AO29-AQ29+AT29</f>
        <v>38766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315" t="s">
        <v>104</v>
      </c>
      <c r="N36" s="50" t="s">
        <v>3</v>
      </c>
      <c r="O36" s="50" t="s">
        <v>4</v>
      </c>
      <c r="P36" s="52" t="s">
        <v>5</v>
      </c>
      <c r="Q36" s="315" t="s">
        <v>104</v>
      </c>
    </row>
    <row r="37" spans="1:20" ht="24.95" customHeight="1">
      <c r="A37" s="45" t="s">
        <v>9</v>
      </c>
      <c r="B37" s="1">
        <v>5050</v>
      </c>
      <c r="C37" s="1">
        <v>188</v>
      </c>
      <c r="D37" s="89">
        <v>1672</v>
      </c>
      <c r="E37" s="89"/>
      <c r="F37" s="89"/>
      <c r="I37" s="708" t="s">
        <v>41</v>
      </c>
      <c r="J37" s="709"/>
      <c r="K37" s="1">
        <v>2665</v>
      </c>
      <c r="L37" s="1">
        <v>132</v>
      </c>
      <c r="M37" s="89">
        <v>1468</v>
      </c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>
        <v>3925</v>
      </c>
      <c r="C38" s="1">
        <v>100</v>
      </c>
      <c r="D38" s="89">
        <v>700</v>
      </c>
      <c r="E38" s="89"/>
      <c r="F38" s="89"/>
      <c r="I38" s="708" t="s">
        <v>43</v>
      </c>
      <c r="J38" s="709"/>
      <c r="K38" s="1">
        <v>1915</v>
      </c>
      <c r="L38" s="1">
        <v>94</v>
      </c>
      <c r="M38" s="89">
        <v>859</v>
      </c>
      <c r="N38" s="102" t="s">
        <v>39</v>
      </c>
      <c r="O38" s="1">
        <v>5239</v>
      </c>
      <c r="P38" s="47">
        <v>176</v>
      </c>
      <c r="Q38" s="89">
        <v>1658</v>
      </c>
    </row>
    <row r="39" spans="1:20" ht="24.95" customHeight="1">
      <c r="A39" s="45" t="s">
        <v>12</v>
      </c>
      <c r="B39" s="1">
        <v>5133</v>
      </c>
      <c r="C39" s="1">
        <v>127</v>
      </c>
      <c r="D39" s="89">
        <v>1217</v>
      </c>
      <c r="E39" s="89"/>
      <c r="F39" s="89"/>
      <c r="I39" s="694" t="s">
        <v>23</v>
      </c>
      <c r="J39" s="695"/>
      <c r="K39" s="1">
        <v>3921</v>
      </c>
      <c r="L39" s="1">
        <v>272</v>
      </c>
      <c r="M39" s="89">
        <v>2581</v>
      </c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2801</v>
      </c>
      <c r="C40" s="1">
        <v>158</v>
      </c>
      <c r="D40" s="89">
        <v>1330</v>
      </c>
      <c r="E40" s="89"/>
      <c r="F40" s="89"/>
      <c r="G40" s="318">
        <v>0</v>
      </c>
      <c r="I40" s="694" t="s">
        <v>25</v>
      </c>
      <c r="J40" s="695"/>
      <c r="K40" s="1">
        <v>6155</v>
      </c>
      <c r="L40" s="1">
        <v>214</v>
      </c>
      <c r="M40" s="89">
        <v>676</v>
      </c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>
        <v>5131</v>
      </c>
      <c r="C41" s="1">
        <v>213</v>
      </c>
      <c r="D41" s="89">
        <v>1626</v>
      </c>
      <c r="E41" s="89"/>
      <c r="F41" s="89"/>
      <c r="G41" s="318">
        <v>0</v>
      </c>
      <c r="I41" s="694" t="s">
        <v>28</v>
      </c>
      <c r="J41" s="695"/>
      <c r="K41" s="1">
        <v>4116</v>
      </c>
      <c r="L41" s="1">
        <v>155</v>
      </c>
      <c r="M41" s="89">
        <v>2176</v>
      </c>
      <c r="N41" s="49" t="s">
        <v>22</v>
      </c>
      <c r="O41" s="1">
        <v>3216</v>
      </c>
      <c r="P41" s="47">
        <v>126</v>
      </c>
      <c r="Q41" s="89">
        <v>1033</v>
      </c>
    </row>
    <row r="42" spans="1:20" ht="24.95" customHeight="1">
      <c r="A42" s="45" t="s">
        <v>17</v>
      </c>
      <c r="B42" s="1">
        <v>4519</v>
      </c>
      <c r="C42" s="1">
        <v>204</v>
      </c>
      <c r="D42" s="89">
        <v>1519</v>
      </c>
      <c r="E42" s="89"/>
      <c r="F42" s="89"/>
      <c r="G42" s="318">
        <v>0</v>
      </c>
      <c r="I42" s="694" t="s">
        <v>33</v>
      </c>
      <c r="J42" s="695"/>
      <c r="K42" s="1">
        <v>1921</v>
      </c>
      <c r="L42" s="1">
        <v>115</v>
      </c>
      <c r="M42" s="89">
        <v>613</v>
      </c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>
        <v>2159</v>
      </c>
      <c r="C43" s="1">
        <v>181</v>
      </c>
      <c r="D43" s="89">
        <v>2468</v>
      </c>
      <c r="E43" s="89"/>
      <c r="F43" s="89"/>
      <c r="G43" s="318">
        <v>0</v>
      </c>
      <c r="I43" s="694" t="s">
        <v>30</v>
      </c>
      <c r="J43" s="695"/>
      <c r="K43" s="1">
        <v>4100</v>
      </c>
      <c r="L43" s="1">
        <v>284</v>
      </c>
      <c r="M43" s="89">
        <v>2849</v>
      </c>
      <c r="N43" s="46" t="s">
        <v>27</v>
      </c>
      <c r="O43" s="1">
        <v>3271</v>
      </c>
      <c r="P43" s="47">
        <v>293</v>
      </c>
      <c r="Q43" s="89">
        <v>3009</v>
      </c>
    </row>
    <row r="44" spans="1:20" ht="24.95" customHeight="1">
      <c r="A44" s="45" t="s">
        <v>103</v>
      </c>
      <c r="B44" s="1"/>
      <c r="C44" s="1"/>
      <c r="D44" s="89"/>
      <c r="E44" s="89"/>
      <c r="F44" s="89"/>
      <c r="G44" s="318">
        <f>SUM(G40:G43)</f>
        <v>0</v>
      </c>
      <c r="I44" s="694" t="s">
        <v>38</v>
      </c>
      <c r="J44" s="695"/>
      <c r="K44" s="1">
        <v>3849</v>
      </c>
      <c r="L44" s="1">
        <v>236</v>
      </c>
      <c r="M44" s="89">
        <v>1627</v>
      </c>
      <c r="N44" s="46" t="s">
        <v>26</v>
      </c>
      <c r="O44" s="83">
        <v>5373</v>
      </c>
      <c r="P44" s="84">
        <v>344</v>
      </c>
      <c r="Q44" s="89">
        <v>3535</v>
      </c>
      <c r="T44" s="110"/>
    </row>
    <row r="45" spans="1:20" ht="24.95" customHeight="1">
      <c r="A45" s="45" t="s">
        <v>90</v>
      </c>
      <c r="B45" s="1">
        <v>11419</v>
      </c>
      <c r="C45" s="1">
        <v>203</v>
      </c>
      <c r="D45" s="89">
        <v>3307</v>
      </c>
      <c r="E45" s="89">
        <v>1060</v>
      </c>
      <c r="F45" s="89"/>
      <c r="G45" s="318"/>
      <c r="I45" s="694" t="s">
        <v>35</v>
      </c>
      <c r="J45" s="695"/>
      <c r="K45" s="1">
        <v>6413</v>
      </c>
      <c r="L45" s="1">
        <v>209</v>
      </c>
      <c r="M45" s="89">
        <v>2928</v>
      </c>
      <c r="N45" s="46" t="s">
        <v>29</v>
      </c>
      <c r="O45" s="83">
        <v>2680</v>
      </c>
      <c r="P45" s="84">
        <v>187</v>
      </c>
      <c r="Q45" s="89">
        <v>2455</v>
      </c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4657</v>
      </c>
      <c r="P46" s="84">
        <v>211</v>
      </c>
      <c r="Q46" s="89">
        <v>2064</v>
      </c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>
        <v>2468</v>
      </c>
      <c r="P47" s="84">
        <v>178</v>
      </c>
      <c r="Q47" s="89">
        <v>1570</v>
      </c>
    </row>
    <row r="48" spans="1:20" ht="24.95" customHeight="1">
      <c r="A48" s="55"/>
      <c r="B48" s="89"/>
      <c r="C48" s="89"/>
      <c r="D48" s="89"/>
      <c r="E48" s="89"/>
      <c r="F48" s="89"/>
      <c r="I48" s="312"/>
      <c r="J48" s="313"/>
      <c r="K48" s="1"/>
      <c r="L48" s="1"/>
      <c r="M48" s="89"/>
      <c r="N48" s="46" t="s">
        <v>31</v>
      </c>
      <c r="O48" s="83">
        <v>7337</v>
      </c>
      <c r="P48" s="84">
        <v>552</v>
      </c>
      <c r="Q48" s="89">
        <v>5163</v>
      </c>
    </row>
    <row r="49" spans="1:17" ht="24.95" customHeight="1">
      <c r="A49" s="55"/>
      <c r="B49" s="89"/>
      <c r="C49" s="89"/>
      <c r="D49" s="89"/>
      <c r="E49" s="89"/>
      <c r="F49" s="89"/>
      <c r="I49" s="312"/>
      <c r="J49" s="313"/>
      <c r="K49" s="1"/>
      <c r="L49" s="47"/>
      <c r="M49" s="89"/>
      <c r="N49" s="46" t="s">
        <v>99</v>
      </c>
      <c r="O49" s="86">
        <v>5508</v>
      </c>
      <c r="P49" s="84">
        <v>353</v>
      </c>
      <c r="Q49" s="89">
        <v>1096</v>
      </c>
    </row>
    <row r="50" spans="1:17" ht="24.95" customHeight="1">
      <c r="A50" s="55"/>
      <c r="B50" s="89"/>
      <c r="C50" s="89"/>
      <c r="D50" s="89"/>
      <c r="E50" s="89"/>
      <c r="F50" s="89"/>
      <c r="I50" s="312"/>
      <c r="J50" s="313"/>
      <c r="K50" s="1"/>
      <c r="L50" s="47"/>
      <c r="M50" s="89"/>
      <c r="N50" s="46" t="s">
        <v>32</v>
      </c>
      <c r="O50" s="86">
        <v>6555</v>
      </c>
      <c r="P50" s="84">
        <v>317</v>
      </c>
      <c r="Q50" s="89">
        <v>3795</v>
      </c>
    </row>
    <row r="51" spans="1:17" ht="24.95" customHeight="1">
      <c r="A51" s="45" t="s">
        <v>91</v>
      </c>
      <c r="B51" s="69">
        <f>K60</f>
        <v>35055</v>
      </c>
      <c r="C51" s="69">
        <f>L60</f>
        <v>1711</v>
      </c>
      <c r="D51" s="69">
        <f>M60</f>
        <v>15777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>
        <v>3332</v>
      </c>
      <c r="P51" s="85">
        <v>278</v>
      </c>
      <c r="Q51" s="69">
        <v>3350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29616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28728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15636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104808</v>
      </c>
      <c r="C60" s="59">
        <f>SUM(C37:C59)</f>
        <v>3085</v>
      </c>
      <c r="D60" s="59">
        <f>SUM(D37:D59)</f>
        <v>29616</v>
      </c>
      <c r="E60" s="59">
        <f>SUM(E37:E59)</f>
        <v>1060</v>
      </c>
      <c r="F60" s="59">
        <f>SUM(F37:F59)</f>
        <v>0</v>
      </c>
      <c r="I60" s="97"/>
      <c r="J60" s="90"/>
      <c r="K60" s="56">
        <f>SUM(K37:K59)</f>
        <v>35055</v>
      </c>
      <c r="L60" s="56">
        <f>SUM(L37:L59)</f>
        <v>1711</v>
      </c>
      <c r="M60" s="59">
        <f>SUM(M37:M59)</f>
        <v>15777</v>
      </c>
      <c r="N60" s="79" t="s">
        <v>19</v>
      </c>
      <c r="O60" s="58">
        <f>SUM(O37:O59)</f>
        <v>94000</v>
      </c>
      <c r="P60" s="58">
        <f>SUM(P37:P59)</f>
        <v>3015</v>
      </c>
      <c r="Q60" s="59">
        <f>SUM(Q37:Q59)</f>
        <v>28728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103748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523036</v>
      </c>
      <c r="C65" s="697"/>
      <c r="D65" s="61" t="s">
        <v>5</v>
      </c>
      <c r="E65" s="62">
        <f>SUM(C60,P60,C29,Q29,AC29,AP29)</f>
        <v>9721</v>
      </c>
      <c r="F65" s="688" t="s">
        <v>105</v>
      </c>
      <c r="G65" s="689"/>
      <c r="H65" s="690">
        <f>SUM(D29,R29,AD29,E60,AQ29)</f>
        <v>170650</v>
      </c>
      <c r="I65" s="691"/>
      <c r="J65" s="95" t="s">
        <v>106</v>
      </c>
      <c r="K65" s="109">
        <f>SUM(Q60,D60,E29,S29,AE29,AR29)</f>
        <v>78474</v>
      </c>
      <c r="L65" s="688" t="s">
        <v>108</v>
      </c>
      <c r="M65" s="689"/>
      <c r="N65" s="690">
        <f>SUM(F60,F29,U29,AG29,AT29)</f>
        <v>0</v>
      </c>
      <c r="O65" s="691"/>
    </row>
    <row r="66" spans="1:15" ht="15.75" customHeight="1">
      <c r="A66" s="317"/>
      <c r="B66" s="317"/>
      <c r="C66" s="317"/>
      <c r="D66" s="317"/>
      <c r="E66" s="317"/>
      <c r="F66" s="317"/>
      <c r="G66" s="317"/>
      <c r="H66" s="317"/>
      <c r="I66" s="317"/>
    </row>
    <row r="67" spans="1:15" ht="15.75" customHeight="1">
      <c r="A67" s="317"/>
      <c r="B67" s="317"/>
      <c r="C67" s="317"/>
      <c r="D67" s="317"/>
      <c r="E67" s="317"/>
      <c r="F67" s="317"/>
      <c r="G67" s="317"/>
      <c r="H67" s="317"/>
      <c r="I67" s="317"/>
    </row>
    <row r="68" spans="1:15" ht="15.75" customHeight="1">
      <c r="C68" s="317"/>
      <c r="D68" s="317"/>
      <c r="E68" s="317"/>
      <c r="F68" s="317"/>
      <c r="G68" s="317"/>
      <c r="H68" s="317"/>
      <c r="I68" s="317"/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0</v>
      </c>
    </row>
    <row r="71" spans="1:15" ht="18.75">
      <c r="A71" s="7" t="s">
        <v>48</v>
      </c>
      <c r="B71" s="8">
        <v>14430</v>
      </c>
      <c r="C71" s="8">
        <v>13950</v>
      </c>
      <c r="D71" s="63">
        <v>8580</v>
      </c>
      <c r="E71" s="34">
        <v>0</v>
      </c>
      <c r="F71" s="34">
        <f>SUM(B71:E71)</f>
        <v>36960</v>
      </c>
      <c r="G71" s="33"/>
      <c r="H71" s="33"/>
      <c r="I71" s="179"/>
      <c r="J71" s="317"/>
      <c r="K71" s="5">
        <v>0</v>
      </c>
      <c r="L71" s="5">
        <v>7</v>
      </c>
      <c r="M71" s="5">
        <f>L71+K71</f>
        <v>7</v>
      </c>
    </row>
    <row r="72" spans="1:15" ht="18.75">
      <c r="A72" s="7" t="s">
        <v>49</v>
      </c>
      <c r="B72" s="8">
        <v>1206</v>
      </c>
      <c r="C72" s="8">
        <v>435</v>
      </c>
      <c r="D72" s="63"/>
      <c r="E72" s="34"/>
      <c r="F72" s="34">
        <f>SUM(B72:E72)</f>
        <v>1641</v>
      </c>
      <c r="G72" s="33"/>
      <c r="H72" s="33"/>
      <c r="I72" s="180"/>
      <c r="J72" s="317"/>
      <c r="K72" s="66">
        <v>32</v>
      </c>
      <c r="L72" s="67">
        <v>84</v>
      </c>
      <c r="M72" s="5">
        <f>L72+K72</f>
        <v>116</v>
      </c>
    </row>
    <row r="73" spans="1:15" ht="18.75">
      <c r="A73" s="10" t="s">
        <v>50</v>
      </c>
      <c r="B73" s="8"/>
      <c r="C73" s="8"/>
      <c r="D73" s="63"/>
      <c r="E73" s="34"/>
      <c r="F73" s="34"/>
      <c r="G73" s="33"/>
      <c r="H73" s="33"/>
      <c r="I73" s="180"/>
      <c r="J73" s="317"/>
      <c r="K73" s="9">
        <f>K71/K72*100-100</f>
        <v>-100</v>
      </c>
      <c r="L73" s="9">
        <f>L71/L72*100-100</f>
        <v>-91.666666666666671</v>
      </c>
      <c r="M73" s="9">
        <f>M71/M72*100-100</f>
        <v>-93.965517241379317</v>
      </c>
    </row>
    <row r="74" spans="1:15" ht="18.75">
      <c r="A74" s="10" t="s">
        <v>50</v>
      </c>
      <c r="B74" s="8">
        <f>B71+B72</f>
        <v>15636</v>
      </c>
      <c r="C74" s="8">
        <f>C71+C72</f>
        <v>14385</v>
      </c>
      <c r="D74" s="8">
        <f>D71+D72</f>
        <v>8580</v>
      </c>
      <c r="E74" s="8">
        <f>E71+E72</f>
        <v>0</v>
      </c>
      <c r="F74" s="34">
        <f>SUM(B74:E74)</f>
        <v>38601</v>
      </c>
      <c r="G74" s="33"/>
      <c r="H74" s="33"/>
      <c r="I74" s="180"/>
      <c r="J74" s="317"/>
      <c r="K74" s="317"/>
      <c r="L74" s="317"/>
    </row>
    <row r="75" spans="1:15" ht="15.75" customHeight="1">
      <c r="I75" s="180"/>
      <c r="J75" s="317"/>
      <c r="K75" s="317"/>
      <c r="L75" s="317"/>
    </row>
    <row r="76" spans="1:15" ht="18.75">
      <c r="A76" s="7" t="s">
        <v>51</v>
      </c>
      <c r="B76" s="6">
        <v>0</v>
      </c>
      <c r="C76" s="6"/>
      <c r="I76" s="181"/>
    </row>
    <row r="77" spans="1:15" ht="15.75" customHeight="1">
      <c r="I77" s="181"/>
    </row>
    <row r="78" spans="1:15" ht="15.75" customHeight="1">
      <c r="I78" s="181"/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317"/>
      <c r="F80" s="317"/>
      <c r="G80" s="317"/>
      <c r="H80" s="317"/>
      <c r="I80" s="183">
        <f>SUM(I71:I79)</f>
        <v>0</v>
      </c>
      <c r="J80" s="92"/>
      <c r="K80" s="93"/>
    </row>
    <row r="81" spans="1:15" ht="23.25">
      <c r="A81" s="687"/>
      <c r="B81" s="685"/>
      <c r="C81" s="686"/>
      <c r="D81" s="685"/>
      <c r="E81" s="317"/>
      <c r="F81" s="317"/>
      <c r="G81" s="317"/>
      <c r="H81" s="317"/>
      <c r="I81" s="317"/>
      <c r="J81" s="92"/>
      <c r="K81" s="93"/>
    </row>
    <row r="82" spans="1:15" ht="23.25">
      <c r="A82" s="687"/>
      <c r="B82" s="685"/>
      <c r="C82" s="686"/>
      <c r="D82" s="685"/>
      <c r="E82" s="317"/>
      <c r="F82" s="317"/>
      <c r="G82" s="317"/>
      <c r="H82" s="317"/>
      <c r="I82" s="317"/>
      <c r="J82" s="94"/>
      <c r="K82" s="93"/>
    </row>
    <row r="83" spans="1:15" ht="24">
      <c r="A83" s="684"/>
      <c r="B83" s="685"/>
      <c r="C83" s="686"/>
      <c r="D83" s="685"/>
      <c r="E83" s="317"/>
      <c r="F83" s="317"/>
      <c r="G83" s="317"/>
      <c r="H83" s="317"/>
      <c r="I83" s="317"/>
      <c r="J83" s="93"/>
      <c r="K83" s="93"/>
    </row>
    <row r="84" spans="1:15" ht="24">
      <c r="A84" s="684"/>
      <c r="B84" s="685"/>
      <c r="C84" s="686"/>
      <c r="D84" s="685"/>
      <c r="E84" s="317"/>
      <c r="F84" s="317"/>
      <c r="G84" s="317"/>
      <c r="H84" s="317"/>
      <c r="I84" s="317"/>
      <c r="J84" s="93"/>
      <c r="K84" s="93"/>
    </row>
    <row r="85" spans="1:15" ht="24">
      <c r="A85" s="684"/>
      <c r="B85" s="685"/>
      <c r="C85" s="686"/>
      <c r="D85" s="685"/>
      <c r="E85" s="317"/>
      <c r="F85" s="317"/>
      <c r="G85" s="317"/>
      <c r="H85" s="317"/>
      <c r="I85" s="317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85:B85"/>
    <mergeCell ref="C85:D85"/>
    <mergeCell ref="A82:B82"/>
    <mergeCell ref="C82:D82"/>
    <mergeCell ref="A83:B83"/>
    <mergeCell ref="C83:D83"/>
    <mergeCell ref="A84:B84"/>
    <mergeCell ref="C84:D84"/>
    <mergeCell ref="L65:M65"/>
    <mergeCell ref="N65:O65"/>
    <mergeCell ref="K78:L78"/>
    <mergeCell ref="K79:L79"/>
    <mergeCell ref="A80:D80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37:J37"/>
    <mergeCell ref="I38:J38"/>
    <mergeCell ref="I39:J39"/>
    <mergeCell ref="A1:J1"/>
    <mergeCell ref="O1:V1"/>
    <mergeCell ref="AA1:AH1"/>
    <mergeCell ref="AN1:AU1"/>
    <mergeCell ref="A2:J2"/>
    <mergeCell ref="O2:V2"/>
    <mergeCell ref="AA2:AH2"/>
    <mergeCell ref="AN2:AU2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8"/>
  <sheetViews>
    <sheetView topLeftCell="A8" zoomScale="110" zoomScaleNormal="110" zoomScaleSheetLayoutView="110" workbookViewId="0">
      <selection activeCell="D31" sqref="D31"/>
    </sheetView>
  </sheetViews>
  <sheetFormatPr defaultColWidth="14.42578125" defaultRowHeight="15" customHeight="1"/>
  <cols>
    <col min="1" max="1" width="11.5703125" bestFit="1" customWidth="1"/>
    <col min="2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21" ht="20.25" customHeight="1">
      <c r="A1" s="660" t="s">
        <v>273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21" ht="27">
      <c r="A2" s="346" t="s">
        <v>52</v>
      </c>
      <c r="B2" s="217" t="s">
        <v>53</v>
      </c>
      <c r="C2" s="662" t="s">
        <v>54</v>
      </c>
      <c r="D2" s="662"/>
      <c r="E2" s="218" t="s">
        <v>55</v>
      </c>
      <c r="F2" s="346" t="s">
        <v>56</v>
      </c>
      <c r="G2" s="346" t="s">
        <v>57</v>
      </c>
      <c r="H2" s="346" t="s">
        <v>58</v>
      </c>
    </row>
    <row r="3" spans="1:21" ht="27">
      <c r="A3" s="19"/>
      <c r="B3" s="219"/>
      <c r="C3" s="663"/>
      <c r="D3" s="663"/>
      <c r="E3" s="121"/>
      <c r="F3" s="19"/>
      <c r="G3" s="19"/>
      <c r="H3" s="348" t="s">
        <v>258</v>
      </c>
    </row>
    <row r="4" spans="1:21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21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  <c r="N5">
        <v>440</v>
      </c>
      <c r="O5">
        <v>517</v>
      </c>
      <c r="P5">
        <v>520</v>
      </c>
      <c r="Q5">
        <v>1210</v>
      </c>
      <c r="R5">
        <v>80</v>
      </c>
      <c r="T5">
        <v>70</v>
      </c>
      <c r="U5">
        <v>1185</v>
      </c>
    </row>
    <row r="6" spans="1:21">
      <c r="A6" s="19">
        <v>57</v>
      </c>
      <c r="B6" s="347">
        <v>6.15</v>
      </c>
      <c r="C6" s="666" t="s">
        <v>231</v>
      </c>
      <c r="D6" s="667"/>
      <c r="E6" s="19">
        <v>241.62</v>
      </c>
      <c r="F6" s="19">
        <v>4</v>
      </c>
      <c r="G6" s="19">
        <v>241.62</v>
      </c>
      <c r="H6" s="20" t="s">
        <v>59</v>
      </c>
      <c r="J6" s="129"/>
      <c r="L6" s="15"/>
      <c r="M6" s="16"/>
    </row>
    <row r="7" spans="1:21">
      <c r="A7" s="19">
        <v>61</v>
      </c>
      <c r="B7" s="347">
        <v>18.45</v>
      </c>
      <c r="C7" s="666" t="s">
        <v>148</v>
      </c>
      <c r="D7" s="667"/>
      <c r="E7" s="19">
        <v>107.23</v>
      </c>
      <c r="F7" s="19">
        <v>0</v>
      </c>
      <c r="G7" s="19">
        <v>10</v>
      </c>
      <c r="H7" s="348" t="s">
        <v>230</v>
      </c>
      <c r="J7" s="117"/>
      <c r="L7" s="15"/>
      <c r="M7" s="16"/>
      <c r="O7">
        <v>538</v>
      </c>
      <c r="P7">
        <v>510</v>
      </c>
      <c r="Q7">
        <v>1220</v>
      </c>
      <c r="R7">
        <v>110</v>
      </c>
      <c r="T7">
        <v>84</v>
      </c>
      <c r="U7">
        <v>1205</v>
      </c>
    </row>
    <row r="8" spans="1:21">
      <c r="A8" s="19" t="s">
        <v>101</v>
      </c>
      <c r="B8" s="219">
        <v>5.3</v>
      </c>
      <c r="C8" s="659" t="s">
        <v>60</v>
      </c>
      <c r="D8" s="659"/>
      <c r="E8" s="121">
        <v>519.36</v>
      </c>
      <c r="F8" s="19">
        <v>13</v>
      </c>
      <c r="G8" s="19">
        <v>519.36</v>
      </c>
      <c r="H8" s="20" t="s">
        <v>59</v>
      </c>
      <c r="J8" s="117">
        <v>1</v>
      </c>
      <c r="L8" s="15"/>
      <c r="M8" s="16"/>
      <c r="T8">
        <v>1186</v>
      </c>
      <c r="U8">
        <v>80</v>
      </c>
    </row>
    <row r="9" spans="1:21">
      <c r="A9" s="19"/>
      <c r="B9" s="219"/>
      <c r="C9" s="668"/>
      <c r="D9" s="669"/>
      <c r="E9" s="121"/>
      <c r="F9" s="19"/>
      <c r="G9" s="19"/>
      <c r="H9" s="20"/>
      <c r="J9" s="129"/>
      <c r="L9" s="15"/>
      <c r="M9" s="16"/>
      <c r="Q9">
        <v>100</v>
      </c>
      <c r="R9">
        <v>1230</v>
      </c>
      <c r="T9">
        <v>100</v>
      </c>
      <c r="U9">
        <v>1190</v>
      </c>
    </row>
    <row r="10" spans="1:21" ht="18.75">
      <c r="A10" s="19"/>
      <c r="B10" s="219"/>
      <c r="C10" s="664" t="s">
        <v>21</v>
      </c>
      <c r="D10" s="664"/>
      <c r="E10" s="121"/>
      <c r="F10" s="19"/>
      <c r="G10" s="19"/>
      <c r="H10" s="20"/>
      <c r="J10" s="129"/>
      <c r="L10" s="15"/>
      <c r="M10" s="16"/>
      <c r="Q10">
        <v>80</v>
      </c>
      <c r="R10">
        <v>1210</v>
      </c>
    </row>
    <row r="11" spans="1:21">
      <c r="A11" s="19">
        <v>31</v>
      </c>
      <c r="B11" s="219">
        <v>12.55</v>
      </c>
      <c r="C11" s="659" t="s">
        <v>93</v>
      </c>
      <c r="D11" s="659"/>
      <c r="E11" s="121">
        <v>54.8</v>
      </c>
      <c r="F11" s="19">
        <v>2</v>
      </c>
      <c r="G11" s="19">
        <f>E11</f>
        <v>54.8</v>
      </c>
      <c r="H11" s="20" t="s">
        <v>59</v>
      </c>
      <c r="J11" s="129"/>
      <c r="L11" s="15"/>
      <c r="M11" s="16"/>
    </row>
    <row r="12" spans="1:21">
      <c r="A12" s="19">
        <v>70</v>
      </c>
      <c r="B12" s="219">
        <v>7</v>
      </c>
      <c r="C12" s="659" t="s">
        <v>151</v>
      </c>
      <c r="D12" s="659"/>
      <c r="E12" s="121">
        <v>135.61000000000001</v>
      </c>
      <c r="F12" s="19">
        <v>2</v>
      </c>
      <c r="G12" s="19">
        <f>F12*E12</f>
        <v>271.22000000000003</v>
      </c>
      <c r="H12" s="20" t="s">
        <v>232</v>
      </c>
      <c r="J12" s="129">
        <v>1</v>
      </c>
      <c r="L12" s="15"/>
      <c r="M12" s="16"/>
      <c r="Q12">
        <v>80</v>
      </c>
      <c r="R12">
        <v>1210</v>
      </c>
    </row>
    <row r="13" spans="1:21">
      <c r="A13" s="19">
        <v>72</v>
      </c>
      <c r="B13" s="219">
        <v>8</v>
      </c>
      <c r="C13" s="659" t="s">
        <v>151</v>
      </c>
      <c r="D13" s="659"/>
      <c r="E13" s="121">
        <v>140.62</v>
      </c>
      <c r="F13" s="19">
        <v>2</v>
      </c>
      <c r="G13" s="19">
        <f>F13*E13</f>
        <v>281.24</v>
      </c>
      <c r="H13" s="20" t="s">
        <v>59</v>
      </c>
      <c r="J13" s="129">
        <v>1</v>
      </c>
      <c r="L13" s="15"/>
      <c r="M13" s="16"/>
      <c r="Q13">
        <v>100</v>
      </c>
      <c r="R13">
        <v>1210</v>
      </c>
      <c r="T13">
        <v>1210</v>
      </c>
      <c r="U13">
        <v>100</v>
      </c>
    </row>
    <row r="14" spans="1:21">
      <c r="A14" s="19" t="s">
        <v>257</v>
      </c>
      <c r="B14" s="219">
        <v>14</v>
      </c>
      <c r="C14" s="659" t="s">
        <v>252</v>
      </c>
      <c r="D14" s="659"/>
      <c r="E14" s="121">
        <v>239.28</v>
      </c>
      <c r="F14" s="19">
        <v>2</v>
      </c>
      <c r="G14" s="19">
        <f>F14*E14</f>
        <v>478.56</v>
      </c>
      <c r="H14" s="20" t="s">
        <v>232</v>
      </c>
      <c r="J14" s="129">
        <v>1</v>
      </c>
      <c r="L14" s="15"/>
      <c r="M14" s="16"/>
    </row>
    <row r="15" spans="1:21">
      <c r="A15" s="19" t="s">
        <v>150</v>
      </c>
      <c r="B15" s="219">
        <v>13.3</v>
      </c>
      <c r="C15" s="659" t="s">
        <v>146</v>
      </c>
      <c r="D15" s="659"/>
      <c r="E15" s="121">
        <v>433.34</v>
      </c>
      <c r="F15" s="19">
        <v>6</v>
      </c>
      <c r="G15" s="19">
        <v>433.34</v>
      </c>
      <c r="H15" s="20" t="s">
        <v>59</v>
      </c>
      <c r="J15" s="117">
        <v>1</v>
      </c>
      <c r="L15" s="15"/>
      <c r="M15" s="16"/>
      <c r="Q15">
        <v>120</v>
      </c>
      <c r="R15">
        <v>1267</v>
      </c>
      <c r="T15">
        <v>120</v>
      </c>
      <c r="U15">
        <v>1225</v>
      </c>
    </row>
    <row r="16" spans="1:21" ht="15" customHeight="1">
      <c r="A16" s="11">
        <v>79</v>
      </c>
      <c r="B16" s="12">
        <v>10.3</v>
      </c>
      <c r="C16" s="670" t="s">
        <v>147</v>
      </c>
      <c r="D16" s="671"/>
      <c r="E16" s="11">
        <v>34.83</v>
      </c>
      <c r="F16" s="11">
        <v>2</v>
      </c>
      <c r="G16" s="11">
        <v>34.83</v>
      </c>
      <c r="H16" s="13" t="s">
        <v>59</v>
      </c>
      <c r="J16" s="117"/>
      <c r="L16" s="15"/>
      <c r="M16" s="16"/>
      <c r="T16">
        <v>100</v>
      </c>
      <c r="U16">
        <v>1140</v>
      </c>
    </row>
    <row r="17" spans="1:21">
      <c r="A17" s="19">
        <v>80</v>
      </c>
      <c r="B17" s="219">
        <v>15.1</v>
      </c>
      <c r="C17" s="672" t="s">
        <v>62</v>
      </c>
      <c r="D17" s="672"/>
      <c r="E17" s="121">
        <v>49.76</v>
      </c>
      <c r="F17" s="19">
        <v>2</v>
      </c>
      <c r="G17" s="19">
        <v>49.76</v>
      </c>
      <c r="H17" s="20" t="s">
        <v>59</v>
      </c>
      <c r="J17" s="117"/>
      <c r="L17" s="15"/>
      <c r="M17" s="16"/>
      <c r="T17">
        <v>1230</v>
      </c>
      <c r="U17">
        <v>110</v>
      </c>
    </row>
    <row r="18" spans="1:21">
      <c r="A18" s="19">
        <v>82</v>
      </c>
      <c r="B18" s="219">
        <v>15.5</v>
      </c>
      <c r="C18" s="672" t="s">
        <v>63</v>
      </c>
      <c r="D18" s="672"/>
      <c r="E18" s="121">
        <v>44.76</v>
      </c>
      <c r="F18" s="19">
        <v>2</v>
      </c>
      <c r="G18" s="19">
        <v>44.76</v>
      </c>
      <c r="H18" s="20" t="s">
        <v>59</v>
      </c>
      <c r="J18" s="117"/>
      <c r="L18" s="15"/>
      <c r="M18" s="16"/>
      <c r="T18">
        <v>140</v>
      </c>
      <c r="U18">
        <v>1290</v>
      </c>
    </row>
    <row r="19" spans="1:21" ht="15" customHeight="1">
      <c r="A19" s="19"/>
      <c r="B19" s="219"/>
      <c r="C19" s="659"/>
      <c r="D19" s="659"/>
      <c r="E19" s="121"/>
      <c r="F19" s="19"/>
      <c r="G19" s="19"/>
      <c r="H19" s="20"/>
      <c r="J19" s="117"/>
      <c r="L19" s="15"/>
      <c r="M19" s="16"/>
    </row>
    <row r="20" spans="1:21">
      <c r="A20" s="19"/>
      <c r="B20" s="219"/>
      <c r="C20" s="659"/>
      <c r="D20" s="659"/>
      <c r="E20" s="19"/>
      <c r="F20" s="19"/>
      <c r="G20" s="19"/>
      <c r="H20" s="20"/>
      <c r="J20" s="117"/>
      <c r="L20" s="15"/>
      <c r="M20" s="16"/>
    </row>
    <row r="21" spans="1:21" ht="13.5" customHeight="1">
      <c r="A21" s="19"/>
      <c r="B21" s="219"/>
      <c r="C21" s="663"/>
      <c r="D21" s="663"/>
      <c r="E21" s="122"/>
      <c r="F21" s="11"/>
      <c r="G21" s="11"/>
      <c r="H21" s="20"/>
      <c r="J21" s="15"/>
      <c r="L21" s="15"/>
      <c r="M21" s="17"/>
      <c r="N21" s="64"/>
      <c r="O21" s="65"/>
      <c r="P21" s="17"/>
      <c r="Q21" s="17"/>
      <c r="R21" s="17"/>
      <c r="S21" s="18"/>
    </row>
    <row r="22" spans="1:21" ht="15" customHeight="1">
      <c r="A22" s="19"/>
      <c r="B22" s="219"/>
      <c r="C22" s="662" t="s">
        <v>61</v>
      </c>
      <c r="D22" s="662"/>
      <c r="E22" s="121"/>
      <c r="F22" s="19">
        <f>SUM(F6:F20)</f>
        <v>37</v>
      </c>
      <c r="G22" s="19">
        <f>SUM(G6:G20)</f>
        <v>2419.4900000000002</v>
      </c>
      <c r="H22" s="20"/>
    </row>
    <row r="25" spans="1:21" ht="19.5" customHeight="1">
      <c r="A25" s="675" t="s">
        <v>114</v>
      </c>
      <c r="B25" s="676"/>
      <c r="C25" s="676"/>
      <c r="D25" s="676"/>
      <c r="E25" s="676"/>
      <c r="F25" s="676"/>
      <c r="J25" s="349" t="s">
        <v>124</v>
      </c>
      <c r="K25" s="677">
        <v>45209</v>
      </c>
      <c r="L25" s="677"/>
    </row>
    <row r="26" spans="1:21" ht="49.5">
      <c r="A26" s="350" t="s">
        <v>119</v>
      </c>
      <c r="B26" s="351" t="s">
        <v>53</v>
      </c>
      <c r="C26" s="351" t="s">
        <v>113</v>
      </c>
      <c r="D26" s="351" t="s">
        <v>4</v>
      </c>
      <c r="E26" s="351" t="s">
        <v>5</v>
      </c>
      <c r="F26" s="351" t="s">
        <v>115</v>
      </c>
      <c r="G26" s="114" t="s">
        <v>7</v>
      </c>
      <c r="H26" s="350" t="s">
        <v>116</v>
      </c>
      <c r="I26" s="678" t="s">
        <v>140</v>
      </c>
      <c r="J26" s="678"/>
      <c r="K26" s="678" t="s">
        <v>141</v>
      </c>
      <c r="L26" s="678"/>
      <c r="O26" s="678" t="s">
        <v>125</v>
      </c>
      <c r="P26" s="678"/>
      <c r="Q26" s="678" t="s">
        <v>126</v>
      </c>
      <c r="R26" s="678"/>
    </row>
    <row r="27" spans="1:21" ht="20.100000000000001" customHeight="1">
      <c r="A27" s="88">
        <v>1</v>
      </c>
      <c r="B27" s="123">
        <v>7</v>
      </c>
      <c r="C27" s="113">
        <v>246</v>
      </c>
      <c r="D27" s="19">
        <v>5730</v>
      </c>
      <c r="E27" s="19">
        <v>60</v>
      </c>
      <c r="F27" s="119">
        <v>232.2</v>
      </c>
      <c r="G27" s="115">
        <f>D27/F27</f>
        <v>24.677002583979331</v>
      </c>
      <c r="H27" s="34">
        <v>1</v>
      </c>
      <c r="I27" s="679" t="s">
        <v>129</v>
      </c>
      <c r="J27" s="679"/>
      <c r="K27" s="679" t="s">
        <v>152</v>
      </c>
      <c r="L27" s="679"/>
      <c r="O27" s="679" t="s">
        <v>127</v>
      </c>
      <c r="P27" s="679"/>
      <c r="Q27" s="679" t="s">
        <v>136</v>
      </c>
      <c r="R27" s="679"/>
      <c r="S27">
        <v>434</v>
      </c>
      <c r="T27" s="15" t="s">
        <v>131</v>
      </c>
    </row>
    <row r="28" spans="1:21" ht="20.100000000000001" customHeight="1">
      <c r="A28" s="88">
        <v>2</v>
      </c>
      <c r="B28" s="123">
        <v>15.45</v>
      </c>
      <c r="C28" s="113">
        <v>246</v>
      </c>
      <c r="D28" s="19">
        <v>8533</v>
      </c>
      <c r="E28" s="19">
        <v>69</v>
      </c>
      <c r="F28" s="119">
        <v>232.2</v>
      </c>
      <c r="G28" s="115">
        <f>D28/F28</f>
        <v>36.748492678725242</v>
      </c>
      <c r="H28" s="34">
        <v>1</v>
      </c>
      <c r="I28" s="679" t="s">
        <v>255</v>
      </c>
      <c r="J28" s="679"/>
      <c r="K28" s="679" t="s">
        <v>138</v>
      </c>
      <c r="L28" s="679"/>
      <c r="O28" s="679" t="s">
        <v>128</v>
      </c>
      <c r="P28" s="679"/>
      <c r="Q28" s="679" t="s">
        <v>137</v>
      </c>
      <c r="R28" s="679"/>
      <c r="S28">
        <v>60</v>
      </c>
      <c r="T28" s="15" t="s">
        <v>132</v>
      </c>
    </row>
    <row r="29" spans="1:21" ht="20.100000000000001" customHeight="1">
      <c r="A29" s="88"/>
      <c r="B29" s="123"/>
      <c r="C29" s="113"/>
      <c r="D29" s="19"/>
      <c r="E29" s="19"/>
      <c r="F29" s="119"/>
      <c r="G29" s="115"/>
      <c r="H29" s="34"/>
      <c r="I29" s="680"/>
      <c r="J29" s="681"/>
      <c r="K29" s="679"/>
      <c r="L29" s="679"/>
      <c r="O29" s="679" t="s">
        <v>129</v>
      </c>
      <c r="P29" s="679"/>
      <c r="Q29" s="679" t="s">
        <v>138</v>
      </c>
      <c r="R29" s="679"/>
      <c r="S29">
        <v>170</v>
      </c>
      <c r="T29" s="15" t="s">
        <v>133</v>
      </c>
    </row>
    <row r="30" spans="1:21" ht="20.100000000000001" customHeight="1">
      <c r="A30" s="34"/>
      <c r="B30" s="119"/>
      <c r="C30" s="113"/>
      <c r="D30" s="19"/>
      <c r="E30" s="19"/>
      <c r="F30" s="119"/>
      <c r="G30" s="115"/>
      <c r="H30" s="34"/>
      <c r="I30" s="679"/>
      <c r="J30" s="679"/>
      <c r="K30" s="679"/>
      <c r="L30" s="679"/>
      <c r="O30" s="679" t="s">
        <v>130</v>
      </c>
      <c r="P30" s="679"/>
      <c r="Q30" s="679" t="s">
        <v>139</v>
      </c>
      <c r="R30" s="679"/>
      <c r="S30">
        <v>1078</v>
      </c>
      <c r="T30" s="15" t="s">
        <v>134</v>
      </c>
    </row>
    <row r="31" spans="1:21" ht="20.100000000000001" customHeight="1">
      <c r="A31" s="34"/>
      <c r="B31" s="116"/>
      <c r="C31" s="116"/>
      <c r="D31" s="116">
        <f>SUM(D27:D30)</f>
        <v>14263</v>
      </c>
      <c r="E31" s="116">
        <f>SUM(E27:E30)</f>
        <v>129</v>
      </c>
      <c r="F31" s="119">
        <f>SUM(F27:F30)</f>
        <v>464.4</v>
      </c>
      <c r="G31" s="115">
        <f t="shared" ref="G31" si="0">D31/F31</f>
        <v>30.712747631352283</v>
      </c>
      <c r="H31" s="116">
        <f>SUM(H27:H30)</f>
        <v>2</v>
      </c>
      <c r="I31" s="682"/>
      <c r="J31" s="682"/>
      <c r="K31" s="682"/>
      <c r="L31" s="682"/>
      <c r="O31" s="680" t="s">
        <v>142</v>
      </c>
      <c r="P31" s="681"/>
      <c r="Q31" s="679" t="s">
        <v>152</v>
      </c>
      <c r="R31" s="679"/>
      <c r="S31">
        <v>191</v>
      </c>
      <c r="T31" s="15" t="s">
        <v>135</v>
      </c>
    </row>
    <row r="34" spans="1:7" ht="15" customHeight="1">
      <c r="A34" s="683" t="s">
        <v>154</v>
      </c>
      <c r="B34" s="683"/>
      <c r="C34" s="683"/>
      <c r="D34" s="683"/>
      <c r="E34" s="683"/>
      <c r="F34" s="683"/>
      <c r="G34" s="683"/>
    </row>
    <row r="35" spans="1:7" ht="15" customHeight="1">
      <c r="A35" s="351" t="s">
        <v>113</v>
      </c>
      <c r="B35" s="351" t="s">
        <v>3</v>
      </c>
      <c r="C35" s="351" t="s">
        <v>155</v>
      </c>
      <c r="D35" s="683" t="s">
        <v>156</v>
      </c>
      <c r="E35" s="683"/>
      <c r="F35" s="683" t="s">
        <v>157</v>
      </c>
      <c r="G35" s="683"/>
    </row>
    <row r="36" spans="1:7" ht="16.5">
      <c r="A36" s="88" t="s">
        <v>268</v>
      </c>
      <c r="B36" s="348" t="s">
        <v>254</v>
      </c>
      <c r="C36" s="19">
        <v>66</v>
      </c>
      <c r="D36" s="683" t="s">
        <v>269</v>
      </c>
      <c r="E36" s="683"/>
      <c r="F36" s="683" t="s">
        <v>270</v>
      </c>
      <c r="G36" s="683"/>
    </row>
    <row r="42" spans="1:7" ht="15" customHeight="1">
      <c r="A42">
        <v>3183</v>
      </c>
      <c r="B42">
        <v>3441</v>
      </c>
      <c r="C42">
        <v>3378</v>
      </c>
      <c r="D42">
        <v>1779</v>
      </c>
      <c r="E42">
        <v>80</v>
      </c>
    </row>
    <row r="43" spans="1:7" ht="15" customHeight="1">
      <c r="A43">
        <v>1326</v>
      </c>
      <c r="B43">
        <v>2593</v>
      </c>
      <c r="C43">
        <v>5129</v>
      </c>
      <c r="D43">
        <v>2003</v>
      </c>
      <c r="E43">
        <v>534</v>
      </c>
    </row>
    <row r="44" spans="1:7" ht="15" customHeight="1">
      <c r="A44">
        <v>2606</v>
      </c>
      <c r="B44">
        <v>2842</v>
      </c>
      <c r="C44">
        <v>6482</v>
      </c>
      <c r="E44">
        <v>528</v>
      </c>
    </row>
    <row r="45" spans="1:7" ht="15" customHeight="1">
      <c r="A45">
        <v>2120</v>
      </c>
      <c r="B45">
        <v>876</v>
      </c>
      <c r="C45">
        <v>2275</v>
      </c>
      <c r="E45">
        <v>-12</v>
      </c>
    </row>
    <row r="46" spans="1:7" ht="15" customHeight="1">
      <c r="A46">
        <v>113</v>
      </c>
      <c r="B46">
        <v>702</v>
      </c>
      <c r="C46">
        <v>7221</v>
      </c>
    </row>
    <row r="47" spans="1:7" ht="15" customHeight="1">
      <c r="A47">
        <v>1694</v>
      </c>
      <c r="B47">
        <v>8744</v>
      </c>
      <c r="C47">
        <v>1057</v>
      </c>
    </row>
    <row r="48" spans="1:7" ht="15" customHeight="1">
      <c r="A48">
        <v>3464</v>
      </c>
      <c r="B48">
        <v>390</v>
      </c>
      <c r="C48">
        <v>9567</v>
      </c>
    </row>
    <row r="49" spans="1:3" ht="15" customHeight="1">
      <c r="A49">
        <v>4551</v>
      </c>
      <c r="B49">
        <v>1994</v>
      </c>
      <c r="C49">
        <v>1015</v>
      </c>
    </row>
    <row r="50" spans="1:3" ht="15" customHeight="1">
      <c r="A50">
        <v>640</v>
      </c>
      <c r="B50">
        <v>5825</v>
      </c>
    </row>
    <row r="51" spans="1:3" ht="15" customHeight="1">
      <c r="A51">
        <v>3629</v>
      </c>
      <c r="B51">
        <v>10310</v>
      </c>
    </row>
    <row r="52" spans="1:3" ht="15" customHeight="1">
      <c r="A52">
        <v>1391</v>
      </c>
    </row>
    <row r="53" spans="1:3" ht="15" customHeight="1">
      <c r="A53">
        <v>5610</v>
      </c>
    </row>
    <row r="54" spans="1:3" ht="15" customHeight="1">
      <c r="A54">
        <v>2973</v>
      </c>
    </row>
    <row r="55" spans="1:3" ht="15" customHeight="1">
      <c r="A55">
        <v>7022</v>
      </c>
    </row>
    <row r="56" spans="1:3" ht="15" customHeight="1">
      <c r="A56">
        <v>7510</v>
      </c>
    </row>
    <row r="57" spans="1:3" ht="15" customHeight="1">
      <c r="A57">
        <v>4285</v>
      </c>
    </row>
    <row r="58" spans="1:3" ht="15" customHeight="1">
      <c r="A58">
        <v>10971</v>
      </c>
    </row>
  </sheetData>
  <mergeCells count="53">
    <mergeCell ref="C12:D12"/>
    <mergeCell ref="A1:H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3:D13"/>
    <mergeCell ref="C14:D14"/>
    <mergeCell ref="C15:D15"/>
    <mergeCell ref="C16:D16"/>
    <mergeCell ref="C17:D17"/>
    <mergeCell ref="I27:J27"/>
    <mergeCell ref="K27:L27"/>
    <mergeCell ref="O27:P27"/>
    <mergeCell ref="Q27:R27"/>
    <mergeCell ref="C18:D18"/>
    <mergeCell ref="C19:D19"/>
    <mergeCell ref="C20:D20"/>
    <mergeCell ref="C21:D21"/>
    <mergeCell ref="C22:D22"/>
    <mergeCell ref="A25:F25"/>
    <mergeCell ref="K25:L25"/>
    <mergeCell ref="I26:J26"/>
    <mergeCell ref="K26:L26"/>
    <mergeCell ref="O26:P26"/>
    <mergeCell ref="Q26:R26"/>
    <mergeCell ref="I28:J28"/>
    <mergeCell ref="K28:L28"/>
    <mergeCell ref="O28:P28"/>
    <mergeCell ref="Q28:R28"/>
    <mergeCell ref="I29:J29"/>
    <mergeCell ref="K29:L29"/>
    <mergeCell ref="O29:P29"/>
    <mergeCell ref="Q29:R29"/>
    <mergeCell ref="I30:J30"/>
    <mergeCell ref="K30:L30"/>
    <mergeCell ref="O30:P30"/>
    <mergeCell ref="Q30:R30"/>
    <mergeCell ref="I31:J31"/>
    <mergeCell ref="K31:L31"/>
    <mergeCell ref="O31:P31"/>
    <mergeCell ref="Q31:R31"/>
    <mergeCell ref="A34:G34"/>
    <mergeCell ref="D35:E35"/>
    <mergeCell ref="F35:G35"/>
    <mergeCell ref="D36:E36"/>
    <mergeCell ref="F36:G36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Y125"/>
  <sheetViews>
    <sheetView topLeftCell="A64" zoomScale="90" zoomScaleNormal="90" workbookViewId="0">
      <selection activeCell="M94" sqref="M94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276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345"/>
      <c r="B3" s="705" t="s">
        <v>65</v>
      </c>
      <c r="C3" s="706"/>
      <c r="D3" s="707"/>
      <c r="E3" s="356" t="s">
        <v>65</v>
      </c>
      <c r="F3" s="705" t="s">
        <v>67</v>
      </c>
      <c r="G3" s="707"/>
      <c r="H3" s="358"/>
      <c r="I3" s="356" t="s">
        <v>66</v>
      </c>
      <c r="J3" s="36"/>
      <c r="L3" s="698" t="s">
        <v>86</v>
      </c>
      <c r="M3" s="698"/>
      <c r="O3" s="345"/>
      <c r="P3" s="699" t="s">
        <v>65</v>
      </c>
      <c r="Q3" s="699"/>
      <c r="R3" s="699"/>
      <c r="S3" s="356" t="s">
        <v>65</v>
      </c>
      <c r="T3" s="356"/>
      <c r="U3" s="356" t="s">
        <v>67</v>
      </c>
      <c r="V3" s="27"/>
      <c r="X3" s="698" t="s">
        <v>86</v>
      </c>
      <c r="Y3" s="698"/>
      <c r="AA3" s="345"/>
      <c r="AB3" s="699" t="s">
        <v>65</v>
      </c>
      <c r="AC3" s="699"/>
      <c r="AD3" s="699"/>
      <c r="AE3" s="356" t="s">
        <v>65</v>
      </c>
      <c r="AF3" s="356"/>
      <c r="AG3" s="356" t="s">
        <v>69</v>
      </c>
      <c r="AH3" s="27"/>
      <c r="AK3" s="698" t="s">
        <v>86</v>
      </c>
      <c r="AL3" s="698"/>
      <c r="AN3" s="345"/>
      <c r="AO3" s="699" t="s">
        <v>65</v>
      </c>
      <c r="AP3" s="699"/>
      <c r="AQ3" s="699"/>
      <c r="AR3" s="356" t="s">
        <v>65</v>
      </c>
      <c r="AS3" s="356"/>
      <c r="AT3" s="356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357" t="s">
        <v>6</v>
      </c>
      <c r="E4" s="357" t="s">
        <v>104</v>
      </c>
      <c r="F4" s="357" t="s">
        <v>0</v>
      </c>
      <c r="G4" s="357" t="s">
        <v>68</v>
      </c>
      <c r="H4" s="357" t="s">
        <v>81</v>
      </c>
      <c r="I4" s="357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357" t="s">
        <v>6</v>
      </c>
      <c r="S4" s="357" t="s">
        <v>104</v>
      </c>
      <c r="T4" s="357" t="s">
        <v>81</v>
      </c>
      <c r="U4" s="357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357" t="s">
        <v>6</v>
      </c>
      <c r="AE4" s="357" t="s">
        <v>104</v>
      </c>
      <c r="AF4" s="357" t="s">
        <v>81</v>
      </c>
      <c r="AG4" s="357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357" t="s">
        <v>6</v>
      </c>
      <c r="AR4" s="357" t="s">
        <v>104</v>
      </c>
      <c r="AS4" s="357" t="s">
        <v>81</v>
      </c>
      <c r="AT4" s="357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6588</v>
      </c>
      <c r="C5" s="24">
        <v>132</v>
      </c>
      <c r="D5" s="24"/>
      <c r="E5" s="24">
        <v>48</v>
      </c>
      <c r="F5" s="24"/>
      <c r="G5" s="24"/>
      <c r="H5" s="22">
        <f t="shared" ref="H5:H18" si="0">B5-D5</f>
        <v>6588</v>
      </c>
      <c r="I5" s="22">
        <f t="shared" ref="I5:I18" si="1">G5+F5</f>
        <v>0</v>
      </c>
      <c r="J5" s="38">
        <f>B5/928.72</f>
        <v>7.0936342492893445</v>
      </c>
      <c r="K5" s="353"/>
      <c r="L5" s="353"/>
      <c r="M5" s="353"/>
      <c r="N5" s="353"/>
      <c r="O5" s="26" t="s">
        <v>70</v>
      </c>
      <c r="P5" s="23">
        <v>20717</v>
      </c>
      <c r="Q5" s="24">
        <v>142</v>
      </c>
      <c r="R5" s="24"/>
      <c r="S5" s="24">
        <v>128</v>
      </c>
      <c r="T5" s="22">
        <f t="shared" ref="T5:T28" si="2">P5-R5</f>
        <v>20717</v>
      </c>
      <c r="U5" s="24"/>
      <c r="V5" s="44">
        <f>P5/1191.62</f>
        <v>17.385575938638159</v>
      </c>
      <c r="AA5" s="26" t="s">
        <v>143</v>
      </c>
      <c r="AB5" s="89">
        <v>19905</v>
      </c>
      <c r="AC5" s="89">
        <v>201</v>
      </c>
      <c r="AD5" s="89"/>
      <c r="AE5" s="89">
        <v>400</v>
      </c>
      <c r="AF5" s="22">
        <f t="shared" ref="AF5:AF28" si="3">AB5-AD5</f>
        <v>19905</v>
      </c>
      <c r="AG5" s="89"/>
      <c r="AH5" s="44">
        <f>SUM(AB5:AB6)/384.4</f>
        <v>70.254942767950055</v>
      </c>
      <c r="AJ5" s="21"/>
      <c r="AN5" s="26" t="s">
        <v>82</v>
      </c>
      <c r="AO5" s="89">
        <v>18928</v>
      </c>
      <c r="AP5" s="89">
        <v>198</v>
      </c>
      <c r="AQ5" s="89"/>
      <c r="AR5" s="89">
        <v>1145</v>
      </c>
      <c r="AS5" s="22">
        <f t="shared" ref="AS5:AS28" si="4">AO5-AQ5</f>
        <v>18928</v>
      </c>
      <c r="AT5" s="89"/>
      <c r="AU5" s="44">
        <f>SUM(AO5:AO6)/384.4</f>
        <v>49.240374609781483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353"/>
      <c r="L6" s="353"/>
      <c r="M6" s="353"/>
      <c r="N6" s="353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7101</v>
      </c>
      <c r="AC6" s="89">
        <v>120</v>
      </c>
      <c r="AD6" s="89"/>
      <c r="AE6" s="89">
        <v>660</v>
      </c>
      <c r="AF6" s="22">
        <f t="shared" si="3"/>
        <v>7101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2176</v>
      </c>
      <c r="C7" s="24">
        <v>97</v>
      </c>
      <c r="D7" s="24"/>
      <c r="E7" s="24">
        <v>152</v>
      </c>
      <c r="F7" s="24"/>
      <c r="G7" s="24"/>
      <c r="H7" s="22">
        <f t="shared" si="0"/>
        <v>2176</v>
      </c>
      <c r="I7" s="22">
        <f t="shared" si="1"/>
        <v>0</v>
      </c>
      <c r="J7" s="38">
        <f>B7/902.14</f>
        <v>2.4120424767774402</v>
      </c>
      <c r="K7" s="353"/>
      <c r="L7" s="353"/>
      <c r="M7" s="353"/>
      <c r="N7" s="353"/>
      <c r="O7" s="26" t="s">
        <v>8</v>
      </c>
      <c r="P7" s="23">
        <v>19351</v>
      </c>
      <c r="Q7" s="24">
        <v>215</v>
      </c>
      <c r="R7" s="24"/>
      <c r="S7" s="24">
        <v>259</v>
      </c>
      <c r="T7" s="22">
        <f t="shared" si="2"/>
        <v>19351</v>
      </c>
      <c r="U7" s="24"/>
      <c r="V7" s="44">
        <f>P7/949.48</f>
        <v>20.3806293971437</v>
      </c>
      <c r="AA7" s="26" t="s">
        <v>145</v>
      </c>
      <c r="AB7" s="23">
        <v>7073</v>
      </c>
      <c r="AC7" s="24">
        <v>105</v>
      </c>
      <c r="AD7" s="24"/>
      <c r="AE7" s="24">
        <v>267</v>
      </c>
      <c r="AF7" s="22">
        <f t="shared" si="3"/>
        <v>7073</v>
      </c>
      <c r="AG7" s="24"/>
      <c r="AH7" s="44">
        <f>AB7/550.22</f>
        <v>12.854858056777289</v>
      </c>
      <c r="AJ7" s="21"/>
      <c r="AN7" s="26" t="s">
        <v>74</v>
      </c>
      <c r="AO7" s="23">
        <v>6566</v>
      </c>
      <c r="AP7" s="24">
        <v>92</v>
      </c>
      <c r="AQ7" s="24"/>
      <c r="AR7" s="24">
        <v>479</v>
      </c>
      <c r="AS7" s="22">
        <f t="shared" si="4"/>
        <v>6566</v>
      </c>
      <c r="AT7" s="24"/>
      <c r="AU7" s="44">
        <f>AO7/550.22</f>
        <v>11.933408454799897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353"/>
      <c r="L8" s="353"/>
      <c r="M8" s="353"/>
      <c r="N8" s="353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8272</v>
      </c>
      <c r="C9" s="24">
        <v>130</v>
      </c>
      <c r="D9" s="24"/>
      <c r="E9" s="24">
        <v>624</v>
      </c>
      <c r="F9" s="24"/>
      <c r="G9" s="24"/>
      <c r="H9" s="22">
        <f t="shared" si="0"/>
        <v>8272</v>
      </c>
      <c r="I9" s="22">
        <f t="shared" si="1"/>
        <v>0</v>
      </c>
      <c r="J9" s="38">
        <f>B9/1006.28</f>
        <v>8.2203760384783564</v>
      </c>
      <c r="K9" s="353"/>
      <c r="L9" s="353"/>
      <c r="M9" s="353"/>
      <c r="N9" s="353"/>
      <c r="O9" s="26" t="s">
        <v>10</v>
      </c>
      <c r="P9" s="23">
        <v>24408</v>
      </c>
      <c r="Q9" s="24">
        <v>211</v>
      </c>
      <c r="R9" s="24"/>
      <c r="S9" s="24">
        <v>288</v>
      </c>
      <c r="T9" s="22">
        <f t="shared" si="2"/>
        <v>24408</v>
      </c>
      <c r="U9" s="24"/>
      <c r="V9" s="44">
        <f>P9/902.14</f>
        <v>27.055667634735187</v>
      </c>
      <c r="AA9" s="26" t="s">
        <v>80</v>
      </c>
      <c r="AB9" s="23">
        <v>12131</v>
      </c>
      <c r="AC9" s="24">
        <v>258</v>
      </c>
      <c r="AD9" s="24"/>
      <c r="AE9" s="24">
        <v>286</v>
      </c>
      <c r="AF9" s="22">
        <f t="shared" si="3"/>
        <v>12131</v>
      </c>
      <c r="AG9" s="24"/>
      <c r="AH9" s="44">
        <f>AB9/555.02</f>
        <v>21.856870022701884</v>
      </c>
      <c r="AI9" s="353">
        <v>0</v>
      </c>
      <c r="AJ9" s="21"/>
      <c r="AN9" s="26" t="s">
        <v>18</v>
      </c>
      <c r="AO9" s="89">
        <v>13844</v>
      </c>
      <c r="AP9" s="89">
        <v>146</v>
      </c>
      <c r="AQ9" s="89"/>
      <c r="AR9" s="89">
        <v>505</v>
      </c>
      <c r="AS9" s="22">
        <f t="shared" si="4"/>
        <v>13844</v>
      </c>
      <c r="AT9" s="89"/>
      <c r="AU9" s="44">
        <f>AO9/862.06</f>
        <v>16.059207015752964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353"/>
      <c r="L10" s="353"/>
      <c r="M10" s="353"/>
      <c r="N10" s="353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353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2906</v>
      </c>
      <c r="C11" s="24">
        <v>98</v>
      </c>
      <c r="D11" s="24"/>
      <c r="E11" s="24">
        <v>596</v>
      </c>
      <c r="F11" s="24"/>
      <c r="G11" s="24"/>
      <c r="H11" s="22">
        <f t="shared" si="0"/>
        <v>2906</v>
      </c>
      <c r="I11" s="22">
        <f t="shared" si="1"/>
        <v>0</v>
      </c>
      <c r="J11" s="38">
        <f>B11/1264.24</f>
        <v>2.2986141871796493</v>
      </c>
      <c r="K11" s="353"/>
      <c r="L11" s="353"/>
      <c r="M11" s="353"/>
      <c r="N11" s="353">
        <v>10726</v>
      </c>
      <c r="O11" s="26" t="s">
        <v>72</v>
      </c>
      <c r="P11" s="23">
        <v>12962</v>
      </c>
      <c r="Q11" s="24">
        <v>274</v>
      </c>
      <c r="R11" s="24"/>
      <c r="S11" s="24">
        <v>416</v>
      </c>
      <c r="T11" s="22">
        <f t="shared" si="2"/>
        <v>12962</v>
      </c>
      <c r="U11" s="24"/>
      <c r="V11" s="44">
        <f>P11/992.14</f>
        <v>13.064688451226642</v>
      </c>
      <c r="AA11" s="26" t="s">
        <v>76</v>
      </c>
      <c r="AB11" s="23">
        <v>11923</v>
      </c>
      <c r="AC11" s="24">
        <v>253</v>
      </c>
      <c r="AD11" s="24"/>
      <c r="AE11" s="24">
        <v>277</v>
      </c>
      <c r="AF11" s="22">
        <f t="shared" si="3"/>
        <v>11923</v>
      </c>
      <c r="AG11" s="24"/>
      <c r="AH11" s="44">
        <f>AB11/555.02</f>
        <v>21.482108752837735</v>
      </c>
      <c r="AI11" s="353">
        <v>0</v>
      </c>
      <c r="AJ11" s="21"/>
      <c r="AN11" s="26" t="s">
        <v>18</v>
      </c>
      <c r="AO11" s="23">
        <v>16395</v>
      </c>
      <c r="AP11" s="24">
        <v>182</v>
      </c>
      <c r="AQ11" s="24"/>
      <c r="AR11" s="24">
        <v>1512</v>
      </c>
      <c r="AS11" s="22">
        <f t="shared" si="4"/>
        <v>16395</v>
      </c>
      <c r="AT11" s="24"/>
      <c r="AU11" s="44">
        <f>AO11/555.02</f>
        <v>29.539476054916943</v>
      </c>
      <c r="AW11" s="21"/>
    </row>
    <row r="12" spans="1:51" ht="24.75" customHeight="1">
      <c r="A12" s="26"/>
      <c r="B12" s="23"/>
      <c r="C12" s="24"/>
      <c r="D12" s="24"/>
      <c r="E12" s="24">
        <v>60</v>
      </c>
      <c r="F12" s="24"/>
      <c r="G12" s="24"/>
      <c r="H12" s="22">
        <f t="shared" si="0"/>
        <v>0</v>
      </c>
      <c r="I12" s="22">
        <f t="shared" si="1"/>
        <v>0</v>
      </c>
      <c r="J12" s="38"/>
      <c r="K12" s="353"/>
      <c r="L12" s="353"/>
      <c r="M12" s="353"/>
      <c r="N12" s="353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353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21400</v>
      </c>
      <c r="C13" s="24">
        <v>144</v>
      </c>
      <c r="D13" s="24"/>
      <c r="E13" s="24">
        <v>170</v>
      </c>
      <c r="F13" s="24"/>
      <c r="G13" s="24"/>
      <c r="H13" s="22">
        <f t="shared" si="0"/>
        <v>21400</v>
      </c>
      <c r="I13" s="22">
        <f t="shared" si="1"/>
        <v>0</v>
      </c>
      <c r="J13" s="38">
        <f>B13/952.08</f>
        <v>22.477102764473571</v>
      </c>
      <c r="K13" s="353"/>
      <c r="L13" s="353"/>
      <c r="M13" s="353"/>
      <c r="N13" s="353">
        <v>0</v>
      </c>
      <c r="O13" s="26" t="s">
        <v>71</v>
      </c>
      <c r="P13" s="23">
        <v>12685</v>
      </c>
      <c r="Q13" s="24">
        <v>137</v>
      </c>
      <c r="R13" s="24"/>
      <c r="S13" s="24">
        <v>461</v>
      </c>
      <c r="T13" s="22">
        <f t="shared" si="2"/>
        <v>12685</v>
      </c>
      <c r="U13" s="24"/>
      <c r="V13" s="44">
        <f>SUM(P13:P14)/463.52</f>
        <v>27.366672419744564</v>
      </c>
      <c r="AA13" s="26" t="s">
        <v>78</v>
      </c>
      <c r="AB13" s="23">
        <v>12530</v>
      </c>
      <c r="AC13" s="24">
        <v>183</v>
      </c>
      <c r="AD13" s="24"/>
      <c r="AE13" s="24">
        <v>215</v>
      </c>
      <c r="AF13" s="22">
        <f t="shared" si="3"/>
        <v>12530</v>
      </c>
      <c r="AG13" s="24"/>
      <c r="AH13" s="44">
        <f>AB13/555.02</f>
        <v>22.575763035566286</v>
      </c>
      <c r="AI13" s="353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353"/>
      <c r="L14" s="353"/>
      <c r="M14" s="353"/>
      <c r="N14" s="353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353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353"/>
      <c r="L15" s="353"/>
      <c r="M15" s="353"/>
      <c r="N15" s="353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13480</v>
      </c>
      <c r="AC15" s="24">
        <v>237</v>
      </c>
      <c r="AD15" s="24"/>
      <c r="AE15" s="24">
        <v>428</v>
      </c>
      <c r="AF15" s="22">
        <f t="shared" si="3"/>
        <v>13480</v>
      </c>
      <c r="AG15" s="24"/>
      <c r="AH15" s="44">
        <f>AB15/355.58</f>
        <v>37.909893694808481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353"/>
      <c r="L16" s="353"/>
      <c r="M16" s="353"/>
      <c r="N16" s="353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353"/>
      <c r="L17" s="353"/>
      <c r="M17" s="353"/>
      <c r="N17" s="353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13530</v>
      </c>
      <c r="AC17" s="24">
        <v>253</v>
      </c>
      <c r="AD17" s="24"/>
      <c r="AE17" s="24">
        <v>183</v>
      </c>
      <c r="AF17" s="22">
        <f t="shared" si="3"/>
        <v>13530</v>
      </c>
      <c r="AG17" s="24"/>
      <c r="AH17" s="44">
        <f>AB17/568.06</f>
        <v>23.817906559166289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353"/>
      <c r="L18" s="353"/>
      <c r="M18" s="353"/>
      <c r="N18" s="353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353"/>
      <c r="L19" s="353"/>
      <c r="M19" s="353"/>
      <c r="N19" s="353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10495</v>
      </c>
      <c r="AC19" s="24">
        <v>190</v>
      </c>
      <c r="AD19" s="24"/>
      <c r="AE19" s="24">
        <v>276</v>
      </c>
      <c r="AF19" s="22">
        <f t="shared" si="3"/>
        <v>10495</v>
      </c>
      <c r="AG19" s="24"/>
      <c r="AH19" s="44">
        <f>AB19/555.02</f>
        <v>18.909228496270405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353"/>
      <c r="L20" s="353"/>
      <c r="M20" s="353"/>
      <c r="N20" s="353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353"/>
      <c r="L21" s="353"/>
      <c r="M21" s="353"/>
      <c r="N21" s="353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353"/>
      <c r="L22" s="353"/>
      <c r="M22" s="353"/>
      <c r="N22" s="353"/>
      <c r="O22" s="25" t="s">
        <v>109</v>
      </c>
      <c r="P22" s="23">
        <f>S29</f>
        <v>1552</v>
      </c>
      <c r="Q22" s="24"/>
      <c r="R22" s="24"/>
      <c r="S22" s="24"/>
      <c r="T22" s="22">
        <f t="shared" si="2"/>
        <v>1552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>
        <v>25711</v>
      </c>
      <c r="AU22" s="44"/>
      <c r="AW22" s="21"/>
    </row>
    <row r="23" spans="1:51" ht="24.75" customHeight="1">
      <c r="A23" s="25" t="s">
        <v>109</v>
      </c>
      <c r="B23" s="89">
        <f>E29</f>
        <v>1650</v>
      </c>
      <c r="C23" s="89"/>
      <c r="D23" s="89"/>
      <c r="E23" s="89"/>
      <c r="F23" s="89"/>
      <c r="G23" s="89"/>
      <c r="H23" s="22"/>
      <c r="I23" s="22"/>
      <c r="J23" s="39"/>
      <c r="K23" s="353"/>
      <c r="L23" s="353"/>
      <c r="M23" s="353"/>
      <c r="N23" s="353"/>
      <c r="O23" s="25" t="s">
        <v>110</v>
      </c>
      <c r="P23" s="23">
        <f>D74</f>
        <v>4590</v>
      </c>
      <c r="Q23" s="24"/>
      <c r="R23" s="24"/>
      <c r="S23" s="24"/>
      <c r="T23" s="22">
        <f t="shared" si="2"/>
        <v>4590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>
        <v>110567</v>
      </c>
      <c r="G24" s="89"/>
      <c r="H24" s="22"/>
      <c r="I24" s="22"/>
      <c r="J24" s="39"/>
      <c r="K24" s="353"/>
      <c r="L24" s="353"/>
      <c r="M24" s="353"/>
      <c r="N24" s="353"/>
      <c r="O24" s="35"/>
      <c r="P24" s="23"/>
      <c r="Q24" s="24"/>
      <c r="R24" s="24"/>
      <c r="S24" s="24"/>
      <c r="T24" s="22">
        <f t="shared" si="2"/>
        <v>0</v>
      </c>
      <c r="U24" s="24">
        <v>31683</v>
      </c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353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353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353"/>
      <c r="L25" s="353"/>
      <c r="M25" s="353"/>
      <c r="N25" s="353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2992</v>
      </c>
      <c r="AC25" s="24"/>
      <c r="AD25" s="24"/>
      <c r="AE25" s="24"/>
      <c r="AF25" s="22">
        <f t="shared" si="3"/>
        <v>2992</v>
      </c>
      <c r="AG25" s="24">
        <v>51886</v>
      </c>
      <c r="AH25" s="44"/>
      <c r="AJ25" s="353"/>
      <c r="AN25" s="26" t="s">
        <v>109</v>
      </c>
      <c r="AO25" s="23">
        <f>AR29</f>
        <v>3641</v>
      </c>
      <c r="AP25" s="24"/>
      <c r="AQ25" s="24"/>
      <c r="AR25" s="24"/>
      <c r="AS25" s="22">
        <f t="shared" si="4"/>
        <v>3641</v>
      </c>
      <c r="AT25" s="24"/>
      <c r="AU25" s="44"/>
      <c r="AW25" s="353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353"/>
      <c r="L26" s="353"/>
      <c r="M26" s="353"/>
      <c r="N26" s="353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6085</v>
      </c>
      <c r="AC26" s="24"/>
      <c r="AD26" s="24"/>
      <c r="AE26" s="24"/>
      <c r="AF26" s="22">
        <f t="shared" si="3"/>
        <v>6085</v>
      </c>
      <c r="AG26" s="24"/>
      <c r="AH26" s="44"/>
      <c r="AJ26" s="353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353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353"/>
      <c r="L27" s="353"/>
      <c r="M27" s="353"/>
      <c r="N27" s="353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353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353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353"/>
      <c r="L28" s="353"/>
      <c r="M28" s="353"/>
      <c r="N28" s="353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353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353"/>
    </row>
    <row r="29" spans="1:51" ht="24.75" customHeight="1">
      <c r="A29" s="26" t="s">
        <v>19</v>
      </c>
      <c r="B29" s="28">
        <f t="shared" ref="B29:I29" si="5">SUM(B5:B28)</f>
        <v>42992</v>
      </c>
      <c r="C29" s="28">
        <f t="shared" si="5"/>
        <v>601</v>
      </c>
      <c r="D29" s="28">
        <f t="shared" si="5"/>
        <v>0</v>
      </c>
      <c r="E29" s="28">
        <f t="shared" si="5"/>
        <v>1650</v>
      </c>
      <c r="F29" s="28">
        <f t="shared" si="5"/>
        <v>110567</v>
      </c>
      <c r="G29" s="28">
        <f t="shared" si="5"/>
        <v>0</v>
      </c>
      <c r="H29" s="28">
        <f t="shared" si="5"/>
        <v>41342</v>
      </c>
      <c r="I29" s="28">
        <f t="shared" si="5"/>
        <v>0</v>
      </c>
      <c r="J29" s="28"/>
      <c r="K29" s="353"/>
      <c r="L29" s="41">
        <f>SUM(L5:L28)</f>
        <v>0</v>
      </c>
      <c r="M29" s="41">
        <f>SUM(M5:M28)</f>
        <v>0</v>
      </c>
      <c r="N29" s="353"/>
      <c r="O29" s="26" t="s">
        <v>19</v>
      </c>
      <c r="P29" s="28">
        <f t="shared" ref="P29:U29" si="6">SUM(P5:P28)</f>
        <v>96265</v>
      </c>
      <c r="Q29" s="28">
        <f t="shared" si="6"/>
        <v>979</v>
      </c>
      <c r="R29" s="28">
        <f t="shared" si="6"/>
        <v>0</v>
      </c>
      <c r="S29" s="28">
        <f t="shared" si="6"/>
        <v>1552</v>
      </c>
      <c r="T29" s="28">
        <f t="shared" si="6"/>
        <v>96265</v>
      </c>
      <c r="U29" s="28">
        <f t="shared" si="6"/>
        <v>31683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117245</v>
      </c>
      <c r="AC29" s="28">
        <f t="shared" si="7"/>
        <v>1800</v>
      </c>
      <c r="AD29" s="28">
        <f t="shared" si="7"/>
        <v>0</v>
      </c>
      <c r="AE29" s="28">
        <f t="shared" si="7"/>
        <v>2992</v>
      </c>
      <c r="AF29" s="28">
        <f t="shared" si="7"/>
        <v>117245</v>
      </c>
      <c r="AG29" s="28">
        <f t="shared" si="7"/>
        <v>51886</v>
      </c>
      <c r="AH29" s="27"/>
      <c r="AJ29" s="353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59374</v>
      </c>
      <c r="AP29" s="28">
        <f t="shared" si="8"/>
        <v>618</v>
      </c>
      <c r="AQ29" s="28">
        <f t="shared" si="8"/>
        <v>0</v>
      </c>
      <c r="AR29" s="28">
        <f t="shared" si="8"/>
        <v>3641</v>
      </c>
      <c r="AS29" s="28">
        <f t="shared" si="8"/>
        <v>59374</v>
      </c>
      <c r="AT29" s="28">
        <f t="shared" si="8"/>
        <v>25711</v>
      </c>
      <c r="AU29" s="27"/>
      <c r="AW29" s="353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153559</v>
      </c>
      <c r="O32" s="25" t="s">
        <v>4</v>
      </c>
      <c r="P32">
        <f>P29-R29+U29</f>
        <v>127948</v>
      </c>
      <c r="AA32" s="25" t="s">
        <v>4</v>
      </c>
      <c r="AB32">
        <f>AB29-AD29+AG29</f>
        <v>169131</v>
      </c>
      <c r="AN32" s="25" t="s">
        <v>4</v>
      </c>
      <c r="AO32">
        <f>AO29-AQ29+AT29</f>
        <v>85085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357" t="s">
        <v>104</v>
      </c>
      <c r="N36" s="50" t="s">
        <v>3</v>
      </c>
      <c r="O36" s="50" t="s">
        <v>4</v>
      </c>
      <c r="P36" s="52" t="s">
        <v>5</v>
      </c>
      <c r="Q36" s="357" t="s">
        <v>104</v>
      </c>
    </row>
    <row r="37" spans="1:20" ht="24.95" customHeight="1">
      <c r="A37" s="45" t="s">
        <v>9</v>
      </c>
      <c r="B37" s="1">
        <v>5748</v>
      </c>
      <c r="C37" s="1">
        <v>207</v>
      </c>
      <c r="D37" s="89">
        <v>77</v>
      </c>
      <c r="E37" s="89"/>
      <c r="F37" s="89"/>
      <c r="I37" s="708" t="s">
        <v>41</v>
      </c>
      <c r="J37" s="709"/>
      <c r="K37" s="1">
        <v>2305</v>
      </c>
      <c r="L37" s="1">
        <v>159</v>
      </c>
      <c r="M37" s="89">
        <v>68</v>
      </c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>
        <v>3229</v>
      </c>
      <c r="C38" s="1">
        <v>94</v>
      </c>
      <c r="D38" s="89">
        <v>68</v>
      </c>
      <c r="E38" s="89"/>
      <c r="F38" s="89"/>
      <c r="I38" s="708" t="s">
        <v>43</v>
      </c>
      <c r="J38" s="709"/>
      <c r="K38" s="1">
        <v>2253</v>
      </c>
      <c r="L38" s="1">
        <v>121</v>
      </c>
      <c r="M38" s="89">
        <v>16</v>
      </c>
      <c r="N38" s="102" t="s">
        <v>39</v>
      </c>
      <c r="O38" s="1">
        <v>5119</v>
      </c>
      <c r="P38" s="47">
        <v>193</v>
      </c>
      <c r="Q38" s="89"/>
    </row>
    <row r="39" spans="1:20" ht="24.95" customHeight="1">
      <c r="A39" s="45" t="s">
        <v>12</v>
      </c>
      <c r="B39" s="1">
        <v>4994</v>
      </c>
      <c r="C39" s="1">
        <v>137</v>
      </c>
      <c r="D39" s="89">
        <v>238</v>
      </c>
      <c r="E39" s="89"/>
      <c r="F39" s="89"/>
      <c r="I39" s="694" t="s">
        <v>23</v>
      </c>
      <c r="J39" s="695"/>
      <c r="K39" s="1">
        <v>4254</v>
      </c>
      <c r="L39" s="1">
        <v>336</v>
      </c>
      <c r="M39" s="89"/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2260</v>
      </c>
      <c r="C40" s="1">
        <v>122</v>
      </c>
      <c r="D40" s="89"/>
      <c r="E40" s="89"/>
      <c r="F40" s="89"/>
      <c r="G40" s="353">
        <v>0</v>
      </c>
      <c r="I40" s="694" t="s">
        <v>25</v>
      </c>
      <c r="J40" s="695"/>
      <c r="K40" s="1">
        <v>4232</v>
      </c>
      <c r="L40" s="1">
        <v>123</v>
      </c>
      <c r="M40" s="89">
        <v>263</v>
      </c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>
        <v>4375</v>
      </c>
      <c r="C41" s="1">
        <v>200</v>
      </c>
      <c r="D41" s="89">
        <v>76</v>
      </c>
      <c r="E41" s="89"/>
      <c r="F41" s="89"/>
      <c r="G41" s="353">
        <v>0</v>
      </c>
      <c r="I41" s="694" t="s">
        <v>28</v>
      </c>
      <c r="J41" s="695"/>
      <c r="K41" s="1">
        <v>5120</v>
      </c>
      <c r="L41" s="1">
        <v>160</v>
      </c>
      <c r="M41" s="89">
        <v>63</v>
      </c>
      <c r="N41" s="49" t="s">
        <v>22</v>
      </c>
      <c r="O41" s="1">
        <v>5462</v>
      </c>
      <c r="P41" s="47">
        <v>264</v>
      </c>
      <c r="Q41" s="89">
        <v>230</v>
      </c>
    </row>
    <row r="42" spans="1:20" ht="24.95" customHeight="1">
      <c r="A42" s="45" t="s">
        <v>17</v>
      </c>
      <c r="B42" s="1">
        <v>5653</v>
      </c>
      <c r="C42" s="1">
        <v>213</v>
      </c>
      <c r="D42" s="89">
        <v>45</v>
      </c>
      <c r="E42" s="89"/>
      <c r="F42" s="89"/>
      <c r="G42" s="353">
        <v>0</v>
      </c>
      <c r="I42" s="694" t="s">
        <v>33</v>
      </c>
      <c r="J42" s="695"/>
      <c r="K42" s="1">
        <v>1655</v>
      </c>
      <c r="L42" s="1">
        <v>105</v>
      </c>
      <c r="M42" s="89">
        <v>16</v>
      </c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>
        <v>2134</v>
      </c>
      <c r="C43" s="1">
        <v>161</v>
      </c>
      <c r="D43" s="89">
        <v>96</v>
      </c>
      <c r="E43" s="89"/>
      <c r="F43" s="89"/>
      <c r="G43" s="353">
        <v>0</v>
      </c>
      <c r="I43" s="694" t="s">
        <v>30</v>
      </c>
      <c r="J43" s="695"/>
      <c r="K43" s="1">
        <v>3582</v>
      </c>
      <c r="L43" s="1">
        <v>243</v>
      </c>
      <c r="M43" s="89">
        <v>136</v>
      </c>
      <c r="N43" s="46" t="s">
        <v>27</v>
      </c>
      <c r="O43" s="1">
        <v>3243</v>
      </c>
      <c r="P43" s="47">
        <v>276</v>
      </c>
      <c r="Q43" s="89">
        <v>78</v>
      </c>
    </row>
    <row r="44" spans="1:20" ht="24.95" customHeight="1">
      <c r="A44" s="45" t="s">
        <v>103</v>
      </c>
      <c r="B44" s="1"/>
      <c r="C44" s="1"/>
      <c r="D44" s="89"/>
      <c r="E44" s="89"/>
      <c r="F44" s="89"/>
      <c r="G44" s="353">
        <f>SUM(G40:G43)</f>
        <v>0</v>
      </c>
      <c r="I44" s="694" t="s">
        <v>38</v>
      </c>
      <c r="J44" s="695"/>
      <c r="K44" s="1">
        <v>2540</v>
      </c>
      <c r="L44" s="1">
        <v>177</v>
      </c>
      <c r="M44" s="89">
        <v>33</v>
      </c>
      <c r="N44" s="46" t="s">
        <v>26</v>
      </c>
      <c r="O44" s="83">
        <v>3483</v>
      </c>
      <c r="P44" s="84">
        <v>265</v>
      </c>
      <c r="Q44" s="89">
        <v>325</v>
      </c>
      <c r="T44" s="110"/>
    </row>
    <row r="45" spans="1:20" ht="24.95" customHeight="1">
      <c r="A45" s="45" t="s">
        <v>90</v>
      </c>
      <c r="B45" s="1"/>
      <c r="C45" s="1"/>
      <c r="D45" s="89"/>
      <c r="E45" s="89"/>
      <c r="F45" s="89"/>
      <c r="G45" s="353"/>
      <c r="I45" s="694" t="s">
        <v>35</v>
      </c>
      <c r="J45" s="695"/>
      <c r="K45" s="1"/>
      <c r="L45" s="1"/>
      <c r="M45" s="89"/>
      <c r="N45" s="46" t="s">
        <v>29</v>
      </c>
      <c r="O45" s="83">
        <v>3263</v>
      </c>
      <c r="P45" s="84">
        <v>198</v>
      </c>
      <c r="Q45" s="89">
        <v>131</v>
      </c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3131</v>
      </c>
      <c r="P46" s="84">
        <v>143</v>
      </c>
      <c r="Q46" s="89">
        <v>103</v>
      </c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>
        <v>3103</v>
      </c>
      <c r="P47" s="84">
        <v>232</v>
      </c>
      <c r="Q47" s="89">
        <v>57</v>
      </c>
    </row>
    <row r="48" spans="1:20" ht="24.95" customHeight="1">
      <c r="A48" s="55"/>
      <c r="B48" s="89"/>
      <c r="C48" s="89"/>
      <c r="D48" s="89"/>
      <c r="E48" s="89"/>
      <c r="F48" s="89"/>
      <c r="I48" s="354"/>
      <c r="J48" s="355"/>
      <c r="K48" s="1"/>
      <c r="L48" s="1"/>
      <c r="M48" s="89"/>
      <c r="N48" s="46" t="s">
        <v>31</v>
      </c>
      <c r="O48" s="83">
        <v>7858</v>
      </c>
      <c r="P48" s="84">
        <v>568</v>
      </c>
      <c r="Q48" s="89">
        <v>238</v>
      </c>
    </row>
    <row r="49" spans="1:17" ht="24.95" customHeight="1">
      <c r="A49" s="55"/>
      <c r="B49" s="89"/>
      <c r="C49" s="89"/>
      <c r="D49" s="89"/>
      <c r="E49" s="89"/>
      <c r="F49" s="89"/>
      <c r="I49" s="354"/>
      <c r="J49" s="355"/>
      <c r="K49" s="1"/>
      <c r="L49" s="47"/>
      <c r="M49" s="89"/>
      <c r="N49" s="46" t="s">
        <v>99</v>
      </c>
      <c r="O49" s="86">
        <v>7025</v>
      </c>
      <c r="P49" s="84">
        <v>400</v>
      </c>
      <c r="Q49" s="89">
        <v>441</v>
      </c>
    </row>
    <row r="50" spans="1:17" ht="24.95" customHeight="1">
      <c r="A50" s="55"/>
      <c r="B50" s="89"/>
      <c r="C50" s="89"/>
      <c r="D50" s="89"/>
      <c r="E50" s="89"/>
      <c r="F50" s="89">
        <v>1875</v>
      </c>
      <c r="I50" s="354"/>
      <c r="J50" s="355"/>
      <c r="K50" s="1"/>
      <c r="L50" s="47"/>
      <c r="M50" s="89"/>
      <c r="N50" s="46" t="s">
        <v>32</v>
      </c>
      <c r="O50" s="86">
        <v>5667</v>
      </c>
      <c r="P50" s="84">
        <v>304</v>
      </c>
      <c r="Q50" s="89">
        <v>80</v>
      </c>
    </row>
    <row r="51" spans="1:17" ht="24.95" customHeight="1">
      <c r="A51" s="45" t="s">
        <v>91</v>
      </c>
      <c r="B51" s="69">
        <f>K60</f>
        <v>25941</v>
      </c>
      <c r="C51" s="69">
        <f>L60</f>
        <v>1424</v>
      </c>
      <c r="D51" s="69">
        <f>M60</f>
        <v>595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>
        <v>6021</v>
      </c>
      <c r="P51" s="85">
        <v>314</v>
      </c>
      <c r="Q51" s="69">
        <v>54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1195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1737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11840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55529</v>
      </c>
      <c r="C60" s="59">
        <f>SUM(C37:C59)</f>
        <v>2558</v>
      </c>
      <c r="D60" s="59">
        <f>SUM(D37:D59)</f>
        <v>1195</v>
      </c>
      <c r="E60" s="59">
        <f>SUM(E37:E59)</f>
        <v>0</v>
      </c>
      <c r="F60" s="59">
        <f>SUM(F37:F59)</f>
        <v>1875</v>
      </c>
      <c r="I60" s="97"/>
      <c r="J60" s="90"/>
      <c r="K60" s="56">
        <f>SUM(K37:K59)</f>
        <v>25941</v>
      </c>
      <c r="L60" s="56">
        <f>SUM(L37:L59)</f>
        <v>1424</v>
      </c>
      <c r="M60" s="59">
        <f>SUM(M37:M59)</f>
        <v>595</v>
      </c>
      <c r="N60" s="79" t="s">
        <v>19</v>
      </c>
      <c r="O60" s="58">
        <f>SUM(O37:O59)</f>
        <v>66952</v>
      </c>
      <c r="P60" s="58">
        <f>SUM(P37:P59)</f>
        <v>3157</v>
      </c>
      <c r="Q60" s="59">
        <f>SUM(Q37:Q59)</f>
        <v>1737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57404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438357</v>
      </c>
      <c r="C65" s="697"/>
      <c r="D65" s="61" t="s">
        <v>5</v>
      </c>
      <c r="E65" s="62">
        <f>SUM(C60,P60,C29,Q29,AC29,AP29)</f>
        <v>9713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12767</v>
      </c>
      <c r="L65" s="688" t="s">
        <v>108</v>
      </c>
      <c r="M65" s="689"/>
      <c r="N65" s="690">
        <f>SUM(F60,F29,U29,AG29,AT29)</f>
        <v>221722</v>
      </c>
      <c r="O65" s="691"/>
    </row>
    <row r="66" spans="1:15" ht="15.75" customHeight="1">
      <c r="A66" s="352"/>
      <c r="B66" s="352"/>
      <c r="C66" s="352"/>
      <c r="D66" s="352"/>
      <c r="E66" s="352"/>
      <c r="F66" s="352"/>
      <c r="G66" s="352"/>
      <c r="H66" s="352"/>
      <c r="I66" s="352"/>
    </row>
    <row r="67" spans="1:15" ht="15.75" customHeight="1">
      <c r="A67" s="352"/>
      <c r="B67" s="352"/>
      <c r="C67" s="352"/>
      <c r="D67" s="352"/>
      <c r="E67" s="352"/>
      <c r="F67" s="352"/>
      <c r="G67" s="352"/>
      <c r="H67" s="352"/>
      <c r="I67" s="352"/>
    </row>
    <row r="68" spans="1:15" ht="15.75" customHeight="1">
      <c r="C68" s="352"/>
      <c r="D68" s="352"/>
      <c r="E68" s="352"/>
      <c r="F68" s="352"/>
      <c r="G68" s="352"/>
      <c r="H68" s="352"/>
      <c r="I68" s="352"/>
    </row>
    <row r="69" spans="1:15" ht="15.75" customHeight="1">
      <c r="O69">
        <v>223207</v>
      </c>
    </row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1485</v>
      </c>
    </row>
    <row r="71" spans="1:15" ht="18.75">
      <c r="A71" s="7" t="s">
        <v>48</v>
      </c>
      <c r="B71" s="8">
        <v>8250</v>
      </c>
      <c r="C71" s="8">
        <v>5820</v>
      </c>
      <c r="D71" s="63">
        <v>4590</v>
      </c>
      <c r="E71" s="34"/>
      <c r="F71" s="34">
        <f>SUM(B71:E71)</f>
        <v>18660</v>
      </c>
      <c r="G71" s="33"/>
      <c r="H71" s="33"/>
      <c r="I71" s="179">
        <v>34886</v>
      </c>
      <c r="J71" s="352"/>
      <c r="K71" s="5">
        <v>0</v>
      </c>
      <c r="L71" s="5">
        <v>4</v>
      </c>
      <c r="M71" s="5">
        <f>L71+K71</f>
        <v>4</v>
      </c>
    </row>
    <row r="72" spans="1:15" ht="18.75">
      <c r="A72" s="7" t="s">
        <v>49</v>
      </c>
      <c r="B72" s="8">
        <v>3590</v>
      </c>
      <c r="C72" s="8">
        <v>265</v>
      </c>
      <c r="D72" s="63"/>
      <c r="E72" s="34"/>
      <c r="F72" s="34">
        <f>SUM(B72:E72)</f>
        <v>3855</v>
      </c>
      <c r="G72" s="33"/>
      <c r="H72" s="33"/>
      <c r="I72" s="180">
        <v>1410</v>
      </c>
      <c r="J72" s="352"/>
      <c r="K72" s="66">
        <v>32</v>
      </c>
      <c r="L72" s="67">
        <v>84</v>
      </c>
      <c r="M72" s="5">
        <f>L72+K72</f>
        <v>116</v>
      </c>
    </row>
    <row r="73" spans="1:15" ht="18.75">
      <c r="A73" s="10" t="s">
        <v>50</v>
      </c>
      <c r="B73" s="8"/>
      <c r="C73" s="8"/>
      <c r="D73" s="63"/>
      <c r="E73" s="34">
        <v>37</v>
      </c>
      <c r="F73" s="34"/>
      <c r="G73" s="33"/>
      <c r="H73" s="33"/>
      <c r="I73" s="180">
        <v>3205</v>
      </c>
      <c r="J73" s="352"/>
      <c r="K73" s="9">
        <f>K71/K72*100-100</f>
        <v>-100</v>
      </c>
      <c r="L73" s="9">
        <f>L71/L72*100-100</f>
        <v>-95.238095238095241</v>
      </c>
      <c r="M73" s="9">
        <f>M71/M72*100-100</f>
        <v>-96.551724137931032</v>
      </c>
    </row>
    <row r="74" spans="1:15" ht="18.75">
      <c r="A74" s="10" t="s">
        <v>50</v>
      </c>
      <c r="B74" s="8">
        <f>B71+B72</f>
        <v>11840</v>
      </c>
      <c r="C74" s="8">
        <f>C71+C72</f>
        <v>6085</v>
      </c>
      <c r="D74" s="8">
        <f>D71+D72</f>
        <v>4590</v>
      </c>
      <c r="E74" s="8">
        <f>E71+E72</f>
        <v>0</v>
      </c>
      <c r="F74" s="34">
        <f>SUM(B74:E74)</f>
        <v>22515</v>
      </c>
      <c r="G74" s="33"/>
      <c r="H74" s="33"/>
      <c r="I74" s="180">
        <v>5130</v>
      </c>
      <c r="J74" s="352"/>
      <c r="K74" s="352"/>
      <c r="L74" s="352"/>
    </row>
    <row r="75" spans="1:15" ht="15.75" customHeight="1">
      <c r="I75" s="180">
        <v>249</v>
      </c>
      <c r="J75" s="352"/>
      <c r="K75" s="352"/>
      <c r="L75" s="352"/>
    </row>
    <row r="76" spans="1:15" ht="18.75">
      <c r="A76" s="7" t="s">
        <v>51</v>
      </c>
      <c r="B76" s="6"/>
      <c r="C76" s="6">
        <v>11</v>
      </c>
      <c r="I76" s="181">
        <v>153</v>
      </c>
    </row>
    <row r="77" spans="1:15" ht="15.75" customHeight="1">
      <c r="I77" s="181">
        <v>40</v>
      </c>
    </row>
    <row r="78" spans="1:15" ht="15.75" customHeight="1">
      <c r="I78" s="181"/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352"/>
      <c r="F80" s="352"/>
      <c r="G80" s="352"/>
      <c r="H80" s="352"/>
      <c r="I80" s="183">
        <f>SUM(I71:I79)</f>
        <v>45073</v>
      </c>
      <c r="J80" s="92"/>
      <c r="K80" s="93"/>
    </row>
    <row r="81" spans="1:15" ht="23.25">
      <c r="A81" s="687"/>
      <c r="B81" s="685"/>
      <c r="C81" s="686"/>
      <c r="D81" s="685"/>
      <c r="E81" s="352"/>
      <c r="F81" s="352"/>
      <c r="G81" s="352"/>
      <c r="H81" s="352"/>
      <c r="I81" s="352"/>
      <c r="J81" s="92"/>
      <c r="K81" s="93"/>
    </row>
    <row r="82" spans="1:15" ht="23.25">
      <c r="A82" s="687"/>
      <c r="B82" s="685"/>
      <c r="C82" s="686"/>
      <c r="D82" s="685"/>
      <c r="E82" s="352"/>
      <c r="F82" s="352"/>
      <c r="G82" s="352"/>
      <c r="H82" s="352"/>
      <c r="I82" s="352"/>
      <c r="J82" s="94"/>
      <c r="K82" s="93"/>
    </row>
    <row r="83" spans="1:15" ht="24">
      <c r="A83" s="684"/>
      <c r="B83" s="685"/>
      <c r="C83" s="686"/>
      <c r="D83" s="685"/>
      <c r="E83" s="352"/>
      <c r="F83" s="352"/>
      <c r="G83" s="352"/>
      <c r="H83" s="352"/>
      <c r="I83" s="352"/>
      <c r="J83" s="93"/>
      <c r="K83" s="93"/>
    </row>
    <row r="84" spans="1:15" ht="24">
      <c r="A84" s="684"/>
      <c r="B84" s="685"/>
      <c r="C84" s="686"/>
      <c r="D84" s="685"/>
      <c r="E84" s="352"/>
      <c r="F84" s="352"/>
      <c r="G84" s="352"/>
      <c r="H84" s="352"/>
      <c r="I84" s="352"/>
      <c r="J84" s="93"/>
      <c r="K84" s="93"/>
    </row>
    <row r="85" spans="1:15" ht="24">
      <c r="A85" s="684"/>
      <c r="B85" s="685"/>
      <c r="C85" s="686"/>
      <c r="D85" s="685"/>
      <c r="E85" s="352"/>
      <c r="F85" s="352"/>
      <c r="G85" s="352"/>
      <c r="H85" s="352"/>
      <c r="I85" s="352"/>
      <c r="J85" s="93"/>
      <c r="K85" s="93"/>
    </row>
    <row r="86" spans="1:15" ht="15.75" customHeight="1">
      <c r="A86">
        <v>1158</v>
      </c>
      <c r="B86">
        <v>3090</v>
      </c>
      <c r="C86">
        <v>2453</v>
      </c>
      <c r="D86">
        <v>1101</v>
      </c>
      <c r="E86">
        <v>474</v>
      </c>
    </row>
    <row r="87" spans="1:15" ht="15.75" customHeight="1">
      <c r="A87">
        <v>522</v>
      </c>
      <c r="B87">
        <v>1508</v>
      </c>
      <c r="C87">
        <v>8305</v>
      </c>
      <c r="D87">
        <v>774</v>
      </c>
    </row>
    <row r="88" spans="1:15" ht="15.75" customHeight="1">
      <c r="A88">
        <v>1787</v>
      </c>
      <c r="B88">
        <v>1674</v>
      </c>
      <c r="C88">
        <v>1310</v>
      </c>
      <c r="E88">
        <v>1011</v>
      </c>
    </row>
    <row r="89" spans="1:15" ht="15.75" customHeight="1">
      <c r="A89">
        <v>1909</v>
      </c>
      <c r="B89">
        <v>826</v>
      </c>
      <c r="C89">
        <v>1018</v>
      </c>
    </row>
    <row r="90" spans="1:15" ht="15.75" customHeight="1">
      <c r="A90">
        <v>762</v>
      </c>
      <c r="B90">
        <v>436</v>
      </c>
      <c r="C90">
        <v>2646</v>
      </c>
    </row>
    <row r="91" spans="1:15" ht="15.75" customHeight="1">
      <c r="A91">
        <v>1525</v>
      </c>
      <c r="B91">
        <v>3237</v>
      </c>
      <c r="C91">
        <v>4126</v>
      </c>
    </row>
    <row r="92" spans="1:15" ht="15.75" customHeight="1">
      <c r="A92">
        <v>1312</v>
      </c>
      <c r="B92">
        <v>195</v>
      </c>
      <c r="C92">
        <v>5853</v>
      </c>
    </row>
    <row r="93" spans="1:15" ht="15.75" customHeight="1">
      <c r="A93">
        <v>2447</v>
      </c>
      <c r="B93">
        <v>3012</v>
      </c>
    </row>
    <row r="94" spans="1:15" ht="15.75" customHeight="1">
      <c r="A94">
        <v>833</v>
      </c>
      <c r="B94">
        <v>1970</v>
      </c>
    </row>
    <row r="95" spans="1:15" ht="15.75" customHeight="1">
      <c r="A95">
        <v>1869</v>
      </c>
      <c r="B95" s="128">
        <v>15735</v>
      </c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A96">
        <v>226</v>
      </c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1:15" ht="15.75" customHeight="1">
      <c r="A97">
        <v>1565</v>
      </c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1:15" ht="15.75" customHeight="1">
      <c r="A98">
        <v>5720</v>
      </c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1:15" ht="15.75" customHeight="1">
      <c r="A99">
        <v>9871</v>
      </c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1:15" ht="15.75" customHeight="1">
      <c r="A100">
        <v>5605</v>
      </c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1:15" ht="15.75" customHeight="1">
      <c r="A101">
        <v>8891</v>
      </c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1:15" ht="15.75" customHeight="1">
      <c r="A102">
        <v>5884</v>
      </c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1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1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1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1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1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1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1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1:15" ht="15.75" customHeight="1">
      <c r="A110">
        <v>6730</v>
      </c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1:15" ht="15.75" customHeight="1">
      <c r="A111">
        <v>11344</v>
      </c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1:15" ht="15.75" customHeight="1">
      <c r="A112">
        <v>4556</v>
      </c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1:15" ht="15.75" customHeight="1">
      <c r="A113">
        <v>8906</v>
      </c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1:15" ht="15.75" customHeight="1">
      <c r="A114">
        <v>4711</v>
      </c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1:15" ht="15.75" customHeight="1">
      <c r="A115">
        <v>8207</v>
      </c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1:15" ht="15.75" customHeight="1">
      <c r="A116">
        <v>5485</v>
      </c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1:15" ht="15.75" customHeight="1">
      <c r="A117">
        <v>8386</v>
      </c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1:15" ht="15.75" customHeight="1">
      <c r="A118">
        <v>4916</v>
      </c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1:15" ht="15.75" customHeight="1">
      <c r="A119">
        <v>7732</v>
      </c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1:15" ht="15.75" customHeight="1">
      <c r="A120">
        <v>4757</v>
      </c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1:15" ht="15.75" customHeight="1">
      <c r="A121">
        <v>7215</v>
      </c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1:15" ht="15.75" customHeight="1">
      <c r="A122">
        <v>5179</v>
      </c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1:15" ht="15.75" customHeight="1">
      <c r="A123">
        <v>10298</v>
      </c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  <row r="124" spans="1:15" ht="15" customHeight="1">
      <c r="A124">
        <v>4647</v>
      </c>
    </row>
    <row r="125" spans="1:15" ht="15" customHeight="1">
      <c r="A125">
        <v>7498</v>
      </c>
    </row>
  </sheetData>
  <mergeCells count="49">
    <mergeCell ref="AA1:AH1"/>
    <mergeCell ref="AN1:AU1"/>
    <mergeCell ref="A2:J2"/>
    <mergeCell ref="O2:V2"/>
    <mergeCell ref="AA2:AH2"/>
    <mergeCell ref="AN2:AU2"/>
    <mergeCell ref="I37:J37"/>
    <mergeCell ref="I38:J38"/>
    <mergeCell ref="I39:J39"/>
    <mergeCell ref="A1:J1"/>
    <mergeCell ref="O1:V1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L65:M65"/>
    <mergeCell ref="N65:O65"/>
    <mergeCell ref="K78:L78"/>
    <mergeCell ref="K79:L79"/>
    <mergeCell ref="A80:D80"/>
    <mergeCell ref="A85:B85"/>
    <mergeCell ref="C85:D85"/>
    <mergeCell ref="A82:B82"/>
    <mergeCell ref="C82:D82"/>
    <mergeCell ref="A83:B83"/>
    <mergeCell ref="C83:D83"/>
    <mergeCell ref="A84:B84"/>
    <mergeCell ref="C84:D84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9"/>
  <sheetViews>
    <sheetView topLeftCell="A15" zoomScale="110" zoomScaleNormal="110" zoomScaleSheetLayoutView="110" workbookViewId="0">
      <selection activeCell="D32" sqref="D32"/>
    </sheetView>
  </sheetViews>
  <sheetFormatPr defaultColWidth="14.42578125" defaultRowHeight="15" customHeight="1"/>
  <cols>
    <col min="1" max="1" width="11.5703125" bestFit="1" customWidth="1"/>
    <col min="2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21" ht="20.25" customHeight="1">
      <c r="A1" s="660" t="s">
        <v>278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21" ht="27">
      <c r="A2" s="363" t="s">
        <v>52</v>
      </c>
      <c r="B2" s="217" t="s">
        <v>53</v>
      </c>
      <c r="C2" s="662" t="s">
        <v>54</v>
      </c>
      <c r="D2" s="662"/>
      <c r="E2" s="218" t="s">
        <v>55</v>
      </c>
      <c r="F2" s="363" t="s">
        <v>56</v>
      </c>
      <c r="G2" s="363" t="s">
        <v>57</v>
      </c>
      <c r="H2" s="363" t="s">
        <v>58</v>
      </c>
    </row>
    <row r="3" spans="1:21" ht="27">
      <c r="A3" s="19"/>
      <c r="B3" s="219"/>
      <c r="C3" s="663"/>
      <c r="D3" s="663"/>
      <c r="E3" s="121"/>
      <c r="F3" s="19"/>
      <c r="G3" s="19"/>
      <c r="H3" s="365" t="s">
        <v>266</v>
      </c>
    </row>
    <row r="4" spans="1:21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21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  <c r="N5">
        <v>440</v>
      </c>
      <c r="O5">
        <v>517</v>
      </c>
      <c r="P5">
        <v>520</v>
      </c>
      <c r="Q5">
        <v>1210</v>
      </c>
      <c r="R5">
        <v>80</v>
      </c>
      <c r="T5">
        <v>70</v>
      </c>
      <c r="U5">
        <v>1185</v>
      </c>
    </row>
    <row r="6" spans="1:21">
      <c r="A6" s="19">
        <v>57</v>
      </c>
      <c r="B6" s="362">
        <v>6.15</v>
      </c>
      <c r="C6" s="666" t="s">
        <v>231</v>
      </c>
      <c r="D6" s="667"/>
      <c r="E6" s="19">
        <v>241.62</v>
      </c>
      <c r="F6" s="19">
        <v>4</v>
      </c>
      <c r="G6" s="19">
        <v>241.62</v>
      </c>
      <c r="H6" s="20" t="s">
        <v>232</v>
      </c>
      <c r="J6" s="129"/>
      <c r="L6" s="15"/>
      <c r="M6" s="16"/>
    </row>
    <row r="7" spans="1:21">
      <c r="A7" s="19">
        <v>61</v>
      </c>
      <c r="B7" s="362">
        <v>18.45</v>
      </c>
      <c r="C7" s="666" t="s">
        <v>148</v>
      </c>
      <c r="D7" s="667"/>
      <c r="E7" s="19">
        <v>107.23</v>
      </c>
      <c r="F7" s="19">
        <v>0</v>
      </c>
      <c r="G7" s="19">
        <v>10</v>
      </c>
      <c r="H7" s="365" t="s">
        <v>230</v>
      </c>
      <c r="J7" s="117"/>
      <c r="L7" s="15"/>
      <c r="M7" s="16"/>
      <c r="O7">
        <v>538</v>
      </c>
      <c r="P7">
        <v>510</v>
      </c>
      <c r="Q7">
        <v>1220</v>
      </c>
      <c r="R7">
        <v>110</v>
      </c>
      <c r="T7">
        <v>84</v>
      </c>
      <c r="U7">
        <v>1205</v>
      </c>
    </row>
    <row r="8" spans="1:21">
      <c r="A8" s="11">
        <v>69</v>
      </c>
      <c r="B8" s="120">
        <v>6.3</v>
      </c>
      <c r="C8" s="659" t="s">
        <v>277</v>
      </c>
      <c r="D8" s="659"/>
      <c r="E8" s="122">
        <v>297.29000000000002</v>
      </c>
      <c r="F8" s="11">
        <v>2</v>
      </c>
      <c r="G8" s="11">
        <v>297.29000000000002</v>
      </c>
      <c r="H8" s="20" t="s">
        <v>232</v>
      </c>
      <c r="J8" s="117">
        <v>1</v>
      </c>
      <c r="L8" s="15"/>
      <c r="M8" s="16"/>
    </row>
    <row r="9" spans="1:21">
      <c r="A9" s="19" t="s">
        <v>101</v>
      </c>
      <c r="B9" s="219">
        <v>5.3</v>
      </c>
      <c r="C9" s="659" t="s">
        <v>60</v>
      </c>
      <c r="D9" s="659"/>
      <c r="E9" s="121">
        <v>519.36</v>
      </c>
      <c r="F9" s="19">
        <v>13</v>
      </c>
      <c r="G9" s="19">
        <v>519.36</v>
      </c>
      <c r="H9" s="20" t="s">
        <v>59</v>
      </c>
      <c r="J9" s="117">
        <v>1</v>
      </c>
      <c r="L9" s="15"/>
      <c r="M9" s="16"/>
      <c r="T9">
        <v>1186</v>
      </c>
      <c r="U9">
        <v>80</v>
      </c>
    </row>
    <row r="10" spans="1:21">
      <c r="A10" s="19"/>
      <c r="B10" s="219"/>
      <c r="C10" s="668"/>
      <c r="D10" s="669"/>
      <c r="E10" s="121"/>
      <c r="F10" s="19"/>
      <c r="G10" s="19"/>
      <c r="H10" s="20"/>
      <c r="J10" s="129"/>
      <c r="L10" s="15"/>
      <c r="M10" s="16"/>
      <c r="Q10">
        <v>100</v>
      </c>
      <c r="R10">
        <v>1230</v>
      </c>
      <c r="T10">
        <v>100</v>
      </c>
      <c r="U10">
        <v>1190</v>
      </c>
    </row>
    <row r="11" spans="1:21" ht="18.75">
      <c r="A11" s="19"/>
      <c r="B11" s="219"/>
      <c r="C11" s="664" t="s">
        <v>21</v>
      </c>
      <c r="D11" s="664"/>
      <c r="E11" s="121"/>
      <c r="F11" s="19"/>
      <c r="G11" s="19"/>
      <c r="H11" s="20"/>
      <c r="J11" s="129"/>
      <c r="L11" s="15"/>
      <c r="M11" s="16"/>
      <c r="Q11">
        <v>80</v>
      </c>
      <c r="R11">
        <v>1210</v>
      </c>
    </row>
    <row r="12" spans="1:21">
      <c r="A12" s="19">
        <v>31</v>
      </c>
      <c r="B12" s="219">
        <v>12.55</v>
      </c>
      <c r="C12" s="659" t="s">
        <v>93</v>
      </c>
      <c r="D12" s="659"/>
      <c r="E12" s="121">
        <v>54.8</v>
      </c>
      <c r="F12" s="19">
        <v>2</v>
      </c>
      <c r="G12" s="19">
        <f>E12</f>
        <v>54.8</v>
      </c>
      <c r="H12" s="20" t="s">
        <v>59</v>
      </c>
      <c r="J12" s="129"/>
      <c r="L12" s="15"/>
      <c r="M12" s="16"/>
    </row>
    <row r="13" spans="1:21">
      <c r="A13" s="19">
        <v>70</v>
      </c>
      <c r="B13" s="219">
        <v>7</v>
      </c>
      <c r="C13" s="659" t="s">
        <v>151</v>
      </c>
      <c r="D13" s="659"/>
      <c r="E13" s="121">
        <v>135.61000000000001</v>
      </c>
      <c r="F13" s="19">
        <v>2</v>
      </c>
      <c r="G13" s="19">
        <f>F13*E13</f>
        <v>271.22000000000003</v>
      </c>
      <c r="H13" s="20" t="s">
        <v>232</v>
      </c>
      <c r="J13" s="129">
        <v>1</v>
      </c>
      <c r="L13" s="15"/>
      <c r="M13" s="16"/>
      <c r="Q13">
        <v>80</v>
      </c>
      <c r="R13">
        <v>1210</v>
      </c>
    </row>
    <row r="14" spans="1:21">
      <c r="A14" s="19">
        <v>72</v>
      </c>
      <c r="B14" s="219">
        <v>8</v>
      </c>
      <c r="C14" s="659" t="s">
        <v>151</v>
      </c>
      <c r="D14" s="659"/>
      <c r="E14" s="121">
        <v>140.62</v>
      </c>
      <c r="F14" s="19">
        <v>2</v>
      </c>
      <c r="G14" s="19">
        <f>F14*E14</f>
        <v>281.24</v>
      </c>
      <c r="H14" s="20" t="s">
        <v>59</v>
      </c>
      <c r="J14" s="129">
        <v>1</v>
      </c>
      <c r="L14" s="15"/>
      <c r="M14" s="16"/>
      <c r="Q14">
        <v>100</v>
      </c>
      <c r="R14">
        <v>1210</v>
      </c>
      <c r="T14">
        <v>1210</v>
      </c>
      <c r="U14">
        <v>100</v>
      </c>
    </row>
    <row r="15" spans="1:21">
      <c r="A15" s="19" t="s">
        <v>257</v>
      </c>
      <c r="B15" s="219">
        <v>14</v>
      </c>
      <c r="C15" s="659" t="s">
        <v>252</v>
      </c>
      <c r="D15" s="659"/>
      <c r="E15" s="121">
        <v>239.28</v>
      </c>
      <c r="F15" s="19">
        <v>2</v>
      </c>
      <c r="G15" s="19">
        <f>F15*E15</f>
        <v>478.56</v>
      </c>
      <c r="H15" s="20" t="s">
        <v>232</v>
      </c>
      <c r="J15" s="129">
        <v>1</v>
      </c>
      <c r="L15" s="15"/>
      <c r="M15" s="16"/>
    </row>
    <row r="16" spans="1:21">
      <c r="A16" s="19" t="s">
        <v>150</v>
      </c>
      <c r="B16" s="219">
        <v>13.3</v>
      </c>
      <c r="C16" s="659" t="s">
        <v>146</v>
      </c>
      <c r="D16" s="659"/>
      <c r="E16" s="121">
        <v>433.34</v>
      </c>
      <c r="F16" s="19">
        <v>6</v>
      </c>
      <c r="G16" s="19">
        <v>433.34</v>
      </c>
      <c r="H16" s="20" t="s">
        <v>59</v>
      </c>
      <c r="J16" s="117">
        <v>1</v>
      </c>
      <c r="L16" s="15"/>
      <c r="M16" s="16"/>
      <c r="Q16">
        <v>120</v>
      </c>
      <c r="R16">
        <v>1267</v>
      </c>
      <c r="T16">
        <v>120</v>
      </c>
      <c r="U16">
        <v>1225</v>
      </c>
    </row>
    <row r="17" spans="1:21" ht="15" customHeight="1">
      <c r="A17" s="11">
        <v>79</v>
      </c>
      <c r="B17" s="12">
        <v>10.3</v>
      </c>
      <c r="C17" s="670" t="s">
        <v>147</v>
      </c>
      <c r="D17" s="671"/>
      <c r="E17" s="11">
        <v>34.83</v>
      </c>
      <c r="F17" s="11">
        <v>2</v>
      </c>
      <c r="G17" s="11">
        <v>34.83</v>
      </c>
      <c r="H17" s="13" t="s">
        <v>59</v>
      </c>
      <c r="J17" s="117"/>
      <c r="L17" s="15"/>
      <c r="M17" s="16"/>
      <c r="T17">
        <v>100</v>
      </c>
      <c r="U17">
        <v>1140</v>
      </c>
    </row>
    <row r="18" spans="1:21">
      <c r="A18" s="19">
        <v>80</v>
      </c>
      <c r="B18" s="219">
        <v>15.1</v>
      </c>
      <c r="C18" s="672" t="s">
        <v>62</v>
      </c>
      <c r="D18" s="672"/>
      <c r="E18" s="121">
        <v>49.76</v>
      </c>
      <c r="F18" s="19">
        <v>2</v>
      </c>
      <c r="G18" s="19">
        <v>49.76</v>
      </c>
      <c r="H18" s="20" t="s">
        <v>59</v>
      </c>
      <c r="J18" s="117"/>
      <c r="L18" s="15"/>
      <c r="M18" s="16"/>
      <c r="T18">
        <v>1230</v>
      </c>
      <c r="U18">
        <v>110</v>
      </c>
    </row>
    <row r="19" spans="1:21">
      <c r="A19" s="19">
        <v>82</v>
      </c>
      <c r="B19" s="219">
        <v>15.5</v>
      </c>
      <c r="C19" s="672" t="s">
        <v>63</v>
      </c>
      <c r="D19" s="672"/>
      <c r="E19" s="121">
        <v>44.76</v>
      </c>
      <c r="F19" s="19">
        <v>2</v>
      </c>
      <c r="G19" s="19">
        <v>44.76</v>
      </c>
      <c r="H19" s="20" t="s">
        <v>59</v>
      </c>
      <c r="J19" s="117"/>
      <c r="L19" s="15"/>
      <c r="M19" s="16"/>
      <c r="T19">
        <v>140</v>
      </c>
      <c r="U19">
        <v>1290</v>
      </c>
    </row>
    <row r="20" spans="1:21" ht="15" customHeight="1">
      <c r="A20" s="19"/>
      <c r="B20" s="219"/>
      <c r="C20" s="659"/>
      <c r="D20" s="659"/>
      <c r="E20" s="121"/>
      <c r="F20" s="19"/>
      <c r="G20" s="19"/>
      <c r="H20" s="20"/>
      <c r="J20" s="117"/>
      <c r="L20" s="15"/>
      <c r="M20" s="16"/>
    </row>
    <row r="21" spans="1:21">
      <c r="A21" s="19"/>
      <c r="B21" s="219"/>
      <c r="C21" s="659"/>
      <c r="D21" s="659"/>
      <c r="E21" s="19"/>
      <c r="F21" s="19"/>
      <c r="G21" s="19"/>
      <c r="H21" s="20"/>
      <c r="J21" s="117"/>
      <c r="L21" s="15"/>
      <c r="M21" s="16"/>
    </row>
    <row r="22" spans="1:21" ht="13.5" customHeight="1">
      <c r="A22" s="19"/>
      <c r="B22" s="219"/>
      <c r="C22" s="663"/>
      <c r="D22" s="663"/>
      <c r="E22" s="122"/>
      <c r="F22" s="11"/>
      <c r="G22" s="11"/>
      <c r="H22" s="20"/>
      <c r="J22" s="15"/>
      <c r="L22" s="15"/>
      <c r="M22" s="17"/>
      <c r="N22" s="64"/>
      <c r="O22" s="65"/>
      <c r="P22" s="17"/>
      <c r="Q22" s="17"/>
      <c r="R22" s="17"/>
      <c r="S22" s="18"/>
    </row>
    <row r="23" spans="1:21" ht="15" customHeight="1">
      <c r="A23" s="19"/>
      <c r="B23" s="219"/>
      <c r="C23" s="662" t="s">
        <v>61</v>
      </c>
      <c r="D23" s="662"/>
      <c r="E23" s="121"/>
      <c r="F23" s="19">
        <f>SUM(F6:F21)</f>
        <v>39</v>
      </c>
      <c r="G23" s="19">
        <f>SUM(G6:G21)</f>
        <v>2716.7800000000007</v>
      </c>
      <c r="H23" s="20"/>
    </row>
    <row r="26" spans="1:21" ht="19.5" customHeight="1">
      <c r="A26" s="675" t="s">
        <v>114</v>
      </c>
      <c r="B26" s="676"/>
      <c r="C26" s="676"/>
      <c r="D26" s="676"/>
      <c r="E26" s="676"/>
      <c r="F26" s="676"/>
      <c r="J26" s="364" t="s">
        <v>124</v>
      </c>
      <c r="K26" s="677">
        <v>45211</v>
      </c>
      <c r="L26" s="677"/>
    </row>
    <row r="27" spans="1:21" ht="49.5">
      <c r="A27" s="361" t="s">
        <v>119</v>
      </c>
      <c r="B27" s="360" t="s">
        <v>53</v>
      </c>
      <c r="C27" s="360" t="s">
        <v>113</v>
      </c>
      <c r="D27" s="360" t="s">
        <v>4</v>
      </c>
      <c r="E27" s="360" t="s">
        <v>5</v>
      </c>
      <c r="F27" s="360" t="s">
        <v>115</v>
      </c>
      <c r="G27" s="114" t="s">
        <v>7</v>
      </c>
      <c r="H27" s="361" t="s">
        <v>116</v>
      </c>
      <c r="I27" s="678" t="s">
        <v>140</v>
      </c>
      <c r="J27" s="678"/>
      <c r="K27" s="678" t="s">
        <v>141</v>
      </c>
      <c r="L27" s="678"/>
      <c r="O27" s="678" t="s">
        <v>125</v>
      </c>
      <c r="P27" s="678"/>
      <c r="Q27" s="678" t="s">
        <v>126</v>
      </c>
      <c r="R27" s="678"/>
    </row>
    <row r="28" spans="1:21" ht="20.100000000000001" customHeight="1">
      <c r="A28" s="88">
        <v>1</v>
      </c>
      <c r="B28" s="123">
        <v>7</v>
      </c>
      <c r="C28" s="113">
        <v>246</v>
      </c>
      <c r="D28" s="19">
        <v>3528</v>
      </c>
      <c r="E28" s="19">
        <v>34</v>
      </c>
      <c r="F28" s="119">
        <v>232.2</v>
      </c>
      <c r="G28" s="115">
        <f>D28/F28</f>
        <v>15.193798449612403</v>
      </c>
      <c r="H28" s="34">
        <v>1</v>
      </c>
      <c r="I28" s="679" t="s">
        <v>129</v>
      </c>
      <c r="J28" s="679"/>
      <c r="K28" s="679" t="s">
        <v>152</v>
      </c>
      <c r="L28" s="679"/>
      <c r="O28" s="679" t="s">
        <v>127</v>
      </c>
      <c r="P28" s="679"/>
      <c r="Q28" s="679" t="s">
        <v>136</v>
      </c>
      <c r="R28" s="679"/>
      <c r="S28">
        <v>434</v>
      </c>
      <c r="T28" s="15" t="s">
        <v>131</v>
      </c>
    </row>
    <row r="29" spans="1:21" ht="20.100000000000001" customHeight="1">
      <c r="A29" s="88">
        <v>2</v>
      </c>
      <c r="B29" s="123">
        <v>15.45</v>
      </c>
      <c r="C29" s="113">
        <v>246</v>
      </c>
      <c r="D29" s="19">
        <v>3654</v>
      </c>
      <c r="E29" s="19">
        <v>40</v>
      </c>
      <c r="F29" s="119">
        <v>232.2</v>
      </c>
      <c r="G29" s="115">
        <f>D29/F29</f>
        <v>15.736434108527133</v>
      </c>
      <c r="H29" s="34">
        <v>1</v>
      </c>
      <c r="I29" s="679" t="s">
        <v>255</v>
      </c>
      <c r="J29" s="679"/>
      <c r="K29" s="679" t="s">
        <v>138</v>
      </c>
      <c r="L29" s="679"/>
      <c r="O29" s="679" t="s">
        <v>128</v>
      </c>
      <c r="P29" s="679"/>
      <c r="Q29" s="679" t="s">
        <v>137</v>
      </c>
      <c r="R29" s="679"/>
      <c r="S29">
        <v>60</v>
      </c>
      <c r="T29" s="15" t="s">
        <v>132</v>
      </c>
    </row>
    <row r="30" spans="1:21" ht="20.100000000000001" customHeight="1">
      <c r="A30" s="88"/>
      <c r="B30" s="123"/>
      <c r="C30" s="113"/>
      <c r="D30" s="19"/>
      <c r="E30" s="19"/>
      <c r="F30" s="119"/>
      <c r="G30" s="115"/>
      <c r="H30" s="34"/>
      <c r="I30" s="680"/>
      <c r="J30" s="681"/>
      <c r="K30" s="679"/>
      <c r="L30" s="679"/>
      <c r="O30" s="679" t="s">
        <v>129</v>
      </c>
      <c r="P30" s="679"/>
      <c r="Q30" s="679" t="s">
        <v>138</v>
      </c>
      <c r="R30" s="679"/>
      <c r="S30">
        <v>170</v>
      </c>
      <c r="T30" s="15" t="s">
        <v>133</v>
      </c>
    </row>
    <row r="31" spans="1:21" ht="20.100000000000001" customHeight="1">
      <c r="A31" s="34"/>
      <c r="B31" s="119"/>
      <c r="C31" s="113"/>
      <c r="D31" s="19"/>
      <c r="E31" s="19"/>
      <c r="F31" s="119"/>
      <c r="G31" s="115"/>
      <c r="H31" s="34"/>
      <c r="I31" s="679"/>
      <c r="J31" s="679"/>
      <c r="K31" s="679"/>
      <c r="L31" s="679"/>
      <c r="O31" s="679" t="s">
        <v>130</v>
      </c>
      <c r="P31" s="679"/>
      <c r="Q31" s="679" t="s">
        <v>139</v>
      </c>
      <c r="R31" s="679"/>
      <c r="S31">
        <v>1078</v>
      </c>
      <c r="T31" s="15" t="s">
        <v>134</v>
      </c>
    </row>
    <row r="32" spans="1:21" ht="20.100000000000001" customHeight="1">
      <c r="A32" s="34"/>
      <c r="B32" s="116"/>
      <c r="C32" s="116"/>
      <c r="D32" s="116">
        <f>SUM(D28:D31)</f>
        <v>7182</v>
      </c>
      <c r="E32" s="116">
        <f>SUM(E28:E31)</f>
        <v>74</v>
      </c>
      <c r="F32" s="119">
        <f>SUM(F28:F31)</f>
        <v>464.4</v>
      </c>
      <c r="G32" s="115">
        <f t="shared" ref="G32" si="0">D32/F32</f>
        <v>15.465116279069768</v>
      </c>
      <c r="H32" s="116">
        <f>SUM(H28:H31)</f>
        <v>2</v>
      </c>
      <c r="I32" s="682"/>
      <c r="J32" s="682"/>
      <c r="K32" s="682"/>
      <c r="L32" s="682"/>
      <c r="O32" s="680" t="s">
        <v>142</v>
      </c>
      <c r="P32" s="681"/>
      <c r="Q32" s="679" t="s">
        <v>152</v>
      </c>
      <c r="R32" s="679"/>
      <c r="S32">
        <v>191</v>
      </c>
      <c r="T32" s="15" t="s">
        <v>135</v>
      </c>
    </row>
    <row r="35" spans="1:7" ht="15" customHeight="1">
      <c r="A35" s="683" t="s">
        <v>154</v>
      </c>
      <c r="B35" s="683"/>
      <c r="C35" s="683"/>
      <c r="D35" s="683"/>
      <c r="E35" s="683"/>
      <c r="F35" s="683"/>
      <c r="G35" s="683"/>
    </row>
    <row r="36" spans="1:7" ht="15" customHeight="1">
      <c r="A36" s="360" t="s">
        <v>113</v>
      </c>
      <c r="B36" s="360" t="s">
        <v>3</v>
      </c>
      <c r="C36" s="360" t="s">
        <v>155</v>
      </c>
      <c r="D36" s="683" t="s">
        <v>156</v>
      </c>
      <c r="E36" s="683"/>
      <c r="F36" s="683" t="s">
        <v>157</v>
      </c>
      <c r="G36" s="683"/>
    </row>
    <row r="37" spans="1:7" ht="16.5">
      <c r="A37" s="88" t="s">
        <v>268</v>
      </c>
      <c r="B37" s="365" t="s">
        <v>254</v>
      </c>
      <c r="C37" s="19">
        <v>66</v>
      </c>
      <c r="D37" s="683" t="s">
        <v>269</v>
      </c>
      <c r="E37" s="683"/>
      <c r="F37" s="683" t="s">
        <v>270</v>
      </c>
      <c r="G37" s="683"/>
    </row>
    <row r="43" spans="1:7" ht="15" customHeight="1">
      <c r="A43">
        <v>3183</v>
      </c>
      <c r="B43">
        <v>3441</v>
      </c>
      <c r="C43">
        <v>3378</v>
      </c>
      <c r="D43">
        <v>1779</v>
      </c>
      <c r="E43">
        <v>80</v>
      </c>
    </row>
    <row r="44" spans="1:7" ht="15" customHeight="1">
      <c r="A44">
        <v>1326</v>
      </c>
      <c r="B44">
        <v>2593</v>
      </c>
      <c r="C44">
        <v>5129</v>
      </c>
      <c r="D44">
        <v>2003</v>
      </c>
      <c r="E44">
        <v>534</v>
      </c>
    </row>
    <row r="45" spans="1:7" ht="15" customHeight="1">
      <c r="A45">
        <v>2606</v>
      </c>
      <c r="B45">
        <v>2842</v>
      </c>
      <c r="C45">
        <v>6482</v>
      </c>
      <c r="E45">
        <v>528</v>
      </c>
    </row>
    <row r="46" spans="1:7" ht="15" customHeight="1">
      <c r="A46">
        <v>2120</v>
      </c>
      <c r="B46">
        <v>876</v>
      </c>
      <c r="C46">
        <v>2275</v>
      </c>
      <c r="E46">
        <v>-12</v>
      </c>
    </row>
    <row r="47" spans="1:7" ht="15" customHeight="1">
      <c r="A47">
        <v>113</v>
      </c>
      <c r="B47">
        <v>702</v>
      </c>
      <c r="C47">
        <v>7221</v>
      </c>
    </row>
    <row r="48" spans="1:7" ht="15" customHeight="1">
      <c r="A48">
        <v>1694</v>
      </c>
      <c r="B48">
        <v>8744</v>
      </c>
      <c r="C48">
        <v>1057</v>
      </c>
    </row>
    <row r="49" spans="1:3" ht="15" customHeight="1">
      <c r="A49">
        <v>3464</v>
      </c>
      <c r="B49">
        <v>390</v>
      </c>
      <c r="C49">
        <v>9567</v>
      </c>
    </row>
    <row r="50" spans="1:3" ht="15" customHeight="1">
      <c r="A50">
        <v>4551</v>
      </c>
      <c r="B50">
        <v>1994</v>
      </c>
      <c r="C50">
        <v>1015</v>
      </c>
    </row>
    <row r="51" spans="1:3" ht="15" customHeight="1">
      <c r="A51">
        <v>640</v>
      </c>
      <c r="B51">
        <v>5825</v>
      </c>
    </row>
    <row r="52" spans="1:3" ht="15" customHeight="1">
      <c r="A52">
        <v>3629</v>
      </c>
      <c r="B52">
        <v>10310</v>
      </c>
    </row>
    <row r="53" spans="1:3" ht="15" customHeight="1">
      <c r="A53">
        <v>1391</v>
      </c>
    </row>
    <row r="54" spans="1:3" ht="15" customHeight="1">
      <c r="A54">
        <v>5610</v>
      </c>
    </row>
    <row r="55" spans="1:3" ht="15" customHeight="1">
      <c r="A55">
        <v>2973</v>
      </c>
    </row>
    <row r="56" spans="1:3" ht="15" customHeight="1">
      <c r="A56">
        <v>7022</v>
      </c>
    </row>
    <row r="57" spans="1:3" ht="15" customHeight="1">
      <c r="A57">
        <v>7510</v>
      </c>
    </row>
    <row r="58" spans="1:3" ht="15" customHeight="1">
      <c r="A58">
        <v>4285</v>
      </c>
    </row>
    <row r="59" spans="1:3" ht="15" customHeight="1">
      <c r="A59">
        <v>10971</v>
      </c>
    </row>
  </sheetData>
  <mergeCells count="54">
    <mergeCell ref="A35:G35"/>
    <mergeCell ref="D36:E36"/>
    <mergeCell ref="F36:G36"/>
    <mergeCell ref="D37:E37"/>
    <mergeCell ref="F37:G37"/>
    <mergeCell ref="I27:J27"/>
    <mergeCell ref="K27:L27"/>
    <mergeCell ref="O27:P27"/>
    <mergeCell ref="Q27:R27"/>
    <mergeCell ref="I28:J28"/>
    <mergeCell ref="K28:L28"/>
    <mergeCell ref="O28:P28"/>
    <mergeCell ref="Q28:R28"/>
    <mergeCell ref="I32:J32"/>
    <mergeCell ref="K32:L32"/>
    <mergeCell ref="O32:P32"/>
    <mergeCell ref="Q32:R32"/>
    <mergeCell ref="I29:J29"/>
    <mergeCell ref="K29:L29"/>
    <mergeCell ref="O29:P29"/>
    <mergeCell ref="Q29:R29"/>
    <mergeCell ref="I30:J30"/>
    <mergeCell ref="K30:L30"/>
    <mergeCell ref="O30:P30"/>
    <mergeCell ref="Q30:R30"/>
    <mergeCell ref="I31:J31"/>
    <mergeCell ref="K31:L31"/>
    <mergeCell ref="O31:P31"/>
    <mergeCell ref="Q31:R31"/>
    <mergeCell ref="C23:D23"/>
    <mergeCell ref="A26:F26"/>
    <mergeCell ref="K26:L26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13:D13"/>
    <mergeCell ref="A1:H1"/>
    <mergeCell ref="C2:D2"/>
    <mergeCell ref="C3:D3"/>
    <mergeCell ref="C4:D4"/>
    <mergeCell ref="C5:D5"/>
    <mergeCell ref="C6:D6"/>
    <mergeCell ref="C7:D7"/>
    <mergeCell ref="C9:D9"/>
    <mergeCell ref="C10:D10"/>
    <mergeCell ref="C11:D11"/>
    <mergeCell ref="C12:D12"/>
    <mergeCell ref="C8:D8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4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Y123"/>
  <sheetViews>
    <sheetView topLeftCell="N16" zoomScale="90" zoomScaleNormal="90" workbookViewId="0">
      <selection activeCell="K72" sqref="K72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275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359"/>
      <c r="B3" s="705" t="s">
        <v>65</v>
      </c>
      <c r="C3" s="706"/>
      <c r="D3" s="707"/>
      <c r="E3" s="368" t="s">
        <v>65</v>
      </c>
      <c r="F3" s="705" t="s">
        <v>67</v>
      </c>
      <c r="G3" s="707"/>
      <c r="H3" s="370"/>
      <c r="I3" s="368" t="s">
        <v>66</v>
      </c>
      <c r="J3" s="36"/>
      <c r="L3" s="698" t="s">
        <v>86</v>
      </c>
      <c r="M3" s="698"/>
      <c r="O3" s="359"/>
      <c r="P3" s="699" t="s">
        <v>65</v>
      </c>
      <c r="Q3" s="699"/>
      <c r="R3" s="699"/>
      <c r="S3" s="368" t="s">
        <v>65</v>
      </c>
      <c r="T3" s="368"/>
      <c r="U3" s="368" t="s">
        <v>67</v>
      </c>
      <c r="V3" s="27"/>
      <c r="X3" s="698" t="s">
        <v>86</v>
      </c>
      <c r="Y3" s="698"/>
      <c r="AA3" s="359"/>
      <c r="AB3" s="699" t="s">
        <v>65</v>
      </c>
      <c r="AC3" s="699"/>
      <c r="AD3" s="699"/>
      <c r="AE3" s="368" t="s">
        <v>65</v>
      </c>
      <c r="AF3" s="368"/>
      <c r="AG3" s="368" t="s">
        <v>69</v>
      </c>
      <c r="AH3" s="27"/>
      <c r="AK3" s="698" t="s">
        <v>86</v>
      </c>
      <c r="AL3" s="698"/>
      <c r="AN3" s="359"/>
      <c r="AO3" s="699" t="s">
        <v>65</v>
      </c>
      <c r="AP3" s="699"/>
      <c r="AQ3" s="699"/>
      <c r="AR3" s="368" t="s">
        <v>65</v>
      </c>
      <c r="AS3" s="368"/>
      <c r="AT3" s="368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369" t="s">
        <v>6</v>
      </c>
      <c r="E4" s="369" t="s">
        <v>104</v>
      </c>
      <c r="F4" s="369" t="s">
        <v>0</v>
      </c>
      <c r="G4" s="369" t="s">
        <v>68</v>
      </c>
      <c r="H4" s="369" t="s">
        <v>81</v>
      </c>
      <c r="I4" s="369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369" t="s">
        <v>6</v>
      </c>
      <c r="S4" s="369" t="s">
        <v>104</v>
      </c>
      <c r="T4" s="369" t="s">
        <v>81</v>
      </c>
      <c r="U4" s="369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369" t="s">
        <v>6</v>
      </c>
      <c r="AE4" s="369" t="s">
        <v>104</v>
      </c>
      <c r="AF4" s="369" t="s">
        <v>81</v>
      </c>
      <c r="AG4" s="369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369" t="s">
        <v>6</v>
      </c>
      <c r="AR4" s="369" t="s">
        <v>104</v>
      </c>
      <c r="AS4" s="369" t="s">
        <v>81</v>
      </c>
      <c r="AT4" s="369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4453</v>
      </c>
      <c r="C5" s="24">
        <v>104</v>
      </c>
      <c r="D5" s="24"/>
      <c r="E5" s="24">
        <v>424</v>
      </c>
      <c r="F5" s="24"/>
      <c r="G5" s="24"/>
      <c r="H5" s="22">
        <f t="shared" ref="H5:H18" si="0">B5-D5</f>
        <v>4453</v>
      </c>
      <c r="I5" s="22">
        <f t="shared" ref="I5:I18" si="1">G5+F5</f>
        <v>0</v>
      </c>
      <c r="J5" s="38">
        <f>B5/928.72</f>
        <v>4.7947712981307609</v>
      </c>
      <c r="K5" s="372"/>
      <c r="L5" s="372"/>
      <c r="M5" s="372"/>
      <c r="N5" s="372"/>
      <c r="O5" s="26" t="s">
        <v>70</v>
      </c>
      <c r="P5" s="23">
        <v>26298</v>
      </c>
      <c r="Q5" s="24">
        <v>174</v>
      </c>
      <c r="R5" s="24"/>
      <c r="S5" s="24">
        <v>259</v>
      </c>
      <c r="T5" s="22">
        <f t="shared" ref="T5:T28" si="2">P5-R5</f>
        <v>26298</v>
      </c>
      <c r="U5" s="24"/>
      <c r="V5" s="44">
        <f>P5/1191.62</f>
        <v>22.069115993353588</v>
      </c>
      <c r="AA5" s="26" t="s">
        <v>143</v>
      </c>
      <c r="AB5" s="89">
        <v>24104</v>
      </c>
      <c r="AC5" s="89">
        <v>269</v>
      </c>
      <c r="AD5" s="89"/>
      <c r="AE5" s="89">
        <v>1315</v>
      </c>
      <c r="AF5" s="22">
        <f t="shared" ref="AF5:AF28" si="3">AB5-AD5</f>
        <v>24104</v>
      </c>
      <c r="AG5" s="89"/>
      <c r="AH5" s="44">
        <f>SUM(AB5:AB6)/384.4</f>
        <v>80.541103017689906</v>
      </c>
      <c r="AJ5" s="21"/>
      <c r="AN5" s="26" t="s">
        <v>82</v>
      </c>
      <c r="AO5" s="89">
        <v>17487</v>
      </c>
      <c r="AP5" s="89">
        <v>179</v>
      </c>
      <c r="AQ5" s="89"/>
      <c r="AR5" s="89">
        <v>385</v>
      </c>
      <c r="AS5" s="22">
        <f t="shared" ref="AS5:AS28" si="4">AO5-AQ5</f>
        <v>17487</v>
      </c>
      <c r="AT5" s="89"/>
      <c r="AU5" s="44">
        <f>SUM(AO5:AO6)/384.4</f>
        <v>45.491675338189388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372"/>
      <c r="L6" s="372"/>
      <c r="M6" s="372"/>
      <c r="N6" s="372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6856</v>
      </c>
      <c r="AC6" s="89">
        <v>106</v>
      </c>
      <c r="AD6" s="89"/>
      <c r="AE6" s="89">
        <v>355</v>
      </c>
      <c r="AF6" s="22">
        <f t="shared" si="3"/>
        <v>6856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3930</v>
      </c>
      <c r="C7" s="24">
        <v>102</v>
      </c>
      <c r="D7" s="24"/>
      <c r="E7" s="24"/>
      <c r="F7" s="24"/>
      <c r="G7" s="24"/>
      <c r="H7" s="22">
        <f t="shared" si="0"/>
        <v>3930</v>
      </c>
      <c r="I7" s="22">
        <f t="shared" si="1"/>
        <v>0</v>
      </c>
      <c r="J7" s="38">
        <f>B7/902.14</f>
        <v>4.3563083335180792</v>
      </c>
      <c r="K7" s="372"/>
      <c r="L7" s="372"/>
      <c r="M7" s="372"/>
      <c r="N7" s="372"/>
      <c r="O7" s="26" t="s">
        <v>8</v>
      </c>
      <c r="P7" s="23">
        <v>11195</v>
      </c>
      <c r="Q7" s="24">
        <v>148</v>
      </c>
      <c r="R7" s="24"/>
      <c r="S7" s="24">
        <v>226</v>
      </c>
      <c r="T7" s="22">
        <f t="shared" si="2"/>
        <v>11195</v>
      </c>
      <c r="U7" s="24"/>
      <c r="V7" s="44">
        <f>P7/949.48</f>
        <v>11.790664363651683</v>
      </c>
      <c r="AA7" s="26" t="s">
        <v>145</v>
      </c>
      <c r="AB7" s="23">
        <v>8716</v>
      </c>
      <c r="AC7" s="24">
        <v>117</v>
      </c>
      <c r="AD7" s="24"/>
      <c r="AE7" s="24">
        <v>0</v>
      </c>
      <c r="AF7" s="22">
        <f t="shared" si="3"/>
        <v>8716</v>
      </c>
      <c r="AG7" s="24"/>
      <c r="AH7" s="44">
        <f>AB7/550.22</f>
        <v>15.840936352731633</v>
      </c>
      <c r="AJ7" s="21"/>
      <c r="AN7" s="26" t="s">
        <v>74</v>
      </c>
      <c r="AO7" s="23">
        <v>9216</v>
      </c>
      <c r="AP7" s="24">
        <v>109</v>
      </c>
      <c r="AQ7" s="24"/>
      <c r="AR7" s="24">
        <v>146</v>
      </c>
      <c r="AS7" s="22">
        <f t="shared" si="4"/>
        <v>9216</v>
      </c>
      <c r="AT7" s="24"/>
      <c r="AU7" s="44">
        <f>AO7/550.22</f>
        <v>16.749663770855292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372"/>
      <c r="L8" s="372"/>
      <c r="M8" s="372"/>
      <c r="N8" s="372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8889</v>
      </c>
      <c r="C9" s="24">
        <v>129</v>
      </c>
      <c r="D9" s="24"/>
      <c r="E9" s="24">
        <v>141</v>
      </c>
      <c r="F9" s="24"/>
      <c r="G9" s="24"/>
      <c r="H9" s="22">
        <f t="shared" si="0"/>
        <v>8889</v>
      </c>
      <c r="I9" s="22">
        <f t="shared" si="1"/>
        <v>0</v>
      </c>
      <c r="J9" s="38">
        <f>B9/1006.28</f>
        <v>8.833525460110506</v>
      </c>
      <c r="K9" s="372"/>
      <c r="L9" s="372"/>
      <c r="M9" s="372"/>
      <c r="N9" s="372"/>
      <c r="O9" s="26" t="s">
        <v>10</v>
      </c>
      <c r="P9" s="23">
        <v>22991</v>
      </c>
      <c r="Q9" s="24">
        <v>183</v>
      </c>
      <c r="R9" s="24"/>
      <c r="S9" s="24">
        <v>275</v>
      </c>
      <c r="T9" s="22">
        <f t="shared" si="2"/>
        <v>22991</v>
      </c>
      <c r="U9" s="24"/>
      <c r="V9" s="44">
        <f>P9/902.14</f>
        <v>25.484957988782231</v>
      </c>
      <c r="AA9" s="26" t="s">
        <v>80</v>
      </c>
      <c r="AB9" s="23">
        <v>14709</v>
      </c>
      <c r="AC9" s="24">
        <v>224</v>
      </c>
      <c r="AD9" s="24"/>
      <c r="AE9" s="24">
        <v>436</v>
      </c>
      <c r="AF9" s="22">
        <f t="shared" si="3"/>
        <v>14709</v>
      </c>
      <c r="AG9" s="24"/>
      <c r="AH9" s="44">
        <f>AB9/555.02</f>
        <v>26.501747684768116</v>
      </c>
      <c r="AI9" s="372">
        <v>0</v>
      </c>
      <c r="AJ9" s="21"/>
      <c r="AN9" s="26" t="s">
        <v>18</v>
      </c>
      <c r="AO9" s="89">
        <v>14181</v>
      </c>
      <c r="AP9" s="89">
        <v>139</v>
      </c>
      <c r="AQ9" s="89"/>
      <c r="AR9" s="89">
        <v>203</v>
      </c>
      <c r="AS9" s="22">
        <f t="shared" si="4"/>
        <v>14181</v>
      </c>
      <c r="AT9" s="89"/>
      <c r="AU9" s="44">
        <f>AO9/862.06</f>
        <v>16.450131081363246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372"/>
      <c r="L10" s="372"/>
      <c r="M10" s="372"/>
      <c r="N10" s="372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372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4188</v>
      </c>
      <c r="C11" s="24">
        <v>106</v>
      </c>
      <c r="D11" s="24"/>
      <c r="E11" s="24">
        <v>60</v>
      </c>
      <c r="F11" s="24"/>
      <c r="G11" s="24"/>
      <c r="H11" s="22">
        <f t="shared" si="0"/>
        <v>4188</v>
      </c>
      <c r="I11" s="22">
        <f t="shared" si="1"/>
        <v>0</v>
      </c>
      <c r="J11" s="38">
        <f>B11/1264.24</f>
        <v>3.3126621527558058</v>
      </c>
      <c r="K11" s="372"/>
      <c r="L11" s="372"/>
      <c r="M11" s="372"/>
      <c r="N11" s="372">
        <v>10726</v>
      </c>
      <c r="O11" s="26" t="s">
        <v>72</v>
      </c>
      <c r="P11" s="23">
        <v>12389</v>
      </c>
      <c r="Q11" s="24">
        <v>262</v>
      </c>
      <c r="R11" s="24"/>
      <c r="S11" s="24">
        <v>477</v>
      </c>
      <c r="T11" s="22">
        <f t="shared" si="2"/>
        <v>12389</v>
      </c>
      <c r="U11" s="24"/>
      <c r="V11" s="44">
        <f>P11/992.14</f>
        <v>12.487148991069809</v>
      </c>
      <c r="AA11" s="26" t="s">
        <v>76</v>
      </c>
      <c r="AB11" s="23">
        <v>10799</v>
      </c>
      <c r="AC11" s="24">
        <v>214</v>
      </c>
      <c r="AD11" s="24"/>
      <c r="AE11" s="24">
        <v>497</v>
      </c>
      <c r="AF11" s="22">
        <f t="shared" si="3"/>
        <v>10799</v>
      </c>
      <c r="AG11" s="24"/>
      <c r="AH11" s="44">
        <f>AB11/555.02</f>
        <v>19.456956506071855</v>
      </c>
      <c r="AI11" s="372">
        <v>0</v>
      </c>
      <c r="AJ11" s="21"/>
      <c r="AN11" s="26" t="s">
        <v>18</v>
      </c>
      <c r="AO11" s="23">
        <v>16300</v>
      </c>
      <c r="AP11" s="24">
        <v>139</v>
      </c>
      <c r="AQ11" s="24"/>
      <c r="AR11" s="24">
        <v>203</v>
      </c>
      <c r="AS11" s="22">
        <f t="shared" si="4"/>
        <v>16300</v>
      </c>
      <c r="AT11" s="24"/>
      <c r="AU11" s="44">
        <f>AO11/555.02</f>
        <v>29.36831105185399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372"/>
      <c r="L12" s="372"/>
      <c r="M12" s="372"/>
      <c r="N12" s="372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372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24403</v>
      </c>
      <c r="C13" s="24">
        <v>168</v>
      </c>
      <c r="D13" s="24"/>
      <c r="E13" s="24">
        <v>645</v>
      </c>
      <c r="F13" s="24"/>
      <c r="G13" s="24"/>
      <c r="H13" s="22">
        <f t="shared" si="0"/>
        <v>24403</v>
      </c>
      <c r="I13" s="22">
        <f t="shared" si="1"/>
        <v>0</v>
      </c>
      <c r="J13" s="38">
        <f>B13/952.08</f>
        <v>25.631249474834046</v>
      </c>
      <c r="K13" s="372"/>
      <c r="L13" s="372"/>
      <c r="M13" s="372"/>
      <c r="N13" s="372">
        <v>0</v>
      </c>
      <c r="O13" s="26" t="s">
        <v>71</v>
      </c>
      <c r="P13" s="23">
        <v>11506</v>
      </c>
      <c r="Q13" s="24">
        <v>145</v>
      </c>
      <c r="R13" s="24"/>
      <c r="S13" s="24">
        <v>258</v>
      </c>
      <c r="T13" s="22">
        <f t="shared" si="2"/>
        <v>11506</v>
      </c>
      <c r="U13" s="24"/>
      <c r="V13" s="44">
        <f>SUM(P13:P14)/463.52</f>
        <v>24.823092854677252</v>
      </c>
      <c r="AA13" s="26" t="s">
        <v>78</v>
      </c>
      <c r="AB13" s="23">
        <v>12010</v>
      </c>
      <c r="AC13" s="24">
        <v>228</v>
      </c>
      <c r="AD13" s="24"/>
      <c r="AE13" s="24">
        <v>377</v>
      </c>
      <c r="AF13" s="22">
        <f t="shared" si="3"/>
        <v>12010</v>
      </c>
      <c r="AG13" s="24"/>
      <c r="AH13" s="44">
        <f>AB13/555.02</f>
        <v>21.638859860905914</v>
      </c>
      <c r="AI13" s="372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372"/>
      <c r="L14" s="372"/>
      <c r="M14" s="372"/>
      <c r="N14" s="372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372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372"/>
      <c r="L15" s="372"/>
      <c r="M15" s="372"/>
      <c r="N15" s="372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11902</v>
      </c>
      <c r="AC15" s="24">
        <v>188</v>
      </c>
      <c r="AD15" s="24"/>
      <c r="AE15" s="24">
        <v>583</v>
      </c>
      <c r="AF15" s="22">
        <f t="shared" si="3"/>
        <v>11902</v>
      </c>
      <c r="AG15" s="24"/>
      <c r="AH15" s="44">
        <f>AB15/355.58</f>
        <v>33.472073794926601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372"/>
      <c r="L16" s="372"/>
      <c r="M16" s="372"/>
      <c r="N16" s="372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>
        <v>100980</v>
      </c>
      <c r="G17" s="24"/>
      <c r="H17" s="22">
        <f t="shared" si="0"/>
        <v>0</v>
      </c>
      <c r="I17" s="22">
        <f t="shared" si="1"/>
        <v>100980</v>
      </c>
      <c r="J17" s="38">
        <f>B17/950.02</f>
        <v>0</v>
      </c>
      <c r="K17" s="372"/>
      <c r="L17" s="372"/>
      <c r="M17" s="372"/>
      <c r="N17" s="372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13423</v>
      </c>
      <c r="AC17" s="24">
        <v>262</v>
      </c>
      <c r="AD17" s="24"/>
      <c r="AE17" s="24">
        <v>251</v>
      </c>
      <c r="AF17" s="22">
        <f t="shared" si="3"/>
        <v>13423</v>
      </c>
      <c r="AG17" s="24"/>
      <c r="AH17" s="44">
        <f>AB17/568.06</f>
        <v>23.629546174699858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372"/>
      <c r="L18" s="372"/>
      <c r="M18" s="372"/>
      <c r="N18" s="372"/>
      <c r="O18" s="35"/>
      <c r="P18" s="23"/>
      <c r="Q18" s="24"/>
      <c r="R18" s="24"/>
      <c r="S18" s="24"/>
      <c r="T18" s="22">
        <f t="shared" si="2"/>
        <v>0</v>
      </c>
      <c r="U18" s="24">
        <v>33792</v>
      </c>
      <c r="V18" s="44"/>
      <c r="AA18" s="26"/>
      <c r="AB18" s="23"/>
      <c r="AC18" s="24"/>
      <c r="AD18" s="24"/>
      <c r="AE18" s="24"/>
      <c r="AF18" s="22">
        <f t="shared" si="3"/>
        <v>0</v>
      </c>
      <c r="AG18" s="24">
        <v>53777</v>
      </c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>
        <v>22331</v>
      </c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372"/>
      <c r="L19" s="372"/>
      <c r="M19" s="372"/>
      <c r="N19" s="372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11767</v>
      </c>
      <c r="AC19" s="24">
        <v>229</v>
      </c>
      <c r="AD19" s="24"/>
      <c r="AE19" s="24">
        <v>313</v>
      </c>
      <c r="AF19" s="22">
        <f t="shared" si="3"/>
        <v>11767</v>
      </c>
      <c r="AG19" s="24"/>
      <c r="AH19" s="44">
        <f>AB19/555.02</f>
        <v>21.201037800439625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372"/>
      <c r="L20" s="372"/>
      <c r="M20" s="372"/>
      <c r="N20" s="372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372"/>
      <c r="L21" s="372"/>
      <c r="M21" s="372"/>
      <c r="N21" s="372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372"/>
      <c r="L22" s="372"/>
      <c r="M22" s="372"/>
      <c r="N22" s="372"/>
      <c r="O22" s="25" t="s">
        <v>109</v>
      </c>
      <c r="P22" s="23">
        <f>S29</f>
        <v>1495</v>
      </c>
      <c r="Q22" s="24"/>
      <c r="R22" s="24"/>
      <c r="S22" s="24"/>
      <c r="T22" s="22">
        <f t="shared" si="2"/>
        <v>1495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1270</v>
      </c>
      <c r="C23" s="89"/>
      <c r="D23" s="89"/>
      <c r="E23" s="89"/>
      <c r="F23" s="89"/>
      <c r="G23" s="89"/>
      <c r="H23" s="22"/>
      <c r="I23" s="22"/>
      <c r="J23" s="39"/>
      <c r="K23" s="372"/>
      <c r="L23" s="372"/>
      <c r="M23" s="372"/>
      <c r="N23" s="372"/>
      <c r="O23" s="25" t="s">
        <v>110</v>
      </c>
      <c r="P23" s="23">
        <f>D74</f>
        <v>3840</v>
      </c>
      <c r="Q23" s="24"/>
      <c r="R23" s="24"/>
      <c r="S23" s="24"/>
      <c r="T23" s="22">
        <f t="shared" si="2"/>
        <v>3840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372"/>
      <c r="L24" s="372"/>
      <c r="M24" s="372"/>
      <c r="N24" s="372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372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372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372"/>
      <c r="L25" s="372"/>
      <c r="M25" s="372"/>
      <c r="N25" s="372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4127</v>
      </c>
      <c r="AC25" s="24"/>
      <c r="AD25" s="24"/>
      <c r="AE25" s="24"/>
      <c r="AF25" s="22">
        <f t="shared" si="3"/>
        <v>4127</v>
      </c>
      <c r="AG25" s="24"/>
      <c r="AH25" s="44"/>
      <c r="AJ25" s="372"/>
      <c r="AN25" s="26" t="s">
        <v>109</v>
      </c>
      <c r="AO25" s="23">
        <f>AR29</f>
        <v>937</v>
      </c>
      <c r="AP25" s="24"/>
      <c r="AQ25" s="24"/>
      <c r="AR25" s="24"/>
      <c r="AS25" s="22">
        <f t="shared" si="4"/>
        <v>937</v>
      </c>
      <c r="AT25" s="24"/>
      <c r="AU25" s="44"/>
      <c r="AW25" s="372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372"/>
      <c r="L26" s="372"/>
      <c r="M26" s="372"/>
      <c r="N26" s="372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7055</v>
      </c>
      <c r="AC26" s="24"/>
      <c r="AD26" s="24"/>
      <c r="AE26" s="24"/>
      <c r="AF26" s="22">
        <f t="shared" si="3"/>
        <v>7055</v>
      </c>
      <c r="AG26" s="24"/>
      <c r="AH26" s="44"/>
      <c r="AJ26" s="372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372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372"/>
      <c r="L27" s="372"/>
      <c r="M27" s="372"/>
      <c r="N27" s="372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372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372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372"/>
      <c r="L28" s="372"/>
      <c r="M28" s="372"/>
      <c r="N28" s="372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372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372"/>
    </row>
    <row r="29" spans="1:51" ht="24.75" customHeight="1">
      <c r="A29" s="26" t="s">
        <v>19</v>
      </c>
      <c r="B29" s="28">
        <f t="shared" ref="B29:I29" si="5">SUM(B5:B28)</f>
        <v>47133</v>
      </c>
      <c r="C29" s="28">
        <f t="shared" si="5"/>
        <v>609</v>
      </c>
      <c r="D29" s="28">
        <f t="shared" si="5"/>
        <v>0</v>
      </c>
      <c r="E29" s="28">
        <f t="shared" si="5"/>
        <v>1270</v>
      </c>
      <c r="F29" s="28">
        <f t="shared" si="5"/>
        <v>100980</v>
      </c>
      <c r="G29" s="28">
        <f t="shared" si="5"/>
        <v>0</v>
      </c>
      <c r="H29" s="28">
        <f t="shared" si="5"/>
        <v>45863</v>
      </c>
      <c r="I29" s="28">
        <f t="shared" si="5"/>
        <v>100980</v>
      </c>
      <c r="J29" s="28"/>
      <c r="K29" s="372"/>
      <c r="L29" s="41">
        <f>SUM(L5:L28)</f>
        <v>0</v>
      </c>
      <c r="M29" s="41">
        <f>SUM(M5:M28)</f>
        <v>0</v>
      </c>
      <c r="N29" s="372"/>
      <c r="O29" s="26" t="s">
        <v>19</v>
      </c>
      <c r="P29" s="28">
        <f t="shared" ref="P29:U29" si="6">SUM(P5:P28)</f>
        <v>89714</v>
      </c>
      <c r="Q29" s="28">
        <f t="shared" si="6"/>
        <v>912</v>
      </c>
      <c r="R29" s="28">
        <f t="shared" si="6"/>
        <v>0</v>
      </c>
      <c r="S29" s="28">
        <f t="shared" si="6"/>
        <v>1495</v>
      </c>
      <c r="T29" s="28">
        <f t="shared" si="6"/>
        <v>89714</v>
      </c>
      <c r="U29" s="28">
        <f t="shared" si="6"/>
        <v>33792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125468</v>
      </c>
      <c r="AC29" s="28">
        <f t="shared" si="7"/>
        <v>1837</v>
      </c>
      <c r="AD29" s="28">
        <f t="shared" si="7"/>
        <v>0</v>
      </c>
      <c r="AE29" s="28">
        <f t="shared" si="7"/>
        <v>4127</v>
      </c>
      <c r="AF29" s="28">
        <f t="shared" si="7"/>
        <v>125468</v>
      </c>
      <c r="AG29" s="28">
        <f t="shared" si="7"/>
        <v>53777</v>
      </c>
      <c r="AH29" s="27"/>
      <c r="AJ29" s="372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58121</v>
      </c>
      <c r="AP29" s="28">
        <f t="shared" si="8"/>
        <v>566</v>
      </c>
      <c r="AQ29" s="28">
        <f t="shared" si="8"/>
        <v>0</v>
      </c>
      <c r="AR29" s="28">
        <f t="shared" si="8"/>
        <v>937</v>
      </c>
      <c r="AS29" s="28">
        <f t="shared" si="8"/>
        <v>58121</v>
      </c>
      <c r="AT29" s="28">
        <f t="shared" si="8"/>
        <v>22331</v>
      </c>
      <c r="AU29" s="27"/>
      <c r="AW29" s="372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148113</v>
      </c>
      <c r="O32" s="25" t="s">
        <v>4</v>
      </c>
      <c r="P32">
        <f>P29-R29+U29</f>
        <v>123506</v>
      </c>
      <c r="AA32" s="25" t="s">
        <v>4</v>
      </c>
      <c r="AB32">
        <f>AB29-AD29+AG29</f>
        <v>179245</v>
      </c>
      <c r="AN32" s="25" t="s">
        <v>4</v>
      </c>
      <c r="AO32">
        <f>AO29-AQ29+AT29</f>
        <v>80452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369" t="s">
        <v>104</v>
      </c>
      <c r="N36" s="50" t="s">
        <v>3</v>
      </c>
      <c r="O36" s="50" t="s">
        <v>4</v>
      </c>
      <c r="P36" s="52" t="s">
        <v>5</v>
      </c>
      <c r="Q36" s="369" t="s">
        <v>104</v>
      </c>
    </row>
    <row r="37" spans="1:20" ht="24.95" customHeight="1">
      <c r="A37" s="45" t="s">
        <v>9</v>
      </c>
      <c r="B37" s="1">
        <v>4476</v>
      </c>
      <c r="C37" s="1">
        <v>146</v>
      </c>
      <c r="D37" s="89">
        <v>158</v>
      </c>
      <c r="E37" s="89"/>
      <c r="F37" s="89"/>
      <c r="I37" s="708" t="s">
        <v>41</v>
      </c>
      <c r="J37" s="709"/>
      <c r="K37" s="1">
        <v>2347</v>
      </c>
      <c r="L37" s="1">
        <v>146</v>
      </c>
      <c r="M37" s="89">
        <v>216</v>
      </c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>
        <v>2982</v>
      </c>
      <c r="C38" s="1">
        <v>69</v>
      </c>
      <c r="D38" s="89">
        <v>74</v>
      </c>
      <c r="E38" s="89"/>
      <c r="F38" s="89"/>
      <c r="I38" s="708" t="s">
        <v>43</v>
      </c>
      <c r="J38" s="709"/>
      <c r="K38" s="1">
        <v>2198</v>
      </c>
      <c r="L38" s="1">
        <v>109</v>
      </c>
      <c r="M38" s="89">
        <v>60</v>
      </c>
      <c r="N38" s="102" t="s">
        <v>39</v>
      </c>
      <c r="O38" s="1">
        <v>6729</v>
      </c>
      <c r="P38" s="47">
        <v>226</v>
      </c>
      <c r="Q38" s="89">
        <v>206</v>
      </c>
    </row>
    <row r="39" spans="1:20" ht="24.95" customHeight="1">
      <c r="A39" s="45" t="s">
        <v>12</v>
      </c>
      <c r="B39" s="1">
        <v>6380</v>
      </c>
      <c r="C39" s="1">
        <v>142</v>
      </c>
      <c r="D39" s="89">
        <v>68</v>
      </c>
      <c r="E39" s="89"/>
      <c r="F39" s="89"/>
      <c r="I39" s="694" t="s">
        <v>23</v>
      </c>
      <c r="J39" s="695"/>
      <c r="K39" s="1">
        <v>4463</v>
      </c>
      <c r="L39" s="1">
        <v>335</v>
      </c>
      <c r="M39" s="89">
        <v>95</v>
      </c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2488</v>
      </c>
      <c r="C40" s="1">
        <v>104</v>
      </c>
      <c r="D40" s="89">
        <v>28</v>
      </c>
      <c r="E40" s="89"/>
      <c r="F40" s="89"/>
      <c r="G40" s="372">
        <v>0</v>
      </c>
      <c r="I40" s="694" t="s">
        <v>25</v>
      </c>
      <c r="J40" s="695"/>
      <c r="K40" s="1">
        <v>8680</v>
      </c>
      <c r="L40" s="1">
        <v>245</v>
      </c>
      <c r="M40" s="89">
        <v>68</v>
      </c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>
        <v>3753</v>
      </c>
      <c r="C41" s="1">
        <v>187</v>
      </c>
      <c r="D41" s="89">
        <v>175</v>
      </c>
      <c r="E41" s="89"/>
      <c r="F41" s="89"/>
      <c r="G41" s="372">
        <v>0</v>
      </c>
      <c r="I41" s="694" t="s">
        <v>28</v>
      </c>
      <c r="J41" s="695"/>
      <c r="K41" s="1">
        <v>6315</v>
      </c>
      <c r="L41" s="1">
        <v>201</v>
      </c>
      <c r="M41" s="89">
        <v>438</v>
      </c>
      <c r="N41" s="49" t="s">
        <v>22</v>
      </c>
      <c r="O41" s="1">
        <v>5202</v>
      </c>
      <c r="P41" s="47">
        <v>215</v>
      </c>
      <c r="Q41" s="89">
        <v>235</v>
      </c>
    </row>
    <row r="42" spans="1:20" ht="24.95" customHeight="1">
      <c r="A42" s="45" t="s">
        <v>17</v>
      </c>
      <c r="B42" s="1">
        <v>3927</v>
      </c>
      <c r="C42" s="1">
        <v>162</v>
      </c>
      <c r="D42" s="89">
        <v>92</v>
      </c>
      <c r="E42" s="89"/>
      <c r="F42" s="89"/>
      <c r="G42" s="372">
        <v>0</v>
      </c>
      <c r="I42" s="694" t="s">
        <v>33</v>
      </c>
      <c r="J42" s="695"/>
      <c r="K42" s="1">
        <v>708</v>
      </c>
      <c r="L42" s="1">
        <v>67</v>
      </c>
      <c r="M42" s="89">
        <v>30</v>
      </c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>
        <v>2331</v>
      </c>
      <c r="C43" s="1">
        <v>184</v>
      </c>
      <c r="D43" s="89">
        <v>82</v>
      </c>
      <c r="E43" s="89"/>
      <c r="F43" s="89"/>
      <c r="G43" s="372">
        <v>0</v>
      </c>
      <c r="I43" s="694" t="s">
        <v>30</v>
      </c>
      <c r="J43" s="695"/>
      <c r="K43" s="1">
        <v>2698</v>
      </c>
      <c r="L43" s="1">
        <v>206</v>
      </c>
      <c r="M43" s="89">
        <v>102</v>
      </c>
      <c r="N43" s="46" t="s">
        <v>27</v>
      </c>
      <c r="O43" s="1">
        <v>3108</v>
      </c>
      <c r="P43" s="47">
        <v>263</v>
      </c>
      <c r="Q43" s="89"/>
    </row>
    <row r="44" spans="1:20" ht="24.95" customHeight="1">
      <c r="A44" s="45" t="s">
        <v>103</v>
      </c>
      <c r="B44" s="1"/>
      <c r="C44" s="1"/>
      <c r="D44" s="89"/>
      <c r="E44" s="89"/>
      <c r="F44" s="89"/>
      <c r="G44" s="372">
        <f>SUM(G40:G43)</f>
        <v>0</v>
      </c>
      <c r="I44" s="694" t="s">
        <v>38</v>
      </c>
      <c r="J44" s="695"/>
      <c r="K44" s="1">
        <v>2032</v>
      </c>
      <c r="L44" s="1">
        <v>115</v>
      </c>
      <c r="M44" s="89">
        <v>53</v>
      </c>
      <c r="N44" s="46" t="s">
        <v>26</v>
      </c>
      <c r="O44" s="83">
        <v>5594</v>
      </c>
      <c r="P44" s="84">
        <v>373</v>
      </c>
      <c r="Q44" s="89">
        <v>86</v>
      </c>
      <c r="T44" s="110"/>
    </row>
    <row r="45" spans="1:20" ht="24.95" customHeight="1">
      <c r="A45" s="45" t="s">
        <v>90</v>
      </c>
      <c r="B45" s="1">
        <v>16747</v>
      </c>
      <c r="C45" s="1">
        <v>237</v>
      </c>
      <c r="D45" s="89">
        <v>468</v>
      </c>
      <c r="E45" s="89"/>
      <c r="F45" s="89"/>
      <c r="G45" s="372"/>
      <c r="I45" s="694" t="s">
        <v>35</v>
      </c>
      <c r="J45" s="695"/>
      <c r="K45" s="1"/>
      <c r="L45" s="1"/>
      <c r="M45" s="89">
        <v>0</v>
      </c>
      <c r="N45" s="46" t="s">
        <v>29</v>
      </c>
      <c r="O45" s="83">
        <v>3588</v>
      </c>
      <c r="P45" s="84">
        <v>207</v>
      </c>
      <c r="Q45" s="89">
        <v>135</v>
      </c>
    </row>
    <row r="46" spans="1:20" ht="24.95" customHeight="1">
      <c r="A46" s="45"/>
      <c r="B46" s="1">
        <v>9860</v>
      </c>
      <c r="C46" s="1">
        <v>161</v>
      </c>
      <c r="D46" s="89">
        <v>384</v>
      </c>
      <c r="E46" s="89"/>
      <c r="F46" s="89">
        <v>4054</v>
      </c>
      <c r="I46" s="694" t="s">
        <v>44</v>
      </c>
      <c r="J46" s="695"/>
      <c r="K46" s="3"/>
      <c r="L46" s="3"/>
      <c r="M46" s="89"/>
      <c r="N46" s="46" t="s">
        <v>34</v>
      </c>
      <c r="O46" s="83">
        <v>3809</v>
      </c>
      <c r="P46" s="84">
        <v>203</v>
      </c>
      <c r="Q46" s="89">
        <v>139</v>
      </c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>
        <v>1463</v>
      </c>
      <c r="P47" s="84">
        <v>109</v>
      </c>
      <c r="Q47" s="89">
        <v>33</v>
      </c>
    </row>
    <row r="48" spans="1:20" ht="24.95" customHeight="1">
      <c r="A48" s="55"/>
      <c r="B48" s="89"/>
      <c r="C48" s="89"/>
      <c r="D48" s="89"/>
      <c r="E48" s="89"/>
      <c r="F48" s="89"/>
      <c r="I48" s="366"/>
      <c r="J48" s="367"/>
      <c r="K48" s="1"/>
      <c r="L48" s="1"/>
      <c r="M48" s="89"/>
      <c r="N48" s="46" t="s">
        <v>31</v>
      </c>
      <c r="O48" s="83">
        <v>6830</v>
      </c>
      <c r="P48" s="84">
        <v>644</v>
      </c>
      <c r="Q48" s="89">
        <v>229</v>
      </c>
    </row>
    <row r="49" spans="1:17" ht="24.95" customHeight="1">
      <c r="A49" s="55"/>
      <c r="B49" s="89"/>
      <c r="C49" s="89"/>
      <c r="D49" s="89"/>
      <c r="E49" s="89"/>
      <c r="F49" s="89"/>
      <c r="I49" s="366"/>
      <c r="J49" s="367"/>
      <c r="K49" s="1"/>
      <c r="L49" s="47"/>
      <c r="M49" s="89"/>
      <c r="N49" s="46" t="s">
        <v>99</v>
      </c>
      <c r="O49" s="86">
        <v>6995</v>
      </c>
      <c r="P49" s="84">
        <v>445</v>
      </c>
      <c r="Q49" s="89">
        <v>214</v>
      </c>
    </row>
    <row r="50" spans="1:17" ht="24.95" customHeight="1">
      <c r="A50" s="55"/>
      <c r="B50" s="89"/>
      <c r="C50" s="89"/>
      <c r="D50" s="89"/>
      <c r="E50" s="89"/>
      <c r="F50" s="89"/>
      <c r="I50" s="366"/>
      <c r="J50" s="367"/>
      <c r="K50" s="1"/>
      <c r="L50" s="47"/>
      <c r="M50" s="89"/>
      <c r="N50" s="46" t="s">
        <v>32</v>
      </c>
      <c r="O50" s="86">
        <v>4923</v>
      </c>
      <c r="P50" s="84">
        <v>327</v>
      </c>
      <c r="Q50" s="89">
        <v>271</v>
      </c>
    </row>
    <row r="51" spans="1:17" ht="24.95" customHeight="1">
      <c r="A51" s="45" t="s">
        <v>91</v>
      </c>
      <c r="B51" s="69">
        <f>K60</f>
        <v>29441</v>
      </c>
      <c r="C51" s="69">
        <f>L60</f>
        <v>1424</v>
      </c>
      <c r="D51" s="69">
        <f>M60</f>
        <v>1062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>
        <v>8629</v>
      </c>
      <c r="P51" s="85">
        <v>375</v>
      </c>
      <c r="Q51" s="69">
        <v>281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2591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1829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6734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84976</v>
      </c>
      <c r="C60" s="59">
        <f>SUM(C37:C59)</f>
        <v>2816</v>
      </c>
      <c r="D60" s="59">
        <f>SUM(D37:D59)</f>
        <v>2591</v>
      </c>
      <c r="E60" s="59">
        <f>SUM(E37:E59)</f>
        <v>0</v>
      </c>
      <c r="F60" s="59">
        <f>SUM(F37:F59)</f>
        <v>4054</v>
      </c>
      <c r="I60" s="97"/>
      <c r="J60" s="90"/>
      <c r="K60" s="56">
        <f>SUM(K37:K59)</f>
        <v>29441</v>
      </c>
      <c r="L60" s="56">
        <f>SUM(L37:L59)</f>
        <v>1424</v>
      </c>
      <c r="M60" s="59">
        <f>SUM(M37:M59)</f>
        <v>1062</v>
      </c>
      <c r="N60" s="79" t="s">
        <v>19</v>
      </c>
      <c r="O60" s="58">
        <f>SUM(O37:O59)</f>
        <v>65433</v>
      </c>
      <c r="P60" s="58">
        <f>SUM(P37:P59)</f>
        <v>3387</v>
      </c>
      <c r="Q60" s="59">
        <f>SUM(Q37:Q59)</f>
        <v>1829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89030</v>
      </c>
      <c r="C63" s="30"/>
    </row>
    <row r="64" spans="1:17" ht="24.95" customHeight="1">
      <c r="A64" s="29"/>
      <c r="B64" s="30"/>
      <c r="C64" s="30"/>
    </row>
    <row r="65" spans="1:18" ht="42.75" customHeight="1">
      <c r="A65" s="60" t="s">
        <v>4</v>
      </c>
      <c r="B65" s="696">
        <f>SUM(B29,P29,AB29,B60,O60,AO29)</f>
        <v>470845</v>
      </c>
      <c r="C65" s="697"/>
      <c r="D65" s="61" t="s">
        <v>5</v>
      </c>
      <c r="E65" s="62">
        <f>SUM(C60,P60,C29,Q29,AC29,AP29)</f>
        <v>10127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12249</v>
      </c>
      <c r="L65" s="688" t="s">
        <v>108</v>
      </c>
      <c r="M65" s="689"/>
      <c r="N65" s="690">
        <f>SUM(F60,F29,U29,AG29,AT29)</f>
        <v>214934</v>
      </c>
      <c r="O65" s="691"/>
    </row>
    <row r="66" spans="1:18" ht="15.75" customHeight="1">
      <c r="A66" s="371"/>
      <c r="B66" s="371"/>
      <c r="C66" s="371"/>
      <c r="D66" s="371"/>
      <c r="E66" s="371"/>
      <c r="F66" s="371"/>
      <c r="G66" s="371"/>
      <c r="H66" s="371"/>
      <c r="I66" s="371"/>
    </row>
    <row r="67" spans="1:18" ht="15.75" customHeight="1">
      <c r="A67" s="371"/>
      <c r="B67" s="371"/>
      <c r="C67" s="371"/>
      <c r="D67" s="371"/>
      <c r="E67" s="371"/>
      <c r="F67" s="371"/>
      <c r="G67" s="371"/>
      <c r="H67" s="371"/>
      <c r="I67" s="371"/>
      <c r="O67">
        <v>177</v>
      </c>
      <c r="Q67">
        <v>216934</v>
      </c>
      <c r="R67">
        <f>Q67-O67</f>
        <v>216757</v>
      </c>
    </row>
    <row r="68" spans="1:18" ht="15.75" customHeight="1">
      <c r="C68" s="371"/>
      <c r="D68" s="371"/>
      <c r="E68" s="371"/>
      <c r="F68" s="371"/>
      <c r="G68" s="371"/>
      <c r="H68" s="371"/>
      <c r="I68" s="371"/>
    </row>
    <row r="69" spans="1:18" ht="15.75" customHeight="1"/>
    <row r="70" spans="1:18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-214934</v>
      </c>
    </row>
    <row r="71" spans="1:18" ht="18.75">
      <c r="A71" s="7" t="s">
        <v>48</v>
      </c>
      <c r="B71" s="8">
        <v>6450</v>
      </c>
      <c r="C71" s="8">
        <v>3870</v>
      </c>
      <c r="D71" s="63">
        <v>3840</v>
      </c>
      <c r="E71" s="34"/>
      <c r="F71" s="34">
        <f>SUM(B71:E71)</f>
        <v>14160</v>
      </c>
      <c r="G71" s="33"/>
      <c r="H71" s="33"/>
      <c r="I71" s="179">
        <v>22393</v>
      </c>
      <c r="J71" s="371"/>
      <c r="K71" s="5">
        <v>1</v>
      </c>
      <c r="L71" s="5">
        <v>4</v>
      </c>
      <c r="M71" s="5">
        <f>L71+K71</f>
        <v>5</v>
      </c>
    </row>
    <row r="72" spans="1:18" ht="18.75">
      <c r="A72" s="7" t="s">
        <v>49</v>
      </c>
      <c r="B72" s="8">
        <v>284</v>
      </c>
      <c r="C72" s="8">
        <v>3185</v>
      </c>
      <c r="D72" s="63"/>
      <c r="E72" s="34"/>
      <c r="F72" s="34">
        <f>SUM(B72:E72)</f>
        <v>3469</v>
      </c>
      <c r="G72" s="33"/>
      <c r="H72" s="33"/>
      <c r="I72" s="180">
        <v>2321</v>
      </c>
      <c r="J72" s="371"/>
      <c r="K72" s="66">
        <v>32</v>
      </c>
      <c r="L72" s="67">
        <v>84</v>
      </c>
      <c r="M72" s="5">
        <f>L72+K72</f>
        <v>116</v>
      </c>
    </row>
    <row r="73" spans="1:18" ht="18.75">
      <c r="A73" s="10" t="s">
        <v>50</v>
      </c>
      <c r="B73" s="8"/>
      <c r="C73" s="8"/>
      <c r="D73" s="63"/>
      <c r="E73" s="34">
        <v>31</v>
      </c>
      <c r="F73" s="34"/>
      <c r="G73" s="33"/>
      <c r="H73" s="33"/>
      <c r="I73" s="180">
        <v>106</v>
      </c>
      <c r="J73" s="371"/>
      <c r="K73" s="9">
        <f>K71/K72*100-100</f>
        <v>-96.875</v>
      </c>
      <c r="L73" s="9">
        <f>L71/L72*100-100</f>
        <v>-95.238095238095241</v>
      </c>
      <c r="M73" s="9">
        <f>M71/M72*100-100</f>
        <v>-95.689655172413794</v>
      </c>
    </row>
    <row r="74" spans="1:18" ht="18.75">
      <c r="A74" s="10" t="s">
        <v>50</v>
      </c>
      <c r="B74" s="8">
        <f>B71+B72</f>
        <v>6734</v>
      </c>
      <c r="C74" s="8">
        <f>C71+C72</f>
        <v>7055</v>
      </c>
      <c r="D74" s="8">
        <f>D71+D72</f>
        <v>3840</v>
      </c>
      <c r="E74" s="8">
        <f>E71+E72</f>
        <v>0</v>
      </c>
      <c r="F74" s="34">
        <f>SUM(B74:E74)</f>
        <v>17629</v>
      </c>
      <c r="G74" s="33"/>
      <c r="H74" s="33"/>
      <c r="I74" s="180">
        <v>894</v>
      </c>
      <c r="J74" s="371"/>
      <c r="K74" s="371"/>
      <c r="L74" s="371"/>
    </row>
    <row r="75" spans="1:18" ht="15.75" customHeight="1">
      <c r="I75" s="180"/>
      <c r="J75" s="371"/>
      <c r="K75" s="371"/>
      <c r="L75" s="371"/>
    </row>
    <row r="76" spans="1:18" ht="18.75">
      <c r="A76" s="7" t="s">
        <v>51</v>
      </c>
      <c r="B76" s="6"/>
      <c r="C76" s="6"/>
      <c r="I76" s="181"/>
    </row>
    <row r="77" spans="1:18" ht="15.75" customHeight="1">
      <c r="I77" s="181"/>
    </row>
    <row r="78" spans="1:18" ht="15.75" customHeight="1">
      <c r="I78" s="181"/>
      <c r="K78" s="692"/>
      <c r="L78" s="692"/>
    </row>
    <row r="79" spans="1:18" ht="15.75" customHeight="1">
      <c r="I79" s="182"/>
      <c r="K79" s="693"/>
      <c r="L79" s="693"/>
    </row>
    <row r="80" spans="1:18" ht="24">
      <c r="A80" s="684"/>
      <c r="B80" s="685"/>
      <c r="C80" s="685"/>
      <c r="D80" s="685"/>
      <c r="E80" s="371"/>
      <c r="F80" s="371"/>
      <c r="G80" s="371"/>
      <c r="H80" s="371"/>
      <c r="I80" s="183">
        <f>SUM(I71:I79)</f>
        <v>25714</v>
      </c>
      <c r="J80" s="92"/>
      <c r="K80" s="93"/>
    </row>
    <row r="81" spans="1:15" ht="23.25">
      <c r="A81" s="687"/>
      <c r="B81" s="685"/>
      <c r="C81" s="686"/>
      <c r="D81" s="685"/>
      <c r="E81" s="371"/>
      <c r="F81" s="371"/>
      <c r="G81" s="371"/>
      <c r="H81" s="371"/>
      <c r="I81" s="371"/>
      <c r="J81" s="92"/>
      <c r="K81" s="93"/>
    </row>
    <row r="82" spans="1:15" ht="23.25">
      <c r="A82" s="687"/>
      <c r="B82" s="685"/>
      <c r="C82" s="686"/>
      <c r="D82" s="685"/>
      <c r="E82" s="371"/>
      <c r="F82" s="371"/>
      <c r="G82" s="371"/>
      <c r="H82" s="371"/>
      <c r="I82" s="371"/>
      <c r="J82" s="94"/>
      <c r="K82" s="93"/>
    </row>
    <row r="83" spans="1:15" ht="24">
      <c r="A83" s="684"/>
      <c r="B83" s="685"/>
      <c r="C83" s="686"/>
      <c r="D83" s="685"/>
      <c r="E83" s="371"/>
      <c r="F83" s="371"/>
      <c r="G83" s="371"/>
      <c r="H83" s="371"/>
      <c r="I83" s="371"/>
      <c r="J83" s="93"/>
      <c r="K83" s="93"/>
    </row>
    <row r="84" spans="1:15" ht="24">
      <c r="A84" s="684"/>
      <c r="B84" s="685"/>
      <c r="C84" s="686"/>
      <c r="D84" s="685"/>
      <c r="E84" s="371"/>
      <c r="F84" s="371"/>
      <c r="G84" s="371"/>
      <c r="H84" s="371"/>
      <c r="I84" s="371"/>
      <c r="J84" s="93"/>
      <c r="K84" s="93"/>
    </row>
    <row r="85" spans="1:15" ht="24">
      <c r="A85" s="684"/>
      <c r="B85" s="685"/>
      <c r="C85" s="686"/>
      <c r="D85" s="685"/>
      <c r="E85" s="371"/>
      <c r="F85" s="371"/>
      <c r="G85" s="371"/>
      <c r="H85" s="371"/>
      <c r="I85" s="371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85:B85"/>
    <mergeCell ref="C85:D85"/>
    <mergeCell ref="A82:B82"/>
    <mergeCell ref="C82:D82"/>
    <mergeCell ref="A83:B83"/>
    <mergeCell ref="C83:D83"/>
    <mergeCell ref="A84:B84"/>
    <mergeCell ref="C84:D84"/>
    <mergeCell ref="L65:M65"/>
    <mergeCell ref="N65:O65"/>
    <mergeCell ref="K78:L78"/>
    <mergeCell ref="K79:L79"/>
    <mergeCell ref="A80:D80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37:J37"/>
    <mergeCell ref="I38:J38"/>
    <mergeCell ref="I39:J39"/>
    <mergeCell ref="A1:J1"/>
    <mergeCell ref="O1:V1"/>
    <mergeCell ref="AA1:AH1"/>
    <mergeCell ref="AN1:AU1"/>
    <mergeCell ref="A2:J2"/>
    <mergeCell ref="O2:V2"/>
    <mergeCell ref="AA2:AH2"/>
    <mergeCell ref="AN2:AU2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61"/>
  <sheetViews>
    <sheetView topLeftCell="A8" zoomScale="110" zoomScaleNormal="110" zoomScaleSheetLayoutView="110" workbookViewId="0">
      <selection activeCell="D33" sqref="D33"/>
    </sheetView>
  </sheetViews>
  <sheetFormatPr defaultColWidth="14.42578125" defaultRowHeight="15" customHeight="1"/>
  <cols>
    <col min="1" max="1" width="11.5703125" bestFit="1" customWidth="1"/>
    <col min="2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21" ht="20.25" customHeight="1">
      <c r="A1" s="660" t="s">
        <v>283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21" ht="27">
      <c r="A2" s="377" t="s">
        <v>52</v>
      </c>
      <c r="B2" s="217" t="s">
        <v>53</v>
      </c>
      <c r="C2" s="662" t="s">
        <v>54</v>
      </c>
      <c r="D2" s="662"/>
      <c r="E2" s="218" t="s">
        <v>55</v>
      </c>
      <c r="F2" s="377" t="s">
        <v>56</v>
      </c>
      <c r="G2" s="377" t="s">
        <v>57</v>
      </c>
      <c r="H2" s="377" t="s">
        <v>58</v>
      </c>
    </row>
    <row r="3" spans="1:21" ht="27">
      <c r="A3" s="19"/>
      <c r="B3" s="219"/>
      <c r="C3" s="663"/>
      <c r="D3" s="663"/>
      <c r="E3" s="121"/>
      <c r="F3" s="19"/>
      <c r="G3" s="19"/>
      <c r="H3" s="379" t="s">
        <v>266</v>
      </c>
    </row>
    <row r="4" spans="1:21" ht="18.75">
      <c r="A4" s="19"/>
      <c r="B4" s="219"/>
      <c r="C4" s="664" t="s">
        <v>1</v>
      </c>
      <c r="D4" s="664"/>
      <c r="E4" s="121"/>
      <c r="F4" s="19"/>
      <c r="G4" s="19"/>
      <c r="H4" s="20"/>
    </row>
    <row r="5" spans="1:21">
      <c r="A5" s="19">
        <v>20</v>
      </c>
      <c r="B5" s="376">
        <v>10.15</v>
      </c>
      <c r="C5" s="666" t="s">
        <v>281</v>
      </c>
      <c r="D5" s="667"/>
      <c r="E5" s="19">
        <v>450.27</v>
      </c>
      <c r="F5" s="19">
        <v>0</v>
      </c>
      <c r="G5" s="19">
        <v>194</v>
      </c>
      <c r="H5" s="20" t="s">
        <v>282</v>
      </c>
    </row>
    <row r="6" spans="1:21">
      <c r="A6" s="19"/>
      <c r="B6" s="219"/>
      <c r="C6" s="659"/>
      <c r="D6" s="659"/>
      <c r="E6" s="121"/>
      <c r="F6" s="19"/>
      <c r="G6" s="19"/>
      <c r="H6" s="20"/>
      <c r="L6" s="15"/>
      <c r="M6" s="16"/>
    </row>
    <row r="7" spans="1:21" ht="18.75">
      <c r="A7" s="19"/>
      <c r="B7" s="219"/>
      <c r="C7" s="664" t="s">
        <v>91</v>
      </c>
      <c r="D7" s="664"/>
      <c r="E7" s="121"/>
      <c r="F7" s="19"/>
      <c r="G7" s="19"/>
      <c r="H7" s="20"/>
      <c r="J7" s="129"/>
      <c r="L7" s="15"/>
      <c r="M7" s="16"/>
      <c r="N7">
        <v>440</v>
      </c>
      <c r="O7">
        <v>517</v>
      </c>
      <c r="P7">
        <v>520</v>
      </c>
      <c r="Q7">
        <v>1210</v>
      </c>
      <c r="R7">
        <v>80</v>
      </c>
      <c r="T7">
        <v>70</v>
      </c>
      <c r="U7">
        <v>1185</v>
      </c>
    </row>
    <row r="8" spans="1:21">
      <c r="A8" s="19">
        <v>57</v>
      </c>
      <c r="B8" s="376">
        <v>6.15</v>
      </c>
      <c r="C8" s="666" t="s">
        <v>231</v>
      </c>
      <c r="D8" s="667"/>
      <c r="E8" s="19">
        <v>241.62</v>
      </c>
      <c r="F8" s="19">
        <v>4</v>
      </c>
      <c r="G8" s="19">
        <v>241.62</v>
      </c>
      <c r="H8" s="20" t="s">
        <v>232</v>
      </c>
      <c r="J8" s="129"/>
      <c r="L8" s="15"/>
      <c r="M8" s="16"/>
    </row>
    <row r="9" spans="1:21">
      <c r="A9" s="19">
        <v>61</v>
      </c>
      <c r="B9" s="376">
        <v>18.45</v>
      </c>
      <c r="C9" s="666" t="s">
        <v>148</v>
      </c>
      <c r="D9" s="667"/>
      <c r="E9" s="19">
        <v>107.23</v>
      </c>
      <c r="F9" s="19">
        <v>0</v>
      </c>
      <c r="G9" s="19">
        <v>10</v>
      </c>
      <c r="H9" s="379" t="s">
        <v>230</v>
      </c>
      <c r="J9" s="117"/>
      <c r="L9" s="15"/>
      <c r="M9" s="16"/>
      <c r="O9">
        <v>538</v>
      </c>
      <c r="P9">
        <v>510</v>
      </c>
      <c r="Q9">
        <v>1220</v>
      </c>
      <c r="R9">
        <v>110</v>
      </c>
      <c r="T9">
        <v>84</v>
      </c>
      <c r="U9">
        <v>1205</v>
      </c>
    </row>
    <row r="10" spans="1:21">
      <c r="A10" s="11">
        <v>69</v>
      </c>
      <c r="B10" s="120">
        <v>6.3</v>
      </c>
      <c r="C10" s="659" t="s">
        <v>277</v>
      </c>
      <c r="D10" s="659"/>
      <c r="E10" s="122">
        <v>297.29000000000002</v>
      </c>
      <c r="F10" s="11">
        <v>2</v>
      </c>
      <c r="G10" s="11">
        <v>297.29000000000002</v>
      </c>
      <c r="H10" s="20" t="s">
        <v>232</v>
      </c>
      <c r="J10" s="117">
        <v>1</v>
      </c>
      <c r="L10" s="15"/>
      <c r="M10" s="16"/>
    </row>
    <row r="11" spans="1:21">
      <c r="A11" s="19" t="s">
        <v>101</v>
      </c>
      <c r="B11" s="219">
        <v>5.3</v>
      </c>
      <c r="C11" s="659" t="s">
        <v>60</v>
      </c>
      <c r="D11" s="659"/>
      <c r="E11" s="121">
        <v>519.36</v>
      </c>
      <c r="F11" s="19">
        <v>13</v>
      </c>
      <c r="G11" s="19">
        <v>519.36</v>
      </c>
      <c r="H11" s="20" t="s">
        <v>59</v>
      </c>
      <c r="J11" s="117">
        <v>1</v>
      </c>
      <c r="L11" s="15"/>
      <c r="M11" s="16"/>
      <c r="T11">
        <v>1186</v>
      </c>
      <c r="U11">
        <v>80</v>
      </c>
    </row>
    <row r="12" spans="1:21">
      <c r="A12" s="19"/>
      <c r="B12" s="219"/>
      <c r="C12" s="668"/>
      <c r="D12" s="669"/>
      <c r="E12" s="121"/>
      <c r="F12" s="19"/>
      <c r="G12" s="19"/>
      <c r="H12" s="20"/>
      <c r="J12" s="129"/>
      <c r="L12" s="15"/>
      <c r="M12" s="16"/>
      <c r="Q12">
        <v>100</v>
      </c>
      <c r="R12">
        <v>1230</v>
      </c>
      <c r="T12">
        <v>100</v>
      </c>
      <c r="U12">
        <v>1190</v>
      </c>
    </row>
    <row r="13" spans="1:21" ht="18.75">
      <c r="A13" s="19"/>
      <c r="B13" s="219"/>
      <c r="C13" s="664" t="s">
        <v>21</v>
      </c>
      <c r="D13" s="664"/>
      <c r="E13" s="121"/>
      <c r="F13" s="19"/>
      <c r="G13" s="19"/>
      <c r="H13" s="20"/>
      <c r="J13" s="129"/>
      <c r="L13" s="15"/>
      <c r="M13" s="16"/>
      <c r="Q13">
        <v>80</v>
      </c>
      <c r="R13">
        <v>1210</v>
      </c>
    </row>
    <row r="14" spans="1:21">
      <c r="A14" s="19">
        <v>31</v>
      </c>
      <c r="B14" s="219">
        <v>12.55</v>
      </c>
      <c r="C14" s="659" t="s">
        <v>93</v>
      </c>
      <c r="D14" s="659"/>
      <c r="E14" s="121">
        <v>54.8</v>
      </c>
      <c r="F14" s="19">
        <v>2</v>
      </c>
      <c r="G14" s="19">
        <f>E14</f>
        <v>54.8</v>
      </c>
      <c r="H14" s="20" t="s">
        <v>59</v>
      </c>
      <c r="J14" s="129"/>
      <c r="L14" s="15"/>
      <c r="M14" s="16"/>
    </row>
    <row r="15" spans="1:21">
      <c r="A15" s="19">
        <v>70</v>
      </c>
      <c r="B15" s="219">
        <v>7</v>
      </c>
      <c r="C15" s="659" t="s">
        <v>151</v>
      </c>
      <c r="D15" s="659"/>
      <c r="E15" s="121">
        <v>135.61000000000001</v>
      </c>
      <c r="F15" s="19">
        <v>2</v>
      </c>
      <c r="G15" s="19">
        <f>F15*E15</f>
        <v>271.22000000000003</v>
      </c>
      <c r="H15" s="20" t="s">
        <v>232</v>
      </c>
      <c r="J15" s="129">
        <v>1</v>
      </c>
      <c r="L15" s="15"/>
      <c r="M15" s="16"/>
      <c r="Q15">
        <v>80</v>
      </c>
      <c r="R15">
        <v>1210</v>
      </c>
    </row>
    <row r="16" spans="1:21">
      <c r="A16" s="19">
        <v>72</v>
      </c>
      <c r="B16" s="219">
        <v>8</v>
      </c>
      <c r="C16" s="659" t="s">
        <v>151</v>
      </c>
      <c r="D16" s="659"/>
      <c r="E16" s="121">
        <v>140.62</v>
      </c>
      <c r="F16" s="19">
        <v>2</v>
      </c>
      <c r="G16" s="19">
        <f>F16*E16</f>
        <v>281.24</v>
      </c>
      <c r="H16" s="20" t="s">
        <v>59</v>
      </c>
      <c r="J16" s="129">
        <v>1</v>
      </c>
      <c r="L16" s="15"/>
      <c r="M16" s="16"/>
      <c r="Q16">
        <v>100</v>
      </c>
      <c r="R16">
        <v>1210</v>
      </c>
      <c r="T16">
        <v>1210</v>
      </c>
      <c r="U16">
        <v>100</v>
      </c>
    </row>
    <row r="17" spans="1:21">
      <c r="A17" s="19" t="s">
        <v>257</v>
      </c>
      <c r="B17" s="219">
        <v>14</v>
      </c>
      <c r="C17" s="659" t="s">
        <v>252</v>
      </c>
      <c r="D17" s="659"/>
      <c r="E17" s="121">
        <v>239.28</v>
      </c>
      <c r="F17" s="19">
        <v>2</v>
      </c>
      <c r="G17" s="19">
        <f>F17*E17</f>
        <v>478.56</v>
      </c>
      <c r="H17" s="20" t="s">
        <v>232</v>
      </c>
      <c r="J17" s="129">
        <v>1</v>
      </c>
      <c r="L17" s="15"/>
      <c r="M17" s="16"/>
    </row>
    <row r="18" spans="1:21">
      <c r="A18" s="19" t="s">
        <v>150</v>
      </c>
      <c r="B18" s="219">
        <v>13.3</v>
      </c>
      <c r="C18" s="659" t="s">
        <v>146</v>
      </c>
      <c r="D18" s="659"/>
      <c r="E18" s="121">
        <v>433.34</v>
      </c>
      <c r="F18" s="19">
        <v>6</v>
      </c>
      <c r="G18" s="19">
        <v>433.34</v>
      </c>
      <c r="H18" s="20" t="s">
        <v>59</v>
      </c>
      <c r="J18" s="117">
        <v>1</v>
      </c>
      <c r="L18" s="15"/>
      <c r="M18" s="16"/>
      <c r="Q18">
        <v>120</v>
      </c>
      <c r="R18">
        <v>1267</v>
      </c>
      <c r="T18">
        <v>120</v>
      </c>
      <c r="U18">
        <v>1225</v>
      </c>
    </row>
    <row r="19" spans="1:21" ht="15" customHeight="1">
      <c r="A19" s="11">
        <v>79</v>
      </c>
      <c r="B19" s="12">
        <v>10.3</v>
      </c>
      <c r="C19" s="670" t="s">
        <v>147</v>
      </c>
      <c r="D19" s="671"/>
      <c r="E19" s="11">
        <v>34.83</v>
      </c>
      <c r="F19" s="11">
        <v>2</v>
      </c>
      <c r="G19" s="11">
        <v>34.83</v>
      </c>
      <c r="H19" s="13" t="s">
        <v>59</v>
      </c>
      <c r="J19" s="117"/>
      <c r="L19" s="15"/>
      <c r="M19" s="16"/>
      <c r="T19">
        <v>100</v>
      </c>
      <c r="U19">
        <v>1140</v>
      </c>
    </row>
    <row r="20" spans="1:21">
      <c r="A20" s="19">
        <v>80</v>
      </c>
      <c r="B20" s="219">
        <v>15.1</v>
      </c>
      <c r="C20" s="672" t="s">
        <v>62</v>
      </c>
      <c r="D20" s="672"/>
      <c r="E20" s="121">
        <v>49.76</v>
      </c>
      <c r="F20" s="19">
        <v>2</v>
      </c>
      <c r="G20" s="19">
        <v>49.76</v>
      </c>
      <c r="H20" s="20" t="s">
        <v>59</v>
      </c>
      <c r="J20" s="117"/>
      <c r="L20" s="15"/>
      <c r="M20" s="16"/>
      <c r="T20">
        <v>1230</v>
      </c>
      <c r="U20">
        <v>110</v>
      </c>
    </row>
    <row r="21" spans="1:21">
      <c r="A21" s="19">
        <v>82</v>
      </c>
      <c r="B21" s="219">
        <v>15.5</v>
      </c>
      <c r="C21" s="672" t="s">
        <v>63</v>
      </c>
      <c r="D21" s="672"/>
      <c r="E21" s="121">
        <v>44.76</v>
      </c>
      <c r="F21" s="19">
        <v>2</v>
      </c>
      <c r="G21" s="19">
        <v>44.76</v>
      </c>
      <c r="H21" s="20" t="s">
        <v>59</v>
      </c>
      <c r="J21" s="117"/>
      <c r="L21" s="15"/>
      <c r="M21" s="16"/>
      <c r="T21">
        <v>140</v>
      </c>
      <c r="U21">
        <v>1290</v>
      </c>
    </row>
    <row r="22" spans="1:21" ht="15" customHeight="1">
      <c r="A22" s="19">
        <v>92</v>
      </c>
      <c r="B22" s="219">
        <v>9.3000000000000007</v>
      </c>
      <c r="C22" s="659" t="s">
        <v>280</v>
      </c>
      <c r="D22" s="659"/>
      <c r="E22" s="121">
        <v>325.22000000000003</v>
      </c>
      <c r="F22" s="19">
        <v>5</v>
      </c>
      <c r="G22" s="19">
        <v>325.22000000000003</v>
      </c>
      <c r="H22" s="20" t="s">
        <v>232</v>
      </c>
      <c r="J22" s="117">
        <v>1</v>
      </c>
      <c r="L22" s="15"/>
      <c r="M22" s="16"/>
    </row>
    <row r="23" spans="1:21">
      <c r="A23" s="19"/>
      <c r="B23" s="219"/>
      <c r="C23" s="659"/>
      <c r="D23" s="659"/>
      <c r="E23" s="19"/>
      <c r="F23" s="19"/>
      <c r="G23" s="19"/>
      <c r="H23" s="20"/>
      <c r="J23" s="117"/>
      <c r="L23" s="15"/>
      <c r="M23" s="16"/>
    </row>
    <row r="24" spans="1:21" ht="13.5" customHeight="1">
      <c r="A24" s="19"/>
      <c r="B24" s="219"/>
      <c r="C24" s="663"/>
      <c r="D24" s="663"/>
      <c r="E24" s="122"/>
      <c r="F24" s="11"/>
      <c r="G24" s="11"/>
      <c r="H24" s="20"/>
      <c r="J24" s="15"/>
      <c r="L24" s="15"/>
      <c r="M24" s="17"/>
      <c r="N24" s="64"/>
      <c r="O24" s="65"/>
      <c r="P24" s="17"/>
      <c r="Q24" s="17"/>
      <c r="R24" s="17"/>
      <c r="S24" s="18"/>
    </row>
    <row r="25" spans="1:21" ht="15" customHeight="1">
      <c r="A25" s="19"/>
      <c r="B25" s="219"/>
      <c r="C25" s="662" t="s">
        <v>61</v>
      </c>
      <c r="D25" s="662"/>
      <c r="E25" s="121"/>
      <c r="F25" s="19">
        <f>SUM(F5:F22)</f>
        <v>44</v>
      </c>
      <c r="G25" s="19">
        <f>SUM(G5:G22)</f>
        <v>3236.0000000000009</v>
      </c>
      <c r="H25" s="20"/>
    </row>
    <row r="28" spans="1:21" ht="19.5" customHeight="1">
      <c r="A28" s="675" t="s">
        <v>114</v>
      </c>
      <c r="B28" s="676"/>
      <c r="C28" s="676"/>
      <c r="D28" s="676"/>
      <c r="E28" s="676"/>
      <c r="F28" s="676"/>
      <c r="J28" s="378" t="s">
        <v>124</v>
      </c>
      <c r="K28" s="677">
        <v>45212</v>
      </c>
      <c r="L28" s="677"/>
    </row>
    <row r="29" spans="1:21" ht="49.5">
      <c r="A29" s="375" t="s">
        <v>119</v>
      </c>
      <c r="B29" s="374" t="s">
        <v>53</v>
      </c>
      <c r="C29" s="374" t="s">
        <v>113</v>
      </c>
      <c r="D29" s="374" t="s">
        <v>4</v>
      </c>
      <c r="E29" s="374" t="s">
        <v>5</v>
      </c>
      <c r="F29" s="374" t="s">
        <v>115</v>
      </c>
      <c r="G29" s="114" t="s">
        <v>7</v>
      </c>
      <c r="H29" s="375" t="s">
        <v>116</v>
      </c>
      <c r="I29" s="678" t="s">
        <v>140</v>
      </c>
      <c r="J29" s="678"/>
      <c r="K29" s="678" t="s">
        <v>141</v>
      </c>
      <c r="L29" s="678"/>
      <c r="O29" s="678" t="s">
        <v>125</v>
      </c>
      <c r="P29" s="678"/>
      <c r="Q29" s="678" t="s">
        <v>126</v>
      </c>
      <c r="R29" s="678"/>
    </row>
    <row r="30" spans="1:21" ht="20.100000000000001" customHeight="1">
      <c r="A30" s="88">
        <v>1</v>
      </c>
      <c r="B30" s="123">
        <v>7</v>
      </c>
      <c r="C30" s="113">
        <v>246</v>
      </c>
      <c r="D30" s="19">
        <v>2781</v>
      </c>
      <c r="E30" s="19">
        <v>27</v>
      </c>
      <c r="F30" s="119">
        <v>232.2</v>
      </c>
      <c r="G30" s="115">
        <f>D30/F30</f>
        <v>11.976744186046512</v>
      </c>
      <c r="H30" s="34">
        <v>1</v>
      </c>
      <c r="I30" s="679" t="s">
        <v>129</v>
      </c>
      <c r="J30" s="679"/>
      <c r="K30" s="679" t="s">
        <v>152</v>
      </c>
      <c r="L30" s="679"/>
      <c r="O30" s="679" t="s">
        <v>127</v>
      </c>
      <c r="P30" s="679"/>
      <c r="Q30" s="679" t="s">
        <v>136</v>
      </c>
      <c r="R30" s="679"/>
      <c r="S30">
        <v>434</v>
      </c>
      <c r="T30" s="15" t="s">
        <v>131</v>
      </c>
    </row>
    <row r="31" spans="1:21" ht="20.100000000000001" customHeight="1">
      <c r="A31" s="88">
        <v>2</v>
      </c>
      <c r="B31" s="123">
        <v>15.45</v>
      </c>
      <c r="C31" s="113">
        <v>246</v>
      </c>
      <c r="D31" s="19">
        <v>2241</v>
      </c>
      <c r="E31" s="19">
        <v>22</v>
      </c>
      <c r="F31" s="119">
        <v>232.2</v>
      </c>
      <c r="G31" s="115">
        <f>D31/F31</f>
        <v>9.6511627906976756</v>
      </c>
      <c r="H31" s="34">
        <v>1</v>
      </c>
      <c r="I31" s="679" t="s">
        <v>255</v>
      </c>
      <c r="J31" s="679"/>
      <c r="K31" s="679" t="s">
        <v>138</v>
      </c>
      <c r="L31" s="679"/>
      <c r="O31" s="679" t="s">
        <v>128</v>
      </c>
      <c r="P31" s="679"/>
      <c r="Q31" s="679" t="s">
        <v>137</v>
      </c>
      <c r="R31" s="679"/>
      <c r="S31">
        <v>60</v>
      </c>
      <c r="T31" s="15" t="s">
        <v>132</v>
      </c>
    </row>
    <row r="32" spans="1:21" ht="20.100000000000001" customHeight="1">
      <c r="A32" s="88"/>
      <c r="B32" s="123"/>
      <c r="C32" s="113"/>
      <c r="D32" s="19"/>
      <c r="E32" s="19"/>
      <c r="F32" s="119"/>
      <c r="G32" s="115"/>
      <c r="H32" s="34"/>
      <c r="I32" s="680"/>
      <c r="J32" s="681"/>
      <c r="K32" s="679"/>
      <c r="L32" s="679"/>
      <c r="O32" s="679" t="s">
        <v>129</v>
      </c>
      <c r="P32" s="679"/>
      <c r="Q32" s="679" t="s">
        <v>138</v>
      </c>
      <c r="R32" s="679"/>
      <c r="S32">
        <v>170</v>
      </c>
      <c r="T32" s="15" t="s">
        <v>133</v>
      </c>
    </row>
    <row r="33" spans="1:20" ht="20.100000000000001" customHeight="1">
      <c r="A33" s="34"/>
      <c r="B33" s="119"/>
      <c r="C33" s="113"/>
      <c r="D33" s="19"/>
      <c r="E33" s="19"/>
      <c r="F33" s="119"/>
      <c r="G33" s="115"/>
      <c r="H33" s="34"/>
      <c r="I33" s="679"/>
      <c r="J33" s="679"/>
      <c r="K33" s="679"/>
      <c r="L33" s="679"/>
      <c r="O33" s="679" t="s">
        <v>130</v>
      </c>
      <c r="P33" s="679"/>
      <c r="Q33" s="679" t="s">
        <v>139</v>
      </c>
      <c r="R33" s="679"/>
      <c r="S33">
        <v>1078</v>
      </c>
      <c r="T33" s="15" t="s">
        <v>134</v>
      </c>
    </row>
    <row r="34" spans="1:20" ht="20.100000000000001" customHeight="1">
      <c r="A34" s="34"/>
      <c r="B34" s="116"/>
      <c r="C34" s="116"/>
      <c r="D34" s="116">
        <f>SUM(D30:D33)</f>
        <v>5022</v>
      </c>
      <c r="E34" s="116">
        <f>SUM(E30:E33)</f>
        <v>49</v>
      </c>
      <c r="F34" s="119">
        <f>SUM(F30:F33)</f>
        <v>464.4</v>
      </c>
      <c r="G34" s="115">
        <f t="shared" ref="G34" si="0">D34/F34</f>
        <v>10.813953488372093</v>
      </c>
      <c r="H34" s="116">
        <f>SUM(H30:H33)</f>
        <v>2</v>
      </c>
      <c r="I34" s="682"/>
      <c r="J34" s="682"/>
      <c r="K34" s="682"/>
      <c r="L34" s="682"/>
      <c r="O34" s="680" t="s">
        <v>142</v>
      </c>
      <c r="P34" s="681"/>
      <c r="Q34" s="679" t="s">
        <v>152</v>
      </c>
      <c r="R34" s="679"/>
      <c r="S34">
        <v>191</v>
      </c>
      <c r="T34" s="15" t="s">
        <v>135</v>
      </c>
    </row>
    <row r="37" spans="1:20" ht="15" customHeight="1">
      <c r="A37" s="683" t="s">
        <v>154</v>
      </c>
      <c r="B37" s="683"/>
      <c r="C37" s="683"/>
      <c r="D37" s="683"/>
      <c r="E37" s="683"/>
      <c r="F37" s="683"/>
      <c r="G37" s="683"/>
    </row>
    <row r="38" spans="1:20" ht="15" customHeight="1">
      <c r="A38" s="374" t="s">
        <v>113</v>
      </c>
      <c r="B38" s="374" t="s">
        <v>3</v>
      </c>
      <c r="C38" s="374" t="s">
        <v>155</v>
      </c>
      <c r="D38" s="683" t="s">
        <v>156</v>
      </c>
      <c r="E38" s="683"/>
      <c r="F38" s="683" t="s">
        <v>157</v>
      </c>
      <c r="G38" s="683"/>
    </row>
    <row r="39" spans="1:20" ht="16.5">
      <c r="A39" s="88" t="s">
        <v>268</v>
      </c>
      <c r="B39" s="379" t="s">
        <v>254</v>
      </c>
      <c r="C39" s="19">
        <v>66</v>
      </c>
      <c r="D39" s="683" t="s">
        <v>269</v>
      </c>
      <c r="E39" s="683"/>
      <c r="F39" s="683" t="s">
        <v>270</v>
      </c>
      <c r="G39" s="683"/>
    </row>
    <row r="45" spans="1:20" ht="15" customHeight="1">
      <c r="A45">
        <v>3183</v>
      </c>
      <c r="B45">
        <v>3441</v>
      </c>
      <c r="C45">
        <v>3378</v>
      </c>
      <c r="D45">
        <v>1779</v>
      </c>
      <c r="E45">
        <v>80</v>
      </c>
    </row>
    <row r="46" spans="1:20" ht="15" customHeight="1">
      <c r="A46">
        <v>1326</v>
      </c>
      <c r="B46">
        <v>2593</v>
      </c>
      <c r="C46">
        <v>5129</v>
      </c>
      <c r="D46">
        <v>2003</v>
      </c>
      <c r="E46">
        <v>534</v>
      </c>
    </row>
    <row r="47" spans="1:20" ht="15" customHeight="1">
      <c r="A47">
        <v>2606</v>
      </c>
      <c r="B47">
        <v>2842</v>
      </c>
      <c r="C47">
        <v>6482</v>
      </c>
      <c r="E47">
        <v>528</v>
      </c>
    </row>
    <row r="48" spans="1:20" ht="15" customHeight="1">
      <c r="A48">
        <v>2120</v>
      </c>
      <c r="B48">
        <v>876</v>
      </c>
      <c r="C48">
        <v>2275</v>
      </c>
      <c r="E48">
        <v>-12</v>
      </c>
    </row>
    <row r="49" spans="1:3" ht="15" customHeight="1">
      <c r="A49">
        <v>113</v>
      </c>
      <c r="B49">
        <v>702</v>
      </c>
      <c r="C49">
        <v>7221</v>
      </c>
    </row>
    <row r="50" spans="1:3" ht="15" customHeight="1">
      <c r="A50">
        <v>1694</v>
      </c>
      <c r="B50">
        <v>8744</v>
      </c>
      <c r="C50">
        <v>1057</v>
      </c>
    </row>
    <row r="51" spans="1:3" ht="15" customHeight="1">
      <c r="A51">
        <v>3464</v>
      </c>
      <c r="B51">
        <v>390</v>
      </c>
      <c r="C51">
        <v>9567</v>
      </c>
    </row>
    <row r="52" spans="1:3" ht="15" customHeight="1">
      <c r="A52">
        <v>4551</v>
      </c>
      <c r="B52">
        <v>1994</v>
      </c>
      <c r="C52">
        <v>1015</v>
      </c>
    </row>
    <row r="53" spans="1:3" ht="15" customHeight="1">
      <c r="A53">
        <v>640</v>
      </c>
      <c r="B53">
        <v>5825</v>
      </c>
    </row>
    <row r="54" spans="1:3" ht="15" customHeight="1">
      <c r="A54">
        <v>3629</v>
      </c>
      <c r="B54">
        <v>10310</v>
      </c>
    </row>
    <row r="55" spans="1:3" ht="15" customHeight="1">
      <c r="A55">
        <v>1391</v>
      </c>
    </row>
    <row r="56" spans="1:3" ht="15" customHeight="1">
      <c r="A56">
        <v>5610</v>
      </c>
    </row>
    <row r="57" spans="1:3" ht="15" customHeight="1">
      <c r="A57">
        <v>2973</v>
      </c>
    </row>
    <row r="58" spans="1:3" ht="15" customHeight="1">
      <c r="A58">
        <v>7022</v>
      </c>
    </row>
    <row r="59" spans="1:3" ht="15" customHeight="1">
      <c r="A59">
        <v>7510</v>
      </c>
    </row>
    <row r="60" spans="1:3" ht="15" customHeight="1">
      <c r="A60">
        <v>4285</v>
      </c>
    </row>
    <row r="61" spans="1:3" ht="15" customHeight="1">
      <c r="A61">
        <v>10971</v>
      </c>
    </row>
  </sheetData>
  <mergeCells count="56">
    <mergeCell ref="A37:G37"/>
    <mergeCell ref="D38:E38"/>
    <mergeCell ref="F38:G38"/>
    <mergeCell ref="D39:E39"/>
    <mergeCell ref="F39:G39"/>
    <mergeCell ref="Q33:R33"/>
    <mergeCell ref="I34:J34"/>
    <mergeCell ref="K34:L34"/>
    <mergeCell ref="O34:P34"/>
    <mergeCell ref="Q34:R34"/>
    <mergeCell ref="I33:J33"/>
    <mergeCell ref="K33:L33"/>
    <mergeCell ref="O33:P33"/>
    <mergeCell ref="I32:J32"/>
    <mergeCell ref="K32:L32"/>
    <mergeCell ref="O32:P32"/>
    <mergeCell ref="Q32:R32"/>
    <mergeCell ref="I31:J31"/>
    <mergeCell ref="K31:L31"/>
    <mergeCell ref="O31:P31"/>
    <mergeCell ref="I30:J30"/>
    <mergeCell ref="K30:L30"/>
    <mergeCell ref="O30:P30"/>
    <mergeCell ref="Q30:R30"/>
    <mergeCell ref="Q31:R31"/>
    <mergeCell ref="C16:D16"/>
    <mergeCell ref="C17:D17"/>
    <mergeCell ref="C18:D18"/>
    <mergeCell ref="C19:D19"/>
    <mergeCell ref="Q29:R29"/>
    <mergeCell ref="K28:L28"/>
    <mergeCell ref="I29:J29"/>
    <mergeCell ref="K29:L29"/>
    <mergeCell ref="O29:P29"/>
    <mergeCell ref="C21:D21"/>
    <mergeCell ref="C22:D22"/>
    <mergeCell ref="C23:D23"/>
    <mergeCell ref="C24:D24"/>
    <mergeCell ref="C25:D25"/>
    <mergeCell ref="A28:F28"/>
    <mergeCell ref="C20:D20"/>
    <mergeCell ref="C15:D15"/>
    <mergeCell ref="C14:D14"/>
    <mergeCell ref="A1:H1"/>
    <mergeCell ref="C2:D2"/>
    <mergeCell ref="C3:D3"/>
    <mergeCell ref="C6:D6"/>
    <mergeCell ref="C7:D7"/>
    <mergeCell ref="C8:D8"/>
    <mergeCell ref="C9:D9"/>
    <mergeCell ref="C10:D10"/>
    <mergeCell ref="C11:D11"/>
    <mergeCell ref="C12:D12"/>
    <mergeCell ref="C13:D13"/>
    <mergeCell ref="C4:D4"/>
    <mergeCell ref="C5:D5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4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Y123"/>
  <sheetViews>
    <sheetView topLeftCell="P1" zoomScale="90" zoomScaleNormal="90" workbookViewId="0">
      <selection activeCell="AE19" sqref="AE19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279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373"/>
      <c r="B3" s="705" t="s">
        <v>65</v>
      </c>
      <c r="C3" s="706"/>
      <c r="D3" s="707"/>
      <c r="E3" s="382" t="s">
        <v>65</v>
      </c>
      <c r="F3" s="705" t="s">
        <v>67</v>
      </c>
      <c r="G3" s="707"/>
      <c r="H3" s="384"/>
      <c r="I3" s="382" t="s">
        <v>66</v>
      </c>
      <c r="J3" s="36"/>
      <c r="L3" s="698" t="s">
        <v>86</v>
      </c>
      <c r="M3" s="698"/>
      <c r="O3" s="373"/>
      <c r="P3" s="699" t="s">
        <v>65</v>
      </c>
      <c r="Q3" s="699"/>
      <c r="R3" s="699"/>
      <c r="S3" s="382" t="s">
        <v>65</v>
      </c>
      <c r="T3" s="382"/>
      <c r="U3" s="382" t="s">
        <v>67</v>
      </c>
      <c r="V3" s="27"/>
      <c r="X3" s="698" t="s">
        <v>86</v>
      </c>
      <c r="Y3" s="698"/>
      <c r="AA3" s="373"/>
      <c r="AB3" s="699" t="s">
        <v>65</v>
      </c>
      <c r="AC3" s="699"/>
      <c r="AD3" s="699"/>
      <c r="AE3" s="382" t="s">
        <v>65</v>
      </c>
      <c r="AF3" s="382"/>
      <c r="AG3" s="382" t="s">
        <v>69</v>
      </c>
      <c r="AH3" s="27"/>
      <c r="AK3" s="698" t="s">
        <v>86</v>
      </c>
      <c r="AL3" s="698"/>
      <c r="AN3" s="373"/>
      <c r="AO3" s="699" t="s">
        <v>65</v>
      </c>
      <c r="AP3" s="699"/>
      <c r="AQ3" s="699"/>
      <c r="AR3" s="382" t="s">
        <v>65</v>
      </c>
      <c r="AS3" s="382"/>
      <c r="AT3" s="382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383" t="s">
        <v>6</v>
      </c>
      <c r="E4" s="383" t="s">
        <v>104</v>
      </c>
      <c r="F4" s="383" t="s">
        <v>0</v>
      </c>
      <c r="G4" s="383" t="s">
        <v>68</v>
      </c>
      <c r="H4" s="383" t="s">
        <v>81</v>
      </c>
      <c r="I4" s="383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383" t="s">
        <v>6</v>
      </c>
      <c r="S4" s="383" t="s">
        <v>104</v>
      </c>
      <c r="T4" s="383" t="s">
        <v>81</v>
      </c>
      <c r="U4" s="383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383" t="s">
        <v>6</v>
      </c>
      <c r="AE4" s="383" t="s">
        <v>104</v>
      </c>
      <c r="AF4" s="383" t="s">
        <v>81</v>
      </c>
      <c r="AG4" s="383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383" t="s">
        <v>6</v>
      </c>
      <c r="AR4" s="383" t="s">
        <v>104</v>
      </c>
      <c r="AS4" s="383" t="s">
        <v>81</v>
      </c>
      <c r="AT4" s="383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7755</v>
      </c>
      <c r="C5" s="24">
        <v>158</v>
      </c>
      <c r="D5" s="24"/>
      <c r="E5" s="24">
        <v>491</v>
      </c>
      <c r="F5" s="24"/>
      <c r="G5" s="24"/>
      <c r="H5" s="22">
        <f t="shared" ref="H5:H18" si="0">B5-D5</f>
        <v>7755</v>
      </c>
      <c r="I5" s="22">
        <f t="shared" ref="I5:I18" si="1">G5+F5</f>
        <v>0</v>
      </c>
      <c r="J5" s="38">
        <f>B5/928.72</f>
        <v>8.3502024291497978</v>
      </c>
      <c r="K5" s="386"/>
      <c r="L5" s="386"/>
      <c r="M5" s="386"/>
      <c r="N5" s="386"/>
      <c r="O5" s="26" t="s">
        <v>70</v>
      </c>
      <c r="P5" s="23">
        <v>16372</v>
      </c>
      <c r="Q5" s="24">
        <v>137</v>
      </c>
      <c r="R5" s="24"/>
      <c r="S5" s="24">
        <v>306</v>
      </c>
      <c r="T5" s="22">
        <f t="shared" ref="T5:T28" si="2">P5-R5</f>
        <v>16372</v>
      </c>
      <c r="U5" s="24"/>
      <c r="V5" s="44">
        <f>P5/1191.62</f>
        <v>13.73927930044813</v>
      </c>
      <c r="AA5" s="26" t="s">
        <v>143</v>
      </c>
      <c r="AB5" s="89">
        <v>27405</v>
      </c>
      <c r="AC5" s="89">
        <v>265</v>
      </c>
      <c r="AD5" s="89"/>
      <c r="AE5" s="89">
        <v>66</v>
      </c>
      <c r="AF5" s="22">
        <f t="shared" ref="AF5:AF28" si="3">AB5-AD5</f>
        <v>27405</v>
      </c>
      <c r="AG5" s="89"/>
      <c r="AH5" s="44">
        <f>SUM(AB5:AB6)/384.4</f>
        <v>98.491155046826222</v>
      </c>
      <c r="AJ5" s="21"/>
      <c r="AN5" s="26" t="s">
        <v>82</v>
      </c>
      <c r="AO5" s="89">
        <v>19110</v>
      </c>
      <c r="AP5" s="89">
        <v>202</v>
      </c>
      <c r="AQ5" s="89"/>
      <c r="AR5" s="89">
        <v>1187</v>
      </c>
      <c r="AS5" s="22">
        <f t="shared" ref="AS5:AS28" si="4">AO5-AQ5</f>
        <v>19110</v>
      </c>
      <c r="AT5" s="89"/>
      <c r="AU5" s="44">
        <f>SUM(AO5:AO6)/384.4</f>
        <v>49.713839750260149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386"/>
      <c r="L6" s="386"/>
      <c r="M6" s="386"/>
      <c r="N6" s="386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10455</v>
      </c>
      <c r="AC6" s="89">
        <v>130</v>
      </c>
      <c r="AD6" s="89"/>
      <c r="AE6" s="89">
        <v>218</v>
      </c>
      <c r="AF6" s="22">
        <f t="shared" si="3"/>
        <v>10455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2529</v>
      </c>
      <c r="C7" s="24">
        <v>105</v>
      </c>
      <c r="D7" s="24"/>
      <c r="E7" s="24">
        <v>532</v>
      </c>
      <c r="F7" s="24"/>
      <c r="G7" s="24"/>
      <c r="H7" s="22">
        <f t="shared" si="0"/>
        <v>2529</v>
      </c>
      <c r="I7" s="22">
        <f t="shared" si="1"/>
        <v>0</v>
      </c>
      <c r="J7" s="38">
        <f>B7/902.14</f>
        <v>2.8033342940120161</v>
      </c>
      <c r="K7" s="386"/>
      <c r="L7" s="386"/>
      <c r="M7" s="386"/>
      <c r="N7" s="386"/>
      <c r="O7" s="26" t="s">
        <v>8</v>
      </c>
      <c r="P7" s="23">
        <v>20618</v>
      </c>
      <c r="Q7" s="24">
        <v>260</v>
      </c>
      <c r="R7" s="24"/>
      <c r="S7" s="24">
        <v>427</v>
      </c>
      <c r="T7" s="22">
        <f t="shared" si="2"/>
        <v>20618</v>
      </c>
      <c r="U7" s="24"/>
      <c r="V7" s="44">
        <f>P7/949.48</f>
        <v>21.715044024097399</v>
      </c>
      <c r="AA7" s="26" t="s">
        <v>145</v>
      </c>
      <c r="AB7" s="23">
        <v>7588</v>
      </c>
      <c r="AC7" s="24">
        <v>113</v>
      </c>
      <c r="AD7" s="24"/>
      <c r="AE7" s="24">
        <v>175</v>
      </c>
      <c r="AF7" s="22">
        <f t="shared" si="3"/>
        <v>7588</v>
      </c>
      <c r="AG7" s="24"/>
      <c r="AH7" s="44">
        <f>AB7/550.22</f>
        <v>13.790847297444659</v>
      </c>
      <c r="AJ7" s="21"/>
      <c r="AN7" s="26" t="s">
        <v>74</v>
      </c>
      <c r="AO7" s="23">
        <v>9670</v>
      </c>
      <c r="AP7" s="24">
        <v>91</v>
      </c>
      <c r="AQ7" s="24"/>
      <c r="AR7" s="24">
        <v>521</v>
      </c>
      <c r="AS7" s="22">
        <f t="shared" si="4"/>
        <v>9670</v>
      </c>
      <c r="AT7" s="24"/>
      <c r="AU7" s="44">
        <f>AO7/550.22</f>
        <v>17.574788266511575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386"/>
      <c r="L8" s="386"/>
      <c r="M8" s="386"/>
      <c r="N8" s="386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>
        <v>769</v>
      </c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10191</v>
      </c>
      <c r="C9" s="24">
        <v>151</v>
      </c>
      <c r="D9" s="24"/>
      <c r="E9" s="24"/>
      <c r="F9" s="24"/>
      <c r="G9" s="24"/>
      <c r="H9" s="22">
        <f t="shared" si="0"/>
        <v>10191</v>
      </c>
      <c r="I9" s="22">
        <f t="shared" si="1"/>
        <v>0</v>
      </c>
      <c r="J9" s="38">
        <f>B9/1006.28</f>
        <v>10.127399928449339</v>
      </c>
      <c r="K9" s="386"/>
      <c r="L9" s="386"/>
      <c r="M9" s="386"/>
      <c r="N9" s="386"/>
      <c r="O9" s="26" t="s">
        <v>10</v>
      </c>
      <c r="P9" s="23">
        <v>10824</v>
      </c>
      <c r="Q9" s="24">
        <v>74</v>
      </c>
      <c r="R9" s="24"/>
      <c r="S9" s="24">
        <v>36</v>
      </c>
      <c r="T9" s="22">
        <f t="shared" si="2"/>
        <v>10824</v>
      </c>
      <c r="U9" s="24"/>
      <c r="V9" s="44">
        <f>P9/902.14</f>
        <v>11.998137761323077</v>
      </c>
      <c r="AA9" s="26" t="s">
        <v>80</v>
      </c>
      <c r="AB9" s="23">
        <v>10562</v>
      </c>
      <c r="AC9" s="24">
        <v>213</v>
      </c>
      <c r="AD9" s="24"/>
      <c r="AE9" s="24">
        <v>984</v>
      </c>
      <c r="AF9" s="22">
        <f t="shared" si="3"/>
        <v>10562</v>
      </c>
      <c r="AG9" s="24"/>
      <c r="AH9" s="44">
        <f>AB9/555.02</f>
        <v>19.029944866851647</v>
      </c>
      <c r="AI9" s="386">
        <v>0</v>
      </c>
      <c r="AJ9" s="21"/>
      <c r="AN9" s="26" t="s">
        <v>18</v>
      </c>
      <c r="AO9" s="89">
        <v>13659</v>
      </c>
      <c r="AP9" s="89">
        <v>143</v>
      </c>
      <c r="AQ9" s="89"/>
      <c r="AR9" s="89">
        <v>543</v>
      </c>
      <c r="AS9" s="22">
        <f t="shared" si="4"/>
        <v>13659</v>
      </c>
      <c r="AT9" s="89"/>
      <c r="AU9" s="44">
        <f>AO9/862.06</f>
        <v>15.844604783889753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386"/>
      <c r="L10" s="386"/>
      <c r="M10" s="386"/>
      <c r="N10" s="386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386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2190</v>
      </c>
      <c r="C11" s="24">
        <v>104</v>
      </c>
      <c r="D11" s="24"/>
      <c r="E11" s="24">
        <v>442</v>
      </c>
      <c r="F11" s="24"/>
      <c r="G11" s="24"/>
      <c r="H11" s="22">
        <f t="shared" si="0"/>
        <v>2190</v>
      </c>
      <c r="I11" s="22">
        <f t="shared" si="1"/>
        <v>0</v>
      </c>
      <c r="J11" s="38">
        <f>B11/1264.24</f>
        <v>1.7322660254382078</v>
      </c>
      <c r="K11" s="386"/>
      <c r="L11" s="386"/>
      <c r="M11" s="386"/>
      <c r="N11" s="386">
        <v>10726</v>
      </c>
      <c r="O11" s="26" t="s">
        <v>72</v>
      </c>
      <c r="P11" s="23">
        <v>17222</v>
      </c>
      <c r="Q11" s="24">
        <v>313</v>
      </c>
      <c r="R11" s="24"/>
      <c r="S11" s="24">
        <v>393</v>
      </c>
      <c r="T11" s="22">
        <f t="shared" si="2"/>
        <v>17222</v>
      </c>
      <c r="U11" s="24"/>
      <c r="V11" s="44">
        <f>P11/992.14</f>
        <v>17.358437317314088</v>
      </c>
      <c r="AA11" s="26" t="s">
        <v>76</v>
      </c>
      <c r="AB11" s="23">
        <v>10233</v>
      </c>
      <c r="AC11" s="24">
        <v>231</v>
      </c>
      <c r="AD11" s="24"/>
      <c r="AE11" s="24">
        <v>203</v>
      </c>
      <c r="AF11" s="22">
        <f t="shared" si="3"/>
        <v>10233</v>
      </c>
      <c r="AG11" s="24"/>
      <c r="AH11" s="44">
        <f>AB11/555.02</f>
        <v>18.437173435191525</v>
      </c>
      <c r="AI11" s="386">
        <v>0</v>
      </c>
      <c r="AJ11" s="21"/>
      <c r="AN11" s="26" t="s">
        <v>18</v>
      </c>
      <c r="AO11" s="23">
        <v>16390</v>
      </c>
      <c r="AP11" s="24">
        <v>150</v>
      </c>
      <c r="AQ11" s="24"/>
      <c r="AR11" s="24">
        <v>494</v>
      </c>
      <c r="AS11" s="22">
        <f t="shared" si="4"/>
        <v>16390</v>
      </c>
      <c r="AT11" s="24"/>
      <c r="AU11" s="44">
        <f>AO11/555.02</f>
        <v>29.530467370545207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386"/>
      <c r="L12" s="386"/>
      <c r="M12" s="386"/>
      <c r="N12" s="386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>
        <v>108</v>
      </c>
      <c r="AF12" s="22">
        <f t="shared" si="3"/>
        <v>0</v>
      </c>
      <c r="AG12" s="24"/>
      <c r="AH12" s="44"/>
      <c r="AI12" s="386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18424</v>
      </c>
      <c r="C13" s="24">
        <v>147</v>
      </c>
      <c r="D13" s="24"/>
      <c r="E13" s="24">
        <v>207</v>
      </c>
      <c r="F13" s="24"/>
      <c r="G13" s="24"/>
      <c r="H13" s="22">
        <f t="shared" si="0"/>
        <v>18424</v>
      </c>
      <c r="I13" s="22">
        <f t="shared" si="1"/>
        <v>0</v>
      </c>
      <c r="J13" s="38">
        <f>B13/952.08</f>
        <v>19.351315015544913</v>
      </c>
      <c r="K13" s="386"/>
      <c r="L13" s="386"/>
      <c r="M13" s="386"/>
      <c r="N13" s="386">
        <v>0</v>
      </c>
      <c r="O13" s="26" t="s">
        <v>71</v>
      </c>
      <c r="P13" s="23">
        <v>12062</v>
      </c>
      <c r="Q13" s="24">
        <v>125</v>
      </c>
      <c r="R13" s="24"/>
      <c r="S13" s="24">
        <v>431</v>
      </c>
      <c r="T13" s="22">
        <f t="shared" si="2"/>
        <v>12062</v>
      </c>
      <c r="U13" s="24"/>
      <c r="V13" s="44">
        <f>SUM(P13:P14)/463.52</f>
        <v>26.022609596133933</v>
      </c>
      <c r="AA13" s="26" t="s">
        <v>78</v>
      </c>
      <c r="AB13" s="23">
        <v>10358</v>
      </c>
      <c r="AC13" s="24">
        <v>202</v>
      </c>
      <c r="AD13" s="24"/>
      <c r="AE13" s="24">
        <v>119</v>
      </c>
      <c r="AF13" s="22">
        <f t="shared" si="3"/>
        <v>10358</v>
      </c>
      <c r="AG13" s="24"/>
      <c r="AH13" s="44">
        <f>AB13/555.02</f>
        <v>18.662390544484882</v>
      </c>
      <c r="AI13" s="386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386"/>
      <c r="L14" s="386"/>
      <c r="M14" s="386"/>
      <c r="N14" s="386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386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386"/>
      <c r="L15" s="386"/>
      <c r="M15" s="386"/>
      <c r="N15" s="386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17919</v>
      </c>
      <c r="AC15" s="24">
        <v>304</v>
      </c>
      <c r="AD15" s="24"/>
      <c r="AE15" s="24">
        <v>513</v>
      </c>
      <c r="AF15" s="22">
        <f t="shared" si="3"/>
        <v>17919</v>
      </c>
      <c r="AG15" s="24"/>
      <c r="AH15" s="44">
        <f>AB15/355.58</f>
        <v>50.39372293154846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386"/>
      <c r="L16" s="386"/>
      <c r="M16" s="386"/>
      <c r="N16" s="386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386"/>
      <c r="L17" s="386"/>
      <c r="M17" s="386"/>
      <c r="N17" s="386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6510</v>
      </c>
      <c r="AC17" s="24">
        <v>130</v>
      </c>
      <c r="AD17" s="24"/>
      <c r="AE17" s="24">
        <v>164</v>
      </c>
      <c r="AF17" s="22">
        <f t="shared" si="3"/>
        <v>6510</v>
      </c>
      <c r="AG17" s="24"/>
      <c r="AH17" s="44">
        <f>AB17/568.06</f>
        <v>11.460057036228568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386"/>
      <c r="L18" s="386"/>
      <c r="M18" s="386"/>
      <c r="N18" s="386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386"/>
      <c r="L19" s="386"/>
      <c r="M19" s="386"/>
      <c r="N19" s="386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11767</v>
      </c>
      <c r="AC19" s="24">
        <v>229</v>
      </c>
      <c r="AD19" s="24"/>
      <c r="AE19" s="24">
        <v>313</v>
      </c>
      <c r="AF19" s="22">
        <f t="shared" si="3"/>
        <v>11767</v>
      </c>
      <c r="AG19" s="24"/>
      <c r="AH19" s="44">
        <f>AB19/555.02</f>
        <v>21.201037800439625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386"/>
      <c r="L20" s="386"/>
      <c r="M20" s="386"/>
      <c r="N20" s="386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386"/>
      <c r="L21" s="386"/>
      <c r="M21" s="386"/>
      <c r="N21" s="386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386"/>
      <c r="L22" s="386"/>
      <c r="M22" s="386"/>
      <c r="N22" s="386"/>
      <c r="O22" s="25" t="s">
        <v>109</v>
      </c>
      <c r="P22" s="23">
        <f>S29</f>
        <v>1593</v>
      </c>
      <c r="Q22" s="24"/>
      <c r="R22" s="24"/>
      <c r="S22" s="24"/>
      <c r="T22" s="22">
        <f t="shared" si="2"/>
        <v>1593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1672</v>
      </c>
      <c r="C23" s="89"/>
      <c r="D23" s="89"/>
      <c r="E23" s="89"/>
      <c r="F23" s="89">
        <v>104381</v>
      </c>
      <c r="G23" s="89"/>
      <c r="H23" s="22"/>
      <c r="I23" s="22"/>
      <c r="J23" s="39"/>
      <c r="K23" s="386"/>
      <c r="L23" s="386"/>
      <c r="M23" s="386"/>
      <c r="N23" s="386"/>
      <c r="O23" s="25" t="s">
        <v>110</v>
      </c>
      <c r="P23" s="23">
        <f>D74</f>
        <v>1770</v>
      </c>
      <c r="Q23" s="24"/>
      <c r="R23" s="24"/>
      <c r="S23" s="24"/>
      <c r="T23" s="22">
        <f t="shared" si="2"/>
        <v>1770</v>
      </c>
      <c r="U23" s="24">
        <v>35533</v>
      </c>
      <c r="V23" s="44"/>
      <c r="AA23" s="26"/>
      <c r="AB23" s="23"/>
      <c r="AC23" s="24"/>
      <c r="AD23" s="24"/>
      <c r="AE23" s="24"/>
      <c r="AF23" s="22">
        <f t="shared" si="3"/>
        <v>0</v>
      </c>
      <c r="AG23" s="24">
        <v>58625</v>
      </c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>
        <v>23839</v>
      </c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386"/>
      <c r="L24" s="386"/>
      <c r="M24" s="386"/>
      <c r="N24" s="386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386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386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386"/>
      <c r="L25" s="386"/>
      <c r="M25" s="386"/>
      <c r="N25" s="386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3632</v>
      </c>
      <c r="AC25" s="24"/>
      <c r="AD25" s="24"/>
      <c r="AE25" s="24"/>
      <c r="AF25" s="22">
        <f t="shared" si="3"/>
        <v>3632</v>
      </c>
      <c r="AG25" s="24"/>
      <c r="AH25" s="44"/>
      <c r="AJ25" s="386"/>
      <c r="AN25" s="26" t="s">
        <v>109</v>
      </c>
      <c r="AO25" s="23">
        <f>AR29</f>
        <v>2745</v>
      </c>
      <c r="AP25" s="24"/>
      <c r="AQ25" s="24"/>
      <c r="AR25" s="24"/>
      <c r="AS25" s="22">
        <f t="shared" si="4"/>
        <v>2745</v>
      </c>
      <c r="AT25" s="24"/>
      <c r="AU25" s="44"/>
      <c r="AW25" s="386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386"/>
      <c r="L26" s="386"/>
      <c r="M26" s="386"/>
      <c r="N26" s="386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5925</v>
      </c>
      <c r="AC26" s="24"/>
      <c r="AD26" s="24"/>
      <c r="AE26" s="24"/>
      <c r="AF26" s="22">
        <f t="shared" si="3"/>
        <v>5925</v>
      </c>
      <c r="AG26" s="24"/>
      <c r="AH26" s="44"/>
      <c r="AJ26" s="386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386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386"/>
      <c r="L27" s="386"/>
      <c r="M27" s="386"/>
      <c r="N27" s="386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386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386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386"/>
      <c r="L28" s="386"/>
      <c r="M28" s="386"/>
      <c r="N28" s="386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386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386"/>
    </row>
    <row r="29" spans="1:51" ht="24.75" customHeight="1">
      <c r="A29" s="26" t="s">
        <v>19</v>
      </c>
      <c r="B29" s="28">
        <f t="shared" ref="B29:I29" si="5">SUM(B5:B28)</f>
        <v>42761</v>
      </c>
      <c r="C29" s="28">
        <f t="shared" si="5"/>
        <v>665</v>
      </c>
      <c r="D29" s="28">
        <f t="shared" si="5"/>
        <v>0</v>
      </c>
      <c r="E29" s="28">
        <f t="shared" si="5"/>
        <v>1672</v>
      </c>
      <c r="F29" s="28">
        <f t="shared" si="5"/>
        <v>104381</v>
      </c>
      <c r="G29" s="28">
        <f t="shared" si="5"/>
        <v>0</v>
      </c>
      <c r="H29" s="28">
        <f t="shared" si="5"/>
        <v>41089</v>
      </c>
      <c r="I29" s="28">
        <f t="shared" si="5"/>
        <v>0</v>
      </c>
      <c r="J29" s="28"/>
      <c r="K29" s="386"/>
      <c r="L29" s="41">
        <f>SUM(L5:L28)</f>
        <v>0</v>
      </c>
      <c r="M29" s="41">
        <f>SUM(M5:M28)</f>
        <v>0</v>
      </c>
      <c r="N29" s="386"/>
      <c r="O29" s="26" t="s">
        <v>19</v>
      </c>
      <c r="P29" s="28">
        <f t="shared" ref="P29:U29" si="6">SUM(P5:P28)</f>
        <v>80461</v>
      </c>
      <c r="Q29" s="28">
        <f t="shared" si="6"/>
        <v>909</v>
      </c>
      <c r="R29" s="28">
        <f t="shared" si="6"/>
        <v>0</v>
      </c>
      <c r="S29" s="28">
        <f t="shared" si="6"/>
        <v>1593</v>
      </c>
      <c r="T29" s="28">
        <f t="shared" si="6"/>
        <v>80461</v>
      </c>
      <c r="U29" s="28">
        <f t="shared" si="6"/>
        <v>35533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122354</v>
      </c>
      <c r="AC29" s="28">
        <f t="shared" si="7"/>
        <v>1817</v>
      </c>
      <c r="AD29" s="28">
        <f t="shared" si="7"/>
        <v>0</v>
      </c>
      <c r="AE29" s="28">
        <f t="shared" si="7"/>
        <v>3632</v>
      </c>
      <c r="AF29" s="28">
        <f t="shared" si="7"/>
        <v>122354</v>
      </c>
      <c r="AG29" s="28">
        <f t="shared" si="7"/>
        <v>58625</v>
      </c>
      <c r="AH29" s="27"/>
      <c r="AJ29" s="386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61574</v>
      </c>
      <c r="AP29" s="28">
        <f t="shared" si="8"/>
        <v>586</v>
      </c>
      <c r="AQ29" s="28">
        <f t="shared" si="8"/>
        <v>0</v>
      </c>
      <c r="AR29" s="28">
        <f t="shared" si="8"/>
        <v>2745</v>
      </c>
      <c r="AS29" s="28">
        <f t="shared" si="8"/>
        <v>61574</v>
      </c>
      <c r="AT29" s="28">
        <f t="shared" si="8"/>
        <v>23839</v>
      </c>
      <c r="AU29" s="27"/>
      <c r="AW29" s="386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147142</v>
      </c>
      <c r="O32" s="25" t="s">
        <v>4</v>
      </c>
      <c r="P32">
        <f>P29-R29+U29</f>
        <v>115994</v>
      </c>
      <c r="AA32" s="25" t="s">
        <v>4</v>
      </c>
      <c r="AB32">
        <f>AB29-AD29+AG29</f>
        <v>180979</v>
      </c>
      <c r="AN32" s="25" t="s">
        <v>4</v>
      </c>
      <c r="AO32">
        <f>AO29-AQ29+AT29</f>
        <v>85413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383" t="s">
        <v>104</v>
      </c>
      <c r="N36" s="50" t="s">
        <v>3</v>
      </c>
      <c r="O36" s="50" t="s">
        <v>4</v>
      </c>
      <c r="P36" s="52" t="s">
        <v>5</v>
      </c>
      <c r="Q36" s="383" t="s">
        <v>104</v>
      </c>
    </row>
    <row r="37" spans="1:20" ht="24.95" customHeight="1">
      <c r="A37" s="45" t="s">
        <v>9</v>
      </c>
      <c r="B37" s="1">
        <v>3150</v>
      </c>
      <c r="C37" s="1">
        <v>143</v>
      </c>
      <c r="D37" s="89">
        <v>98</v>
      </c>
      <c r="E37" s="89"/>
      <c r="F37" s="89"/>
      <c r="I37" s="708" t="s">
        <v>41</v>
      </c>
      <c r="J37" s="709"/>
      <c r="K37" s="1">
        <v>2529</v>
      </c>
      <c r="L37" s="1">
        <v>115</v>
      </c>
      <c r="M37" s="89">
        <v>118</v>
      </c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>
        <v>4959</v>
      </c>
      <c r="C38" s="1">
        <v>128</v>
      </c>
      <c r="D38" s="89">
        <v>95</v>
      </c>
      <c r="E38" s="89"/>
      <c r="F38" s="89"/>
      <c r="I38" s="708" t="s">
        <v>43</v>
      </c>
      <c r="J38" s="709"/>
      <c r="K38" s="1">
        <v>2578</v>
      </c>
      <c r="L38" s="1">
        <v>101</v>
      </c>
      <c r="M38" s="89">
        <v>23</v>
      </c>
      <c r="N38" s="102" t="s">
        <v>39</v>
      </c>
      <c r="O38" s="1">
        <v>6473</v>
      </c>
      <c r="P38" s="47">
        <v>254</v>
      </c>
      <c r="Q38" s="89">
        <v>109</v>
      </c>
    </row>
    <row r="39" spans="1:20" ht="24.95" customHeight="1">
      <c r="A39" s="45" t="s">
        <v>12</v>
      </c>
      <c r="B39" s="1">
        <v>5418</v>
      </c>
      <c r="C39" s="1">
        <v>140</v>
      </c>
      <c r="D39" s="89">
        <v>397</v>
      </c>
      <c r="E39" s="89"/>
      <c r="F39" s="89"/>
      <c r="I39" s="694" t="s">
        <v>23</v>
      </c>
      <c r="J39" s="695"/>
      <c r="K39" s="1">
        <v>869</v>
      </c>
      <c r="L39" s="1">
        <v>64</v>
      </c>
      <c r="M39" s="89">
        <v>60</v>
      </c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2966</v>
      </c>
      <c r="C40" s="1">
        <v>118</v>
      </c>
      <c r="D40" s="89">
        <v>75</v>
      </c>
      <c r="E40" s="89"/>
      <c r="F40" s="89"/>
      <c r="G40" s="386">
        <v>0</v>
      </c>
      <c r="I40" s="694" t="s">
        <v>25</v>
      </c>
      <c r="J40" s="695"/>
      <c r="K40" s="1">
        <v>7288</v>
      </c>
      <c r="L40" s="1">
        <v>212</v>
      </c>
      <c r="M40" s="89">
        <v>94</v>
      </c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>
        <v>4025</v>
      </c>
      <c r="C41" s="1">
        <v>206</v>
      </c>
      <c r="D41" s="89">
        <v>46</v>
      </c>
      <c r="E41" s="89"/>
      <c r="F41" s="89"/>
      <c r="G41" s="386">
        <v>0</v>
      </c>
      <c r="I41" s="694" t="s">
        <v>28</v>
      </c>
      <c r="J41" s="695"/>
      <c r="K41" s="1">
        <v>4078</v>
      </c>
      <c r="L41" s="1">
        <v>128</v>
      </c>
      <c r="M41" s="89">
        <v>186</v>
      </c>
      <c r="N41" s="49" t="s">
        <v>22</v>
      </c>
      <c r="O41" s="1">
        <v>7283</v>
      </c>
      <c r="P41" s="47">
        <v>272</v>
      </c>
      <c r="Q41" s="89">
        <v>232</v>
      </c>
    </row>
    <row r="42" spans="1:20" ht="24.95" customHeight="1">
      <c r="A42" s="45" t="s">
        <v>17</v>
      </c>
      <c r="B42" s="1">
        <v>4210</v>
      </c>
      <c r="C42" s="1">
        <v>136</v>
      </c>
      <c r="D42" s="89">
        <v>56</v>
      </c>
      <c r="E42" s="89"/>
      <c r="F42" s="89"/>
      <c r="G42" s="386">
        <v>0</v>
      </c>
      <c r="I42" s="694" t="s">
        <v>33</v>
      </c>
      <c r="J42" s="695"/>
      <c r="K42" s="1"/>
      <c r="L42" s="1"/>
      <c r="M42" s="89"/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>
        <v>2186</v>
      </c>
      <c r="C43" s="1">
        <v>119</v>
      </c>
      <c r="D43" s="89">
        <v>28</v>
      </c>
      <c r="E43" s="89"/>
      <c r="F43" s="89"/>
      <c r="G43" s="386">
        <v>0</v>
      </c>
      <c r="I43" s="694" t="s">
        <v>30</v>
      </c>
      <c r="J43" s="695"/>
      <c r="K43" s="1">
        <v>3142</v>
      </c>
      <c r="L43" s="1">
        <v>209</v>
      </c>
      <c r="M43" s="89">
        <v>69</v>
      </c>
      <c r="N43" s="46" t="s">
        <v>27</v>
      </c>
      <c r="O43" s="1">
        <v>3394</v>
      </c>
      <c r="P43" s="47">
        <v>242</v>
      </c>
      <c r="Q43" s="89">
        <v>104</v>
      </c>
    </row>
    <row r="44" spans="1:20" ht="24.95" customHeight="1">
      <c r="A44" s="45" t="s">
        <v>103</v>
      </c>
      <c r="B44" s="1"/>
      <c r="C44" s="1"/>
      <c r="D44" s="89"/>
      <c r="E44" s="89"/>
      <c r="F44" s="89"/>
      <c r="G44" s="386">
        <f>SUM(G40:G43)</f>
        <v>0</v>
      </c>
      <c r="I44" s="694" t="s">
        <v>38</v>
      </c>
      <c r="J44" s="695"/>
      <c r="K44" s="1">
        <v>4253</v>
      </c>
      <c r="L44" s="1">
        <v>221</v>
      </c>
      <c r="M44" s="89">
        <v>30</v>
      </c>
      <c r="N44" s="46" t="s">
        <v>26</v>
      </c>
      <c r="O44" s="83">
        <v>5044</v>
      </c>
      <c r="P44" s="84">
        <v>313</v>
      </c>
      <c r="Q44" s="89">
        <v>115</v>
      </c>
      <c r="T44" s="110"/>
    </row>
    <row r="45" spans="1:20" ht="24.95" customHeight="1">
      <c r="A45" s="45" t="s">
        <v>90</v>
      </c>
      <c r="B45" s="1"/>
      <c r="C45" s="1"/>
      <c r="D45" s="89"/>
      <c r="E45" s="89"/>
      <c r="F45" s="89">
        <v>2362</v>
      </c>
      <c r="G45" s="386"/>
      <c r="I45" s="694" t="s">
        <v>35</v>
      </c>
      <c r="J45" s="695"/>
      <c r="K45" s="1"/>
      <c r="L45" s="1"/>
      <c r="M45" s="89"/>
      <c r="N45" s="46" t="s">
        <v>29</v>
      </c>
      <c r="O45" s="83">
        <v>3179</v>
      </c>
      <c r="P45" s="84">
        <v>197</v>
      </c>
      <c r="Q45" s="89">
        <v>74</v>
      </c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4284</v>
      </c>
      <c r="P46" s="84">
        <v>245</v>
      </c>
      <c r="Q46" s="89">
        <v>113</v>
      </c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>
        <v>2256</v>
      </c>
      <c r="P47" s="84">
        <v>164</v>
      </c>
      <c r="Q47" s="89">
        <v>73</v>
      </c>
    </row>
    <row r="48" spans="1:20" ht="24.95" customHeight="1">
      <c r="A48" s="55"/>
      <c r="B48" s="89"/>
      <c r="C48" s="89"/>
      <c r="D48" s="89"/>
      <c r="E48" s="89"/>
      <c r="F48" s="89"/>
      <c r="I48" s="380"/>
      <c r="J48" s="381"/>
      <c r="K48" s="1"/>
      <c r="L48" s="1"/>
      <c r="M48" s="89"/>
      <c r="N48" s="46" t="s">
        <v>31</v>
      </c>
      <c r="O48" s="83">
        <v>7925</v>
      </c>
      <c r="P48" s="84">
        <v>527</v>
      </c>
      <c r="Q48" s="89">
        <v>181</v>
      </c>
    </row>
    <row r="49" spans="1:17" ht="24.95" customHeight="1">
      <c r="A49" s="55"/>
      <c r="B49" s="89"/>
      <c r="C49" s="89"/>
      <c r="D49" s="89"/>
      <c r="E49" s="89"/>
      <c r="F49" s="89"/>
      <c r="I49" s="380"/>
      <c r="J49" s="381"/>
      <c r="K49" s="1"/>
      <c r="L49" s="47"/>
      <c r="M49" s="89"/>
      <c r="N49" s="46" t="s">
        <v>99</v>
      </c>
      <c r="O49" s="86">
        <v>6378</v>
      </c>
      <c r="P49" s="84">
        <v>357</v>
      </c>
      <c r="Q49" s="89">
        <v>436</v>
      </c>
    </row>
    <row r="50" spans="1:17" ht="24.95" customHeight="1">
      <c r="A50" s="55"/>
      <c r="B50" s="89"/>
      <c r="C50" s="89"/>
      <c r="D50" s="89"/>
      <c r="E50" s="89"/>
      <c r="F50" s="89"/>
      <c r="I50" s="380"/>
      <c r="J50" s="381"/>
      <c r="K50" s="1"/>
      <c r="L50" s="47"/>
      <c r="M50" s="89"/>
      <c r="N50" s="46" t="s">
        <v>32</v>
      </c>
      <c r="O50" s="86"/>
      <c r="P50" s="84"/>
      <c r="Q50" s="89"/>
    </row>
    <row r="51" spans="1:17" ht="24.95" customHeight="1">
      <c r="A51" s="45" t="s">
        <v>91</v>
      </c>
      <c r="B51" s="69">
        <f>K60</f>
        <v>24737</v>
      </c>
      <c r="C51" s="69">
        <f>L60</f>
        <v>1050</v>
      </c>
      <c r="D51" s="69">
        <f>M60</f>
        <v>580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>
        <v>4846</v>
      </c>
      <c r="P51" s="85">
        <v>279</v>
      </c>
      <c r="Q51" s="69">
        <v>322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1375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1759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9127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53026</v>
      </c>
      <c r="C60" s="59">
        <f>SUM(C37:C59)</f>
        <v>2040</v>
      </c>
      <c r="D60" s="59">
        <f>SUM(D37:D59)</f>
        <v>1375</v>
      </c>
      <c r="E60" s="59">
        <f>SUM(E37:E59)</f>
        <v>0</v>
      </c>
      <c r="F60" s="59">
        <f>SUM(F37:F59)</f>
        <v>2362</v>
      </c>
      <c r="I60" s="97"/>
      <c r="J60" s="90"/>
      <c r="K60" s="56">
        <f>SUM(K37:K59)</f>
        <v>24737</v>
      </c>
      <c r="L60" s="56">
        <f>SUM(L37:L59)</f>
        <v>1050</v>
      </c>
      <c r="M60" s="59">
        <f>SUM(M37:M59)</f>
        <v>580</v>
      </c>
      <c r="N60" s="79" t="s">
        <v>19</v>
      </c>
      <c r="O60" s="58">
        <f>SUM(O37:O59)</f>
        <v>61948</v>
      </c>
      <c r="P60" s="58">
        <f>SUM(P37:P59)</f>
        <v>2850</v>
      </c>
      <c r="Q60" s="59">
        <f>SUM(Q37:Q59)</f>
        <v>1759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55388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422124</v>
      </c>
      <c r="C65" s="697"/>
      <c r="D65" s="61" t="s">
        <v>5</v>
      </c>
      <c r="E65" s="62">
        <f>SUM(C60,P60,C29,Q29,AC29,AP29)</f>
        <v>8867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12776</v>
      </c>
      <c r="L65" s="688" t="s">
        <v>108</v>
      </c>
      <c r="M65" s="689"/>
      <c r="N65" s="690">
        <f>SUM(F60,F29,U29,AG29,AT29)</f>
        <v>224740</v>
      </c>
      <c r="O65" s="691"/>
    </row>
    <row r="66" spans="1:15" ht="15.75" customHeight="1">
      <c r="A66" s="385"/>
      <c r="B66" s="385"/>
      <c r="C66" s="385"/>
      <c r="D66" s="385"/>
      <c r="E66" s="385"/>
      <c r="F66" s="385"/>
      <c r="G66" s="385"/>
      <c r="H66" s="385"/>
      <c r="I66" s="385"/>
    </row>
    <row r="67" spans="1:15" ht="15.75" customHeight="1">
      <c r="A67" s="385"/>
      <c r="B67" s="385"/>
      <c r="C67" s="385"/>
      <c r="D67" s="385"/>
      <c r="E67" s="385"/>
      <c r="F67" s="385"/>
      <c r="G67" s="385"/>
      <c r="H67" s="385"/>
      <c r="I67" s="385"/>
      <c r="O67">
        <v>3942</v>
      </c>
    </row>
    <row r="68" spans="1:15" ht="15.75" customHeight="1">
      <c r="C68" s="385"/>
      <c r="D68" s="385"/>
      <c r="E68" s="385"/>
      <c r="F68" s="385"/>
      <c r="G68" s="385"/>
      <c r="H68" s="385"/>
      <c r="I68" s="385"/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-224740</v>
      </c>
    </row>
    <row r="71" spans="1:15" ht="18.75">
      <c r="A71" s="7" t="s">
        <v>48</v>
      </c>
      <c r="B71" s="8">
        <v>8220</v>
      </c>
      <c r="C71" s="8">
        <v>4440</v>
      </c>
      <c r="D71" s="63">
        <v>1770</v>
      </c>
      <c r="E71" s="34"/>
      <c r="F71" s="34">
        <f>SUM(B71:E71)</f>
        <v>14430</v>
      </c>
      <c r="G71" s="33"/>
      <c r="H71" s="33"/>
      <c r="I71" s="179">
        <v>28954</v>
      </c>
      <c r="J71" s="385"/>
      <c r="K71" s="5">
        <v>3</v>
      </c>
      <c r="L71" s="5">
        <v>9</v>
      </c>
      <c r="M71" s="5">
        <f>L71+K71</f>
        <v>12</v>
      </c>
    </row>
    <row r="72" spans="1:15" ht="18.75">
      <c r="A72" s="7" t="s">
        <v>49</v>
      </c>
      <c r="B72" s="8">
        <v>907</v>
      </c>
      <c r="C72" s="8">
        <v>1485</v>
      </c>
      <c r="D72" s="63"/>
      <c r="E72" s="34"/>
      <c r="F72" s="34">
        <f>SUM(B72:E72)</f>
        <v>2392</v>
      </c>
      <c r="G72" s="33"/>
      <c r="H72" s="33"/>
      <c r="I72" s="180">
        <v>140</v>
      </c>
      <c r="J72" s="385"/>
      <c r="K72" s="66">
        <v>32</v>
      </c>
      <c r="L72" s="67">
        <v>70</v>
      </c>
      <c r="M72" s="5">
        <f>L72+K72</f>
        <v>102</v>
      </c>
    </row>
    <row r="73" spans="1:15" ht="18.75">
      <c r="A73" s="10" t="s">
        <v>50</v>
      </c>
      <c r="B73" s="8"/>
      <c r="C73" s="8"/>
      <c r="D73" s="63"/>
      <c r="E73" s="34">
        <v>20</v>
      </c>
      <c r="F73" s="34"/>
      <c r="G73" s="33"/>
      <c r="H73" s="33"/>
      <c r="I73" s="180">
        <v>10795</v>
      </c>
      <c r="J73" s="385"/>
      <c r="K73" s="9">
        <f>K71/K72*100-100</f>
        <v>-90.625</v>
      </c>
      <c r="L73" s="9">
        <f>L71/L72*100-100</f>
        <v>-87.142857142857139</v>
      </c>
      <c r="M73" s="9">
        <f>M71/M72*100-100</f>
        <v>-88.235294117647058</v>
      </c>
    </row>
    <row r="74" spans="1:15" ht="18.75">
      <c r="A74" s="10" t="s">
        <v>50</v>
      </c>
      <c r="B74" s="8">
        <f>B71+B72</f>
        <v>9127</v>
      </c>
      <c r="C74" s="8">
        <f>C71+C72</f>
        <v>5925</v>
      </c>
      <c r="D74" s="8">
        <f>D71+D72</f>
        <v>1770</v>
      </c>
      <c r="E74" s="8">
        <f>E71+E72</f>
        <v>0</v>
      </c>
      <c r="F74" s="34">
        <f>SUM(B74:E74)</f>
        <v>16822</v>
      </c>
      <c r="G74" s="33"/>
      <c r="H74" s="33"/>
      <c r="I74" s="180">
        <v>512</v>
      </c>
      <c r="J74" s="385"/>
      <c r="K74" s="385"/>
      <c r="L74" s="385"/>
    </row>
    <row r="75" spans="1:15" ht="15.75" customHeight="1">
      <c r="I75" s="180">
        <v>7</v>
      </c>
      <c r="J75" s="385"/>
      <c r="K75" s="385"/>
      <c r="L75" s="385"/>
    </row>
    <row r="76" spans="1:15" ht="18.75">
      <c r="A76" s="7" t="s">
        <v>51</v>
      </c>
      <c r="B76" s="6"/>
      <c r="C76" s="6">
        <v>2</v>
      </c>
      <c r="I76" s="181">
        <v>5</v>
      </c>
    </row>
    <row r="77" spans="1:15" ht="15.75" customHeight="1">
      <c r="I77" s="181">
        <v>2898</v>
      </c>
    </row>
    <row r="78" spans="1:15" ht="15.75" customHeight="1">
      <c r="I78" s="181"/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385"/>
      <c r="F80" s="385"/>
      <c r="G80" s="385"/>
      <c r="H80" s="385"/>
      <c r="I80" s="183">
        <f>SUM(I71:I79)</f>
        <v>43311</v>
      </c>
      <c r="J80" s="92"/>
      <c r="K80" s="93"/>
    </row>
    <row r="81" spans="1:15" ht="23.25">
      <c r="A81" s="687"/>
      <c r="B81" s="685"/>
      <c r="C81" s="686"/>
      <c r="D81" s="685"/>
      <c r="E81" s="385"/>
      <c r="F81" s="385"/>
      <c r="G81" s="385"/>
      <c r="H81" s="385"/>
      <c r="I81" s="385"/>
      <c r="J81" s="92"/>
      <c r="K81" s="93"/>
    </row>
    <row r="82" spans="1:15" ht="23.25">
      <c r="A82" s="687"/>
      <c r="B82" s="685"/>
      <c r="C82" s="686"/>
      <c r="D82" s="685"/>
      <c r="E82" s="385"/>
      <c r="F82" s="385"/>
      <c r="G82" s="385"/>
      <c r="H82" s="385"/>
      <c r="I82" s="385"/>
      <c r="J82" s="94"/>
      <c r="K82" s="93"/>
    </row>
    <row r="83" spans="1:15" ht="24">
      <c r="A83" s="684"/>
      <c r="B83" s="685"/>
      <c r="C83" s="686"/>
      <c r="D83" s="685"/>
      <c r="E83" s="385"/>
      <c r="F83" s="385"/>
      <c r="G83" s="385"/>
      <c r="H83" s="385"/>
      <c r="I83" s="385"/>
      <c r="J83" s="93"/>
      <c r="K83" s="93"/>
    </row>
    <row r="84" spans="1:15" ht="24">
      <c r="A84" s="684"/>
      <c r="B84" s="685"/>
      <c r="C84" s="686"/>
      <c r="D84" s="685"/>
      <c r="E84" s="385"/>
      <c r="F84" s="385"/>
      <c r="G84" s="385"/>
      <c r="H84" s="385"/>
      <c r="I84" s="385"/>
      <c r="J84" s="93"/>
      <c r="K84" s="93"/>
    </row>
    <row r="85" spans="1:15" ht="24">
      <c r="A85" s="684"/>
      <c r="B85" s="685"/>
      <c r="C85" s="686"/>
      <c r="D85" s="685"/>
      <c r="E85" s="385"/>
      <c r="F85" s="385"/>
      <c r="G85" s="385"/>
      <c r="H85" s="385"/>
      <c r="I85" s="385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85:B85"/>
    <mergeCell ref="C85:D85"/>
    <mergeCell ref="A82:B82"/>
    <mergeCell ref="C82:D82"/>
    <mergeCell ref="A83:B83"/>
    <mergeCell ref="C83:D83"/>
    <mergeCell ref="A84:B84"/>
    <mergeCell ref="C84:D84"/>
    <mergeCell ref="L65:M65"/>
    <mergeCell ref="N65:O65"/>
    <mergeCell ref="K78:L78"/>
    <mergeCell ref="K79:L79"/>
    <mergeCell ref="A80:D80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37:J37"/>
    <mergeCell ref="I38:J38"/>
    <mergeCell ref="I39:J39"/>
    <mergeCell ref="A1:J1"/>
    <mergeCell ref="O1:V1"/>
    <mergeCell ref="AA1:AH1"/>
    <mergeCell ref="AN1:AU1"/>
    <mergeCell ref="A2:J2"/>
    <mergeCell ref="O2:V2"/>
    <mergeCell ref="AA2:AH2"/>
    <mergeCell ref="AN2:AU2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Y123"/>
  <sheetViews>
    <sheetView topLeftCell="A29" zoomScale="90" zoomScaleNormal="90" workbookViewId="0">
      <selection activeCell="K72" sqref="K72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237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210"/>
      <c r="B3" s="705" t="s">
        <v>65</v>
      </c>
      <c r="C3" s="706"/>
      <c r="D3" s="707"/>
      <c r="E3" s="207" t="s">
        <v>65</v>
      </c>
      <c r="F3" s="705" t="s">
        <v>67</v>
      </c>
      <c r="G3" s="707"/>
      <c r="H3" s="209"/>
      <c r="I3" s="207" t="s">
        <v>66</v>
      </c>
      <c r="J3" s="36"/>
      <c r="L3" s="698" t="s">
        <v>86</v>
      </c>
      <c r="M3" s="698"/>
      <c r="O3" s="210"/>
      <c r="P3" s="699" t="s">
        <v>65</v>
      </c>
      <c r="Q3" s="699"/>
      <c r="R3" s="699"/>
      <c r="S3" s="207" t="s">
        <v>65</v>
      </c>
      <c r="T3" s="207"/>
      <c r="U3" s="207" t="s">
        <v>67</v>
      </c>
      <c r="V3" s="27"/>
      <c r="X3" s="698" t="s">
        <v>86</v>
      </c>
      <c r="Y3" s="698"/>
      <c r="AA3" s="210"/>
      <c r="AB3" s="699" t="s">
        <v>65</v>
      </c>
      <c r="AC3" s="699"/>
      <c r="AD3" s="699"/>
      <c r="AE3" s="207" t="s">
        <v>65</v>
      </c>
      <c r="AF3" s="207"/>
      <c r="AG3" s="207" t="s">
        <v>69</v>
      </c>
      <c r="AH3" s="27"/>
      <c r="AK3" s="698" t="s">
        <v>86</v>
      </c>
      <c r="AL3" s="698"/>
      <c r="AN3" s="210"/>
      <c r="AO3" s="699" t="s">
        <v>65</v>
      </c>
      <c r="AP3" s="699"/>
      <c r="AQ3" s="699"/>
      <c r="AR3" s="207" t="s">
        <v>65</v>
      </c>
      <c r="AS3" s="207"/>
      <c r="AT3" s="207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208" t="s">
        <v>6</v>
      </c>
      <c r="E4" s="208" t="s">
        <v>104</v>
      </c>
      <c r="F4" s="208" t="s">
        <v>0</v>
      </c>
      <c r="G4" s="208" t="s">
        <v>68</v>
      </c>
      <c r="H4" s="208" t="s">
        <v>81</v>
      </c>
      <c r="I4" s="208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208" t="s">
        <v>6</v>
      </c>
      <c r="S4" s="208" t="s">
        <v>104</v>
      </c>
      <c r="T4" s="208" t="s">
        <v>81</v>
      </c>
      <c r="U4" s="208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208" t="s">
        <v>6</v>
      </c>
      <c r="AE4" s="208" t="s">
        <v>104</v>
      </c>
      <c r="AF4" s="208" t="s">
        <v>81</v>
      </c>
      <c r="AG4" s="208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208" t="s">
        <v>6</v>
      </c>
      <c r="AR4" s="208" t="s">
        <v>104</v>
      </c>
      <c r="AS4" s="208" t="s">
        <v>81</v>
      </c>
      <c r="AT4" s="208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5155</v>
      </c>
      <c r="C5" s="24">
        <v>111</v>
      </c>
      <c r="D5" s="24"/>
      <c r="E5" s="24">
        <v>949</v>
      </c>
      <c r="F5" s="24"/>
      <c r="G5" s="24"/>
      <c r="H5" s="22">
        <f t="shared" ref="H5:H18" si="0">B5-D5</f>
        <v>5155</v>
      </c>
      <c r="I5" s="22">
        <f t="shared" ref="I5:I18" si="1">G5+F5</f>
        <v>0</v>
      </c>
      <c r="J5" s="38">
        <f>B5/928.72</f>
        <v>5.5506503574812642</v>
      </c>
      <c r="K5" s="204"/>
      <c r="L5" s="204"/>
      <c r="M5" s="204"/>
      <c r="N5" s="204"/>
      <c r="O5" s="26" t="s">
        <v>70</v>
      </c>
      <c r="P5" s="23">
        <v>23878</v>
      </c>
      <c r="Q5" s="24">
        <v>180</v>
      </c>
      <c r="R5" s="24"/>
      <c r="S5" s="24">
        <v>382</v>
      </c>
      <c r="T5" s="22">
        <f t="shared" ref="T5:T28" si="2">P5-R5</f>
        <v>23878</v>
      </c>
      <c r="U5" s="24"/>
      <c r="V5" s="44">
        <f>P5/1191.62</f>
        <v>20.038267232842685</v>
      </c>
      <c r="AA5" s="26" t="s">
        <v>143</v>
      </c>
      <c r="AB5" s="89">
        <v>25948</v>
      </c>
      <c r="AC5" s="89">
        <v>242</v>
      </c>
      <c r="AD5" s="89"/>
      <c r="AE5" s="89">
        <v>1004</v>
      </c>
      <c r="AF5" s="22">
        <f t="shared" ref="AF5:AF28" si="3">AB5-AD5</f>
        <v>25948</v>
      </c>
      <c r="AG5" s="89"/>
      <c r="AH5" s="44">
        <f>SUM(AB5:AB6)/384.4</f>
        <v>85.05723204994797</v>
      </c>
      <c r="AJ5" s="21"/>
      <c r="AN5" s="26" t="s">
        <v>82</v>
      </c>
      <c r="AO5" s="89">
        <v>18011</v>
      </c>
      <c r="AP5" s="89">
        <v>211</v>
      </c>
      <c r="AQ5" s="89"/>
      <c r="AR5" s="89">
        <v>1920</v>
      </c>
      <c r="AS5" s="22">
        <f t="shared" ref="AS5:AS28" si="4">AO5-AQ5</f>
        <v>18011</v>
      </c>
      <c r="AT5" s="89"/>
      <c r="AU5" s="44">
        <f>SUM(AO5:AO6)/384.4</f>
        <v>46.854838709677423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204"/>
      <c r="L6" s="204"/>
      <c r="M6" s="204"/>
      <c r="N6" s="204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6748</v>
      </c>
      <c r="AC6" s="89">
        <v>121</v>
      </c>
      <c r="AD6" s="89"/>
      <c r="AE6" s="89">
        <v>194</v>
      </c>
      <c r="AF6" s="22">
        <f t="shared" si="3"/>
        <v>6748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4760</v>
      </c>
      <c r="C7" s="24">
        <v>105</v>
      </c>
      <c r="D7" s="24"/>
      <c r="E7" s="24">
        <v>50</v>
      </c>
      <c r="F7" s="24"/>
      <c r="G7" s="24"/>
      <c r="H7" s="22">
        <f t="shared" si="0"/>
        <v>4760</v>
      </c>
      <c r="I7" s="22">
        <f t="shared" si="1"/>
        <v>0</v>
      </c>
      <c r="J7" s="38">
        <f>B7/902.14</f>
        <v>5.2763429179506511</v>
      </c>
      <c r="K7" s="204"/>
      <c r="L7" s="204"/>
      <c r="M7" s="204"/>
      <c r="N7" s="204"/>
      <c r="O7" s="26" t="s">
        <v>8</v>
      </c>
      <c r="P7" s="23">
        <v>13078</v>
      </c>
      <c r="Q7" s="24">
        <v>165</v>
      </c>
      <c r="R7" s="24"/>
      <c r="S7" s="24">
        <v>223</v>
      </c>
      <c r="T7" s="22">
        <f t="shared" si="2"/>
        <v>13078</v>
      </c>
      <c r="U7" s="24"/>
      <c r="V7" s="44">
        <f>P7/949.48</f>
        <v>13.773855162825967</v>
      </c>
      <c r="AA7" s="26" t="s">
        <v>145</v>
      </c>
      <c r="AB7" s="23">
        <v>6841</v>
      </c>
      <c r="AC7" s="24">
        <v>114</v>
      </c>
      <c r="AD7" s="24"/>
      <c r="AE7" s="24">
        <v>483</v>
      </c>
      <c r="AF7" s="22">
        <f t="shared" si="3"/>
        <v>6841</v>
      </c>
      <c r="AG7" s="24"/>
      <c r="AH7" s="44">
        <f>AB7/550.22</f>
        <v>12.43320853476791</v>
      </c>
      <c r="AJ7" s="21"/>
      <c r="AN7" s="26" t="s">
        <v>74</v>
      </c>
      <c r="AO7" s="23">
        <v>6726</v>
      </c>
      <c r="AP7" s="24">
        <v>122</v>
      </c>
      <c r="AQ7" s="24"/>
      <c r="AR7" s="24">
        <v>441</v>
      </c>
      <c r="AS7" s="22">
        <f t="shared" si="4"/>
        <v>6726</v>
      </c>
      <c r="AT7" s="24"/>
      <c r="AU7" s="44">
        <f>AO7/550.22</f>
        <v>12.224201228599469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204"/>
      <c r="L8" s="204"/>
      <c r="M8" s="204"/>
      <c r="N8" s="204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16597</v>
      </c>
      <c r="C9" s="24">
        <v>92</v>
      </c>
      <c r="D9" s="24"/>
      <c r="E9" s="24">
        <v>274</v>
      </c>
      <c r="F9" s="24"/>
      <c r="G9" s="24"/>
      <c r="H9" s="22">
        <f t="shared" si="0"/>
        <v>16597</v>
      </c>
      <c r="I9" s="22">
        <f t="shared" si="1"/>
        <v>0</v>
      </c>
      <c r="J9" s="38">
        <f>B9/1006.28</f>
        <v>16.493421314147156</v>
      </c>
      <c r="K9" s="204"/>
      <c r="L9" s="204"/>
      <c r="M9" s="204"/>
      <c r="N9" s="204"/>
      <c r="O9" s="26" t="s">
        <v>10</v>
      </c>
      <c r="P9" s="23">
        <v>25800</v>
      </c>
      <c r="Q9" s="24">
        <v>248</v>
      </c>
      <c r="R9" s="24"/>
      <c r="S9" s="24">
        <v>608</v>
      </c>
      <c r="T9" s="22">
        <f t="shared" si="2"/>
        <v>25800</v>
      </c>
      <c r="U9" s="24"/>
      <c r="V9" s="44">
        <f>P9/902.14</f>
        <v>28.598665395614873</v>
      </c>
      <c r="AA9" s="26" t="s">
        <v>80</v>
      </c>
      <c r="AB9" s="23">
        <v>14664</v>
      </c>
      <c r="AC9" s="24">
        <v>258</v>
      </c>
      <c r="AD9" s="24"/>
      <c r="AE9" s="24">
        <v>475</v>
      </c>
      <c r="AF9" s="22">
        <f t="shared" si="3"/>
        <v>14664</v>
      </c>
      <c r="AG9" s="24"/>
      <c r="AH9" s="44">
        <f>AB9/555.02</f>
        <v>26.420669525422507</v>
      </c>
      <c r="AI9" s="204">
        <v>0</v>
      </c>
      <c r="AJ9" s="21"/>
      <c r="AN9" s="26" t="s">
        <v>18</v>
      </c>
      <c r="AO9" s="89">
        <v>13949</v>
      </c>
      <c r="AP9" s="89">
        <v>151</v>
      </c>
      <c r="AQ9" s="89"/>
      <c r="AR9" s="89">
        <v>397</v>
      </c>
      <c r="AS9" s="22">
        <f t="shared" si="4"/>
        <v>13949</v>
      </c>
      <c r="AT9" s="89"/>
      <c r="AU9" s="44">
        <f>AO9/862.06</f>
        <v>16.18100828248614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204"/>
      <c r="L10" s="204"/>
      <c r="M10" s="204"/>
      <c r="N10" s="204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204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2293</v>
      </c>
      <c r="C11" s="24">
        <v>106</v>
      </c>
      <c r="D11" s="24"/>
      <c r="E11" s="24">
        <v>1019</v>
      </c>
      <c r="F11" s="24"/>
      <c r="G11" s="24"/>
      <c r="H11" s="22">
        <f t="shared" si="0"/>
        <v>2293</v>
      </c>
      <c r="I11" s="22">
        <f t="shared" si="1"/>
        <v>0</v>
      </c>
      <c r="J11" s="38">
        <f>B11/1264.24</f>
        <v>1.8137378978674934</v>
      </c>
      <c r="K11" s="204"/>
      <c r="L11" s="204"/>
      <c r="M11" s="204"/>
      <c r="N11" s="204">
        <v>10726</v>
      </c>
      <c r="O11" s="26" t="s">
        <v>72</v>
      </c>
      <c r="P11" s="23">
        <v>11434</v>
      </c>
      <c r="Q11" s="24">
        <v>192</v>
      </c>
      <c r="R11" s="24"/>
      <c r="S11" s="24">
        <v>141</v>
      </c>
      <c r="T11" s="22">
        <f t="shared" si="2"/>
        <v>11434</v>
      </c>
      <c r="U11" s="24"/>
      <c r="V11" s="44">
        <f>P11/992.14</f>
        <v>11.524583224141754</v>
      </c>
      <c r="AA11" s="26" t="s">
        <v>76</v>
      </c>
      <c r="AB11" s="23">
        <v>10165</v>
      </c>
      <c r="AC11" s="24">
        <v>193</v>
      </c>
      <c r="AD11" s="24"/>
      <c r="AE11" s="24">
        <v>691</v>
      </c>
      <c r="AF11" s="22">
        <f t="shared" si="3"/>
        <v>10165</v>
      </c>
      <c r="AG11" s="24"/>
      <c r="AH11" s="44">
        <f>AB11/555.02</f>
        <v>18.314655327735938</v>
      </c>
      <c r="AI11" s="204">
        <v>0</v>
      </c>
      <c r="AJ11" s="21"/>
      <c r="AN11" s="26" t="s">
        <v>18</v>
      </c>
      <c r="AO11" s="23">
        <v>14343</v>
      </c>
      <c r="AP11" s="24">
        <v>143</v>
      </c>
      <c r="AQ11" s="24"/>
      <c r="AR11" s="24">
        <v>725</v>
      </c>
      <c r="AS11" s="22">
        <f t="shared" si="4"/>
        <v>14343</v>
      </c>
      <c r="AT11" s="24"/>
      <c r="AU11" s="44">
        <f>AO11/555.02</f>
        <v>25.842311988757164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204"/>
      <c r="L12" s="204"/>
      <c r="M12" s="204"/>
      <c r="N12" s="204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204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21560</v>
      </c>
      <c r="C13" s="24">
        <v>185</v>
      </c>
      <c r="D13" s="24"/>
      <c r="E13" s="24">
        <v>320</v>
      </c>
      <c r="F13" s="24"/>
      <c r="G13" s="24"/>
      <c r="H13" s="22">
        <f t="shared" si="0"/>
        <v>21560</v>
      </c>
      <c r="I13" s="22">
        <f t="shared" si="1"/>
        <v>0</v>
      </c>
      <c r="J13" s="38">
        <f>B13/952.08</f>
        <v>22.645155869254683</v>
      </c>
      <c r="K13" s="204"/>
      <c r="L13" s="204"/>
      <c r="M13" s="204"/>
      <c r="N13" s="204">
        <v>0</v>
      </c>
      <c r="O13" s="26" t="s">
        <v>71</v>
      </c>
      <c r="P13" s="23">
        <v>15100</v>
      </c>
      <c r="Q13" s="24">
        <v>156</v>
      </c>
      <c r="R13" s="24"/>
      <c r="S13" s="24">
        <v>417</v>
      </c>
      <c r="T13" s="22">
        <f t="shared" si="2"/>
        <v>15100</v>
      </c>
      <c r="U13" s="24"/>
      <c r="V13" s="44">
        <f>SUM(P13:P14)/463.52</f>
        <v>32.576803589920608</v>
      </c>
      <c r="AA13" s="26" t="s">
        <v>78</v>
      </c>
      <c r="AB13" s="23">
        <v>14369</v>
      </c>
      <c r="AC13" s="24">
        <v>222</v>
      </c>
      <c r="AD13" s="24"/>
      <c r="AE13" s="24">
        <v>64</v>
      </c>
      <c r="AF13" s="22">
        <f t="shared" si="3"/>
        <v>14369</v>
      </c>
      <c r="AG13" s="24"/>
      <c r="AH13" s="44">
        <f>AB13/555.02</f>
        <v>25.889157147490181</v>
      </c>
      <c r="AI13" s="204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204"/>
      <c r="L14" s="204"/>
      <c r="M14" s="204"/>
      <c r="N14" s="204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204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204"/>
      <c r="L15" s="204"/>
      <c r="M15" s="204"/>
      <c r="N15" s="204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9433</v>
      </c>
      <c r="AC15" s="24">
        <v>141</v>
      </c>
      <c r="AD15" s="24"/>
      <c r="AE15" s="24">
        <v>102</v>
      </c>
      <c r="AF15" s="22">
        <f t="shared" si="3"/>
        <v>9433</v>
      </c>
      <c r="AG15" s="24"/>
      <c r="AH15" s="44">
        <f>AB15/355.58</f>
        <v>26.528488666404186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204"/>
      <c r="L16" s="204"/>
      <c r="M16" s="204"/>
      <c r="N16" s="204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204"/>
      <c r="L17" s="204"/>
      <c r="M17" s="204"/>
      <c r="N17" s="204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9684</v>
      </c>
      <c r="AC17" s="24">
        <v>161</v>
      </c>
      <c r="AD17" s="24"/>
      <c r="AE17" s="24">
        <v>28</v>
      </c>
      <c r="AF17" s="22">
        <f t="shared" si="3"/>
        <v>9684</v>
      </c>
      <c r="AG17" s="24"/>
      <c r="AH17" s="44">
        <f>AB17/568.06</f>
        <v>17.047494982924341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204"/>
      <c r="L18" s="204"/>
      <c r="M18" s="204"/>
      <c r="N18" s="204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>
        <v>95531</v>
      </c>
      <c r="G19" s="89"/>
      <c r="H19" s="22"/>
      <c r="I19" s="22"/>
      <c r="J19" s="39"/>
      <c r="K19" s="204"/>
      <c r="L19" s="204"/>
      <c r="M19" s="204"/>
      <c r="N19" s="204"/>
      <c r="O19" s="26"/>
      <c r="P19" s="23"/>
      <c r="Q19" s="24"/>
      <c r="R19" s="24"/>
      <c r="S19" s="24"/>
      <c r="T19" s="22">
        <f t="shared" si="2"/>
        <v>0</v>
      </c>
      <c r="U19" s="24">
        <v>39587</v>
      </c>
      <c r="V19" s="44"/>
      <c r="AA19" s="26" t="s">
        <v>79</v>
      </c>
      <c r="AB19" s="23">
        <v>13293</v>
      </c>
      <c r="AC19" s="24">
        <v>195</v>
      </c>
      <c r="AD19" s="24"/>
      <c r="AE19" s="24">
        <v>64</v>
      </c>
      <c r="AF19" s="22">
        <f t="shared" si="3"/>
        <v>13293</v>
      </c>
      <c r="AG19" s="24">
        <v>56876</v>
      </c>
      <c r="AH19" s="44">
        <f>AB19/555.02</f>
        <v>23.950488270692947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>
        <v>40642</v>
      </c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204"/>
      <c r="L20" s="204"/>
      <c r="M20" s="204"/>
      <c r="N20" s="204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204"/>
      <c r="L21" s="204"/>
      <c r="M21" s="204"/>
      <c r="N21" s="204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204"/>
      <c r="L22" s="204"/>
      <c r="M22" s="204"/>
      <c r="N22" s="204"/>
      <c r="O22" s="25" t="s">
        <v>109</v>
      </c>
      <c r="P22" s="23">
        <f>S29</f>
        <v>1771</v>
      </c>
      <c r="Q22" s="24"/>
      <c r="R22" s="24"/>
      <c r="S22" s="24"/>
      <c r="T22" s="22">
        <f t="shared" si="2"/>
        <v>1771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2612</v>
      </c>
      <c r="C23" s="89"/>
      <c r="D23" s="89"/>
      <c r="E23" s="89"/>
      <c r="F23" s="89"/>
      <c r="G23" s="89"/>
      <c r="H23" s="22"/>
      <c r="I23" s="22"/>
      <c r="J23" s="39"/>
      <c r="K23" s="204"/>
      <c r="L23" s="204"/>
      <c r="M23" s="204"/>
      <c r="N23" s="204"/>
      <c r="O23" s="25" t="s">
        <v>110</v>
      </c>
      <c r="P23" s="23">
        <f>D74</f>
        <v>0</v>
      </c>
      <c r="Q23" s="24"/>
      <c r="R23" s="24"/>
      <c r="S23" s="24"/>
      <c r="T23" s="22">
        <f t="shared" si="2"/>
        <v>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204"/>
      <c r="L24" s="204"/>
      <c r="M24" s="204"/>
      <c r="N24" s="204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204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204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204"/>
      <c r="L25" s="204"/>
      <c r="M25" s="204"/>
      <c r="N25" s="204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3105</v>
      </c>
      <c r="AC25" s="24"/>
      <c r="AD25" s="24"/>
      <c r="AE25" s="24"/>
      <c r="AF25" s="22">
        <f t="shared" si="3"/>
        <v>3105</v>
      </c>
      <c r="AG25" s="24"/>
      <c r="AH25" s="44"/>
      <c r="AJ25" s="204"/>
      <c r="AN25" s="26" t="s">
        <v>109</v>
      </c>
      <c r="AO25" s="23">
        <f>AR29</f>
        <v>3483</v>
      </c>
      <c r="AP25" s="24"/>
      <c r="AQ25" s="24"/>
      <c r="AR25" s="24"/>
      <c r="AS25" s="22">
        <f t="shared" si="4"/>
        <v>3483</v>
      </c>
      <c r="AT25" s="24"/>
      <c r="AU25" s="44"/>
      <c r="AW25" s="204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204"/>
      <c r="L26" s="204"/>
      <c r="M26" s="204"/>
      <c r="N26" s="204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0</v>
      </c>
      <c r="AC26" s="24"/>
      <c r="AD26" s="24"/>
      <c r="AE26" s="24"/>
      <c r="AF26" s="22">
        <f t="shared" si="3"/>
        <v>0</v>
      </c>
      <c r="AG26" s="24"/>
      <c r="AH26" s="44"/>
      <c r="AJ26" s="204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204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204"/>
      <c r="L27" s="204"/>
      <c r="M27" s="204"/>
      <c r="N27" s="204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204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204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204"/>
      <c r="L28" s="204"/>
      <c r="M28" s="204"/>
      <c r="N28" s="204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204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204"/>
    </row>
    <row r="29" spans="1:51" ht="24.75" customHeight="1">
      <c r="A29" s="26" t="s">
        <v>19</v>
      </c>
      <c r="B29" s="28">
        <f t="shared" ref="B29:I29" si="5">SUM(B5:B28)</f>
        <v>52977</v>
      </c>
      <c r="C29" s="28">
        <f t="shared" si="5"/>
        <v>599</v>
      </c>
      <c r="D29" s="28">
        <f t="shared" si="5"/>
        <v>0</v>
      </c>
      <c r="E29" s="28">
        <f t="shared" si="5"/>
        <v>2612</v>
      </c>
      <c r="F29" s="28">
        <f t="shared" si="5"/>
        <v>95531</v>
      </c>
      <c r="G29" s="28">
        <f t="shared" si="5"/>
        <v>0</v>
      </c>
      <c r="H29" s="28">
        <f t="shared" si="5"/>
        <v>50365</v>
      </c>
      <c r="I29" s="28">
        <f t="shared" si="5"/>
        <v>0</v>
      </c>
      <c r="J29" s="28"/>
      <c r="K29" s="204"/>
      <c r="L29" s="41">
        <f>SUM(L5:L28)</f>
        <v>0</v>
      </c>
      <c r="M29" s="41">
        <f>SUM(M5:M28)</f>
        <v>0</v>
      </c>
      <c r="N29" s="204"/>
      <c r="O29" s="26" t="s">
        <v>19</v>
      </c>
      <c r="P29" s="28">
        <f t="shared" ref="P29:U29" si="6">SUM(P5:P28)</f>
        <v>91061</v>
      </c>
      <c r="Q29" s="28">
        <f t="shared" si="6"/>
        <v>941</v>
      </c>
      <c r="R29" s="28">
        <f t="shared" si="6"/>
        <v>0</v>
      </c>
      <c r="S29" s="28">
        <f t="shared" si="6"/>
        <v>1771</v>
      </c>
      <c r="T29" s="28">
        <f t="shared" si="6"/>
        <v>91061</v>
      </c>
      <c r="U29" s="28">
        <f t="shared" si="6"/>
        <v>39587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114250</v>
      </c>
      <c r="AC29" s="28">
        <f t="shared" si="7"/>
        <v>1647</v>
      </c>
      <c r="AD29" s="28">
        <f t="shared" si="7"/>
        <v>0</v>
      </c>
      <c r="AE29" s="28">
        <f t="shared" si="7"/>
        <v>3105</v>
      </c>
      <c r="AF29" s="28">
        <f t="shared" si="7"/>
        <v>114250</v>
      </c>
      <c r="AG29" s="28">
        <f t="shared" si="7"/>
        <v>56876</v>
      </c>
      <c r="AH29" s="27"/>
      <c r="AJ29" s="204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56512</v>
      </c>
      <c r="AP29" s="28">
        <f t="shared" si="8"/>
        <v>627</v>
      </c>
      <c r="AQ29" s="28">
        <f t="shared" si="8"/>
        <v>0</v>
      </c>
      <c r="AR29" s="28">
        <f t="shared" si="8"/>
        <v>3483</v>
      </c>
      <c r="AS29" s="28">
        <f t="shared" si="8"/>
        <v>56512</v>
      </c>
      <c r="AT29" s="28">
        <f t="shared" si="8"/>
        <v>40642</v>
      </c>
      <c r="AU29" s="27"/>
      <c r="AW29" s="204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148508</v>
      </c>
      <c r="O32" s="25" t="s">
        <v>4</v>
      </c>
      <c r="P32">
        <f>P29-R29+U29</f>
        <v>130648</v>
      </c>
      <c r="AA32" s="25" t="s">
        <v>4</v>
      </c>
      <c r="AB32">
        <f>AB29-AD29+AG29</f>
        <v>171126</v>
      </c>
      <c r="AN32" s="25" t="s">
        <v>4</v>
      </c>
      <c r="AO32">
        <f>AO29-AQ29+AT29</f>
        <v>97154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208" t="s">
        <v>104</v>
      </c>
      <c r="N36" s="50" t="s">
        <v>3</v>
      </c>
      <c r="O36" s="50" t="s">
        <v>4</v>
      </c>
      <c r="P36" s="52" t="s">
        <v>5</v>
      </c>
      <c r="Q36" s="208" t="s">
        <v>104</v>
      </c>
    </row>
    <row r="37" spans="1:20" ht="24.95" customHeight="1">
      <c r="A37" s="45" t="s">
        <v>9</v>
      </c>
      <c r="B37" s="1">
        <v>3699</v>
      </c>
      <c r="C37" s="1">
        <v>95</v>
      </c>
      <c r="D37" s="89">
        <v>263</v>
      </c>
      <c r="E37" s="89"/>
      <c r="F37" s="89"/>
      <c r="I37" s="708" t="s">
        <v>41</v>
      </c>
      <c r="J37" s="709"/>
      <c r="K37" s="1">
        <v>3074</v>
      </c>
      <c r="L37" s="1">
        <v>101</v>
      </c>
      <c r="M37" s="89">
        <v>86</v>
      </c>
      <c r="N37" s="102" t="s">
        <v>37</v>
      </c>
      <c r="O37" s="1">
        <v>4913</v>
      </c>
      <c r="P37" s="47">
        <v>139</v>
      </c>
      <c r="Q37" s="89">
        <v>210</v>
      </c>
    </row>
    <row r="38" spans="1:20" ht="24.95" customHeight="1">
      <c r="A38" s="45" t="s">
        <v>11</v>
      </c>
      <c r="B38" s="1"/>
      <c r="C38" s="1"/>
      <c r="D38" s="89"/>
      <c r="E38" s="89"/>
      <c r="F38" s="89"/>
      <c r="I38" s="708" t="s">
        <v>43</v>
      </c>
      <c r="J38" s="709"/>
      <c r="K38" s="1">
        <v>3796</v>
      </c>
      <c r="L38" s="1">
        <v>131</v>
      </c>
      <c r="M38" s="89"/>
      <c r="N38" s="102" t="s">
        <v>39</v>
      </c>
      <c r="O38" s="1">
        <v>4421</v>
      </c>
      <c r="P38" s="47">
        <v>92</v>
      </c>
      <c r="Q38" s="89">
        <v>94</v>
      </c>
    </row>
    <row r="39" spans="1:20" ht="24.95" customHeight="1">
      <c r="A39" s="45" t="s">
        <v>12</v>
      </c>
      <c r="B39" s="1">
        <v>10313</v>
      </c>
      <c r="C39" s="1">
        <v>197</v>
      </c>
      <c r="D39" s="89">
        <v>46</v>
      </c>
      <c r="E39" s="89"/>
      <c r="F39" s="89"/>
      <c r="I39" s="694" t="s">
        <v>23</v>
      </c>
      <c r="J39" s="695"/>
      <c r="K39" s="1">
        <v>2832</v>
      </c>
      <c r="L39" s="1">
        <v>207</v>
      </c>
      <c r="M39" s="89">
        <v>43</v>
      </c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1953</v>
      </c>
      <c r="C40" s="1">
        <v>69</v>
      </c>
      <c r="D40" s="89"/>
      <c r="E40" s="89"/>
      <c r="F40" s="89"/>
      <c r="G40" s="204">
        <v>0</v>
      </c>
      <c r="I40" s="694" t="s">
        <v>25</v>
      </c>
      <c r="J40" s="695"/>
      <c r="K40" s="1">
        <v>7144</v>
      </c>
      <c r="L40" s="1">
        <v>206</v>
      </c>
      <c r="M40" s="89">
        <v>204</v>
      </c>
      <c r="N40" s="102" t="s">
        <v>40</v>
      </c>
      <c r="O40" s="1">
        <v>8100</v>
      </c>
      <c r="P40" s="47">
        <v>228</v>
      </c>
      <c r="Q40" s="89">
        <v>158</v>
      </c>
    </row>
    <row r="41" spans="1:20" ht="24.95" customHeight="1">
      <c r="A41" s="45" t="s">
        <v>16</v>
      </c>
      <c r="B41" s="1">
        <v>4676</v>
      </c>
      <c r="C41" s="1">
        <v>144</v>
      </c>
      <c r="D41" s="89">
        <v>205</v>
      </c>
      <c r="E41" s="89"/>
      <c r="F41" s="89"/>
      <c r="G41" s="204">
        <v>0</v>
      </c>
      <c r="I41" s="694" t="s">
        <v>28</v>
      </c>
      <c r="J41" s="695"/>
      <c r="K41" s="1">
        <v>5114</v>
      </c>
      <c r="L41" s="1">
        <v>95</v>
      </c>
      <c r="M41" s="89"/>
      <c r="N41" s="49" t="s">
        <v>22</v>
      </c>
      <c r="O41" s="1">
        <v>8516</v>
      </c>
      <c r="P41" s="47">
        <v>302</v>
      </c>
      <c r="Q41" s="89">
        <v>85</v>
      </c>
    </row>
    <row r="42" spans="1:20" ht="24.95" customHeight="1">
      <c r="A42" s="45" t="s">
        <v>17</v>
      </c>
      <c r="B42" s="1">
        <v>4475</v>
      </c>
      <c r="C42" s="1">
        <v>139</v>
      </c>
      <c r="D42" s="89">
        <v>30</v>
      </c>
      <c r="E42" s="89"/>
      <c r="F42" s="89"/>
      <c r="G42" s="204">
        <v>0</v>
      </c>
      <c r="I42" s="694" t="s">
        <v>33</v>
      </c>
      <c r="J42" s="695"/>
      <c r="K42" s="1"/>
      <c r="L42" s="1"/>
      <c r="M42" s="89"/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/>
      <c r="C43" s="1"/>
      <c r="D43" s="89"/>
      <c r="E43" s="89"/>
      <c r="F43" s="89"/>
      <c r="G43" s="204">
        <v>0</v>
      </c>
      <c r="I43" s="694" t="s">
        <v>30</v>
      </c>
      <c r="J43" s="695"/>
      <c r="K43" s="1">
        <v>2255</v>
      </c>
      <c r="L43" s="1">
        <v>108</v>
      </c>
      <c r="M43" s="89">
        <v>120</v>
      </c>
      <c r="N43" s="46" t="s">
        <v>27</v>
      </c>
      <c r="O43" s="1"/>
      <c r="P43" s="47"/>
      <c r="Q43" s="89"/>
    </row>
    <row r="44" spans="1:20" ht="24.95" customHeight="1">
      <c r="A44" s="45" t="s">
        <v>103</v>
      </c>
      <c r="B44" s="1">
        <v>4482</v>
      </c>
      <c r="C44" s="1">
        <v>138</v>
      </c>
      <c r="D44" s="89">
        <v>113</v>
      </c>
      <c r="E44" s="89"/>
      <c r="F44" s="89"/>
      <c r="G44" s="204">
        <f>SUM(G40:G43)</f>
        <v>0</v>
      </c>
      <c r="I44" s="694" t="s">
        <v>38</v>
      </c>
      <c r="J44" s="695"/>
      <c r="K44" s="1">
        <v>2915</v>
      </c>
      <c r="L44" s="1">
        <v>123</v>
      </c>
      <c r="M44" s="89">
        <v>116</v>
      </c>
      <c r="N44" s="46" t="s">
        <v>26</v>
      </c>
      <c r="O44" s="83">
        <v>6033</v>
      </c>
      <c r="P44" s="84">
        <v>359</v>
      </c>
      <c r="Q44" s="89">
        <v>33</v>
      </c>
      <c r="T44" s="110"/>
    </row>
    <row r="45" spans="1:20" ht="24.95" customHeight="1">
      <c r="A45" s="45" t="s">
        <v>90</v>
      </c>
      <c r="B45" s="1">
        <v>15374</v>
      </c>
      <c r="C45" s="1">
        <v>236</v>
      </c>
      <c r="D45" s="89">
        <v>211</v>
      </c>
      <c r="E45" s="89"/>
      <c r="F45" s="89"/>
      <c r="G45" s="204"/>
      <c r="I45" s="694" t="s">
        <v>35</v>
      </c>
      <c r="J45" s="695"/>
      <c r="K45" s="1">
        <v>4485</v>
      </c>
      <c r="L45" s="1">
        <v>146</v>
      </c>
      <c r="M45" s="89">
        <v>33</v>
      </c>
      <c r="N45" s="46" t="s">
        <v>29</v>
      </c>
      <c r="O45" s="83">
        <v>896</v>
      </c>
      <c r="P45" s="84">
        <v>85</v>
      </c>
      <c r="Q45" s="89">
        <v>77</v>
      </c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4695</v>
      </c>
      <c r="P46" s="84">
        <v>112</v>
      </c>
      <c r="Q46" s="89"/>
      <c r="T46" s="110"/>
    </row>
    <row r="47" spans="1:20" ht="24.95" customHeight="1">
      <c r="A47" s="54"/>
      <c r="B47" s="42"/>
      <c r="C47" s="42"/>
      <c r="D47" s="89"/>
      <c r="E47" s="89"/>
      <c r="F47" s="89">
        <v>9681</v>
      </c>
      <c r="I47" s="694" t="s">
        <v>45</v>
      </c>
      <c r="J47" s="695"/>
      <c r="K47" s="1"/>
      <c r="L47" s="1"/>
      <c r="M47" s="89"/>
      <c r="N47" s="46" t="s">
        <v>36</v>
      </c>
      <c r="O47" s="83"/>
      <c r="P47" s="84"/>
      <c r="Q47" s="89"/>
    </row>
    <row r="48" spans="1:20" ht="24.95" customHeight="1">
      <c r="A48" s="55"/>
      <c r="B48" s="89"/>
      <c r="C48" s="89"/>
      <c r="D48" s="89"/>
      <c r="E48" s="89"/>
      <c r="F48" s="89"/>
      <c r="I48" s="205"/>
      <c r="J48" s="206"/>
      <c r="K48" s="1"/>
      <c r="L48" s="1"/>
      <c r="M48" s="89"/>
      <c r="N48" s="46" t="s">
        <v>31</v>
      </c>
      <c r="O48" s="83">
        <v>6911</v>
      </c>
      <c r="P48" s="84">
        <v>467</v>
      </c>
      <c r="Q48" s="89">
        <v>216</v>
      </c>
    </row>
    <row r="49" spans="1:17" ht="24.95" customHeight="1">
      <c r="A49" s="55"/>
      <c r="B49" s="89"/>
      <c r="C49" s="89"/>
      <c r="D49" s="89"/>
      <c r="E49" s="89"/>
      <c r="F49" s="89"/>
      <c r="I49" s="205"/>
      <c r="J49" s="206"/>
      <c r="K49" s="1"/>
      <c r="L49" s="47"/>
      <c r="M49" s="89"/>
      <c r="N49" s="46" t="s">
        <v>99</v>
      </c>
      <c r="O49" s="86">
        <v>6532</v>
      </c>
      <c r="P49" s="84">
        <v>292</v>
      </c>
      <c r="Q49" s="89">
        <v>195</v>
      </c>
    </row>
    <row r="50" spans="1:17" ht="24.95" customHeight="1">
      <c r="A50" s="55"/>
      <c r="B50" s="89"/>
      <c r="C50" s="89"/>
      <c r="D50" s="89"/>
      <c r="E50" s="89"/>
      <c r="F50" s="89"/>
      <c r="I50" s="205"/>
      <c r="J50" s="206"/>
      <c r="K50" s="1"/>
      <c r="L50" s="47"/>
      <c r="M50" s="89"/>
      <c r="N50" s="46" t="s">
        <v>32</v>
      </c>
      <c r="O50" s="86">
        <v>6028</v>
      </c>
      <c r="P50" s="84">
        <v>243</v>
      </c>
      <c r="Q50" s="89">
        <v>426</v>
      </c>
    </row>
    <row r="51" spans="1:17" ht="24.95" customHeight="1">
      <c r="A51" s="45" t="s">
        <v>91</v>
      </c>
      <c r="B51" s="69">
        <f>K60</f>
        <v>31615</v>
      </c>
      <c r="C51" s="69">
        <f>L60</f>
        <v>1117</v>
      </c>
      <c r="D51" s="69">
        <f>M60</f>
        <v>602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>
        <v>8409</v>
      </c>
      <c r="P51" s="85">
        <v>298</v>
      </c>
      <c r="Q51" s="69">
        <v>411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1470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1905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0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78057</v>
      </c>
      <c r="C60" s="59">
        <f>SUM(C37:C59)</f>
        <v>2135</v>
      </c>
      <c r="D60" s="59">
        <f>SUM(D37:D59)</f>
        <v>1470</v>
      </c>
      <c r="E60" s="59">
        <f>SUM(E37:E59)</f>
        <v>0</v>
      </c>
      <c r="F60" s="59">
        <f>SUM(F37:F59)</f>
        <v>9681</v>
      </c>
      <c r="I60" s="97"/>
      <c r="J60" s="90"/>
      <c r="K60" s="56">
        <f>SUM(K37:K59)</f>
        <v>31615</v>
      </c>
      <c r="L60" s="56">
        <f>SUM(L37:L59)</f>
        <v>1117</v>
      </c>
      <c r="M60" s="59">
        <f>SUM(M37:M59)</f>
        <v>602</v>
      </c>
      <c r="N60" s="79" t="s">
        <v>19</v>
      </c>
      <c r="O60" s="58">
        <f>SUM(O37:O59)</f>
        <v>67359</v>
      </c>
      <c r="P60" s="58">
        <f>SUM(P37:P59)</f>
        <v>2617</v>
      </c>
      <c r="Q60" s="59">
        <f>SUM(Q37:Q59)</f>
        <v>1905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87738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460216</v>
      </c>
      <c r="C65" s="697"/>
      <c r="D65" s="61" t="s">
        <v>5</v>
      </c>
      <c r="E65" s="62">
        <f>SUM(C60,P60,C29,Q29,AC29,AP29)</f>
        <v>8566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14346</v>
      </c>
      <c r="L65" s="688" t="s">
        <v>108</v>
      </c>
      <c r="M65" s="689"/>
      <c r="N65" s="690">
        <f>SUM(F60,F29,U29,AG29,AT29)</f>
        <v>242317</v>
      </c>
      <c r="O65" s="691"/>
    </row>
    <row r="66" spans="1:15" ht="15.75" customHeight="1">
      <c r="A66" s="203"/>
      <c r="B66" s="203"/>
      <c r="C66" s="203"/>
      <c r="D66" s="203"/>
      <c r="E66" s="203"/>
      <c r="F66" s="203"/>
      <c r="G66" s="203"/>
      <c r="H66" s="203"/>
      <c r="I66" s="203"/>
    </row>
    <row r="67" spans="1:15" ht="15.75" customHeight="1">
      <c r="A67" s="203"/>
      <c r="B67" s="203"/>
      <c r="C67" s="203"/>
      <c r="D67" s="203"/>
      <c r="E67" s="203"/>
      <c r="F67" s="203"/>
      <c r="G67" s="203"/>
      <c r="H67" s="203"/>
      <c r="I67" s="203"/>
      <c r="N67">
        <v>-18</v>
      </c>
      <c r="O67">
        <v>1841</v>
      </c>
    </row>
    <row r="68" spans="1:15" ht="15.75" customHeight="1">
      <c r="C68" s="203"/>
      <c r="D68" s="203"/>
      <c r="E68" s="203"/>
      <c r="F68" s="203"/>
      <c r="G68" s="203"/>
      <c r="H68" s="203"/>
      <c r="I68" s="203"/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-242317</v>
      </c>
    </row>
    <row r="71" spans="1:15" ht="18.75">
      <c r="A71" s="7" t="s">
        <v>48</v>
      </c>
      <c r="B71" s="8"/>
      <c r="C71" s="8"/>
      <c r="D71" s="63"/>
      <c r="E71" s="34"/>
      <c r="F71" s="34">
        <f>SUM(B71:E71)</f>
        <v>0</v>
      </c>
      <c r="G71" s="33"/>
      <c r="H71" s="33"/>
      <c r="I71" s="179">
        <v>28433</v>
      </c>
      <c r="J71" s="203"/>
      <c r="K71" s="5">
        <v>1</v>
      </c>
      <c r="L71" s="5">
        <v>4</v>
      </c>
      <c r="M71" s="5">
        <f>L71+K71</f>
        <v>5</v>
      </c>
    </row>
    <row r="72" spans="1:15" ht="18.75">
      <c r="A72" s="7" t="s">
        <v>49</v>
      </c>
      <c r="B72" s="8"/>
      <c r="C72" s="8"/>
      <c r="D72" s="63"/>
      <c r="E72" s="34"/>
      <c r="F72" s="34">
        <f>SUM(B72:E72)</f>
        <v>0</v>
      </c>
      <c r="G72" s="33"/>
      <c r="H72" s="33"/>
      <c r="I72" s="180">
        <v>694</v>
      </c>
      <c r="J72" s="203"/>
      <c r="K72" s="66">
        <v>32</v>
      </c>
      <c r="L72" s="67">
        <v>64</v>
      </c>
      <c r="M72" s="5">
        <f>L72+K72</f>
        <v>96</v>
      </c>
    </row>
    <row r="73" spans="1:15" ht="18.75">
      <c r="A73" s="10" t="s">
        <v>50</v>
      </c>
      <c r="B73" s="8"/>
      <c r="C73" s="8"/>
      <c r="D73" s="63"/>
      <c r="E73" s="34"/>
      <c r="F73" s="34"/>
      <c r="G73" s="33"/>
      <c r="H73" s="33"/>
      <c r="I73" s="180">
        <v>2768</v>
      </c>
      <c r="J73" s="203"/>
      <c r="K73" s="9">
        <f>K71/K72*100-100</f>
        <v>-96.875</v>
      </c>
      <c r="L73" s="9">
        <f>L71/L72*100-100</f>
        <v>-93.75</v>
      </c>
      <c r="M73" s="9">
        <f>M71/M72*100-100</f>
        <v>-94.791666666666671</v>
      </c>
    </row>
    <row r="74" spans="1:15" ht="18.75">
      <c r="A74" s="10" t="s">
        <v>50</v>
      </c>
      <c r="B74" s="8">
        <f>B71+B72</f>
        <v>0</v>
      </c>
      <c r="C74" s="8">
        <f>C71+C72</f>
        <v>0</v>
      </c>
      <c r="D74" s="8">
        <f>D71+D72</f>
        <v>0</v>
      </c>
      <c r="E74" s="8">
        <f>E71+E72</f>
        <v>0</v>
      </c>
      <c r="F74" s="34">
        <f>SUM(B74:E74)</f>
        <v>0</v>
      </c>
      <c r="G74" s="33"/>
      <c r="H74" s="33"/>
      <c r="I74" s="180">
        <v>139</v>
      </c>
      <c r="J74" s="203"/>
      <c r="K74" s="203"/>
      <c r="L74" s="203"/>
    </row>
    <row r="75" spans="1:15" ht="15.75" customHeight="1">
      <c r="I75" s="180">
        <v>32</v>
      </c>
      <c r="J75" s="203"/>
      <c r="K75" s="203"/>
      <c r="L75" s="203"/>
    </row>
    <row r="76" spans="1:15" ht="18.75">
      <c r="A76" s="7" t="s">
        <v>51</v>
      </c>
      <c r="B76" s="6"/>
      <c r="C76" s="6"/>
      <c r="I76" s="181">
        <v>20</v>
      </c>
    </row>
    <row r="77" spans="1:15" ht="15.75" customHeight="1">
      <c r="I77" s="181"/>
    </row>
    <row r="78" spans="1:15" ht="15.75" customHeight="1">
      <c r="I78" s="181"/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203"/>
      <c r="F80" s="203"/>
      <c r="G80" s="203"/>
      <c r="H80" s="203"/>
      <c r="I80" s="183">
        <f>SUM(I71:I79)</f>
        <v>32086</v>
      </c>
      <c r="J80" s="92"/>
      <c r="K80" s="93"/>
    </row>
    <row r="81" spans="1:15" ht="23.25">
      <c r="A81" s="687"/>
      <c r="B81" s="685"/>
      <c r="C81" s="686"/>
      <c r="D81" s="685"/>
      <c r="E81" s="203"/>
      <c r="F81" s="203"/>
      <c r="G81" s="203"/>
      <c r="H81" s="203"/>
      <c r="I81" s="203"/>
      <c r="J81" s="92"/>
      <c r="K81" s="93"/>
    </row>
    <row r="82" spans="1:15" ht="23.25">
      <c r="A82" s="687"/>
      <c r="B82" s="685"/>
      <c r="C82" s="686"/>
      <c r="D82" s="685"/>
      <c r="E82" s="203"/>
      <c r="F82" s="203"/>
      <c r="G82" s="203"/>
      <c r="H82" s="203"/>
      <c r="I82" s="203"/>
      <c r="J82" s="94"/>
      <c r="K82" s="93"/>
    </row>
    <row r="83" spans="1:15" ht="24">
      <c r="A83" s="684"/>
      <c r="B83" s="685"/>
      <c r="C83" s="686"/>
      <c r="D83" s="685"/>
      <c r="E83" s="203"/>
      <c r="F83" s="203"/>
      <c r="G83" s="203"/>
      <c r="H83" s="203"/>
      <c r="I83" s="203"/>
      <c r="J83" s="93"/>
      <c r="K83" s="93"/>
    </row>
    <row r="84" spans="1:15" ht="24">
      <c r="A84" s="684"/>
      <c r="B84" s="685"/>
      <c r="C84" s="686"/>
      <c r="D84" s="685"/>
      <c r="E84" s="203"/>
      <c r="F84" s="203"/>
      <c r="G84" s="203"/>
      <c r="H84" s="203"/>
      <c r="I84" s="203"/>
      <c r="J84" s="93"/>
      <c r="K84" s="93"/>
    </row>
    <row r="85" spans="1:15" ht="24">
      <c r="A85" s="684"/>
      <c r="B85" s="685"/>
      <c r="C85" s="686"/>
      <c r="D85" s="685"/>
      <c r="E85" s="203"/>
      <c r="F85" s="203"/>
      <c r="G85" s="203"/>
      <c r="H85" s="203"/>
      <c r="I85" s="203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A1:AH1"/>
    <mergeCell ref="AN1:AU1"/>
    <mergeCell ref="A2:J2"/>
    <mergeCell ref="O2:V2"/>
    <mergeCell ref="AA2:AH2"/>
    <mergeCell ref="AN2:AU2"/>
    <mergeCell ref="I37:J37"/>
    <mergeCell ref="I38:J38"/>
    <mergeCell ref="I39:J39"/>
    <mergeCell ref="A1:J1"/>
    <mergeCell ref="O1:V1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L65:M65"/>
    <mergeCell ref="N65:O65"/>
    <mergeCell ref="K78:L78"/>
    <mergeCell ref="K79:L79"/>
    <mergeCell ref="A80:D80"/>
    <mergeCell ref="A85:B85"/>
    <mergeCell ref="C85:D85"/>
    <mergeCell ref="A82:B82"/>
    <mergeCell ref="C82:D82"/>
    <mergeCell ref="A83:B83"/>
    <mergeCell ref="C83:D83"/>
    <mergeCell ref="A84:B84"/>
    <mergeCell ref="C84:D84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65"/>
  <sheetViews>
    <sheetView topLeftCell="A8" zoomScale="110" zoomScaleNormal="110" zoomScaleSheetLayoutView="110" workbookViewId="0">
      <selection activeCell="G24" sqref="G24:G27"/>
    </sheetView>
  </sheetViews>
  <sheetFormatPr defaultColWidth="14.42578125" defaultRowHeight="15" customHeight="1"/>
  <cols>
    <col min="1" max="1" width="11.5703125" bestFit="1" customWidth="1"/>
    <col min="2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21" ht="20.25" customHeight="1">
      <c r="A1" s="660" t="s">
        <v>284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21" ht="27">
      <c r="A2" s="388" t="s">
        <v>52</v>
      </c>
      <c r="B2" s="217" t="s">
        <v>53</v>
      </c>
      <c r="C2" s="662" t="s">
        <v>54</v>
      </c>
      <c r="D2" s="662"/>
      <c r="E2" s="218" t="s">
        <v>55</v>
      </c>
      <c r="F2" s="388" t="s">
        <v>56</v>
      </c>
      <c r="G2" s="388" t="s">
        <v>57</v>
      </c>
      <c r="H2" s="388" t="s">
        <v>58</v>
      </c>
    </row>
    <row r="3" spans="1:21" ht="40.5">
      <c r="A3" s="19"/>
      <c r="B3" s="219"/>
      <c r="C3" s="663"/>
      <c r="D3" s="663"/>
      <c r="E3" s="121"/>
      <c r="F3" s="19"/>
      <c r="G3" s="19"/>
      <c r="H3" s="390" t="s">
        <v>288</v>
      </c>
    </row>
    <row r="4" spans="1:21" ht="18.75">
      <c r="A4" s="19"/>
      <c r="B4" s="219"/>
      <c r="C4" s="664" t="s">
        <v>1</v>
      </c>
      <c r="D4" s="664"/>
      <c r="E4" s="121"/>
      <c r="F4" s="19"/>
      <c r="G4" s="19"/>
      <c r="H4" s="20"/>
    </row>
    <row r="5" spans="1:21">
      <c r="A5" s="19">
        <v>21</v>
      </c>
      <c r="B5" s="389">
        <v>6.15</v>
      </c>
      <c r="C5" s="666" t="s">
        <v>286</v>
      </c>
      <c r="D5" s="667"/>
      <c r="E5" s="19">
        <v>450.27</v>
      </c>
      <c r="F5" s="19">
        <v>1</v>
      </c>
      <c r="G5" s="19">
        <v>450.27</v>
      </c>
      <c r="H5" s="20" t="s">
        <v>282</v>
      </c>
      <c r="J5" s="415">
        <v>1</v>
      </c>
    </row>
    <row r="6" spans="1:21">
      <c r="A6" s="19"/>
      <c r="B6" s="219"/>
      <c r="C6" s="659"/>
      <c r="D6" s="659"/>
      <c r="E6" s="121"/>
      <c r="F6" s="19"/>
      <c r="G6" s="19"/>
      <c r="H6" s="20"/>
      <c r="L6" s="15"/>
      <c r="M6" s="16"/>
    </row>
    <row r="7" spans="1:21" ht="18.75">
      <c r="A7" s="19"/>
      <c r="B7" s="219"/>
      <c r="C7" s="664" t="s">
        <v>91</v>
      </c>
      <c r="D7" s="664"/>
      <c r="E7" s="121"/>
      <c r="F7" s="19"/>
      <c r="G7" s="19"/>
      <c r="H7" s="20"/>
      <c r="J7" s="129"/>
      <c r="L7" s="15"/>
      <c r="M7" s="16"/>
      <c r="N7">
        <v>440</v>
      </c>
      <c r="O7">
        <v>517</v>
      </c>
      <c r="P7">
        <v>520</v>
      </c>
      <c r="Q7">
        <v>1210</v>
      </c>
      <c r="R7">
        <v>80</v>
      </c>
      <c r="T7">
        <v>70</v>
      </c>
      <c r="U7">
        <v>1185</v>
      </c>
    </row>
    <row r="8" spans="1:21">
      <c r="A8" s="19">
        <v>57</v>
      </c>
      <c r="B8" s="389">
        <v>6.15</v>
      </c>
      <c r="C8" s="666" t="s">
        <v>231</v>
      </c>
      <c r="D8" s="667"/>
      <c r="E8" s="19">
        <v>241.62</v>
      </c>
      <c r="F8" s="19">
        <v>4</v>
      </c>
      <c r="G8" s="19">
        <v>241.62</v>
      </c>
      <c r="H8" s="20" t="s">
        <v>232</v>
      </c>
      <c r="J8" s="129"/>
      <c r="L8" s="15"/>
      <c r="M8" s="16"/>
    </row>
    <row r="9" spans="1:21">
      <c r="A9" s="19">
        <v>61</v>
      </c>
      <c r="B9" s="389">
        <v>18.45</v>
      </c>
      <c r="C9" s="666" t="s">
        <v>148</v>
      </c>
      <c r="D9" s="667"/>
      <c r="E9" s="19">
        <v>107.23</v>
      </c>
      <c r="F9" s="19">
        <v>0</v>
      </c>
      <c r="G9" s="19">
        <v>10</v>
      </c>
      <c r="H9" s="390" t="s">
        <v>230</v>
      </c>
      <c r="J9" s="117"/>
      <c r="L9" s="15"/>
      <c r="M9" s="16"/>
      <c r="O9">
        <v>538</v>
      </c>
      <c r="P9">
        <v>510</v>
      </c>
      <c r="Q9">
        <v>1220</v>
      </c>
      <c r="R9">
        <v>110</v>
      </c>
      <c r="T9">
        <v>84</v>
      </c>
      <c r="U9">
        <v>1205</v>
      </c>
    </row>
    <row r="10" spans="1:21">
      <c r="A10" s="19">
        <v>66</v>
      </c>
      <c r="B10" s="389">
        <v>5.45</v>
      </c>
      <c r="C10" s="714" t="s">
        <v>94</v>
      </c>
      <c r="D10" s="715"/>
      <c r="E10" s="19">
        <v>231.38</v>
      </c>
      <c r="F10" s="19">
        <v>8</v>
      </c>
      <c r="G10" s="19">
        <v>231.38</v>
      </c>
      <c r="H10" s="20" t="s">
        <v>232</v>
      </c>
      <c r="J10" s="117">
        <v>1</v>
      </c>
      <c r="L10" s="15"/>
      <c r="M10" s="16"/>
    </row>
    <row r="11" spans="1:21">
      <c r="A11" s="11">
        <v>69</v>
      </c>
      <c r="B11" s="120">
        <v>6.3</v>
      </c>
      <c r="C11" s="659" t="s">
        <v>277</v>
      </c>
      <c r="D11" s="659"/>
      <c r="E11" s="122">
        <v>297.29000000000002</v>
      </c>
      <c r="F11" s="11">
        <v>2</v>
      </c>
      <c r="G11" s="11">
        <v>297.29000000000002</v>
      </c>
      <c r="H11" s="20" t="s">
        <v>232</v>
      </c>
      <c r="J11" s="117">
        <v>1</v>
      </c>
      <c r="L11" s="15"/>
      <c r="M11" s="16"/>
    </row>
    <row r="12" spans="1:21">
      <c r="A12" s="19" t="s">
        <v>101</v>
      </c>
      <c r="B12" s="219">
        <v>5.3</v>
      </c>
      <c r="C12" s="659" t="s">
        <v>60</v>
      </c>
      <c r="D12" s="659"/>
      <c r="E12" s="121">
        <v>519.36</v>
      </c>
      <c r="F12" s="19">
        <v>13</v>
      </c>
      <c r="G12" s="19">
        <v>519.36</v>
      </c>
      <c r="H12" s="20" t="s">
        <v>59</v>
      </c>
      <c r="J12" s="117">
        <v>1</v>
      </c>
      <c r="L12" s="15"/>
      <c r="M12" s="16"/>
      <c r="T12">
        <v>1186</v>
      </c>
      <c r="U12">
        <v>80</v>
      </c>
    </row>
    <row r="13" spans="1:21">
      <c r="A13" s="19"/>
      <c r="B13" s="219"/>
      <c r="C13" s="668"/>
      <c r="D13" s="669"/>
      <c r="E13" s="121"/>
      <c r="F13" s="19"/>
      <c r="G13" s="19"/>
      <c r="H13" s="20"/>
      <c r="J13" s="129"/>
      <c r="L13" s="15"/>
      <c r="M13" s="16"/>
      <c r="Q13">
        <v>100</v>
      </c>
      <c r="R13">
        <v>1230</v>
      </c>
      <c r="T13">
        <v>100</v>
      </c>
      <c r="U13">
        <v>1190</v>
      </c>
    </row>
    <row r="14" spans="1:21" ht="18.75">
      <c r="A14" s="19"/>
      <c r="B14" s="219"/>
      <c r="C14" s="664" t="s">
        <v>21</v>
      </c>
      <c r="D14" s="664"/>
      <c r="E14" s="121"/>
      <c r="F14" s="19"/>
      <c r="G14" s="19"/>
      <c r="H14" s="20"/>
      <c r="J14" s="129"/>
      <c r="L14" s="15"/>
      <c r="M14" s="16"/>
      <c r="Q14">
        <v>80</v>
      </c>
      <c r="R14">
        <v>1210</v>
      </c>
    </row>
    <row r="15" spans="1:21">
      <c r="A15" s="19">
        <v>31</v>
      </c>
      <c r="B15" s="219">
        <v>12.55</v>
      </c>
      <c r="C15" s="659" t="s">
        <v>93</v>
      </c>
      <c r="D15" s="659"/>
      <c r="E15" s="121">
        <v>54.8</v>
      </c>
      <c r="F15" s="19">
        <v>2</v>
      </c>
      <c r="G15" s="19">
        <f>E15</f>
        <v>54.8</v>
      </c>
      <c r="H15" s="20" t="s">
        <v>59</v>
      </c>
      <c r="J15" s="129"/>
      <c r="L15" s="15"/>
      <c r="M15" s="16"/>
    </row>
    <row r="16" spans="1:21">
      <c r="A16" s="19">
        <v>70</v>
      </c>
      <c r="B16" s="219">
        <v>7</v>
      </c>
      <c r="C16" s="659" t="s">
        <v>151</v>
      </c>
      <c r="D16" s="659"/>
      <c r="E16" s="121">
        <v>135.61000000000001</v>
      </c>
      <c r="F16" s="19">
        <v>2</v>
      </c>
      <c r="G16" s="19">
        <f>F16*E16</f>
        <v>271.22000000000003</v>
      </c>
      <c r="H16" s="20" t="s">
        <v>232</v>
      </c>
      <c r="J16" s="129">
        <v>1</v>
      </c>
      <c r="L16" s="15"/>
      <c r="M16" s="16"/>
      <c r="Q16">
        <v>80</v>
      </c>
      <c r="R16">
        <v>1210</v>
      </c>
    </row>
    <row r="17" spans="1:21">
      <c r="A17" s="19">
        <v>72</v>
      </c>
      <c r="B17" s="219">
        <v>8</v>
      </c>
      <c r="C17" s="659" t="s">
        <v>151</v>
      </c>
      <c r="D17" s="659"/>
      <c r="E17" s="121">
        <v>140.62</v>
      </c>
      <c r="F17" s="19">
        <v>2</v>
      </c>
      <c r="G17" s="19">
        <f>F17*E17</f>
        <v>281.24</v>
      </c>
      <c r="H17" s="20" t="s">
        <v>59</v>
      </c>
      <c r="J17" s="129">
        <v>1</v>
      </c>
      <c r="L17" s="15"/>
      <c r="M17" s="16"/>
      <c r="Q17">
        <v>100</v>
      </c>
      <c r="R17">
        <v>1210</v>
      </c>
      <c r="T17">
        <v>1210</v>
      </c>
      <c r="U17">
        <v>100</v>
      </c>
    </row>
    <row r="18" spans="1:21">
      <c r="A18" s="19" t="s">
        <v>257</v>
      </c>
      <c r="B18" s="219">
        <v>14</v>
      </c>
      <c r="C18" s="659" t="s">
        <v>252</v>
      </c>
      <c r="D18" s="659"/>
      <c r="E18" s="121">
        <v>239.28</v>
      </c>
      <c r="F18" s="19">
        <v>2</v>
      </c>
      <c r="G18" s="19">
        <f>F18*E18</f>
        <v>478.56</v>
      </c>
      <c r="H18" s="20" t="s">
        <v>232</v>
      </c>
      <c r="J18" s="129">
        <v>1</v>
      </c>
      <c r="L18" s="15"/>
      <c r="M18" s="16"/>
    </row>
    <row r="19" spans="1:21">
      <c r="A19" s="19" t="s">
        <v>150</v>
      </c>
      <c r="B19" s="219">
        <v>13.3</v>
      </c>
      <c r="C19" s="659" t="s">
        <v>146</v>
      </c>
      <c r="D19" s="659"/>
      <c r="E19" s="121">
        <v>433.34</v>
      </c>
      <c r="F19" s="19">
        <v>6</v>
      </c>
      <c r="G19" s="19">
        <v>433.34</v>
      </c>
      <c r="H19" s="20" t="s">
        <v>59</v>
      </c>
      <c r="J19" s="117">
        <v>1</v>
      </c>
      <c r="L19" s="15"/>
      <c r="M19" s="16"/>
      <c r="Q19">
        <v>120</v>
      </c>
      <c r="R19">
        <v>1267</v>
      </c>
      <c r="T19">
        <v>120</v>
      </c>
      <c r="U19">
        <v>1225</v>
      </c>
    </row>
    <row r="20" spans="1:21" ht="15" customHeight="1">
      <c r="A20" s="11">
        <v>79</v>
      </c>
      <c r="B20" s="12">
        <v>10.3</v>
      </c>
      <c r="C20" s="670" t="s">
        <v>147</v>
      </c>
      <c r="D20" s="671"/>
      <c r="E20" s="11">
        <v>34.83</v>
      </c>
      <c r="F20" s="11">
        <v>2</v>
      </c>
      <c r="G20" s="11">
        <v>34.83</v>
      </c>
      <c r="H20" s="13" t="s">
        <v>59</v>
      </c>
      <c r="J20" s="117"/>
      <c r="L20" s="15"/>
      <c r="M20" s="16"/>
      <c r="T20">
        <v>100</v>
      </c>
      <c r="U20">
        <v>1140</v>
      </c>
    </row>
    <row r="21" spans="1:21">
      <c r="A21" s="19">
        <v>80</v>
      </c>
      <c r="B21" s="219">
        <v>15.1</v>
      </c>
      <c r="C21" s="672" t="s">
        <v>62</v>
      </c>
      <c r="D21" s="672"/>
      <c r="E21" s="121">
        <v>49.76</v>
      </c>
      <c r="F21" s="19">
        <v>2</v>
      </c>
      <c r="G21" s="19">
        <v>49.76</v>
      </c>
      <c r="H21" s="20" t="s">
        <v>59</v>
      </c>
      <c r="J21" s="117"/>
      <c r="L21" s="15"/>
      <c r="M21" s="16"/>
      <c r="T21">
        <v>1230</v>
      </c>
      <c r="U21">
        <v>110</v>
      </c>
    </row>
    <row r="22" spans="1:21">
      <c r="A22" s="19">
        <v>82</v>
      </c>
      <c r="B22" s="219">
        <v>15.5</v>
      </c>
      <c r="C22" s="672" t="s">
        <v>63</v>
      </c>
      <c r="D22" s="672"/>
      <c r="E22" s="121">
        <v>44.76</v>
      </c>
      <c r="F22" s="19">
        <v>2</v>
      </c>
      <c r="G22" s="19">
        <v>44.76</v>
      </c>
      <c r="H22" s="20" t="s">
        <v>59</v>
      </c>
      <c r="J22" s="117"/>
      <c r="L22" s="15"/>
      <c r="M22" s="16"/>
      <c r="T22">
        <v>140</v>
      </c>
      <c r="U22">
        <v>1290</v>
      </c>
    </row>
    <row r="23" spans="1:21">
      <c r="A23" s="19">
        <v>82</v>
      </c>
      <c r="B23" s="389">
        <v>16.55</v>
      </c>
      <c r="C23" s="673" t="s">
        <v>97</v>
      </c>
      <c r="D23" s="674"/>
      <c r="E23" s="19">
        <v>31</v>
      </c>
      <c r="F23" s="19">
        <v>2</v>
      </c>
      <c r="G23" s="19">
        <v>31</v>
      </c>
      <c r="H23" s="20" t="s">
        <v>59</v>
      </c>
      <c r="J23" s="117"/>
      <c r="L23" s="15"/>
      <c r="M23" s="16"/>
    </row>
    <row r="24" spans="1:21">
      <c r="A24" s="19">
        <v>84</v>
      </c>
      <c r="B24" s="12">
        <v>16</v>
      </c>
      <c r="C24" s="670" t="s">
        <v>287</v>
      </c>
      <c r="D24" s="671"/>
      <c r="E24" s="11">
        <v>31.49</v>
      </c>
      <c r="F24" s="11">
        <v>2</v>
      </c>
      <c r="G24" s="11">
        <f>F24*E24</f>
        <v>62.98</v>
      </c>
      <c r="H24" s="20" t="s">
        <v>232</v>
      </c>
      <c r="J24" s="117"/>
      <c r="L24" s="15"/>
      <c r="M24" s="16"/>
    </row>
    <row r="25" spans="1:21">
      <c r="A25" s="19">
        <v>88</v>
      </c>
      <c r="B25" s="219">
        <v>12.3</v>
      </c>
      <c r="C25" s="659" t="s">
        <v>254</v>
      </c>
      <c r="D25" s="659"/>
      <c r="E25" s="121">
        <v>233.51</v>
      </c>
      <c r="F25" s="19">
        <v>4</v>
      </c>
      <c r="G25" s="19">
        <v>233.51</v>
      </c>
      <c r="H25" s="20" t="s">
        <v>232</v>
      </c>
      <c r="J25" s="117"/>
      <c r="L25" s="15"/>
      <c r="M25" s="16"/>
    </row>
    <row r="26" spans="1:21" ht="15" customHeight="1">
      <c r="A26" s="19">
        <v>92</v>
      </c>
      <c r="B26" s="219">
        <v>9.3000000000000007</v>
      </c>
      <c r="C26" s="659" t="s">
        <v>280</v>
      </c>
      <c r="D26" s="659"/>
      <c r="E26" s="121">
        <v>483.55</v>
      </c>
      <c r="F26" s="19">
        <v>7</v>
      </c>
      <c r="G26" s="19">
        <v>483.55</v>
      </c>
      <c r="H26" s="20" t="s">
        <v>232</v>
      </c>
      <c r="J26" s="117">
        <v>1</v>
      </c>
      <c r="L26" s="15"/>
      <c r="M26" s="16"/>
    </row>
    <row r="27" spans="1:21">
      <c r="A27" s="19"/>
      <c r="B27" s="219"/>
      <c r="C27" s="659"/>
      <c r="D27" s="659"/>
      <c r="E27" s="19"/>
      <c r="F27" s="19"/>
      <c r="G27" s="19"/>
      <c r="H27" s="20"/>
      <c r="J27" s="117"/>
      <c r="L27" s="15"/>
      <c r="M27" s="16"/>
    </row>
    <row r="28" spans="1:21" ht="13.5" customHeight="1">
      <c r="A28" s="19"/>
      <c r="B28" s="219"/>
      <c r="C28" s="663"/>
      <c r="D28" s="663"/>
      <c r="E28" s="122"/>
      <c r="F28" s="11"/>
      <c r="G28" s="11"/>
      <c r="H28" s="20"/>
      <c r="J28" s="15"/>
      <c r="L28" s="15"/>
      <c r="M28" s="17"/>
      <c r="N28" s="64"/>
      <c r="O28" s="65"/>
      <c r="P28" s="17"/>
      <c r="Q28" s="17"/>
      <c r="R28" s="17"/>
      <c r="S28" s="18"/>
    </row>
    <row r="29" spans="1:21" ht="15" customHeight="1">
      <c r="A29" s="19"/>
      <c r="B29" s="219"/>
      <c r="C29" s="662" t="s">
        <v>61</v>
      </c>
      <c r="D29" s="662"/>
      <c r="E29" s="121"/>
      <c r="F29" s="19">
        <f>SUM(F5:F26)</f>
        <v>63</v>
      </c>
      <c r="G29" s="19">
        <f>SUM(G5:G26)</f>
        <v>4209.4700000000012</v>
      </c>
      <c r="H29" s="20"/>
    </row>
    <row r="32" spans="1:21" ht="19.5" customHeight="1">
      <c r="A32" s="675" t="s">
        <v>114</v>
      </c>
      <c r="B32" s="676"/>
      <c r="C32" s="676"/>
      <c r="D32" s="676"/>
      <c r="E32" s="676"/>
      <c r="F32" s="676"/>
      <c r="J32" s="391" t="s">
        <v>124</v>
      </c>
      <c r="K32" s="677">
        <v>45213</v>
      </c>
      <c r="L32" s="677"/>
    </row>
    <row r="33" spans="1:20" ht="49.5">
      <c r="A33" s="392" t="s">
        <v>119</v>
      </c>
      <c r="B33" s="393" t="s">
        <v>53</v>
      </c>
      <c r="C33" s="393" t="s">
        <v>113</v>
      </c>
      <c r="D33" s="393" t="s">
        <v>4</v>
      </c>
      <c r="E33" s="393" t="s">
        <v>5</v>
      </c>
      <c r="F33" s="393" t="s">
        <v>115</v>
      </c>
      <c r="G33" s="114" t="s">
        <v>7</v>
      </c>
      <c r="H33" s="392" t="s">
        <v>116</v>
      </c>
      <c r="I33" s="678" t="s">
        <v>140</v>
      </c>
      <c r="J33" s="678"/>
      <c r="K33" s="678" t="s">
        <v>141</v>
      </c>
      <c r="L33" s="678"/>
      <c r="O33" s="678" t="s">
        <v>125</v>
      </c>
      <c r="P33" s="678"/>
      <c r="Q33" s="678" t="s">
        <v>126</v>
      </c>
      <c r="R33" s="678"/>
    </row>
    <row r="34" spans="1:20" ht="20.100000000000001" customHeight="1">
      <c r="A34" s="88">
        <v>1</v>
      </c>
      <c r="B34" s="123">
        <v>7</v>
      </c>
      <c r="C34" s="113">
        <v>216</v>
      </c>
      <c r="D34" s="19">
        <v>8334</v>
      </c>
      <c r="E34" s="19">
        <v>63</v>
      </c>
      <c r="F34" s="119">
        <v>232.2</v>
      </c>
      <c r="G34" s="115">
        <f>D34/F34</f>
        <v>35.891472868217058</v>
      </c>
      <c r="H34" s="34">
        <v>1</v>
      </c>
      <c r="I34" s="679" t="s">
        <v>129</v>
      </c>
      <c r="J34" s="679"/>
      <c r="K34" s="679" t="s">
        <v>152</v>
      </c>
      <c r="L34" s="679"/>
      <c r="O34" s="679" t="s">
        <v>127</v>
      </c>
      <c r="P34" s="679"/>
      <c r="Q34" s="679" t="s">
        <v>136</v>
      </c>
      <c r="R34" s="679"/>
      <c r="S34">
        <v>434</v>
      </c>
      <c r="T34" s="15" t="s">
        <v>131</v>
      </c>
    </row>
    <row r="35" spans="1:20" ht="20.100000000000001" customHeight="1">
      <c r="A35" s="88">
        <v>2</v>
      </c>
      <c r="B35" s="123">
        <v>15.45</v>
      </c>
      <c r="C35" s="113">
        <v>216</v>
      </c>
      <c r="D35" s="19">
        <v>5488</v>
      </c>
      <c r="E35" s="19">
        <v>46</v>
      </c>
      <c r="F35" s="119">
        <v>232.2</v>
      </c>
      <c r="G35" s="115">
        <f>D35/F35</f>
        <v>23.634797588285963</v>
      </c>
      <c r="H35" s="34">
        <v>1</v>
      </c>
      <c r="I35" s="679" t="s">
        <v>255</v>
      </c>
      <c r="J35" s="679"/>
      <c r="K35" s="679" t="s">
        <v>138</v>
      </c>
      <c r="L35" s="679"/>
      <c r="O35" s="679" t="s">
        <v>128</v>
      </c>
      <c r="P35" s="679"/>
      <c r="Q35" s="679" t="s">
        <v>137</v>
      </c>
      <c r="R35" s="679"/>
      <c r="S35">
        <v>60</v>
      </c>
      <c r="T35" s="15" t="s">
        <v>132</v>
      </c>
    </row>
    <row r="36" spans="1:20" ht="20.100000000000001" customHeight="1">
      <c r="A36" s="88"/>
      <c r="B36" s="123"/>
      <c r="C36" s="113"/>
      <c r="D36" s="19"/>
      <c r="E36" s="19"/>
      <c r="F36" s="119"/>
      <c r="G36" s="115"/>
      <c r="H36" s="34"/>
      <c r="I36" s="680"/>
      <c r="J36" s="681"/>
      <c r="K36" s="679"/>
      <c r="L36" s="679"/>
      <c r="O36" s="679" t="s">
        <v>129</v>
      </c>
      <c r="P36" s="679"/>
      <c r="Q36" s="679" t="s">
        <v>138</v>
      </c>
      <c r="R36" s="679"/>
      <c r="S36">
        <v>170</v>
      </c>
      <c r="T36" s="15" t="s">
        <v>133</v>
      </c>
    </row>
    <row r="37" spans="1:20" ht="20.100000000000001" customHeight="1">
      <c r="A37" s="34"/>
      <c r="B37" s="119"/>
      <c r="C37" s="113"/>
      <c r="D37" s="19"/>
      <c r="E37" s="19"/>
      <c r="F37" s="119"/>
      <c r="G37" s="115"/>
      <c r="H37" s="34"/>
      <c r="I37" s="679"/>
      <c r="J37" s="679"/>
      <c r="K37" s="679"/>
      <c r="L37" s="679"/>
      <c r="O37" s="679" t="s">
        <v>130</v>
      </c>
      <c r="P37" s="679"/>
      <c r="Q37" s="679" t="s">
        <v>139</v>
      </c>
      <c r="R37" s="679"/>
      <c r="S37">
        <v>1078</v>
      </c>
      <c r="T37" s="15" t="s">
        <v>134</v>
      </c>
    </row>
    <row r="38" spans="1:20" ht="20.100000000000001" customHeight="1">
      <c r="A38" s="34"/>
      <c r="B38" s="116"/>
      <c r="C38" s="116"/>
      <c r="D38" s="116">
        <f>SUM(D34:D37)</f>
        <v>13822</v>
      </c>
      <c r="E38" s="116">
        <f>SUM(E34:E37)</f>
        <v>109</v>
      </c>
      <c r="F38" s="119">
        <f>SUM(F34:F37)</f>
        <v>464.4</v>
      </c>
      <c r="G38" s="115">
        <f t="shared" ref="G38" si="0">D38/F38</f>
        <v>29.76313522825151</v>
      </c>
      <c r="H38" s="116">
        <f>SUM(H34:H37)</f>
        <v>2</v>
      </c>
      <c r="I38" s="682"/>
      <c r="J38" s="682"/>
      <c r="K38" s="682"/>
      <c r="L38" s="682"/>
      <c r="O38" s="680" t="s">
        <v>142</v>
      </c>
      <c r="P38" s="681"/>
      <c r="Q38" s="679" t="s">
        <v>152</v>
      </c>
      <c r="R38" s="679"/>
      <c r="S38">
        <v>191</v>
      </c>
      <c r="T38" s="15" t="s">
        <v>135</v>
      </c>
    </row>
    <row r="41" spans="1:20" ht="15" customHeight="1">
      <c r="A41" s="683" t="s">
        <v>154</v>
      </c>
      <c r="B41" s="683"/>
      <c r="C41" s="683"/>
      <c r="D41" s="683"/>
      <c r="E41" s="683"/>
      <c r="F41" s="683"/>
      <c r="G41" s="683"/>
    </row>
    <row r="42" spans="1:20" ht="15" customHeight="1">
      <c r="A42" s="393" t="s">
        <v>113</v>
      </c>
      <c r="B42" s="393" t="s">
        <v>3</v>
      </c>
      <c r="C42" s="393" t="s">
        <v>155</v>
      </c>
      <c r="D42" s="683" t="s">
        <v>156</v>
      </c>
      <c r="E42" s="683"/>
      <c r="F42" s="683" t="s">
        <v>157</v>
      </c>
      <c r="G42" s="683"/>
    </row>
    <row r="43" spans="1:20" ht="16.5">
      <c r="A43" s="88" t="s">
        <v>268</v>
      </c>
      <c r="B43" s="390" t="s">
        <v>254</v>
      </c>
      <c r="C43" s="19">
        <v>66</v>
      </c>
      <c r="D43" s="683" t="s">
        <v>269</v>
      </c>
      <c r="E43" s="683"/>
      <c r="F43" s="683" t="s">
        <v>270</v>
      </c>
      <c r="G43" s="683"/>
    </row>
    <row r="49" spans="1:5" ht="15" customHeight="1">
      <c r="A49">
        <v>3183</v>
      </c>
      <c r="B49">
        <v>3441</v>
      </c>
      <c r="C49">
        <v>3378</v>
      </c>
      <c r="D49">
        <v>1779</v>
      </c>
      <c r="E49">
        <v>80</v>
      </c>
    </row>
    <row r="50" spans="1:5" ht="15" customHeight="1">
      <c r="A50">
        <v>1326</v>
      </c>
      <c r="B50">
        <v>2593</v>
      </c>
      <c r="C50">
        <v>5129</v>
      </c>
      <c r="D50">
        <v>2003</v>
      </c>
      <c r="E50">
        <v>534</v>
      </c>
    </row>
    <row r="51" spans="1:5" ht="15" customHeight="1">
      <c r="A51">
        <v>2606</v>
      </c>
      <c r="B51">
        <v>2842</v>
      </c>
      <c r="C51">
        <v>6482</v>
      </c>
      <c r="E51">
        <v>528</v>
      </c>
    </row>
    <row r="52" spans="1:5" ht="15" customHeight="1">
      <c r="A52">
        <v>2120</v>
      </c>
      <c r="B52">
        <v>876</v>
      </c>
      <c r="C52">
        <v>2275</v>
      </c>
      <c r="E52">
        <v>-12</v>
      </c>
    </row>
    <row r="53" spans="1:5" ht="15" customHeight="1">
      <c r="A53">
        <v>113</v>
      </c>
      <c r="B53">
        <v>702</v>
      </c>
      <c r="C53">
        <v>7221</v>
      </c>
    </row>
    <row r="54" spans="1:5" ht="15" customHeight="1">
      <c r="A54">
        <v>1694</v>
      </c>
      <c r="B54">
        <v>8744</v>
      </c>
      <c r="C54">
        <v>1057</v>
      </c>
    </row>
    <row r="55" spans="1:5" ht="15" customHeight="1">
      <c r="A55">
        <v>3464</v>
      </c>
      <c r="B55">
        <v>390</v>
      </c>
      <c r="C55">
        <v>9567</v>
      </c>
    </row>
    <row r="56" spans="1:5" ht="15" customHeight="1">
      <c r="A56">
        <v>4551</v>
      </c>
      <c r="B56">
        <v>1994</v>
      </c>
      <c r="C56">
        <v>1015</v>
      </c>
    </row>
    <row r="57" spans="1:5" ht="15" customHeight="1">
      <c r="A57">
        <v>640</v>
      </c>
      <c r="B57">
        <v>5825</v>
      </c>
    </row>
    <row r="58" spans="1:5" ht="15" customHeight="1">
      <c r="A58">
        <v>3629</v>
      </c>
      <c r="B58">
        <v>10310</v>
      </c>
    </row>
    <row r="59" spans="1:5" ht="15" customHeight="1">
      <c r="A59">
        <v>1391</v>
      </c>
    </row>
    <row r="60" spans="1:5" ht="15" customHeight="1">
      <c r="A60">
        <v>5610</v>
      </c>
    </row>
    <row r="61" spans="1:5" ht="15" customHeight="1">
      <c r="A61">
        <v>2973</v>
      </c>
    </row>
    <row r="62" spans="1:5" ht="15" customHeight="1">
      <c r="A62">
        <v>7022</v>
      </c>
    </row>
    <row r="63" spans="1:5" ht="15" customHeight="1">
      <c r="A63">
        <v>7510</v>
      </c>
    </row>
    <row r="64" spans="1:5" ht="15" customHeight="1">
      <c r="A64">
        <v>4285</v>
      </c>
    </row>
    <row r="65" spans="1:1" ht="15" customHeight="1">
      <c r="A65">
        <v>10971</v>
      </c>
    </row>
  </sheetData>
  <mergeCells count="60">
    <mergeCell ref="C6:D6"/>
    <mergeCell ref="A1:H1"/>
    <mergeCell ref="C2:D2"/>
    <mergeCell ref="C3:D3"/>
    <mergeCell ref="C4:D4"/>
    <mergeCell ref="C5:D5"/>
    <mergeCell ref="C16:D16"/>
    <mergeCell ref="C17:D17"/>
    <mergeCell ref="C18:D18"/>
    <mergeCell ref="C19:D19"/>
    <mergeCell ref="C7:D7"/>
    <mergeCell ref="C8:D8"/>
    <mergeCell ref="C9:D9"/>
    <mergeCell ref="C11:D11"/>
    <mergeCell ref="C12:D12"/>
    <mergeCell ref="C13:D13"/>
    <mergeCell ref="I35:J35"/>
    <mergeCell ref="K35:L35"/>
    <mergeCell ref="O35:P35"/>
    <mergeCell ref="Q35:R35"/>
    <mergeCell ref="C29:D29"/>
    <mergeCell ref="A32:F32"/>
    <mergeCell ref="K32:L32"/>
    <mergeCell ref="I33:J33"/>
    <mergeCell ref="K33:L33"/>
    <mergeCell ref="O33:P33"/>
    <mergeCell ref="Q33:R33"/>
    <mergeCell ref="I34:J34"/>
    <mergeCell ref="K34:L34"/>
    <mergeCell ref="O34:P34"/>
    <mergeCell ref="Q34:R34"/>
    <mergeCell ref="I36:J36"/>
    <mergeCell ref="K36:L36"/>
    <mergeCell ref="O36:P36"/>
    <mergeCell ref="Q36:R36"/>
    <mergeCell ref="I37:J37"/>
    <mergeCell ref="K37:L37"/>
    <mergeCell ref="O37:P37"/>
    <mergeCell ref="Q37:R37"/>
    <mergeCell ref="I38:J38"/>
    <mergeCell ref="K38:L38"/>
    <mergeCell ref="O38:P38"/>
    <mergeCell ref="Q38:R38"/>
    <mergeCell ref="A41:G41"/>
    <mergeCell ref="D43:E43"/>
    <mergeCell ref="F43:G43"/>
    <mergeCell ref="C10:D10"/>
    <mergeCell ref="C25:D25"/>
    <mergeCell ref="C24:D24"/>
    <mergeCell ref="C23:D23"/>
    <mergeCell ref="D42:E42"/>
    <mergeCell ref="F42:G42"/>
    <mergeCell ref="C20:D20"/>
    <mergeCell ref="C21:D21"/>
    <mergeCell ref="C22:D22"/>
    <mergeCell ref="C26:D26"/>
    <mergeCell ref="C27:D27"/>
    <mergeCell ref="C28:D28"/>
    <mergeCell ref="C14:D14"/>
    <mergeCell ref="C15:D15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4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Y123"/>
  <sheetViews>
    <sheetView topLeftCell="A64" zoomScale="90" zoomScaleNormal="90" workbookViewId="0">
      <selection activeCell="L73" sqref="L73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285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387"/>
      <c r="B3" s="705" t="s">
        <v>65</v>
      </c>
      <c r="C3" s="706"/>
      <c r="D3" s="707"/>
      <c r="E3" s="398" t="s">
        <v>65</v>
      </c>
      <c r="F3" s="705" t="s">
        <v>67</v>
      </c>
      <c r="G3" s="707"/>
      <c r="H3" s="400"/>
      <c r="I3" s="398" t="s">
        <v>66</v>
      </c>
      <c r="J3" s="36"/>
      <c r="L3" s="698" t="s">
        <v>86</v>
      </c>
      <c r="M3" s="698"/>
      <c r="O3" s="387"/>
      <c r="P3" s="699" t="s">
        <v>65</v>
      </c>
      <c r="Q3" s="699"/>
      <c r="R3" s="699"/>
      <c r="S3" s="398" t="s">
        <v>65</v>
      </c>
      <c r="T3" s="398"/>
      <c r="U3" s="398" t="s">
        <v>67</v>
      </c>
      <c r="V3" s="27"/>
      <c r="X3" s="698" t="s">
        <v>86</v>
      </c>
      <c r="Y3" s="698"/>
      <c r="AA3" s="387"/>
      <c r="AB3" s="699" t="s">
        <v>65</v>
      </c>
      <c r="AC3" s="699"/>
      <c r="AD3" s="699"/>
      <c r="AE3" s="398" t="s">
        <v>65</v>
      </c>
      <c r="AF3" s="398"/>
      <c r="AG3" s="398" t="s">
        <v>69</v>
      </c>
      <c r="AH3" s="27"/>
      <c r="AK3" s="698" t="s">
        <v>86</v>
      </c>
      <c r="AL3" s="698"/>
      <c r="AN3" s="387"/>
      <c r="AO3" s="699" t="s">
        <v>65</v>
      </c>
      <c r="AP3" s="699"/>
      <c r="AQ3" s="699"/>
      <c r="AR3" s="398" t="s">
        <v>65</v>
      </c>
      <c r="AS3" s="398"/>
      <c r="AT3" s="398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399" t="s">
        <v>6</v>
      </c>
      <c r="E4" s="399" t="s">
        <v>104</v>
      </c>
      <c r="F4" s="399" t="s">
        <v>0</v>
      </c>
      <c r="G4" s="399" t="s">
        <v>68</v>
      </c>
      <c r="H4" s="399" t="s">
        <v>81</v>
      </c>
      <c r="I4" s="399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399" t="s">
        <v>6</v>
      </c>
      <c r="S4" s="399" t="s">
        <v>104</v>
      </c>
      <c r="T4" s="399" t="s">
        <v>81</v>
      </c>
      <c r="U4" s="399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399" t="s">
        <v>6</v>
      </c>
      <c r="AE4" s="399" t="s">
        <v>104</v>
      </c>
      <c r="AF4" s="399" t="s">
        <v>81</v>
      </c>
      <c r="AG4" s="399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399" t="s">
        <v>6</v>
      </c>
      <c r="AR4" s="399" t="s">
        <v>104</v>
      </c>
      <c r="AS4" s="399" t="s">
        <v>81</v>
      </c>
      <c r="AT4" s="399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5751</v>
      </c>
      <c r="C5" s="24">
        <v>108</v>
      </c>
      <c r="D5" s="24"/>
      <c r="E5" s="24">
        <v>278</v>
      </c>
      <c r="F5" s="24"/>
      <c r="G5" s="24"/>
      <c r="H5" s="22">
        <f t="shared" ref="H5:H18" si="0">B5-D5</f>
        <v>5751</v>
      </c>
      <c r="I5" s="22">
        <f t="shared" ref="I5:I18" si="1">G5+F5</f>
        <v>0</v>
      </c>
      <c r="J5" s="38">
        <f>B5/928.72</f>
        <v>6.1923938323714358</v>
      </c>
      <c r="K5" s="395"/>
      <c r="L5" s="395"/>
      <c r="M5" s="395"/>
      <c r="N5" s="395"/>
      <c r="O5" s="26" t="s">
        <v>70</v>
      </c>
      <c r="P5" s="23">
        <v>25982</v>
      </c>
      <c r="Q5" s="24">
        <v>202</v>
      </c>
      <c r="R5" s="24"/>
      <c r="S5" s="24">
        <v>494</v>
      </c>
      <c r="T5" s="22">
        <f t="shared" ref="T5:T28" si="2">P5-R5</f>
        <v>25982</v>
      </c>
      <c r="U5" s="24"/>
      <c r="V5" s="44">
        <f>P5/1191.62</f>
        <v>21.803930783303404</v>
      </c>
      <c r="AA5" s="26" t="s">
        <v>143</v>
      </c>
      <c r="AB5" s="89">
        <v>23679</v>
      </c>
      <c r="AC5" s="89">
        <v>228</v>
      </c>
      <c r="AD5" s="89"/>
      <c r="AE5" s="89">
        <v>263</v>
      </c>
      <c r="AF5" s="22">
        <f t="shared" ref="AF5:AF28" si="3">AB5-AD5</f>
        <v>23679</v>
      </c>
      <c r="AG5" s="89"/>
      <c r="AH5" s="44">
        <f>SUM(AB5:AB6)/384.4</f>
        <v>76.896462018730489</v>
      </c>
      <c r="AJ5" s="21"/>
      <c r="AN5" s="26" t="s">
        <v>82</v>
      </c>
      <c r="AO5" s="89">
        <v>24229</v>
      </c>
      <c r="AP5" s="89">
        <v>254</v>
      </c>
      <c r="AQ5" s="89"/>
      <c r="AR5" s="89">
        <v>995</v>
      </c>
      <c r="AS5" s="22">
        <f t="shared" ref="AS5:AS28" si="4">AO5-AQ5</f>
        <v>24229</v>
      </c>
      <c r="AT5" s="89"/>
      <c r="AU5" s="44">
        <f>SUM(AO5:AO6)/384.4</f>
        <v>63.030697190426643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395"/>
      <c r="L6" s="395"/>
      <c r="M6" s="395"/>
      <c r="N6" s="395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5880</v>
      </c>
      <c r="AC6" s="89">
        <v>103</v>
      </c>
      <c r="AD6" s="89"/>
      <c r="AE6" s="89"/>
      <c r="AF6" s="22">
        <f t="shared" si="3"/>
        <v>5880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5278</v>
      </c>
      <c r="C7" s="24">
        <v>119</v>
      </c>
      <c r="D7" s="24"/>
      <c r="E7" s="24">
        <v>29</v>
      </c>
      <c r="F7" s="24"/>
      <c r="G7" s="24"/>
      <c r="H7" s="22">
        <f t="shared" si="0"/>
        <v>5278</v>
      </c>
      <c r="I7" s="22">
        <f t="shared" si="1"/>
        <v>0</v>
      </c>
      <c r="J7" s="38">
        <f>B7/902.14</f>
        <v>5.8505331766688098</v>
      </c>
      <c r="K7" s="395"/>
      <c r="L7" s="395"/>
      <c r="M7" s="395"/>
      <c r="N7" s="395"/>
      <c r="O7" s="26" t="s">
        <v>8</v>
      </c>
      <c r="P7" s="23">
        <v>15002</v>
      </c>
      <c r="Q7" s="24">
        <v>209</v>
      </c>
      <c r="R7" s="24"/>
      <c r="S7" s="24">
        <v>662</v>
      </c>
      <c r="T7" s="22">
        <f t="shared" si="2"/>
        <v>15002</v>
      </c>
      <c r="U7" s="24"/>
      <c r="V7" s="44">
        <f>P7/949.48</f>
        <v>15.800227492943506</v>
      </c>
      <c r="AA7" s="26" t="s">
        <v>145</v>
      </c>
      <c r="AB7" s="23">
        <v>7100</v>
      </c>
      <c r="AC7" s="24">
        <v>105</v>
      </c>
      <c r="AD7" s="24"/>
      <c r="AE7" s="24">
        <v>283</v>
      </c>
      <c r="AF7" s="22">
        <f t="shared" si="3"/>
        <v>7100</v>
      </c>
      <c r="AG7" s="24"/>
      <c r="AH7" s="44">
        <f>AB7/550.22</f>
        <v>12.903929337355967</v>
      </c>
      <c r="AJ7" s="21"/>
      <c r="AN7" s="26" t="s">
        <v>74</v>
      </c>
      <c r="AO7" s="23">
        <v>6415</v>
      </c>
      <c r="AP7" s="24">
        <v>86</v>
      </c>
      <c r="AQ7" s="24"/>
      <c r="AR7" s="24">
        <v>346</v>
      </c>
      <c r="AS7" s="22">
        <f t="shared" si="4"/>
        <v>6415</v>
      </c>
      <c r="AT7" s="24"/>
      <c r="AU7" s="44">
        <f>AO7/550.22</f>
        <v>11.658972774526552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395"/>
      <c r="L8" s="395"/>
      <c r="M8" s="395"/>
      <c r="N8" s="395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4665</v>
      </c>
      <c r="C9" s="24">
        <v>102</v>
      </c>
      <c r="D9" s="24"/>
      <c r="E9" s="24">
        <v>271</v>
      </c>
      <c r="F9" s="24"/>
      <c r="G9" s="24"/>
      <c r="H9" s="22">
        <f t="shared" si="0"/>
        <v>4665</v>
      </c>
      <c r="I9" s="22">
        <f t="shared" si="1"/>
        <v>0</v>
      </c>
      <c r="J9" s="38">
        <f>B9/1006.28</f>
        <v>4.6358866319513456</v>
      </c>
      <c r="K9" s="395"/>
      <c r="L9" s="395"/>
      <c r="M9" s="395"/>
      <c r="N9" s="395"/>
      <c r="O9" s="26" t="s">
        <v>10</v>
      </c>
      <c r="P9" s="23">
        <v>23802</v>
      </c>
      <c r="Q9" s="24">
        <v>238</v>
      </c>
      <c r="R9" s="24"/>
      <c r="S9" s="24">
        <v>288</v>
      </c>
      <c r="T9" s="22">
        <f t="shared" si="2"/>
        <v>23802</v>
      </c>
      <c r="U9" s="24"/>
      <c r="V9" s="44">
        <f>P9/902.14</f>
        <v>26.383931540559114</v>
      </c>
      <c r="AA9" s="26" t="s">
        <v>80</v>
      </c>
      <c r="AB9" s="23">
        <v>10919</v>
      </c>
      <c r="AC9" s="24">
        <v>158</v>
      </c>
      <c r="AD9" s="24"/>
      <c r="AE9" s="24">
        <v>36</v>
      </c>
      <c r="AF9" s="22">
        <f t="shared" si="3"/>
        <v>10919</v>
      </c>
      <c r="AG9" s="24"/>
      <c r="AH9" s="44">
        <f>AB9/555.02</f>
        <v>19.67316493099348</v>
      </c>
      <c r="AI9" s="395">
        <v>0</v>
      </c>
      <c r="AJ9" s="21"/>
      <c r="AN9" s="26" t="s">
        <v>18</v>
      </c>
      <c r="AO9" s="89">
        <v>13731</v>
      </c>
      <c r="AP9" s="89">
        <v>158</v>
      </c>
      <c r="AQ9" s="89"/>
      <c r="AR9" s="89">
        <v>195</v>
      </c>
      <c r="AS9" s="22">
        <f t="shared" si="4"/>
        <v>13731</v>
      </c>
      <c r="AT9" s="89"/>
      <c r="AU9" s="44">
        <f>AO9/862.06</f>
        <v>15.928125652506788</v>
      </c>
      <c r="AW9" s="21"/>
    </row>
    <row r="10" spans="1:51" ht="24.75" customHeight="1">
      <c r="A10" s="26"/>
      <c r="B10" s="23"/>
      <c r="C10" s="24"/>
      <c r="D10" s="24"/>
      <c r="E10" s="24">
        <v>154</v>
      </c>
      <c r="F10" s="24"/>
      <c r="G10" s="24"/>
      <c r="H10" s="22">
        <f t="shared" si="0"/>
        <v>0</v>
      </c>
      <c r="I10" s="22">
        <f t="shared" si="1"/>
        <v>0</v>
      </c>
      <c r="J10" s="38"/>
      <c r="K10" s="395"/>
      <c r="L10" s="395"/>
      <c r="M10" s="395"/>
      <c r="N10" s="395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395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3759</v>
      </c>
      <c r="C11" s="24">
        <v>92</v>
      </c>
      <c r="D11" s="24"/>
      <c r="E11" s="24">
        <v>1130</v>
      </c>
      <c r="F11" s="24"/>
      <c r="G11" s="24"/>
      <c r="H11" s="22">
        <f t="shared" si="0"/>
        <v>3759</v>
      </c>
      <c r="I11" s="22">
        <f t="shared" si="1"/>
        <v>0</v>
      </c>
      <c r="J11" s="38">
        <f>B11/1264.24</f>
        <v>2.9733278491425676</v>
      </c>
      <c r="K11" s="395"/>
      <c r="L11" s="395"/>
      <c r="M11" s="395"/>
      <c r="N11" s="395">
        <v>10726</v>
      </c>
      <c r="O11" s="26" t="s">
        <v>72</v>
      </c>
      <c r="P11" s="23">
        <v>15528</v>
      </c>
      <c r="Q11" s="24">
        <v>294</v>
      </c>
      <c r="R11" s="24"/>
      <c r="S11" s="24">
        <v>327</v>
      </c>
      <c r="T11" s="22">
        <f t="shared" si="2"/>
        <v>15528</v>
      </c>
      <c r="U11" s="24"/>
      <c r="V11" s="44">
        <f>P11/992.14</f>
        <v>15.651016993569456</v>
      </c>
      <c r="AA11" s="26" t="s">
        <v>76</v>
      </c>
      <c r="AB11" s="23">
        <v>10147</v>
      </c>
      <c r="AC11" s="24">
        <v>179</v>
      </c>
      <c r="AD11" s="24"/>
      <c r="AE11" s="24">
        <v>388</v>
      </c>
      <c r="AF11" s="22">
        <f t="shared" si="3"/>
        <v>10147</v>
      </c>
      <c r="AG11" s="24"/>
      <c r="AH11" s="44">
        <f>AB11/555.02</f>
        <v>18.282224063997695</v>
      </c>
      <c r="AI11" s="395">
        <v>0</v>
      </c>
      <c r="AJ11" s="21"/>
      <c r="AN11" s="26" t="s">
        <v>18</v>
      </c>
      <c r="AO11" s="23">
        <v>13191</v>
      </c>
      <c r="AP11" s="24">
        <v>131</v>
      </c>
      <c r="AQ11" s="24"/>
      <c r="AR11" s="24">
        <v>1055</v>
      </c>
      <c r="AS11" s="22">
        <f t="shared" si="4"/>
        <v>13191</v>
      </c>
      <c r="AT11" s="24"/>
      <c r="AU11" s="44">
        <f>AO11/555.02</f>
        <v>23.766711109509568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395"/>
      <c r="L12" s="395"/>
      <c r="M12" s="395"/>
      <c r="N12" s="395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395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24825</v>
      </c>
      <c r="C13" s="24">
        <v>180</v>
      </c>
      <c r="D13" s="24"/>
      <c r="E13" s="24">
        <v>318</v>
      </c>
      <c r="F13" s="24"/>
      <c r="G13" s="24"/>
      <c r="H13" s="22">
        <f t="shared" si="0"/>
        <v>24825</v>
      </c>
      <c r="I13" s="22">
        <f t="shared" si="1"/>
        <v>0</v>
      </c>
      <c r="J13" s="38">
        <f>B13/952.08</f>
        <v>26.074489538694227</v>
      </c>
      <c r="K13" s="395"/>
      <c r="L13" s="395"/>
      <c r="M13" s="395"/>
      <c r="N13" s="395">
        <v>0</v>
      </c>
      <c r="O13" s="26" t="s">
        <v>71</v>
      </c>
      <c r="P13" s="23">
        <v>12949</v>
      </c>
      <c r="Q13" s="24">
        <v>149</v>
      </c>
      <c r="R13" s="24"/>
      <c r="S13" s="24">
        <v>869</v>
      </c>
      <c r="T13" s="22">
        <f t="shared" si="2"/>
        <v>12949</v>
      </c>
      <c r="U13" s="24"/>
      <c r="V13" s="44">
        <f>SUM(P13:P14)/463.52</f>
        <v>27.936227131515363</v>
      </c>
      <c r="AA13" s="26" t="s">
        <v>78</v>
      </c>
      <c r="AB13" s="23">
        <v>13484</v>
      </c>
      <c r="AC13" s="24">
        <v>204</v>
      </c>
      <c r="AD13" s="24"/>
      <c r="AE13" s="24">
        <v>133</v>
      </c>
      <c r="AF13" s="22">
        <f t="shared" si="3"/>
        <v>13484</v>
      </c>
      <c r="AG13" s="24"/>
      <c r="AH13" s="44">
        <f>AB13/555.02</f>
        <v>24.294620013693201</v>
      </c>
      <c r="AI13" s="395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395"/>
      <c r="L14" s="395"/>
      <c r="M14" s="395"/>
      <c r="N14" s="395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395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395"/>
      <c r="L15" s="395"/>
      <c r="M15" s="395"/>
      <c r="N15" s="395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16510</v>
      </c>
      <c r="AC15" s="24">
        <v>255</v>
      </c>
      <c r="AD15" s="24"/>
      <c r="AE15" s="24">
        <v>490</v>
      </c>
      <c r="AF15" s="22">
        <f t="shared" si="3"/>
        <v>16510</v>
      </c>
      <c r="AG15" s="24"/>
      <c r="AH15" s="44">
        <f>AB15/355.58</f>
        <v>46.431182856178637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395"/>
      <c r="L16" s="395"/>
      <c r="M16" s="395"/>
      <c r="N16" s="395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395"/>
      <c r="L17" s="395"/>
      <c r="M17" s="395"/>
      <c r="N17" s="395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11166</v>
      </c>
      <c r="AC17" s="24">
        <v>191</v>
      </c>
      <c r="AD17" s="24"/>
      <c r="AE17" s="24">
        <v>263</v>
      </c>
      <c r="AF17" s="22">
        <f t="shared" si="3"/>
        <v>11166</v>
      </c>
      <c r="AG17" s="24"/>
      <c r="AH17" s="44">
        <f>AB17/568.06</f>
        <v>19.656374326655637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395"/>
      <c r="L18" s="395"/>
      <c r="M18" s="395"/>
      <c r="N18" s="395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395"/>
      <c r="L19" s="395"/>
      <c r="M19" s="395"/>
      <c r="N19" s="395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3641</v>
      </c>
      <c r="AC19" s="24">
        <v>89</v>
      </c>
      <c r="AD19" s="24"/>
      <c r="AE19" s="24">
        <v>78</v>
      </c>
      <c r="AF19" s="22">
        <f t="shared" si="3"/>
        <v>3641</v>
      </c>
      <c r="AG19" s="24"/>
      <c r="AH19" s="44">
        <f>AB19/555.02</f>
        <v>6.5601239594969556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395"/>
      <c r="L20" s="395"/>
      <c r="M20" s="395"/>
      <c r="N20" s="395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>
        <v>9055</v>
      </c>
      <c r="AC20" s="24">
        <v>125</v>
      </c>
      <c r="AD20" s="24"/>
      <c r="AE20" s="24">
        <v>203</v>
      </c>
      <c r="AF20" s="22">
        <f t="shared" si="3"/>
        <v>9055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395"/>
      <c r="L21" s="395"/>
      <c r="M21" s="395"/>
      <c r="N21" s="395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>
        <v>111877</v>
      </c>
      <c r="G22" s="89"/>
      <c r="H22" s="22"/>
      <c r="I22" s="22"/>
      <c r="J22" s="39"/>
      <c r="K22" s="395"/>
      <c r="L22" s="395"/>
      <c r="M22" s="395"/>
      <c r="N22" s="395"/>
      <c r="O22" s="25" t="s">
        <v>109</v>
      </c>
      <c r="P22" s="23">
        <f>S29</f>
        <v>2640</v>
      </c>
      <c r="Q22" s="24"/>
      <c r="R22" s="24"/>
      <c r="S22" s="24"/>
      <c r="T22" s="22">
        <f t="shared" si="2"/>
        <v>2640</v>
      </c>
      <c r="U22" s="24">
        <v>41789</v>
      </c>
      <c r="V22" s="44"/>
      <c r="AA22" s="26"/>
      <c r="AB22" s="23">
        <v>26647</v>
      </c>
      <c r="AC22" s="24">
        <v>441</v>
      </c>
      <c r="AD22" s="24"/>
      <c r="AE22" s="24"/>
      <c r="AF22" s="22">
        <f t="shared" si="3"/>
        <v>26647</v>
      </c>
      <c r="AG22" s="24">
        <v>71837</v>
      </c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>
        <v>30329</v>
      </c>
      <c r="AU22" s="44"/>
      <c r="AW22" s="21"/>
    </row>
    <row r="23" spans="1:51" ht="24.75" customHeight="1">
      <c r="A23" s="25" t="s">
        <v>109</v>
      </c>
      <c r="B23" s="89">
        <f>E29</f>
        <v>2180</v>
      </c>
      <c r="C23" s="89"/>
      <c r="D23" s="89"/>
      <c r="E23" s="89"/>
      <c r="F23" s="89"/>
      <c r="G23" s="89"/>
      <c r="H23" s="22"/>
      <c r="I23" s="22"/>
      <c r="J23" s="39"/>
      <c r="K23" s="395"/>
      <c r="L23" s="395"/>
      <c r="M23" s="395"/>
      <c r="N23" s="395"/>
      <c r="O23" s="25" t="s">
        <v>110</v>
      </c>
      <c r="P23" s="23">
        <f>D74</f>
        <v>0</v>
      </c>
      <c r="Q23" s="24"/>
      <c r="R23" s="24"/>
      <c r="S23" s="24"/>
      <c r="T23" s="22">
        <f t="shared" si="2"/>
        <v>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395"/>
      <c r="L24" s="395"/>
      <c r="M24" s="395"/>
      <c r="N24" s="395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395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395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395"/>
      <c r="L25" s="395"/>
      <c r="M25" s="395"/>
      <c r="N25" s="395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2137</v>
      </c>
      <c r="AC25" s="24"/>
      <c r="AD25" s="24"/>
      <c r="AE25" s="24"/>
      <c r="AF25" s="22">
        <f t="shared" si="3"/>
        <v>2137</v>
      </c>
      <c r="AG25" s="24"/>
      <c r="AH25" s="44"/>
      <c r="AJ25" s="395"/>
      <c r="AN25" s="26" t="s">
        <v>109</v>
      </c>
      <c r="AO25" s="23">
        <f>AR29</f>
        <v>2591</v>
      </c>
      <c r="AP25" s="24"/>
      <c r="AQ25" s="24"/>
      <c r="AR25" s="24"/>
      <c r="AS25" s="22">
        <f t="shared" si="4"/>
        <v>2591</v>
      </c>
      <c r="AT25" s="24"/>
      <c r="AU25" s="44"/>
      <c r="AW25" s="395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395"/>
      <c r="L26" s="395"/>
      <c r="M26" s="395"/>
      <c r="N26" s="395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0</v>
      </c>
      <c r="AC26" s="24"/>
      <c r="AD26" s="24"/>
      <c r="AE26" s="24"/>
      <c r="AF26" s="22">
        <f t="shared" si="3"/>
        <v>0</v>
      </c>
      <c r="AG26" s="24"/>
      <c r="AH26" s="44"/>
      <c r="AJ26" s="395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395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395"/>
      <c r="L27" s="395"/>
      <c r="M27" s="395"/>
      <c r="N27" s="395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395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395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395"/>
      <c r="L28" s="395"/>
      <c r="M28" s="395"/>
      <c r="N28" s="395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395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395"/>
    </row>
    <row r="29" spans="1:51" ht="24.75" customHeight="1">
      <c r="A29" s="26" t="s">
        <v>19</v>
      </c>
      <c r="B29" s="28">
        <f t="shared" ref="B29:I29" si="5">SUM(B5:B28)</f>
        <v>46458</v>
      </c>
      <c r="C29" s="28">
        <f t="shared" si="5"/>
        <v>601</v>
      </c>
      <c r="D29" s="28">
        <f t="shared" si="5"/>
        <v>0</v>
      </c>
      <c r="E29" s="28">
        <f t="shared" si="5"/>
        <v>2180</v>
      </c>
      <c r="F29" s="28">
        <f t="shared" si="5"/>
        <v>111877</v>
      </c>
      <c r="G29" s="28">
        <f t="shared" si="5"/>
        <v>0</v>
      </c>
      <c r="H29" s="28">
        <f t="shared" si="5"/>
        <v>44278</v>
      </c>
      <c r="I29" s="28">
        <f t="shared" si="5"/>
        <v>0</v>
      </c>
      <c r="J29" s="28"/>
      <c r="K29" s="395"/>
      <c r="L29" s="41">
        <f>SUM(L5:L28)</f>
        <v>0</v>
      </c>
      <c r="M29" s="41">
        <f>SUM(M5:M28)</f>
        <v>0</v>
      </c>
      <c r="N29" s="395"/>
      <c r="O29" s="26" t="s">
        <v>19</v>
      </c>
      <c r="P29" s="28">
        <f t="shared" ref="P29:U29" si="6">SUM(P5:P28)</f>
        <v>95903</v>
      </c>
      <c r="Q29" s="28">
        <f t="shared" si="6"/>
        <v>1092</v>
      </c>
      <c r="R29" s="28">
        <f t="shared" si="6"/>
        <v>0</v>
      </c>
      <c r="S29" s="28">
        <f t="shared" si="6"/>
        <v>2640</v>
      </c>
      <c r="T29" s="28">
        <f t="shared" si="6"/>
        <v>95903</v>
      </c>
      <c r="U29" s="28">
        <f t="shared" si="6"/>
        <v>41789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140365</v>
      </c>
      <c r="AC29" s="28">
        <f t="shared" si="7"/>
        <v>2078</v>
      </c>
      <c r="AD29" s="28">
        <f t="shared" si="7"/>
        <v>0</v>
      </c>
      <c r="AE29" s="28">
        <f t="shared" si="7"/>
        <v>2137</v>
      </c>
      <c r="AF29" s="28">
        <f t="shared" si="7"/>
        <v>140365</v>
      </c>
      <c r="AG29" s="28">
        <f t="shared" si="7"/>
        <v>71837</v>
      </c>
      <c r="AH29" s="27"/>
      <c r="AJ29" s="395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60157</v>
      </c>
      <c r="AP29" s="28">
        <f t="shared" si="8"/>
        <v>629</v>
      </c>
      <c r="AQ29" s="28">
        <f t="shared" si="8"/>
        <v>0</v>
      </c>
      <c r="AR29" s="28">
        <f t="shared" si="8"/>
        <v>2591</v>
      </c>
      <c r="AS29" s="28">
        <f t="shared" si="8"/>
        <v>60157</v>
      </c>
      <c r="AT29" s="28">
        <f t="shared" si="8"/>
        <v>30329</v>
      </c>
      <c r="AU29" s="27"/>
      <c r="AW29" s="395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158335</v>
      </c>
      <c r="O32" s="25" t="s">
        <v>4</v>
      </c>
      <c r="P32">
        <f>P29-R29+U29</f>
        <v>137692</v>
      </c>
      <c r="AA32" s="25" t="s">
        <v>4</v>
      </c>
      <c r="AB32">
        <f>AB29-AD29+AG29</f>
        <v>212202</v>
      </c>
      <c r="AN32" s="25" t="s">
        <v>4</v>
      </c>
      <c r="AO32">
        <f>AO29-AQ29+AT29</f>
        <v>90486</v>
      </c>
    </row>
    <row r="34" spans="1:23" ht="15.75" customHeight="1"/>
    <row r="35" spans="1:23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3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399" t="s">
        <v>104</v>
      </c>
      <c r="N36" s="50" t="s">
        <v>3</v>
      </c>
      <c r="O36" s="50" t="s">
        <v>4</v>
      </c>
      <c r="P36" s="52" t="s">
        <v>5</v>
      </c>
      <c r="Q36" s="399" t="s">
        <v>104</v>
      </c>
    </row>
    <row r="37" spans="1:23" ht="24.95" customHeight="1">
      <c r="A37" s="45" t="s">
        <v>9</v>
      </c>
      <c r="B37" s="1">
        <v>4306</v>
      </c>
      <c r="C37" s="1">
        <v>118</v>
      </c>
      <c r="D37" s="89">
        <v>177</v>
      </c>
      <c r="E37" s="89"/>
      <c r="F37" s="89"/>
      <c r="I37" s="708" t="s">
        <v>41</v>
      </c>
      <c r="J37" s="709"/>
      <c r="K37" s="1"/>
      <c r="L37" s="1"/>
      <c r="M37" s="89"/>
      <c r="N37" s="102" t="s">
        <v>37</v>
      </c>
      <c r="O37" s="1"/>
      <c r="P37" s="47"/>
      <c r="Q37" s="89"/>
    </row>
    <row r="38" spans="1:23" ht="24.95" customHeight="1">
      <c r="A38" s="45" t="s">
        <v>11</v>
      </c>
      <c r="B38" s="1">
        <v>4339</v>
      </c>
      <c r="C38" s="1">
        <v>104</v>
      </c>
      <c r="D38" s="89"/>
      <c r="E38" s="89"/>
      <c r="F38" s="89"/>
      <c r="I38" s="708" t="s">
        <v>43</v>
      </c>
      <c r="J38" s="709"/>
      <c r="K38" s="1">
        <v>3375</v>
      </c>
      <c r="L38" s="1">
        <v>119</v>
      </c>
      <c r="M38" s="89">
        <v>87</v>
      </c>
      <c r="N38" s="102" t="s">
        <v>39</v>
      </c>
      <c r="O38" s="1">
        <v>6135</v>
      </c>
      <c r="P38" s="47">
        <v>150</v>
      </c>
      <c r="Q38" s="89">
        <v>95</v>
      </c>
    </row>
    <row r="39" spans="1:23" ht="24.95" customHeight="1">
      <c r="A39" s="45" t="s">
        <v>12</v>
      </c>
      <c r="B39" s="1">
        <v>5381</v>
      </c>
      <c r="C39" s="1">
        <v>118</v>
      </c>
      <c r="D39" s="89">
        <v>126</v>
      </c>
      <c r="E39" s="89"/>
      <c r="F39" s="89"/>
      <c r="I39" s="694" t="s">
        <v>23</v>
      </c>
      <c r="J39" s="695"/>
      <c r="K39" s="1">
        <v>3134</v>
      </c>
      <c r="L39" s="1">
        <v>174</v>
      </c>
      <c r="M39" s="89">
        <v>46</v>
      </c>
      <c r="N39" s="102" t="s">
        <v>42</v>
      </c>
      <c r="O39" s="1"/>
      <c r="P39" s="47"/>
      <c r="Q39" s="89"/>
      <c r="R39" s="16"/>
      <c r="S39" s="16"/>
    </row>
    <row r="40" spans="1:23" ht="24.95" customHeight="1">
      <c r="A40" s="45" t="s">
        <v>14</v>
      </c>
      <c r="B40" s="1">
        <v>2366</v>
      </c>
      <c r="C40" s="1">
        <v>81</v>
      </c>
      <c r="D40" s="89"/>
      <c r="E40" s="89"/>
      <c r="F40" s="89"/>
      <c r="G40" s="395">
        <v>0</v>
      </c>
      <c r="I40" s="694" t="s">
        <v>25</v>
      </c>
      <c r="J40" s="695"/>
      <c r="K40" s="1">
        <v>6265</v>
      </c>
      <c r="L40" s="1">
        <v>174</v>
      </c>
      <c r="M40" s="89">
        <v>218</v>
      </c>
      <c r="N40" s="102" t="s">
        <v>40</v>
      </c>
      <c r="O40" s="1"/>
      <c r="P40" s="47"/>
      <c r="Q40" s="89"/>
    </row>
    <row r="41" spans="1:23" ht="24.95" customHeight="1">
      <c r="A41" s="45" t="s">
        <v>16</v>
      </c>
      <c r="B41" s="1">
        <v>3879</v>
      </c>
      <c r="C41" s="1">
        <v>122</v>
      </c>
      <c r="D41" s="89">
        <v>136</v>
      </c>
      <c r="E41" s="89"/>
      <c r="F41" s="89"/>
      <c r="G41" s="395">
        <v>0</v>
      </c>
      <c r="I41" s="694" t="s">
        <v>28</v>
      </c>
      <c r="J41" s="695"/>
      <c r="K41" s="1">
        <v>5139</v>
      </c>
      <c r="L41" s="1">
        <v>106</v>
      </c>
      <c r="M41" s="89"/>
      <c r="N41" s="49" t="s">
        <v>22</v>
      </c>
      <c r="O41" s="1">
        <v>2577</v>
      </c>
      <c r="P41" s="47">
        <v>111</v>
      </c>
      <c r="Q41" s="89">
        <v>52</v>
      </c>
    </row>
    <row r="42" spans="1:23" ht="24.95" customHeight="1">
      <c r="A42" s="45" t="s">
        <v>17</v>
      </c>
      <c r="B42" s="1">
        <v>4491</v>
      </c>
      <c r="C42" s="1">
        <v>135</v>
      </c>
      <c r="D42" s="89">
        <v>117</v>
      </c>
      <c r="E42" s="89"/>
      <c r="F42" s="89"/>
      <c r="G42" s="395">
        <v>0</v>
      </c>
      <c r="I42" s="694" t="s">
        <v>33</v>
      </c>
      <c r="J42" s="695"/>
      <c r="K42" s="1"/>
      <c r="L42" s="1"/>
      <c r="M42" s="89"/>
      <c r="N42" s="49" t="s">
        <v>24</v>
      </c>
      <c r="O42" s="1"/>
      <c r="P42" s="47"/>
      <c r="Q42" s="89"/>
      <c r="T42">
        <v>9018</v>
      </c>
      <c r="U42">
        <v>85.1</v>
      </c>
      <c r="V42">
        <v>1671</v>
      </c>
      <c r="W42">
        <v>23</v>
      </c>
    </row>
    <row r="43" spans="1:23" ht="24.95" customHeight="1">
      <c r="A43" s="45" t="s">
        <v>100</v>
      </c>
      <c r="B43" s="1"/>
      <c r="C43" s="1"/>
      <c r="D43" s="89"/>
      <c r="E43" s="89"/>
      <c r="F43" s="89"/>
      <c r="G43" s="395">
        <v>0</v>
      </c>
      <c r="I43" s="694" t="s">
        <v>30</v>
      </c>
      <c r="J43" s="695"/>
      <c r="K43" s="1">
        <v>3108</v>
      </c>
      <c r="L43" s="1">
        <v>129</v>
      </c>
      <c r="M43" s="89">
        <v>120</v>
      </c>
      <c r="N43" s="46" t="s">
        <v>27</v>
      </c>
      <c r="O43" s="1"/>
      <c r="P43" s="47"/>
      <c r="Q43" s="89"/>
      <c r="T43">
        <v>9018</v>
      </c>
      <c r="U43">
        <v>85.1</v>
      </c>
      <c r="V43">
        <v>1680</v>
      </c>
      <c r="W43">
        <v>45</v>
      </c>
    </row>
    <row r="44" spans="1:23" ht="24.95" customHeight="1">
      <c r="A44" s="45" t="s">
        <v>103</v>
      </c>
      <c r="B44" s="1"/>
      <c r="C44" s="1"/>
      <c r="D44" s="89"/>
      <c r="E44" s="89"/>
      <c r="F44" s="89"/>
      <c r="G44" s="395">
        <f>SUM(G40:G43)</f>
        <v>0</v>
      </c>
      <c r="I44" s="694" t="s">
        <v>38</v>
      </c>
      <c r="J44" s="695"/>
      <c r="K44" s="1">
        <v>2388</v>
      </c>
      <c r="L44" s="1">
        <v>110</v>
      </c>
      <c r="M44" s="89">
        <v>128</v>
      </c>
      <c r="N44" s="46" t="s">
        <v>26</v>
      </c>
      <c r="O44" s="83">
        <v>5918</v>
      </c>
      <c r="P44" s="84">
        <v>281</v>
      </c>
      <c r="Q44" s="89">
        <v>181</v>
      </c>
      <c r="T44" s="110">
        <v>304</v>
      </c>
      <c r="U44" s="110">
        <v>107.48</v>
      </c>
      <c r="V44" s="110">
        <v>3757</v>
      </c>
      <c r="W44" s="110">
        <v>62</v>
      </c>
    </row>
    <row r="45" spans="1:23" ht="24.95" customHeight="1">
      <c r="A45" s="45" t="s">
        <v>90</v>
      </c>
      <c r="B45" s="1">
        <v>11389</v>
      </c>
      <c r="C45" s="1">
        <v>191</v>
      </c>
      <c r="D45" s="89">
        <v>435</v>
      </c>
      <c r="E45" s="89"/>
      <c r="F45" s="89"/>
      <c r="G45" s="395"/>
      <c r="I45" s="694" t="s">
        <v>35</v>
      </c>
      <c r="J45" s="695"/>
      <c r="K45" s="1"/>
      <c r="L45" s="1"/>
      <c r="M45" s="89"/>
      <c r="N45" s="46" t="s">
        <v>29</v>
      </c>
      <c r="O45" s="83">
        <v>1906</v>
      </c>
      <c r="P45" s="84">
        <v>90</v>
      </c>
      <c r="Q45" s="89">
        <v>93</v>
      </c>
      <c r="T45" s="110">
        <v>304</v>
      </c>
      <c r="U45" s="110">
        <v>107.48</v>
      </c>
      <c r="V45" s="110">
        <v>3418</v>
      </c>
      <c r="W45">
        <v>109</v>
      </c>
    </row>
    <row r="46" spans="1:23" ht="24.95" customHeight="1">
      <c r="A46" s="45"/>
      <c r="B46" s="1">
        <v>12182</v>
      </c>
      <c r="C46" s="1">
        <v>158</v>
      </c>
      <c r="D46" s="89">
        <v>217</v>
      </c>
      <c r="E46" s="89"/>
      <c r="F46" s="89">
        <v>4457</v>
      </c>
      <c r="I46" s="694" t="s">
        <v>44</v>
      </c>
      <c r="J46" s="695"/>
      <c r="K46" s="3"/>
      <c r="L46" s="3"/>
      <c r="M46" s="89"/>
      <c r="N46" s="46" t="s">
        <v>34</v>
      </c>
      <c r="O46" s="83">
        <v>1706</v>
      </c>
      <c r="P46" s="84">
        <v>72</v>
      </c>
      <c r="Q46" s="89">
        <v>36</v>
      </c>
      <c r="T46" s="110">
        <v>2148</v>
      </c>
      <c r="U46" s="110">
        <v>85.1</v>
      </c>
      <c r="V46" s="110">
        <v>4224</v>
      </c>
      <c r="W46" s="110">
        <v>61</v>
      </c>
    </row>
    <row r="47" spans="1:23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/>
      <c r="P47" s="84"/>
      <c r="Q47" s="89"/>
      <c r="T47" s="110">
        <v>2148</v>
      </c>
      <c r="U47" s="110">
        <v>85.1</v>
      </c>
      <c r="V47" s="110">
        <v>5247</v>
      </c>
      <c r="W47">
        <v>67</v>
      </c>
    </row>
    <row r="48" spans="1:23" ht="24.95" customHeight="1">
      <c r="A48" s="55"/>
      <c r="B48" s="89"/>
      <c r="C48" s="89"/>
      <c r="D48" s="89"/>
      <c r="E48" s="89"/>
      <c r="F48" s="89"/>
      <c r="I48" s="396"/>
      <c r="J48" s="397"/>
      <c r="K48" s="1"/>
      <c r="L48" s="1"/>
      <c r="M48" s="89"/>
      <c r="N48" s="46" t="s">
        <v>31</v>
      </c>
      <c r="O48" s="83">
        <v>5139</v>
      </c>
      <c r="P48" s="84">
        <v>298</v>
      </c>
      <c r="Q48" s="89">
        <v>248</v>
      </c>
      <c r="T48" s="110">
        <v>611</v>
      </c>
      <c r="U48" s="110">
        <v>85.1</v>
      </c>
      <c r="V48" s="110">
        <v>2766</v>
      </c>
      <c r="W48" s="110">
        <v>31</v>
      </c>
    </row>
    <row r="49" spans="1:23" ht="24.95" customHeight="1">
      <c r="A49" s="55"/>
      <c r="B49" s="89"/>
      <c r="C49" s="89"/>
      <c r="D49" s="89"/>
      <c r="E49" s="89"/>
      <c r="F49" s="89"/>
      <c r="I49" s="396"/>
      <c r="J49" s="397"/>
      <c r="K49" s="1"/>
      <c r="L49" s="47"/>
      <c r="M49" s="89"/>
      <c r="N49" s="46" t="s">
        <v>99</v>
      </c>
      <c r="O49" s="86"/>
      <c r="P49" s="84"/>
      <c r="Q49" s="89"/>
      <c r="T49" s="110">
        <v>611</v>
      </c>
      <c r="U49" s="110">
        <v>85.1</v>
      </c>
      <c r="V49" s="110">
        <v>3884</v>
      </c>
      <c r="W49" s="110">
        <v>43</v>
      </c>
    </row>
    <row r="50" spans="1:23" ht="24.95" customHeight="1">
      <c r="A50" s="55"/>
      <c r="B50" s="89"/>
      <c r="C50" s="89"/>
      <c r="D50" s="89"/>
      <c r="E50" s="89"/>
      <c r="F50" s="89"/>
      <c r="I50" s="396"/>
      <c r="J50" s="397"/>
      <c r="K50" s="1"/>
      <c r="L50" s="47"/>
      <c r="M50" s="89"/>
      <c r="N50" s="46" t="s">
        <v>32</v>
      </c>
      <c r="O50" s="86">
        <v>6346</v>
      </c>
      <c r="P50" s="84">
        <v>210</v>
      </c>
      <c r="Q50" s="89">
        <v>118</v>
      </c>
    </row>
    <row r="51" spans="1:23" ht="24.95" customHeight="1">
      <c r="A51" s="45" t="s">
        <v>91</v>
      </c>
      <c r="B51" s="69">
        <f>K60</f>
        <v>23409</v>
      </c>
      <c r="C51" s="69">
        <f>L60</f>
        <v>812</v>
      </c>
      <c r="D51" s="69">
        <f>M60</f>
        <v>599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/>
      <c r="P51" s="85"/>
      <c r="Q51" s="69"/>
    </row>
    <row r="52" spans="1:23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23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23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23" ht="24.95" customHeight="1">
      <c r="A55" s="25" t="s">
        <v>109</v>
      </c>
      <c r="B55" s="89">
        <f>D60</f>
        <v>1807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823</v>
      </c>
      <c r="P55" s="81"/>
      <c r="Q55" s="89"/>
    </row>
    <row r="56" spans="1:23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0</v>
      </c>
      <c r="P56" s="81"/>
      <c r="Q56" s="89"/>
    </row>
    <row r="57" spans="1:23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23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23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23" ht="24.95" customHeight="1">
      <c r="A60" s="57" t="s">
        <v>19</v>
      </c>
      <c r="B60" s="59">
        <f>SUM(B37:B59)</f>
        <v>73549</v>
      </c>
      <c r="C60" s="59">
        <f>SUM(C37:C59)</f>
        <v>1839</v>
      </c>
      <c r="D60" s="59">
        <f>SUM(D37:D59)</f>
        <v>1807</v>
      </c>
      <c r="E60" s="59">
        <f>SUM(E37:E59)</f>
        <v>0</v>
      </c>
      <c r="F60" s="59">
        <f>SUM(F37:F59)</f>
        <v>4457</v>
      </c>
      <c r="I60" s="97"/>
      <c r="J60" s="90"/>
      <c r="K60" s="56">
        <f>SUM(K37:K59)</f>
        <v>23409</v>
      </c>
      <c r="L60" s="56">
        <f>SUM(L37:L59)</f>
        <v>812</v>
      </c>
      <c r="M60" s="59">
        <f>SUM(M37:M59)</f>
        <v>599</v>
      </c>
      <c r="N60" s="79" t="s">
        <v>19</v>
      </c>
      <c r="O60" s="58">
        <f>SUM(O37:O59)</f>
        <v>30550</v>
      </c>
      <c r="P60" s="58">
        <f>SUM(P37:P59)</f>
        <v>1212</v>
      </c>
      <c r="Q60" s="59">
        <f>SUM(Q37:Q59)</f>
        <v>823</v>
      </c>
    </row>
    <row r="61" spans="1:23" ht="24.95" customHeight="1">
      <c r="A61" s="29"/>
      <c r="B61" s="30"/>
      <c r="C61" s="30"/>
    </row>
    <row r="62" spans="1:23" ht="24.95" customHeight="1">
      <c r="A62" s="29"/>
      <c r="B62" s="30"/>
      <c r="C62" s="30"/>
    </row>
    <row r="63" spans="1:23" ht="24.95" customHeight="1">
      <c r="A63" s="25" t="s">
        <v>4</v>
      </c>
      <c r="B63" s="21">
        <f>B60-E60+F60</f>
        <v>78006</v>
      </c>
      <c r="C63" s="30"/>
    </row>
    <row r="64" spans="1:23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446982</v>
      </c>
      <c r="C65" s="697"/>
      <c r="D65" s="61" t="s">
        <v>5</v>
      </c>
      <c r="E65" s="62">
        <f>SUM(C60,P60,C29,Q29,AC29,AP29)</f>
        <v>7451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12178</v>
      </c>
      <c r="L65" s="688" t="s">
        <v>108</v>
      </c>
      <c r="M65" s="689"/>
      <c r="N65" s="690">
        <f>SUM(F60,F29,U29,AG29,AT29)</f>
        <v>260289</v>
      </c>
      <c r="O65" s="691"/>
    </row>
    <row r="66" spans="1:15" ht="15.75" customHeight="1">
      <c r="A66" s="394"/>
      <c r="B66" s="394"/>
      <c r="C66" s="394"/>
      <c r="D66" s="394"/>
      <c r="E66" s="394"/>
      <c r="F66" s="394"/>
      <c r="G66" s="394"/>
      <c r="H66" s="394"/>
      <c r="I66" s="394"/>
    </row>
    <row r="67" spans="1:15" ht="15.75" customHeight="1">
      <c r="A67" s="394"/>
      <c r="B67" s="394"/>
      <c r="C67" s="394"/>
      <c r="D67" s="394"/>
      <c r="E67" s="394"/>
      <c r="F67" s="394"/>
      <c r="G67" s="394"/>
      <c r="H67" s="394"/>
      <c r="I67" s="394"/>
      <c r="O67">
        <v>2402</v>
      </c>
    </row>
    <row r="68" spans="1:15" ht="15.75" customHeight="1">
      <c r="C68" s="394"/>
      <c r="D68" s="394"/>
      <c r="E68" s="394"/>
      <c r="F68" s="394"/>
      <c r="G68" s="394"/>
      <c r="H68" s="394"/>
      <c r="I68" s="394"/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-260289</v>
      </c>
    </row>
    <row r="71" spans="1:15" ht="18.75">
      <c r="A71" s="7" t="s">
        <v>48</v>
      </c>
      <c r="B71" s="8"/>
      <c r="C71" s="8"/>
      <c r="D71" s="63"/>
      <c r="E71" s="34"/>
      <c r="F71" s="34">
        <f>SUM(B71:E71)</f>
        <v>0</v>
      </c>
      <c r="G71" s="33"/>
      <c r="H71" s="33"/>
      <c r="I71" s="179">
        <v>14221</v>
      </c>
      <c r="J71" s="394"/>
      <c r="K71" s="5">
        <v>0</v>
      </c>
      <c r="L71" s="5">
        <v>1</v>
      </c>
      <c r="M71" s="5">
        <f>L71+K71</f>
        <v>1</v>
      </c>
    </row>
    <row r="72" spans="1:15" ht="18.75">
      <c r="A72" s="7" t="s">
        <v>49</v>
      </c>
      <c r="B72" s="8"/>
      <c r="C72" s="8"/>
      <c r="D72" s="63"/>
      <c r="E72" s="34"/>
      <c r="F72" s="34">
        <f>SUM(B72:E72)</f>
        <v>0</v>
      </c>
      <c r="G72" s="33"/>
      <c r="H72" s="33"/>
      <c r="I72" s="180">
        <v>2120</v>
      </c>
      <c r="J72" s="394"/>
      <c r="K72" s="66">
        <v>32</v>
      </c>
      <c r="L72" s="67">
        <v>60</v>
      </c>
      <c r="M72" s="5">
        <f>L72+K72</f>
        <v>92</v>
      </c>
    </row>
    <row r="73" spans="1:15" ht="18.75">
      <c r="A73" s="10" t="s">
        <v>50</v>
      </c>
      <c r="B73" s="8"/>
      <c r="C73" s="8"/>
      <c r="D73" s="63"/>
      <c r="E73" s="34"/>
      <c r="F73" s="34"/>
      <c r="G73" s="33"/>
      <c r="H73" s="33"/>
      <c r="I73" s="180">
        <v>5868</v>
      </c>
      <c r="J73" s="394"/>
      <c r="K73" s="9">
        <f>K71/K72*100-100</f>
        <v>-100</v>
      </c>
      <c r="L73" s="9">
        <f>L71/L72*100-100</f>
        <v>-98.333333333333329</v>
      </c>
      <c r="M73" s="9">
        <f>M71/M72*100-100</f>
        <v>-98.913043478260875</v>
      </c>
    </row>
    <row r="74" spans="1:15" ht="18.75">
      <c r="A74" s="10" t="s">
        <v>50</v>
      </c>
      <c r="B74" s="8">
        <f>B71+B72</f>
        <v>0</v>
      </c>
      <c r="C74" s="8">
        <f>C71+C72</f>
        <v>0</v>
      </c>
      <c r="D74" s="8">
        <f>D71+D72</f>
        <v>0</v>
      </c>
      <c r="E74" s="8">
        <f>E71+E72</f>
        <v>0</v>
      </c>
      <c r="F74" s="34">
        <f>SUM(B74:E74)</f>
        <v>0</v>
      </c>
      <c r="G74" s="33"/>
      <c r="H74" s="33"/>
      <c r="I74" s="180">
        <v>280</v>
      </c>
      <c r="J74" s="394"/>
      <c r="K74" s="394"/>
      <c r="L74" s="394"/>
    </row>
    <row r="75" spans="1:15" ht="15.75" customHeight="1">
      <c r="I75" s="180">
        <v>100</v>
      </c>
      <c r="J75" s="394"/>
      <c r="K75" s="394"/>
      <c r="L75" s="394"/>
    </row>
    <row r="76" spans="1:15" ht="18.75">
      <c r="A76" s="7" t="s">
        <v>51</v>
      </c>
      <c r="B76" s="6"/>
      <c r="C76" s="6"/>
      <c r="I76" s="181">
        <v>15</v>
      </c>
    </row>
    <row r="77" spans="1:15" ht="15.75" customHeight="1">
      <c r="I77" s="181"/>
    </row>
    <row r="78" spans="1:15" ht="15.75" customHeight="1">
      <c r="I78" s="181"/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394"/>
      <c r="F80" s="394"/>
      <c r="G80" s="394"/>
      <c r="H80" s="394"/>
      <c r="I80" s="183">
        <f>SUM(I71:I79)</f>
        <v>22604</v>
      </c>
      <c r="J80" s="92"/>
      <c r="K80" s="93"/>
    </row>
    <row r="81" spans="1:15" ht="23.25">
      <c r="A81" s="687"/>
      <c r="B81" s="685"/>
      <c r="C81" s="686"/>
      <c r="D81" s="685"/>
      <c r="E81" s="394"/>
      <c r="F81" s="394"/>
      <c r="G81" s="394"/>
      <c r="H81" s="394"/>
      <c r="I81" s="394"/>
      <c r="J81" s="92"/>
      <c r="K81" s="93"/>
    </row>
    <row r="82" spans="1:15" ht="23.25">
      <c r="A82" s="687"/>
      <c r="B82" s="685"/>
      <c r="C82" s="686"/>
      <c r="D82" s="685"/>
      <c r="E82" s="394"/>
      <c r="F82" s="394"/>
      <c r="G82" s="394"/>
      <c r="H82" s="394"/>
      <c r="I82" s="394"/>
      <c r="J82" s="94"/>
      <c r="K82" s="93"/>
    </row>
    <row r="83" spans="1:15" ht="24">
      <c r="A83" s="684"/>
      <c r="B83" s="685"/>
      <c r="C83" s="686"/>
      <c r="D83" s="685"/>
      <c r="E83" s="394"/>
      <c r="F83" s="394"/>
      <c r="G83" s="394"/>
      <c r="H83" s="394"/>
      <c r="I83" s="394"/>
      <c r="J83" s="93"/>
      <c r="K83" s="93"/>
    </row>
    <row r="84" spans="1:15" ht="24">
      <c r="A84" s="684"/>
      <c r="B84" s="685"/>
      <c r="C84" s="686"/>
      <c r="D84" s="685"/>
      <c r="E84" s="394"/>
      <c r="F84" s="394"/>
      <c r="G84" s="394"/>
      <c r="H84" s="394"/>
      <c r="I84" s="394"/>
      <c r="J84" s="93"/>
      <c r="K84" s="93"/>
    </row>
    <row r="85" spans="1:15" ht="24">
      <c r="A85" s="684"/>
      <c r="B85" s="685"/>
      <c r="C85" s="686"/>
      <c r="D85" s="685"/>
      <c r="E85" s="394"/>
      <c r="F85" s="394"/>
      <c r="G85" s="394"/>
      <c r="H85" s="394"/>
      <c r="I85" s="394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A1:AH1"/>
    <mergeCell ref="AN1:AU1"/>
    <mergeCell ref="A2:J2"/>
    <mergeCell ref="O2:V2"/>
    <mergeCell ref="AA2:AH2"/>
    <mergeCell ref="AN2:AU2"/>
    <mergeCell ref="I37:J37"/>
    <mergeCell ref="I38:J38"/>
    <mergeCell ref="I39:J39"/>
    <mergeCell ref="A1:J1"/>
    <mergeCell ref="O1:V1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L65:M65"/>
    <mergeCell ref="N65:O65"/>
    <mergeCell ref="K78:L78"/>
    <mergeCell ref="K79:L79"/>
    <mergeCell ref="A80:D80"/>
    <mergeCell ref="A85:B85"/>
    <mergeCell ref="C85:D85"/>
    <mergeCell ref="A82:B82"/>
    <mergeCell ref="C82:D82"/>
    <mergeCell ref="A83:B83"/>
    <mergeCell ref="C83:D83"/>
    <mergeCell ref="A84:B84"/>
    <mergeCell ref="C84:D84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50"/>
  <sheetViews>
    <sheetView topLeftCell="A15" zoomScale="110" zoomScaleNormal="110" zoomScaleSheetLayoutView="110" workbookViewId="0">
      <selection activeCell="A33" sqref="A33:H33"/>
    </sheetView>
  </sheetViews>
  <sheetFormatPr defaultColWidth="14.42578125" defaultRowHeight="15" customHeight="1"/>
  <cols>
    <col min="1" max="1" width="11.5703125" bestFit="1" customWidth="1"/>
    <col min="2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13" ht="20.25" customHeight="1">
      <c r="A1" s="660" t="s">
        <v>290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13" ht="27">
      <c r="A2" s="405" t="s">
        <v>52</v>
      </c>
      <c r="B2" s="217" t="s">
        <v>53</v>
      </c>
      <c r="C2" s="662" t="s">
        <v>54</v>
      </c>
      <c r="D2" s="662"/>
      <c r="E2" s="218" t="s">
        <v>55</v>
      </c>
      <c r="F2" s="405" t="s">
        <v>56</v>
      </c>
      <c r="G2" s="405" t="s">
        <v>57</v>
      </c>
      <c r="H2" s="405" t="s">
        <v>58</v>
      </c>
    </row>
    <row r="3" spans="1:13" ht="40.5">
      <c r="A3" s="19"/>
      <c r="B3" s="219"/>
      <c r="C3" s="663"/>
      <c r="D3" s="663"/>
      <c r="E3" s="121"/>
      <c r="F3" s="19"/>
      <c r="G3" s="19"/>
      <c r="H3" s="416" t="s">
        <v>293</v>
      </c>
    </row>
    <row r="4" spans="1:13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13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</row>
    <row r="6" spans="1:13">
      <c r="A6" s="19"/>
      <c r="B6" s="404"/>
      <c r="C6" s="666"/>
      <c r="D6" s="667"/>
      <c r="E6" s="19"/>
      <c r="F6" s="19"/>
      <c r="G6" s="19"/>
      <c r="H6" s="20"/>
      <c r="J6" s="129"/>
      <c r="L6" s="15"/>
      <c r="M6" s="16"/>
    </row>
    <row r="7" spans="1:13">
      <c r="A7" s="19">
        <v>57</v>
      </c>
      <c r="B7" s="404">
        <v>6.15</v>
      </c>
      <c r="C7" s="666" t="s">
        <v>231</v>
      </c>
      <c r="D7" s="667"/>
      <c r="E7" s="19">
        <v>241.62</v>
      </c>
      <c r="F7" s="19">
        <v>4</v>
      </c>
      <c r="G7" s="19">
        <v>241.62</v>
      </c>
      <c r="H7" s="20" t="s">
        <v>232</v>
      </c>
      <c r="J7" s="129"/>
      <c r="L7" s="15"/>
      <c r="M7" s="16"/>
    </row>
    <row r="8" spans="1:13">
      <c r="A8" s="19">
        <v>58</v>
      </c>
      <c r="B8" s="219">
        <v>6.3</v>
      </c>
      <c r="C8" s="711" t="s">
        <v>122</v>
      </c>
      <c r="D8" s="712"/>
      <c r="E8" s="121">
        <v>259.94</v>
      </c>
      <c r="F8" s="19">
        <v>6</v>
      </c>
      <c r="G8" s="19">
        <v>259.94</v>
      </c>
      <c r="H8" s="20" t="s">
        <v>59</v>
      </c>
      <c r="J8" s="417">
        <v>1</v>
      </c>
      <c r="L8" s="15"/>
      <c r="M8" s="16"/>
    </row>
    <row r="9" spans="1:13">
      <c r="A9" s="19">
        <v>60</v>
      </c>
      <c r="B9" s="219">
        <v>5.45</v>
      </c>
      <c r="C9" s="711" t="s">
        <v>291</v>
      </c>
      <c r="D9" s="712"/>
      <c r="E9" s="121">
        <v>226.57</v>
      </c>
      <c r="F9" s="19">
        <v>2</v>
      </c>
      <c r="G9" s="19">
        <v>226.57</v>
      </c>
      <c r="H9" s="20" t="s">
        <v>289</v>
      </c>
      <c r="J9" s="417">
        <v>1</v>
      </c>
      <c r="L9" s="15"/>
      <c r="M9" s="16"/>
    </row>
    <row r="10" spans="1:13">
      <c r="A10" s="19">
        <v>61</v>
      </c>
      <c r="B10" s="404">
        <v>12.3</v>
      </c>
      <c r="C10" s="713" t="s">
        <v>118</v>
      </c>
      <c r="D10" s="713"/>
      <c r="E10" s="19">
        <v>50.88</v>
      </c>
      <c r="F10" s="19">
        <v>0</v>
      </c>
      <c r="G10" s="19">
        <v>19.39</v>
      </c>
      <c r="H10" s="20" t="s">
        <v>59</v>
      </c>
      <c r="J10" s="417"/>
      <c r="L10" s="15"/>
      <c r="M10" s="16"/>
    </row>
    <row r="11" spans="1:13">
      <c r="A11" s="19">
        <v>61</v>
      </c>
      <c r="B11" s="404">
        <v>18.45</v>
      </c>
      <c r="C11" s="666" t="s">
        <v>148</v>
      </c>
      <c r="D11" s="667"/>
      <c r="E11" s="19">
        <v>107.23</v>
      </c>
      <c r="F11" s="19">
        <v>0</v>
      </c>
      <c r="G11" s="19">
        <v>10</v>
      </c>
      <c r="H11" s="407" t="s">
        <v>230</v>
      </c>
      <c r="J11" s="417"/>
      <c r="L11" s="15"/>
      <c r="M11" s="16"/>
    </row>
    <row r="12" spans="1:13">
      <c r="A12" s="19">
        <v>62</v>
      </c>
      <c r="B12" s="219">
        <v>10</v>
      </c>
      <c r="C12" s="666" t="s">
        <v>153</v>
      </c>
      <c r="D12" s="667"/>
      <c r="E12" s="121">
        <v>33.53</v>
      </c>
      <c r="F12" s="19">
        <v>1</v>
      </c>
      <c r="G12" s="19">
        <v>33.53</v>
      </c>
      <c r="H12" s="20" t="s">
        <v>59</v>
      </c>
      <c r="J12" s="417"/>
      <c r="L12" s="15"/>
      <c r="M12" s="16"/>
    </row>
    <row r="13" spans="1:13" ht="15" customHeight="1">
      <c r="A13" s="19">
        <v>66</v>
      </c>
      <c r="B13" s="404">
        <v>5.45</v>
      </c>
      <c r="C13" s="714" t="s">
        <v>94</v>
      </c>
      <c r="D13" s="715"/>
      <c r="E13" s="19">
        <v>231.38</v>
      </c>
      <c r="F13" s="19">
        <v>8</v>
      </c>
      <c r="G13" s="19">
        <v>231.38</v>
      </c>
      <c r="H13" s="20" t="s">
        <v>59</v>
      </c>
      <c r="J13" s="129"/>
      <c r="L13" s="15"/>
      <c r="M13" s="16"/>
    </row>
    <row r="14" spans="1:13" ht="15" customHeight="1">
      <c r="A14" s="11">
        <v>67</v>
      </c>
      <c r="B14" s="120">
        <v>5.3</v>
      </c>
      <c r="C14" s="659" t="s">
        <v>95</v>
      </c>
      <c r="D14" s="659"/>
      <c r="E14" s="122">
        <v>99.64</v>
      </c>
      <c r="F14" s="11">
        <v>2</v>
      </c>
      <c r="G14" s="11">
        <v>99.64</v>
      </c>
      <c r="H14" s="20" t="s">
        <v>59</v>
      </c>
      <c r="J14" s="417"/>
      <c r="L14" s="15"/>
      <c r="M14" s="16"/>
    </row>
    <row r="15" spans="1:13" ht="15" customHeight="1">
      <c r="A15" s="11">
        <v>68</v>
      </c>
      <c r="B15" s="120">
        <v>16.45</v>
      </c>
      <c r="C15" s="716" t="s">
        <v>121</v>
      </c>
      <c r="D15" s="716"/>
      <c r="E15" s="19">
        <v>191.77</v>
      </c>
      <c r="F15" s="19">
        <v>0</v>
      </c>
      <c r="G15" s="19">
        <v>65.81</v>
      </c>
      <c r="H15" s="20" t="s">
        <v>59</v>
      </c>
      <c r="J15" s="129"/>
      <c r="L15" s="15"/>
      <c r="M15" s="16"/>
    </row>
    <row r="16" spans="1:13" ht="15" customHeight="1">
      <c r="A16" s="11">
        <v>69</v>
      </c>
      <c r="B16" s="120">
        <v>6.3</v>
      </c>
      <c r="C16" s="659" t="s">
        <v>277</v>
      </c>
      <c r="D16" s="659"/>
      <c r="E16" s="122">
        <v>297.29000000000002</v>
      </c>
      <c r="F16" s="11">
        <v>2</v>
      </c>
      <c r="G16" s="11">
        <v>297.29000000000002</v>
      </c>
      <c r="H16" s="20" t="s">
        <v>289</v>
      </c>
      <c r="J16" s="129">
        <v>1</v>
      </c>
      <c r="L16" s="15"/>
      <c r="M16" s="16"/>
    </row>
    <row r="17" spans="1:13">
      <c r="A17" s="19" t="s">
        <v>101</v>
      </c>
      <c r="B17" s="219">
        <v>5.3</v>
      </c>
      <c r="C17" s="659" t="s">
        <v>60</v>
      </c>
      <c r="D17" s="659"/>
      <c r="E17" s="121">
        <v>519.36</v>
      </c>
      <c r="F17" s="19">
        <v>13</v>
      </c>
      <c r="G17" s="19">
        <v>519.36</v>
      </c>
      <c r="H17" s="20" t="s">
        <v>59</v>
      </c>
      <c r="J17" s="417">
        <v>1</v>
      </c>
      <c r="L17" s="15"/>
      <c r="M17" s="16"/>
    </row>
    <row r="18" spans="1:13" ht="18.75">
      <c r="A18" s="19"/>
      <c r="B18" s="219"/>
      <c r="C18" s="664" t="s">
        <v>21</v>
      </c>
      <c r="D18" s="664"/>
      <c r="E18" s="121"/>
      <c r="F18" s="19"/>
      <c r="G18" s="19"/>
      <c r="H18" s="20"/>
      <c r="J18" s="129"/>
      <c r="L18" s="15"/>
      <c r="M18" s="16"/>
    </row>
    <row r="19" spans="1:13">
      <c r="A19" s="19"/>
      <c r="B19" s="219"/>
      <c r="C19" s="668"/>
      <c r="D19" s="669"/>
      <c r="E19" s="121"/>
      <c r="F19" s="19"/>
      <c r="G19" s="19"/>
      <c r="H19" s="20"/>
      <c r="J19" s="129"/>
      <c r="L19" s="15"/>
      <c r="M19" s="16"/>
    </row>
    <row r="20" spans="1:13">
      <c r="A20" s="19">
        <v>31</v>
      </c>
      <c r="B20" s="219">
        <v>12.55</v>
      </c>
      <c r="C20" s="659" t="s">
        <v>93</v>
      </c>
      <c r="D20" s="659"/>
      <c r="E20" s="121">
        <v>54.8</v>
      </c>
      <c r="F20" s="19">
        <v>2</v>
      </c>
      <c r="G20" s="19">
        <f>E20</f>
        <v>54.8</v>
      </c>
      <c r="H20" s="20" t="s">
        <v>59</v>
      </c>
      <c r="J20" s="129"/>
      <c r="L20" s="15"/>
      <c r="M20" s="16"/>
    </row>
    <row r="21" spans="1:13">
      <c r="A21" s="19">
        <v>34</v>
      </c>
      <c r="B21" s="219">
        <v>13</v>
      </c>
      <c r="C21" s="659" t="s">
        <v>120</v>
      </c>
      <c r="D21" s="659"/>
      <c r="E21" s="121">
        <v>36.369999999999997</v>
      </c>
      <c r="F21" s="19">
        <v>2</v>
      </c>
      <c r="G21" s="19">
        <f>F21*E21</f>
        <v>72.739999999999995</v>
      </c>
      <c r="H21" s="13" t="s">
        <v>59</v>
      </c>
      <c r="J21" s="129"/>
      <c r="L21" s="15"/>
      <c r="M21" s="16"/>
    </row>
    <row r="22" spans="1:13">
      <c r="A22" s="19">
        <v>70</v>
      </c>
      <c r="B22" s="219">
        <v>7</v>
      </c>
      <c r="C22" s="659" t="s">
        <v>151</v>
      </c>
      <c r="D22" s="659"/>
      <c r="E22" s="121">
        <v>135.61000000000001</v>
      </c>
      <c r="F22" s="19">
        <v>2</v>
      </c>
      <c r="G22" s="19">
        <f>F22*E22</f>
        <v>271.22000000000003</v>
      </c>
      <c r="H22" s="20" t="s">
        <v>232</v>
      </c>
      <c r="J22" s="129">
        <v>1</v>
      </c>
      <c r="L22" s="15"/>
      <c r="M22" s="16"/>
    </row>
    <row r="23" spans="1:13" ht="15" customHeight="1">
      <c r="A23" s="19">
        <v>71</v>
      </c>
      <c r="B23" s="219">
        <v>7</v>
      </c>
      <c r="C23" s="672" t="s">
        <v>112</v>
      </c>
      <c r="D23" s="672"/>
      <c r="E23" s="121">
        <v>31</v>
      </c>
      <c r="F23" s="19">
        <v>2</v>
      </c>
      <c r="G23" s="19">
        <v>31</v>
      </c>
      <c r="H23" s="20" t="s">
        <v>59</v>
      </c>
      <c r="J23" s="417"/>
      <c r="L23" s="15"/>
      <c r="M23" s="16"/>
    </row>
    <row r="24" spans="1:13">
      <c r="A24" s="19">
        <v>72</v>
      </c>
      <c r="B24" s="219">
        <v>8</v>
      </c>
      <c r="C24" s="659" t="s">
        <v>151</v>
      </c>
      <c r="D24" s="659"/>
      <c r="E24" s="121">
        <v>140.62</v>
      </c>
      <c r="F24" s="19">
        <v>2</v>
      </c>
      <c r="G24" s="19">
        <f>F24*E24</f>
        <v>281.24</v>
      </c>
      <c r="H24" s="20" t="s">
        <v>59</v>
      </c>
      <c r="J24" s="129">
        <v>1</v>
      </c>
      <c r="L24" s="15"/>
      <c r="M24" s="16"/>
    </row>
    <row r="25" spans="1:13">
      <c r="A25" s="19" t="s">
        <v>257</v>
      </c>
      <c r="B25" s="219">
        <v>14</v>
      </c>
      <c r="C25" s="659" t="s">
        <v>252</v>
      </c>
      <c r="D25" s="659"/>
      <c r="E25" s="121">
        <v>239.28</v>
      </c>
      <c r="F25" s="19">
        <v>2</v>
      </c>
      <c r="G25" s="19">
        <f>F25*E25</f>
        <v>478.56</v>
      </c>
      <c r="H25" s="20" t="s">
        <v>232</v>
      </c>
      <c r="J25" s="129">
        <v>1</v>
      </c>
      <c r="L25" s="15"/>
      <c r="M25" s="16"/>
    </row>
    <row r="26" spans="1:13">
      <c r="A26" s="19" t="s">
        <v>292</v>
      </c>
      <c r="B26" s="219">
        <v>13</v>
      </c>
      <c r="C26" s="659" t="s">
        <v>22</v>
      </c>
      <c r="D26" s="659"/>
      <c r="E26" s="121">
        <v>359.86</v>
      </c>
      <c r="F26" s="19">
        <v>5</v>
      </c>
      <c r="G26" s="19">
        <v>359.86</v>
      </c>
      <c r="H26" s="20" t="s">
        <v>289</v>
      </c>
      <c r="J26" s="417">
        <v>1</v>
      </c>
      <c r="L26" s="15"/>
      <c r="M26" s="16"/>
    </row>
    <row r="27" spans="1:13">
      <c r="A27" s="19" t="s">
        <v>150</v>
      </c>
      <c r="B27" s="219">
        <v>13.3</v>
      </c>
      <c r="C27" s="659" t="s">
        <v>146</v>
      </c>
      <c r="D27" s="659"/>
      <c r="E27" s="121">
        <v>433.34</v>
      </c>
      <c r="F27" s="19">
        <v>6</v>
      </c>
      <c r="G27" s="19">
        <v>433.34</v>
      </c>
      <c r="H27" s="20" t="s">
        <v>59</v>
      </c>
      <c r="J27" s="417">
        <v>1</v>
      </c>
      <c r="L27" s="15"/>
      <c r="M27" s="16"/>
    </row>
    <row r="28" spans="1:13">
      <c r="A28" s="11">
        <v>79</v>
      </c>
      <c r="B28" s="12">
        <v>6</v>
      </c>
      <c r="C28" s="717" t="s">
        <v>96</v>
      </c>
      <c r="D28" s="718"/>
      <c r="E28" s="11">
        <v>278.91000000000003</v>
      </c>
      <c r="F28" s="11">
        <v>8</v>
      </c>
      <c r="G28" s="11">
        <v>278.91000000000003</v>
      </c>
      <c r="H28" s="20" t="s">
        <v>59</v>
      </c>
      <c r="J28" s="417">
        <v>1</v>
      </c>
      <c r="L28" s="15"/>
      <c r="M28" s="16"/>
    </row>
    <row r="29" spans="1:13">
      <c r="A29" s="19">
        <v>80</v>
      </c>
      <c r="B29" s="219">
        <v>15.1</v>
      </c>
      <c r="C29" s="672" t="s">
        <v>62</v>
      </c>
      <c r="D29" s="672"/>
      <c r="E29" s="121">
        <v>49.76</v>
      </c>
      <c r="F29" s="19">
        <v>2</v>
      </c>
      <c r="G29" s="19">
        <v>49.76</v>
      </c>
      <c r="H29" s="20" t="s">
        <v>59</v>
      </c>
      <c r="J29" s="417"/>
      <c r="L29" s="15"/>
      <c r="M29" s="16"/>
    </row>
    <row r="30" spans="1:13">
      <c r="A30" s="19">
        <v>82</v>
      </c>
      <c r="B30" s="219">
        <v>15.5</v>
      </c>
      <c r="C30" s="672" t="s">
        <v>63</v>
      </c>
      <c r="D30" s="672"/>
      <c r="E30" s="121">
        <v>44.76</v>
      </c>
      <c r="F30" s="19">
        <v>2</v>
      </c>
      <c r="G30" s="19">
        <v>44.76</v>
      </c>
      <c r="H30" s="20" t="s">
        <v>59</v>
      </c>
      <c r="J30" s="417"/>
      <c r="L30" s="15"/>
      <c r="M30" s="16"/>
    </row>
    <row r="31" spans="1:13">
      <c r="A31" s="19">
        <v>82</v>
      </c>
      <c r="B31" s="404">
        <v>16.55</v>
      </c>
      <c r="C31" s="673" t="s">
        <v>97</v>
      </c>
      <c r="D31" s="674"/>
      <c r="E31" s="19">
        <v>31</v>
      </c>
      <c r="F31" s="19">
        <v>2</v>
      </c>
      <c r="G31" s="19">
        <v>31</v>
      </c>
      <c r="H31" s="20" t="s">
        <v>59</v>
      </c>
      <c r="J31" s="417"/>
      <c r="L31" s="15"/>
      <c r="M31" s="16"/>
    </row>
    <row r="32" spans="1:13">
      <c r="A32" s="19">
        <v>83</v>
      </c>
      <c r="B32" s="404">
        <v>11.15</v>
      </c>
      <c r="C32" s="673" t="s">
        <v>149</v>
      </c>
      <c r="D32" s="674"/>
      <c r="E32" s="19">
        <v>37.590000000000003</v>
      </c>
      <c r="F32" s="19">
        <v>2</v>
      </c>
      <c r="G32" s="19">
        <f>F32*E32</f>
        <v>75.180000000000007</v>
      </c>
      <c r="H32" s="20" t="s">
        <v>59</v>
      </c>
      <c r="J32" s="417"/>
      <c r="L32" s="15"/>
      <c r="M32" s="16"/>
    </row>
    <row r="33" spans="1:20">
      <c r="A33" s="111">
        <v>85</v>
      </c>
      <c r="B33" s="112">
        <v>6.3</v>
      </c>
      <c r="C33" s="719" t="s">
        <v>98</v>
      </c>
      <c r="D33" s="720"/>
      <c r="E33" s="111">
        <v>267.2</v>
      </c>
      <c r="F33" s="111">
        <v>6</v>
      </c>
      <c r="G33" s="111">
        <v>267.2</v>
      </c>
      <c r="H33" s="20" t="s">
        <v>59</v>
      </c>
      <c r="J33" s="417">
        <v>1</v>
      </c>
      <c r="L33" s="15"/>
      <c r="M33" s="16"/>
    </row>
    <row r="34" spans="1:20">
      <c r="A34" s="19">
        <v>89</v>
      </c>
      <c r="B34" s="219">
        <v>5.45</v>
      </c>
      <c r="C34" s="659" t="s">
        <v>254</v>
      </c>
      <c r="D34" s="659"/>
      <c r="E34" s="121">
        <v>224.25</v>
      </c>
      <c r="F34" s="19">
        <v>4</v>
      </c>
      <c r="G34" s="19">
        <v>224.25</v>
      </c>
      <c r="H34" s="20" t="s">
        <v>232</v>
      </c>
      <c r="J34" s="417"/>
      <c r="L34" s="15"/>
      <c r="M34" s="16"/>
    </row>
    <row r="35" spans="1:20">
      <c r="A35" s="19">
        <v>92</v>
      </c>
      <c r="B35" s="219">
        <v>9.3000000000000007</v>
      </c>
      <c r="C35" s="659" t="s">
        <v>280</v>
      </c>
      <c r="D35" s="659"/>
      <c r="E35" s="121">
        <v>483.55</v>
      </c>
      <c r="F35" s="19">
        <v>7</v>
      </c>
      <c r="G35" s="19">
        <v>483.55</v>
      </c>
      <c r="H35" s="20" t="s">
        <v>289</v>
      </c>
      <c r="J35" s="417">
        <v>1</v>
      </c>
      <c r="L35" s="15"/>
      <c r="M35" s="16"/>
    </row>
    <row r="36" spans="1:20" ht="13.5" customHeight="1">
      <c r="A36" s="19"/>
      <c r="B36" s="219"/>
      <c r="C36" s="663"/>
      <c r="D36" s="663"/>
      <c r="E36" s="122"/>
      <c r="F36" s="11"/>
      <c r="G36" s="11"/>
      <c r="H36" s="20"/>
      <c r="J36" s="15"/>
      <c r="L36" s="15"/>
      <c r="M36" s="17"/>
      <c r="N36" s="64"/>
      <c r="O36" s="65"/>
      <c r="P36" s="17"/>
      <c r="Q36" s="17"/>
      <c r="R36" s="17"/>
      <c r="S36" s="18"/>
    </row>
    <row r="37" spans="1:20" ht="15" customHeight="1">
      <c r="A37" s="19"/>
      <c r="B37" s="219"/>
      <c r="C37" s="662" t="s">
        <v>61</v>
      </c>
      <c r="D37" s="662"/>
      <c r="E37" s="121"/>
      <c r="F37" s="19">
        <f>SUM(F6:F35)</f>
        <v>94</v>
      </c>
      <c r="G37" s="19">
        <f>SUM(G6:G35)</f>
        <v>5441.9000000000005</v>
      </c>
      <c r="H37" s="20"/>
    </row>
    <row r="40" spans="1:20" ht="19.5" customHeight="1">
      <c r="A40" s="675" t="s">
        <v>114</v>
      </c>
      <c r="B40" s="676"/>
      <c r="C40" s="676"/>
      <c r="D40" s="676"/>
      <c r="E40" s="676"/>
      <c r="F40" s="676"/>
      <c r="J40" s="406" t="s">
        <v>124</v>
      </c>
      <c r="K40" s="677">
        <v>45214</v>
      </c>
      <c r="L40" s="677"/>
    </row>
    <row r="41" spans="1:20" ht="49.5">
      <c r="A41" s="403" t="s">
        <v>119</v>
      </c>
      <c r="B41" s="402" t="s">
        <v>53</v>
      </c>
      <c r="C41" s="402" t="s">
        <v>113</v>
      </c>
      <c r="D41" s="402" t="s">
        <v>4</v>
      </c>
      <c r="E41" s="402" t="s">
        <v>5</v>
      </c>
      <c r="F41" s="402" t="s">
        <v>115</v>
      </c>
      <c r="G41" s="114" t="s">
        <v>7</v>
      </c>
      <c r="H41" s="403" t="s">
        <v>116</v>
      </c>
      <c r="I41" s="678" t="s">
        <v>140</v>
      </c>
      <c r="J41" s="678"/>
      <c r="K41" s="678" t="s">
        <v>141</v>
      </c>
      <c r="L41" s="678"/>
      <c r="O41" s="678" t="s">
        <v>125</v>
      </c>
      <c r="P41" s="678"/>
      <c r="Q41" s="678" t="s">
        <v>126</v>
      </c>
      <c r="R41" s="678"/>
    </row>
    <row r="42" spans="1:20" ht="20.100000000000001" customHeight="1">
      <c r="A42" s="88">
        <v>1</v>
      </c>
      <c r="B42" s="123">
        <v>7</v>
      </c>
      <c r="C42" s="113">
        <v>216</v>
      </c>
      <c r="D42" s="19">
        <v>6554</v>
      </c>
      <c r="E42" s="19">
        <v>63</v>
      </c>
      <c r="F42" s="119">
        <v>232.2</v>
      </c>
      <c r="G42" s="115">
        <f>D42/F42</f>
        <v>28.22566752799311</v>
      </c>
      <c r="H42" s="34">
        <v>1</v>
      </c>
      <c r="I42" s="679" t="s">
        <v>129</v>
      </c>
      <c r="J42" s="679"/>
      <c r="K42" s="679" t="s">
        <v>152</v>
      </c>
      <c r="L42" s="679"/>
      <c r="O42" s="679" t="s">
        <v>127</v>
      </c>
      <c r="P42" s="679"/>
      <c r="Q42" s="679" t="s">
        <v>136</v>
      </c>
      <c r="R42" s="679"/>
      <c r="S42">
        <v>434</v>
      </c>
      <c r="T42" s="15" t="s">
        <v>131</v>
      </c>
    </row>
    <row r="43" spans="1:20" ht="20.100000000000001" customHeight="1">
      <c r="A43" s="88">
        <v>2</v>
      </c>
      <c r="B43" s="123">
        <v>15.45</v>
      </c>
      <c r="C43" s="113">
        <v>216</v>
      </c>
      <c r="D43" s="19">
        <v>2501</v>
      </c>
      <c r="E43" s="19">
        <v>24</v>
      </c>
      <c r="F43" s="119">
        <v>232.2</v>
      </c>
      <c r="G43" s="115">
        <f t="shared" ref="G43:G46" si="0">D43/F43</f>
        <v>10.770887166236005</v>
      </c>
      <c r="H43" s="34">
        <v>1</v>
      </c>
      <c r="I43" s="679" t="s">
        <v>128</v>
      </c>
      <c r="J43" s="679"/>
      <c r="K43" s="679" t="s">
        <v>138</v>
      </c>
      <c r="L43" s="679"/>
      <c r="O43" s="679" t="s">
        <v>128</v>
      </c>
      <c r="P43" s="679"/>
      <c r="Q43" s="679" t="s">
        <v>137</v>
      </c>
      <c r="R43" s="679"/>
      <c r="S43">
        <v>60</v>
      </c>
      <c r="T43" s="15" t="s">
        <v>132</v>
      </c>
    </row>
    <row r="44" spans="1:20" ht="20.100000000000001" customHeight="1">
      <c r="A44" s="88"/>
      <c r="B44" s="123"/>
      <c r="C44" s="113"/>
      <c r="D44" s="19"/>
      <c r="E44" s="19"/>
      <c r="F44" s="119"/>
      <c r="G44" s="115"/>
      <c r="H44" s="34"/>
      <c r="I44" s="680"/>
      <c r="J44" s="681"/>
      <c r="K44" s="679"/>
      <c r="L44" s="679"/>
      <c r="O44" s="679" t="s">
        <v>129</v>
      </c>
      <c r="P44" s="679"/>
      <c r="Q44" s="679" t="s">
        <v>138</v>
      </c>
      <c r="R44" s="679"/>
      <c r="S44">
        <v>170</v>
      </c>
      <c r="T44" s="15" t="s">
        <v>133</v>
      </c>
    </row>
    <row r="45" spans="1:20" ht="20.100000000000001" customHeight="1">
      <c r="A45" s="34"/>
      <c r="B45" s="119"/>
      <c r="C45" s="113"/>
      <c r="D45" s="19"/>
      <c r="E45" s="19"/>
      <c r="F45" s="119"/>
      <c r="G45" s="115"/>
      <c r="H45" s="34"/>
      <c r="I45" s="679"/>
      <c r="J45" s="679"/>
      <c r="K45" s="679"/>
      <c r="L45" s="679"/>
      <c r="O45" s="679" t="s">
        <v>130</v>
      </c>
      <c r="P45" s="679"/>
      <c r="Q45" s="679" t="s">
        <v>139</v>
      </c>
      <c r="R45" s="679"/>
      <c r="S45">
        <v>1078</v>
      </c>
      <c r="T45" s="15" t="s">
        <v>134</v>
      </c>
    </row>
    <row r="46" spans="1:20" ht="20.100000000000001" customHeight="1">
      <c r="A46" s="34"/>
      <c r="B46" s="116"/>
      <c r="C46" s="116"/>
      <c r="D46" s="116">
        <f>SUM(D42:D45)</f>
        <v>9055</v>
      </c>
      <c r="E46" s="116">
        <f>SUM(E42:E45)</f>
        <v>87</v>
      </c>
      <c r="F46" s="119">
        <f>SUM(F42:F45)</f>
        <v>464.4</v>
      </c>
      <c r="G46" s="115">
        <f t="shared" si="0"/>
        <v>19.498277347114556</v>
      </c>
      <c r="H46" s="116">
        <f>SUM(H42:H45)</f>
        <v>2</v>
      </c>
      <c r="I46" s="682"/>
      <c r="J46" s="682"/>
      <c r="K46" s="682"/>
      <c r="L46" s="682"/>
      <c r="O46" s="680" t="s">
        <v>142</v>
      </c>
      <c r="P46" s="681"/>
      <c r="Q46" s="679" t="s">
        <v>152</v>
      </c>
      <c r="R46" s="679"/>
      <c r="S46">
        <v>191</v>
      </c>
      <c r="T46" s="15" t="s">
        <v>135</v>
      </c>
    </row>
    <row r="50" spans="6:6" ht="15" customHeight="1">
      <c r="F50" s="16"/>
    </row>
  </sheetData>
  <mergeCells count="63">
    <mergeCell ref="C22:D22"/>
    <mergeCell ref="C9:D9"/>
    <mergeCell ref="C16:D16"/>
    <mergeCell ref="C26:D26"/>
    <mergeCell ref="C34:D34"/>
    <mergeCell ref="C30:D30"/>
    <mergeCell ref="C31:D31"/>
    <mergeCell ref="C32:D32"/>
    <mergeCell ref="C33:D33"/>
    <mergeCell ref="C15:D15"/>
    <mergeCell ref="C17:D17"/>
    <mergeCell ref="C18:D18"/>
    <mergeCell ref="C19:D19"/>
    <mergeCell ref="C20:D20"/>
    <mergeCell ref="C21:D21"/>
    <mergeCell ref="C14:D14"/>
    <mergeCell ref="I45:J45"/>
    <mergeCell ref="K45:L45"/>
    <mergeCell ref="O45:P45"/>
    <mergeCell ref="Q45:R45"/>
    <mergeCell ref="I46:J46"/>
    <mergeCell ref="K46:L46"/>
    <mergeCell ref="O46:P46"/>
    <mergeCell ref="Q46:R46"/>
    <mergeCell ref="I43:J43"/>
    <mergeCell ref="K43:L43"/>
    <mergeCell ref="O43:P43"/>
    <mergeCell ref="Q43:R43"/>
    <mergeCell ref="I44:J44"/>
    <mergeCell ref="K44:L44"/>
    <mergeCell ref="O44:P44"/>
    <mergeCell ref="Q44:R44"/>
    <mergeCell ref="O41:P41"/>
    <mergeCell ref="Q41:R41"/>
    <mergeCell ref="I42:J42"/>
    <mergeCell ref="K42:L42"/>
    <mergeCell ref="O42:P42"/>
    <mergeCell ref="Q42:R42"/>
    <mergeCell ref="C36:D36"/>
    <mergeCell ref="C37:D37"/>
    <mergeCell ref="A40:F40"/>
    <mergeCell ref="K40:L40"/>
    <mergeCell ref="I41:J41"/>
    <mergeCell ref="K41:L41"/>
    <mergeCell ref="C35:D35"/>
    <mergeCell ref="C23:D23"/>
    <mergeCell ref="C24:D24"/>
    <mergeCell ref="C25:D25"/>
    <mergeCell ref="C27:D27"/>
    <mergeCell ref="C28:D28"/>
    <mergeCell ref="C29:D29"/>
    <mergeCell ref="C8:D8"/>
    <mergeCell ref="C10:D10"/>
    <mergeCell ref="C11:D11"/>
    <mergeCell ref="C12:D12"/>
    <mergeCell ref="C13:D13"/>
    <mergeCell ref="C7:D7"/>
    <mergeCell ref="C6:D6"/>
    <mergeCell ref="A1:H1"/>
    <mergeCell ref="C2:D2"/>
    <mergeCell ref="C3:D3"/>
    <mergeCell ref="C4:D4"/>
    <mergeCell ref="C5:D5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4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Y123"/>
  <sheetViews>
    <sheetView topLeftCell="A50" zoomScale="90" zoomScaleNormal="90" workbookViewId="0">
      <selection activeCell="L72" sqref="L72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295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401"/>
      <c r="B3" s="705" t="s">
        <v>65</v>
      </c>
      <c r="C3" s="706"/>
      <c r="D3" s="707"/>
      <c r="E3" s="410" t="s">
        <v>65</v>
      </c>
      <c r="F3" s="705" t="s">
        <v>67</v>
      </c>
      <c r="G3" s="707"/>
      <c r="H3" s="412"/>
      <c r="I3" s="410" t="s">
        <v>66</v>
      </c>
      <c r="J3" s="36"/>
      <c r="L3" s="698" t="s">
        <v>86</v>
      </c>
      <c r="M3" s="698"/>
      <c r="O3" s="401"/>
      <c r="P3" s="699" t="s">
        <v>65</v>
      </c>
      <c r="Q3" s="699"/>
      <c r="R3" s="699"/>
      <c r="S3" s="410" t="s">
        <v>65</v>
      </c>
      <c r="T3" s="410"/>
      <c r="U3" s="410" t="s">
        <v>67</v>
      </c>
      <c r="V3" s="27"/>
      <c r="X3" s="698" t="s">
        <v>86</v>
      </c>
      <c r="Y3" s="698"/>
      <c r="AA3" s="401"/>
      <c r="AB3" s="699" t="s">
        <v>65</v>
      </c>
      <c r="AC3" s="699"/>
      <c r="AD3" s="699"/>
      <c r="AE3" s="410" t="s">
        <v>65</v>
      </c>
      <c r="AF3" s="410"/>
      <c r="AG3" s="410" t="s">
        <v>69</v>
      </c>
      <c r="AH3" s="27"/>
      <c r="AK3" s="698" t="s">
        <v>86</v>
      </c>
      <c r="AL3" s="698"/>
      <c r="AN3" s="401"/>
      <c r="AO3" s="699" t="s">
        <v>65</v>
      </c>
      <c r="AP3" s="699"/>
      <c r="AQ3" s="699"/>
      <c r="AR3" s="410" t="s">
        <v>65</v>
      </c>
      <c r="AS3" s="410"/>
      <c r="AT3" s="410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411" t="s">
        <v>6</v>
      </c>
      <c r="E4" s="411" t="s">
        <v>104</v>
      </c>
      <c r="F4" s="411" t="s">
        <v>0</v>
      </c>
      <c r="G4" s="411" t="s">
        <v>68</v>
      </c>
      <c r="H4" s="411" t="s">
        <v>81</v>
      </c>
      <c r="I4" s="411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411" t="s">
        <v>6</v>
      </c>
      <c r="S4" s="411" t="s">
        <v>104</v>
      </c>
      <c r="T4" s="411" t="s">
        <v>81</v>
      </c>
      <c r="U4" s="411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411" t="s">
        <v>6</v>
      </c>
      <c r="AE4" s="411" t="s">
        <v>104</v>
      </c>
      <c r="AF4" s="411" t="s">
        <v>81</v>
      </c>
      <c r="AG4" s="411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411" t="s">
        <v>6</v>
      </c>
      <c r="AR4" s="411" t="s">
        <v>104</v>
      </c>
      <c r="AS4" s="411" t="s">
        <v>81</v>
      </c>
      <c r="AT4" s="411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5311</v>
      </c>
      <c r="C5" s="24">
        <v>117</v>
      </c>
      <c r="D5" s="24"/>
      <c r="E5" s="24">
        <v>38</v>
      </c>
      <c r="F5" s="24"/>
      <c r="G5" s="24"/>
      <c r="H5" s="22">
        <f t="shared" ref="H5:H18" si="0">B5-D5</f>
        <v>5311</v>
      </c>
      <c r="I5" s="22">
        <f t="shared" ref="I5:I18" si="1">G5+F5</f>
        <v>0</v>
      </c>
      <c r="J5" s="38">
        <f>B5/928.72</f>
        <v>5.7186234817813766</v>
      </c>
      <c r="K5" s="414"/>
      <c r="L5" s="414"/>
      <c r="M5" s="414"/>
      <c r="N5" s="414"/>
      <c r="O5" s="26" t="s">
        <v>70</v>
      </c>
      <c r="P5" s="23">
        <v>26130</v>
      </c>
      <c r="Q5" s="24">
        <v>160</v>
      </c>
      <c r="R5" s="24"/>
      <c r="S5" s="24">
        <v>128</v>
      </c>
      <c r="T5" s="22">
        <f t="shared" ref="T5:T28" si="2">P5-R5</f>
        <v>26130</v>
      </c>
      <c r="U5" s="24"/>
      <c r="V5" s="44">
        <f>P5/1191.62</f>
        <v>21.928131451301592</v>
      </c>
      <c r="AA5" s="26" t="s">
        <v>143</v>
      </c>
      <c r="AB5" s="89">
        <v>25534</v>
      </c>
      <c r="AC5" s="89">
        <v>219</v>
      </c>
      <c r="AD5" s="89"/>
      <c r="AE5" s="89">
        <v>207</v>
      </c>
      <c r="AF5" s="22">
        <f t="shared" ref="AF5:AF28" si="3">AB5-AD5</f>
        <v>25534</v>
      </c>
      <c r="AG5" s="89"/>
      <c r="AH5" s="44">
        <f>SUM(AB5:AB6)/384.4</f>
        <v>88.072320499479716</v>
      </c>
      <c r="AJ5" s="21"/>
      <c r="AN5" s="26" t="s">
        <v>82</v>
      </c>
      <c r="AO5" s="89">
        <v>20640</v>
      </c>
      <c r="AP5" s="89">
        <v>267</v>
      </c>
      <c r="AQ5" s="89"/>
      <c r="AR5" s="89">
        <v>2049</v>
      </c>
      <c r="AS5" s="22">
        <f t="shared" ref="AS5:AS28" si="4">AO5-AQ5</f>
        <v>20640</v>
      </c>
      <c r="AT5" s="89"/>
      <c r="AU5" s="44">
        <f>SUM(AO5:AO6)/384.4</f>
        <v>53.694068678459942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414"/>
      <c r="L6" s="414"/>
      <c r="M6" s="414"/>
      <c r="N6" s="414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8321</v>
      </c>
      <c r="AC6" s="89">
        <v>142</v>
      </c>
      <c r="AD6" s="89"/>
      <c r="AE6" s="89">
        <v>436</v>
      </c>
      <c r="AF6" s="22">
        <f t="shared" si="3"/>
        <v>8321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3971</v>
      </c>
      <c r="C7" s="24">
        <v>125</v>
      </c>
      <c r="D7" s="24"/>
      <c r="E7" s="24">
        <v>586</v>
      </c>
      <c r="F7" s="24"/>
      <c r="G7" s="24"/>
      <c r="H7" s="22">
        <f t="shared" si="0"/>
        <v>3971</v>
      </c>
      <c r="I7" s="22">
        <f t="shared" si="1"/>
        <v>0</v>
      </c>
      <c r="J7" s="38">
        <f>B7/902.14</f>
        <v>4.4017558250382427</v>
      </c>
      <c r="K7" s="414"/>
      <c r="L7" s="414"/>
      <c r="M7" s="414"/>
      <c r="N7" s="414"/>
      <c r="O7" s="26" t="s">
        <v>8</v>
      </c>
      <c r="P7" s="23">
        <v>15659</v>
      </c>
      <c r="Q7" s="24">
        <v>225</v>
      </c>
      <c r="R7" s="24"/>
      <c r="S7" s="24">
        <v>1330</v>
      </c>
      <c r="T7" s="22">
        <f t="shared" si="2"/>
        <v>15659</v>
      </c>
      <c r="U7" s="24"/>
      <c r="V7" s="44">
        <f>P7/949.48</f>
        <v>16.492185196107343</v>
      </c>
      <c r="AA7" s="26" t="s">
        <v>145</v>
      </c>
      <c r="AB7" s="23">
        <v>10811</v>
      </c>
      <c r="AC7" s="24">
        <v>145</v>
      </c>
      <c r="AD7" s="24"/>
      <c r="AE7" s="24">
        <v>666</v>
      </c>
      <c r="AF7" s="22">
        <f t="shared" si="3"/>
        <v>10811</v>
      </c>
      <c r="AG7" s="24"/>
      <c r="AH7" s="44">
        <f>AB7/550.22</f>
        <v>19.648504234669769</v>
      </c>
      <c r="AJ7" s="21"/>
      <c r="AN7" s="26" t="s">
        <v>74</v>
      </c>
      <c r="AO7" s="23">
        <v>9501</v>
      </c>
      <c r="AP7" s="24">
        <v>110</v>
      </c>
      <c r="AQ7" s="24"/>
      <c r="AR7" s="24">
        <v>48</v>
      </c>
      <c r="AS7" s="22">
        <f t="shared" si="4"/>
        <v>9501</v>
      </c>
      <c r="AT7" s="24"/>
      <c r="AU7" s="44">
        <f>AO7/550.22</f>
        <v>17.267638399185781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414"/>
      <c r="L8" s="414"/>
      <c r="M8" s="414"/>
      <c r="N8" s="414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8834</v>
      </c>
      <c r="C9" s="24">
        <v>169</v>
      </c>
      <c r="D9" s="24"/>
      <c r="E9" s="24">
        <v>1203</v>
      </c>
      <c r="F9" s="24"/>
      <c r="G9" s="24"/>
      <c r="H9" s="22">
        <f t="shared" si="0"/>
        <v>8834</v>
      </c>
      <c r="I9" s="22">
        <f t="shared" si="1"/>
        <v>0</v>
      </c>
      <c r="J9" s="38">
        <f>B9/1006.28</f>
        <v>8.7788687045355172</v>
      </c>
      <c r="K9" s="414"/>
      <c r="L9" s="414"/>
      <c r="M9" s="414"/>
      <c r="N9" s="414"/>
      <c r="O9" s="26" t="s">
        <v>10</v>
      </c>
      <c r="P9" s="23">
        <v>17321</v>
      </c>
      <c r="Q9" s="24">
        <v>174</v>
      </c>
      <c r="R9" s="24"/>
      <c r="S9" s="24">
        <v>717</v>
      </c>
      <c r="T9" s="22">
        <f t="shared" si="2"/>
        <v>17321</v>
      </c>
      <c r="U9" s="24"/>
      <c r="V9" s="44">
        <f>P9/902.14</f>
        <v>19.199902454164544</v>
      </c>
      <c r="AA9" s="26" t="s">
        <v>80</v>
      </c>
      <c r="AB9" s="23">
        <v>9896</v>
      </c>
      <c r="AC9" s="24">
        <v>186</v>
      </c>
      <c r="AD9" s="24"/>
      <c r="AE9" s="24">
        <v>444</v>
      </c>
      <c r="AF9" s="22">
        <f t="shared" si="3"/>
        <v>9896</v>
      </c>
      <c r="AG9" s="24"/>
      <c r="AH9" s="44">
        <f>AB9/555.02</f>
        <v>17.829988108536629</v>
      </c>
      <c r="AI9" s="414">
        <v>0</v>
      </c>
      <c r="AJ9" s="21"/>
      <c r="AN9" s="26" t="s">
        <v>18</v>
      </c>
      <c r="AO9" s="89">
        <v>12369</v>
      </c>
      <c r="AP9" s="89">
        <v>129</v>
      </c>
      <c r="AQ9" s="89"/>
      <c r="AR9" s="89">
        <v>600</v>
      </c>
      <c r="AS9" s="22">
        <f t="shared" si="4"/>
        <v>12369</v>
      </c>
      <c r="AT9" s="89"/>
      <c r="AU9" s="44">
        <f>AO9/862.06</f>
        <v>14.348189221167901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414"/>
      <c r="L10" s="414"/>
      <c r="M10" s="414"/>
      <c r="N10" s="414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414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1815</v>
      </c>
      <c r="C11" s="24">
        <v>101</v>
      </c>
      <c r="D11" s="24"/>
      <c r="E11" s="24">
        <v>724</v>
      </c>
      <c r="F11" s="24"/>
      <c r="G11" s="24"/>
      <c r="H11" s="22">
        <f t="shared" si="0"/>
        <v>1815</v>
      </c>
      <c r="I11" s="22">
        <f t="shared" si="1"/>
        <v>0</v>
      </c>
      <c r="J11" s="38">
        <f>B11/1264.24</f>
        <v>1.4356451306713915</v>
      </c>
      <c r="K11" s="414"/>
      <c r="L11" s="414"/>
      <c r="M11" s="414"/>
      <c r="N11" s="414">
        <v>10726</v>
      </c>
      <c r="O11" s="26" t="s">
        <v>72</v>
      </c>
      <c r="P11" s="23">
        <v>12490</v>
      </c>
      <c r="Q11" s="24">
        <v>242</v>
      </c>
      <c r="R11" s="24"/>
      <c r="S11" s="24">
        <v>929</v>
      </c>
      <c r="T11" s="22">
        <f t="shared" si="2"/>
        <v>12490</v>
      </c>
      <c r="U11" s="24"/>
      <c r="V11" s="44">
        <f>P11/992.14</f>
        <v>12.588949140242304</v>
      </c>
      <c r="AA11" s="26" t="s">
        <v>76</v>
      </c>
      <c r="AB11" s="23">
        <v>9398</v>
      </c>
      <c r="AC11" s="24">
        <v>194</v>
      </c>
      <c r="AD11" s="24"/>
      <c r="AE11" s="24">
        <v>120</v>
      </c>
      <c r="AF11" s="22">
        <f t="shared" si="3"/>
        <v>9398</v>
      </c>
      <c r="AG11" s="24"/>
      <c r="AH11" s="44">
        <f>AB11/555.02</f>
        <v>16.93272314511189</v>
      </c>
      <c r="AI11" s="414">
        <v>0</v>
      </c>
      <c r="AJ11" s="21"/>
      <c r="AN11" s="26" t="s">
        <v>18</v>
      </c>
      <c r="AO11" s="23">
        <v>13230</v>
      </c>
      <c r="AP11" s="24">
        <v>132</v>
      </c>
      <c r="AQ11" s="24"/>
      <c r="AR11" s="24">
        <v>671</v>
      </c>
      <c r="AS11" s="22">
        <f t="shared" si="4"/>
        <v>13230</v>
      </c>
      <c r="AT11" s="24"/>
      <c r="AU11" s="44">
        <f>AO11/555.02</f>
        <v>23.836978847609096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414"/>
      <c r="L12" s="414"/>
      <c r="M12" s="414"/>
      <c r="N12" s="414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414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21720</v>
      </c>
      <c r="C13" s="24">
        <v>162</v>
      </c>
      <c r="D13" s="24"/>
      <c r="E13" s="24">
        <v>259</v>
      </c>
      <c r="F13" s="24"/>
      <c r="G13" s="24"/>
      <c r="H13" s="22">
        <f t="shared" si="0"/>
        <v>21720</v>
      </c>
      <c r="I13" s="22">
        <f t="shared" si="1"/>
        <v>0</v>
      </c>
      <c r="J13" s="38">
        <f>B13/952.08</f>
        <v>22.813208974035796</v>
      </c>
      <c r="K13" s="414"/>
      <c r="L13" s="414"/>
      <c r="M13" s="414"/>
      <c r="N13" s="414">
        <v>0</v>
      </c>
      <c r="O13" s="26" t="s">
        <v>71</v>
      </c>
      <c r="P13" s="23">
        <v>7731</v>
      </c>
      <c r="Q13" s="24">
        <v>77</v>
      </c>
      <c r="R13" s="24"/>
      <c r="S13" s="24">
        <v>158</v>
      </c>
      <c r="T13" s="22">
        <f t="shared" si="2"/>
        <v>7731</v>
      </c>
      <c r="U13" s="24"/>
      <c r="V13" s="44">
        <f>SUM(P13:P14)/463.52</f>
        <v>16.678891957197102</v>
      </c>
      <c r="AA13" s="26" t="s">
        <v>78</v>
      </c>
      <c r="AB13" s="23">
        <v>9529</v>
      </c>
      <c r="AC13" s="24">
        <v>185</v>
      </c>
      <c r="AD13" s="24"/>
      <c r="AE13" s="24">
        <v>273</v>
      </c>
      <c r="AF13" s="22">
        <f t="shared" si="3"/>
        <v>9529</v>
      </c>
      <c r="AG13" s="24"/>
      <c r="AH13" s="44">
        <f>AB13/555.02</f>
        <v>17.168750675651328</v>
      </c>
      <c r="AI13" s="414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414"/>
      <c r="L14" s="414"/>
      <c r="M14" s="414"/>
      <c r="N14" s="414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414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>
        <v>106770</v>
      </c>
      <c r="G15" s="24"/>
      <c r="H15" s="22">
        <f t="shared" si="0"/>
        <v>0</v>
      </c>
      <c r="I15" s="22">
        <f t="shared" si="1"/>
        <v>106770</v>
      </c>
      <c r="J15" s="38">
        <f>B15/912.58</f>
        <v>0</v>
      </c>
      <c r="K15" s="414"/>
      <c r="L15" s="414"/>
      <c r="M15" s="414"/>
      <c r="N15" s="414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12965</v>
      </c>
      <c r="AC15" s="24">
        <v>206</v>
      </c>
      <c r="AD15" s="24"/>
      <c r="AE15" s="24">
        <v>191</v>
      </c>
      <c r="AF15" s="22">
        <f t="shared" si="3"/>
        <v>12965</v>
      </c>
      <c r="AG15" s="24"/>
      <c r="AH15" s="44">
        <f>AB15/355.58</f>
        <v>36.461555768040952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414"/>
      <c r="L16" s="414"/>
      <c r="M16" s="414"/>
      <c r="N16" s="414"/>
      <c r="O16" s="35"/>
      <c r="P16" s="23"/>
      <c r="Q16" s="24"/>
      <c r="R16" s="24"/>
      <c r="S16" s="24"/>
      <c r="T16" s="22">
        <f t="shared" si="2"/>
        <v>0</v>
      </c>
      <c r="U16" s="24">
        <v>29995</v>
      </c>
      <c r="V16" s="44"/>
      <c r="AA16" s="26"/>
      <c r="AB16" s="23"/>
      <c r="AC16" s="24"/>
      <c r="AD16" s="24"/>
      <c r="AE16" s="24"/>
      <c r="AF16" s="22">
        <f t="shared" si="3"/>
        <v>0</v>
      </c>
      <c r="AG16" s="24">
        <v>51205</v>
      </c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>
        <v>31363</v>
      </c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414"/>
      <c r="L17" s="414"/>
      <c r="M17" s="414"/>
      <c r="N17" s="414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9783</v>
      </c>
      <c r="AC17" s="24">
        <v>179</v>
      </c>
      <c r="AD17" s="24"/>
      <c r="AE17" s="24">
        <v>51</v>
      </c>
      <c r="AF17" s="22">
        <f t="shared" si="3"/>
        <v>9783</v>
      </c>
      <c r="AG17" s="24"/>
      <c r="AH17" s="44">
        <f>AB17/568.06</f>
        <v>17.221772347991411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414"/>
      <c r="L18" s="414"/>
      <c r="M18" s="414"/>
      <c r="N18" s="414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414"/>
      <c r="L19" s="414"/>
      <c r="M19" s="414"/>
      <c r="N19" s="414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12439</v>
      </c>
      <c r="AC19" s="24">
        <v>223</v>
      </c>
      <c r="AD19" s="24"/>
      <c r="AE19" s="24">
        <v>338</v>
      </c>
      <c r="AF19" s="22">
        <f t="shared" si="3"/>
        <v>12439</v>
      </c>
      <c r="AG19" s="24"/>
      <c r="AH19" s="44">
        <f>AB19/555.02</f>
        <v>22.411804980000721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414"/>
      <c r="L20" s="414"/>
      <c r="M20" s="414"/>
      <c r="N20" s="414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414"/>
      <c r="L21" s="414"/>
      <c r="M21" s="414"/>
      <c r="N21" s="414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414"/>
      <c r="L22" s="414"/>
      <c r="M22" s="414"/>
      <c r="N22" s="414"/>
      <c r="O22" s="25" t="s">
        <v>109</v>
      </c>
      <c r="P22" s="23">
        <f>S29</f>
        <v>3262</v>
      </c>
      <c r="Q22" s="24"/>
      <c r="R22" s="24"/>
      <c r="S22" s="24"/>
      <c r="T22" s="22">
        <f t="shared" si="2"/>
        <v>3262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2810</v>
      </c>
      <c r="C23" s="89"/>
      <c r="D23" s="89"/>
      <c r="E23" s="89"/>
      <c r="F23" s="89"/>
      <c r="G23" s="89"/>
      <c r="H23" s="22"/>
      <c r="I23" s="22"/>
      <c r="J23" s="39"/>
      <c r="K23" s="414"/>
      <c r="L23" s="414"/>
      <c r="M23" s="414"/>
      <c r="N23" s="414"/>
      <c r="O23" s="25" t="s">
        <v>110</v>
      </c>
      <c r="P23" s="23">
        <f>D74</f>
        <v>10140</v>
      </c>
      <c r="Q23" s="24"/>
      <c r="R23" s="24"/>
      <c r="S23" s="24"/>
      <c r="T23" s="22">
        <f t="shared" si="2"/>
        <v>10140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414"/>
      <c r="L24" s="414"/>
      <c r="M24" s="414"/>
      <c r="N24" s="414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414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414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414"/>
      <c r="L25" s="414"/>
      <c r="M25" s="414"/>
      <c r="N25" s="414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2726</v>
      </c>
      <c r="AC25" s="24"/>
      <c r="AD25" s="24"/>
      <c r="AE25" s="24"/>
      <c r="AF25" s="22">
        <f t="shared" si="3"/>
        <v>2726</v>
      </c>
      <c r="AG25" s="24"/>
      <c r="AH25" s="44"/>
      <c r="AJ25" s="414"/>
      <c r="AN25" s="26" t="s">
        <v>109</v>
      </c>
      <c r="AO25" s="23">
        <f>AR29</f>
        <v>3368</v>
      </c>
      <c r="AP25" s="24"/>
      <c r="AQ25" s="24"/>
      <c r="AR25" s="24"/>
      <c r="AS25" s="22">
        <f t="shared" si="4"/>
        <v>3368</v>
      </c>
      <c r="AT25" s="24"/>
      <c r="AU25" s="44"/>
      <c r="AW25" s="414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414"/>
      <c r="L26" s="414"/>
      <c r="M26" s="414"/>
      <c r="N26" s="414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7124</v>
      </c>
      <c r="AC26" s="24"/>
      <c r="AD26" s="24"/>
      <c r="AE26" s="24"/>
      <c r="AF26" s="22">
        <f t="shared" si="3"/>
        <v>7124</v>
      </c>
      <c r="AG26" s="24"/>
      <c r="AH26" s="44"/>
      <c r="AJ26" s="414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414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414"/>
      <c r="L27" s="414"/>
      <c r="M27" s="414"/>
      <c r="N27" s="414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414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414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414"/>
      <c r="L28" s="414"/>
      <c r="M28" s="414"/>
      <c r="N28" s="414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414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414"/>
    </row>
    <row r="29" spans="1:51" ht="24.75" customHeight="1">
      <c r="A29" s="26" t="s">
        <v>19</v>
      </c>
      <c r="B29" s="28">
        <f t="shared" ref="B29:I29" si="5">SUM(B5:B28)</f>
        <v>44461</v>
      </c>
      <c r="C29" s="28">
        <f t="shared" si="5"/>
        <v>674</v>
      </c>
      <c r="D29" s="28">
        <f t="shared" si="5"/>
        <v>0</v>
      </c>
      <c r="E29" s="28">
        <f t="shared" si="5"/>
        <v>2810</v>
      </c>
      <c r="F29" s="28">
        <f t="shared" si="5"/>
        <v>106770</v>
      </c>
      <c r="G29" s="28">
        <f t="shared" si="5"/>
        <v>0</v>
      </c>
      <c r="H29" s="28">
        <f t="shared" si="5"/>
        <v>41651</v>
      </c>
      <c r="I29" s="28">
        <f t="shared" si="5"/>
        <v>106770</v>
      </c>
      <c r="J29" s="28"/>
      <c r="K29" s="414"/>
      <c r="L29" s="41">
        <f>SUM(L5:L28)</f>
        <v>0</v>
      </c>
      <c r="M29" s="41">
        <f>SUM(M5:M28)</f>
        <v>0</v>
      </c>
      <c r="N29" s="414"/>
      <c r="O29" s="26" t="s">
        <v>19</v>
      </c>
      <c r="P29" s="28">
        <f t="shared" ref="P29:U29" si="6">SUM(P5:P28)</f>
        <v>92733</v>
      </c>
      <c r="Q29" s="28">
        <f t="shared" si="6"/>
        <v>878</v>
      </c>
      <c r="R29" s="28">
        <f t="shared" si="6"/>
        <v>0</v>
      </c>
      <c r="S29" s="28">
        <f t="shared" si="6"/>
        <v>3262</v>
      </c>
      <c r="T29" s="28">
        <f t="shared" si="6"/>
        <v>92733</v>
      </c>
      <c r="U29" s="28">
        <f t="shared" si="6"/>
        <v>29995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118526</v>
      </c>
      <c r="AC29" s="28">
        <f t="shared" si="7"/>
        <v>1679</v>
      </c>
      <c r="AD29" s="28">
        <f t="shared" si="7"/>
        <v>0</v>
      </c>
      <c r="AE29" s="28">
        <f t="shared" si="7"/>
        <v>2726</v>
      </c>
      <c r="AF29" s="28">
        <f t="shared" si="7"/>
        <v>118526</v>
      </c>
      <c r="AG29" s="28">
        <f t="shared" si="7"/>
        <v>51205</v>
      </c>
      <c r="AH29" s="27"/>
      <c r="AJ29" s="414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59108</v>
      </c>
      <c r="AP29" s="28">
        <f t="shared" si="8"/>
        <v>638</v>
      </c>
      <c r="AQ29" s="28">
        <f t="shared" si="8"/>
        <v>0</v>
      </c>
      <c r="AR29" s="28">
        <f t="shared" si="8"/>
        <v>3368</v>
      </c>
      <c r="AS29" s="28">
        <f t="shared" si="8"/>
        <v>59108</v>
      </c>
      <c r="AT29" s="28">
        <f t="shared" si="8"/>
        <v>31363</v>
      </c>
      <c r="AU29" s="27"/>
      <c r="AW29" s="414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151231</v>
      </c>
      <c r="O32" s="25" t="s">
        <v>4</v>
      </c>
      <c r="P32">
        <f>P29-R29+U29</f>
        <v>122728</v>
      </c>
      <c r="AA32" s="25" t="s">
        <v>4</v>
      </c>
      <c r="AB32">
        <f>AB29-AD29+AG29</f>
        <v>169731</v>
      </c>
      <c r="AN32" s="25" t="s">
        <v>4</v>
      </c>
      <c r="AO32">
        <f>AO29-AQ29+AT29</f>
        <v>90471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411" t="s">
        <v>104</v>
      </c>
      <c r="N36" s="50" t="s">
        <v>3</v>
      </c>
      <c r="O36" s="50" t="s">
        <v>4</v>
      </c>
      <c r="P36" s="52" t="s">
        <v>5</v>
      </c>
      <c r="Q36" s="411" t="s">
        <v>104</v>
      </c>
    </row>
    <row r="37" spans="1:20" ht="24.95" customHeight="1">
      <c r="A37" s="45" t="s">
        <v>9</v>
      </c>
      <c r="B37" s="1">
        <v>4765</v>
      </c>
      <c r="C37" s="1">
        <v>153</v>
      </c>
      <c r="D37" s="89">
        <v>28</v>
      </c>
      <c r="E37" s="89"/>
      <c r="F37" s="89"/>
      <c r="I37" s="708" t="s">
        <v>41</v>
      </c>
      <c r="J37" s="709"/>
      <c r="K37" s="1">
        <v>4209</v>
      </c>
      <c r="L37" s="1">
        <v>197</v>
      </c>
      <c r="M37" s="89">
        <v>125</v>
      </c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>
        <v>1961</v>
      </c>
      <c r="C38" s="1">
        <v>60</v>
      </c>
      <c r="D38" s="89"/>
      <c r="E38" s="89"/>
      <c r="F38" s="89"/>
      <c r="I38" s="708" t="s">
        <v>43</v>
      </c>
      <c r="J38" s="709"/>
      <c r="K38" s="1">
        <v>1944</v>
      </c>
      <c r="L38" s="1">
        <v>131</v>
      </c>
      <c r="M38" s="89">
        <v>20</v>
      </c>
      <c r="N38" s="102" t="s">
        <v>39</v>
      </c>
      <c r="O38" s="1">
        <v>4546</v>
      </c>
      <c r="P38" s="47">
        <v>198</v>
      </c>
      <c r="Q38" s="89">
        <v>193</v>
      </c>
    </row>
    <row r="39" spans="1:20" ht="24.95" customHeight="1">
      <c r="A39" s="45" t="s">
        <v>12</v>
      </c>
      <c r="B39" s="1">
        <v>5507</v>
      </c>
      <c r="C39" s="1">
        <v>139</v>
      </c>
      <c r="D39" s="89">
        <v>61</v>
      </c>
      <c r="E39" s="89"/>
      <c r="F39" s="89"/>
      <c r="I39" s="694" t="s">
        <v>23</v>
      </c>
      <c r="J39" s="695"/>
      <c r="K39" s="1">
        <v>3788</v>
      </c>
      <c r="L39" s="1">
        <v>248</v>
      </c>
      <c r="M39" s="89">
        <v>18</v>
      </c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2721</v>
      </c>
      <c r="C40" s="1">
        <v>142</v>
      </c>
      <c r="D40" s="89">
        <v>50</v>
      </c>
      <c r="E40" s="89"/>
      <c r="F40" s="89"/>
      <c r="G40" s="414">
        <v>0</v>
      </c>
      <c r="I40" s="694" t="s">
        <v>25</v>
      </c>
      <c r="J40" s="695"/>
      <c r="K40" s="1">
        <v>8215</v>
      </c>
      <c r="L40" s="1">
        <v>240</v>
      </c>
      <c r="M40" s="89">
        <v>144</v>
      </c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>
        <v>5165</v>
      </c>
      <c r="C41" s="1">
        <v>229</v>
      </c>
      <c r="D41" s="89">
        <v>16</v>
      </c>
      <c r="E41" s="89"/>
      <c r="F41" s="89"/>
      <c r="G41" s="414">
        <v>0</v>
      </c>
      <c r="I41" s="694" t="s">
        <v>28</v>
      </c>
      <c r="J41" s="695"/>
      <c r="K41" s="1">
        <v>4003</v>
      </c>
      <c r="L41" s="1">
        <v>146</v>
      </c>
      <c r="M41" s="89">
        <v>61</v>
      </c>
      <c r="N41" s="49" t="s">
        <v>22</v>
      </c>
      <c r="O41" s="1"/>
      <c r="P41" s="47"/>
      <c r="Q41" s="89"/>
    </row>
    <row r="42" spans="1:20" ht="24.95" customHeight="1">
      <c r="A42" s="45" t="s">
        <v>17</v>
      </c>
      <c r="B42" s="1">
        <v>4425</v>
      </c>
      <c r="C42" s="1">
        <v>163</v>
      </c>
      <c r="D42" s="89">
        <v>24</v>
      </c>
      <c r="E42" s="89"/>
      <c r="F42" s="89"/>
      <c r="G42" s="414">
        <v>0</v>
      </c>
      <c r="I42" s="694" t="s">
        <v>33</v>
      </c>
      <c r="J42" s="695"/>
      <c r="K42" s="1">
        <v>1471</v>
      </c>
      <c r="L42" s="1">
        <v>120</v>
      </c>
      <c r="M42" s="89">
        <v>46</v>
      </c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>
        <v>1568</v>
      </c>
      <c r="C43" s="1">
        <v>143</v>
      </c>
      <c r="D43" s="89">
        <v>109</v>
      </c>
      <c r="E43" s="89"/>
      <c r="F43" s="89"/>
      <c r="G43" s="414">
        <v>0</v>
      </c>
      <c r="I43" s="694" t="s">
        <v>30</v>
      </c>
      <c r="J43" s="695"/>
      <c r="K43" s="1">
        <v>3704</v>
      </c>
      <c r="L43" s="1">
        <v>266</v>
      </c>
      <c r="M43" s="89">
        <v>128</v>
      </c>
      <c r="N43" s="46" t="s">
        <v>27</v>
      </c>
      <c r="O43" s="1">
        <v>3071</v>
      </c>
      <c r="P43" s="47">
        <v>244</v>
      </c>
      <c r="Q43" s="89"/>
    </row>
    <row r="44" spans="1:20" ht="24.95" customHeight="1">
      <c r="A44" s="45" t="s">
        <v>103</v>
      </c>
      <c r="B44" s="1">
        <v>4536</v>
      </c>
      <c r="C44" s="1">
        <v>233</v>
      </c>
      <c r="D44" s="89">
        <v>84</v>
      </c>
      <c r="E44" s="89"/>
      <c r="F44" s="89"/>
      <c r="G44" s="414">
        <f>SUM(G40:G43)</f>
        <v>0</v>
      </c>
      <c r="I44" s="694" t="s">
        <v>38</v>
      </c>
      <c r="J44" s="695"/>
      <c r="K44" s="1">
        <v>2665</v>
      </c>
      <c r="L44" s="1">
        <v>203</v>
      </c>
      <c r="M44" s="89">
        <v>71</v>
      </c>
      <c r="N44" s="46" t="s">
        <v>26</v>
      </c>
      <c r="O44" s="83">
        <v>6325</v>
      </c>
      <c r="P44" s="84">
        <v>285</v>
      </c>
      <c r="Q44" s="89">
        <v>334</v>
      </c>
      <c r="T44" s="110"/>
    </row>
    <row r="45" spans="1:20" ht="24.95" customHeight="1">
      <c r="A45" s="45" t="s">
        <v>90</v>
      </c>
      <c r="B45" s="1">
        <v>11457</v>
      </c>
      <c r="C45" s="1">
        <v>219</v>
      </c>
      <c r="D45" s="89">
        <v>790</v>
      </c>
      <c r="E45" s="89"/>
      <c r="F45" s="89"/>
      <c r="G45" s="414"/>
      <c r="I45" s="694" t="s">
        <v>35</v>
      </c>
      <c r="J45" s="695"/>
      <c r="K45" s="1">
        <v>6941</v>
      </c>
      <c r="L45" s="1">
        <v>350</v>
      </c>
      <c r="M45" s="89">
        <v>98</v>
      </c>
      <c r="N45" s="46" t="s">
        <v>29</v>
      </c>
      <c r="O45" s="83">
        <v>2562</v>
      </c>
      <c r="P45" s="84">
        <v>142</v>
      </c>
      <c r="Q45" s="89">
        <v>124</v>
      </c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3581</v>
      </c>
      <c r="P46" s="84">
        <v>118</v>
      </c>
      <c r="Q46" s="89">
        <v>102</v>
      </c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>
        <v>158</v>
      </c>
      <c r="N47" s="46" t="s">
        <v>36</v>
      </c>
      <c r="O47" s="83">
        <v>3032</v>
      </c>
      <c r="P47" s="84">
        <v>222</v>
      </c>
      <c r="Q47" s="89">
        <v>57</v>
      </c>
    </row>
    <row r="48" spans="1:20" ht="24.95" customHeight="1">
      <c r="A48" s="55"/>
      <c r="B48" s="89"/>
      <c r="C48" s="89"/>
      <c r="D48" s="89"/>
      <c r="E48" s="89"/>
      <c r="F48" s="89">
        <v>4427</v>
      </c>
      <c r="I48" s="408"/>
      <c r="J48" s="409"/>
      <c r="K48" s="1"/>
      <c r="L48" s="1"/>
      <c r="M48" s="89"/>
      <c r="N48" s="46" t="s">
        <v>31</v>
      </c>
      <c r="O48" s="83">
        <v>6078</v>
      </c>
      <c r="P48" s="84">
        <v>474</v>
      </c>
      <c r="Q48" s="89">
        <v>163</v>
      </c>
    </row>
    <row r="49" spans="1:17" ht="24.95" customHeight="1">
      <c r="A49" s="55"/>
      <c r="B49" s="89"/>
      <c r="C49" s="89"/>
      <c r="D49" s="89"/>
      <c r="E49" s="89"/>
      <c r="F49" s="89"/>
      <c r="I49" s="408"/>
      <c r="J49" s="409"/>
      <c r="K49" s="1"/>
      <c r="L49" s="47"/>
      <c r="M49" s="89"/>
      <c r="N49" s="46" t="s">
        <v>99</v>
      </c>
      <c r="O49" s="86">
        <v>5423</v>
      </c>
      <c r="P49" s="84">
        <v>252</v>
      </c>
      <c r="Q49" s="89">
        <v>120</v>
      </c>
    </row>
    <row r="50" spans="1:17" ht="24.95" customHeight="1">
      <c r="A50" s="55"/>
      <c r="B50" s="89"/>
      <c r="C50" s="89"/>
      <c r="D50" s="89"/>
      <c r="E50" s="89"/>
      <c r="F50" s="89"/>
      <c r="I50" s="408"/>
      <c r="J50" s="409"/>
      <c r="K50" s="1"/>
      <c r="L50" s="47"/>
      <c r="M50" s="89"/>
      <c r="N50" s="46" t="s">
        <v>32</v>
      </c>
      <c r="O50" s="86">
        <v>4398</v>
      </c>
      <c r="P50" s="84">
        <v>208</v>
      </c>
      <c r="Q50" s="89">
        <v>222</v>
      </c>
    </row>
    <row r="51" spans="1:17" ht="24.95" customHeight="1">
      <c r="A51" s="45" t="s">
        <v>91</v>
      </c>
      <c r="B51" s="69">
        <f>K60</f>
        <v>36940</v>
      </c>
      <c r="C51" s="69">
        <f>L60</f>
        <v>1901</v>
      </c>
      <c r="D51" s="69">
        <f>M60</f>
        <v>869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/>
      <c r="P51" s="85"/>
      <c r="Q51" s="69"/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2031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1315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30603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81076</v>
      </c>
      <c r="C60" s="59">
        <f>SUM(C37:C59)</f>
        <v>3382</v>
      </c>
      <c r="D60" s="59">
        <f>SUM(D37:D59)</f>
        <v>2031</v>
      </c>
      <c r="E60" s="59">
        <f>SUM(E37:E59)</f>
        <v>0</v>
      </c>
      <c r="F60" s="59">
        <f>SUM(F37:F59)</f>
        <v>4427</v>
      </c>
      <c r="I60" s="97"/>
      <c r="J60" s="90"/>
      <c r="K60" s="56">
        <f>SUM(K37:K59)</f>
        <v>36940</v>
      </c>
      <c r="L60" s="56">
        <f>SUM(L37:L59)</f>
        <v>1901</v>
      </c>
      <c r="M60" s="59">
        <f>SUM(M37:M59)</f>
        <v>869</v>
      </c>
      <c r="N60" s="79" t="s">
        <v>19</v>
      </c>
      <c r="O60" s="58">
        <f>SUM(O37:O59)</f>
        <v>70934</v>
      </c>
      <c r="P60" s="58">
        <f>SUM(P37:P59)</f>
        <v>2143</v>
      </c>
      <c r="Q60" s="59">
        <f>SUM(Q37:Q59)</f>
        <v>1315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85503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466838</v>
      </c>
      <c r="C65" s="697"/>
      <c r="D65" s="61" t="s">
        <v>5</v>
      </c>
      <c r="E65" s="62">
        <f>SUM(C60,P60,C29,Q29,AC29,AP29)</f>
        <v>9394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15512</v>
      </c>
      <c r="L65" s="688" t="s">
        <v>108</v>
      </c>
      <c r="M65" s="689"/>
      <c r="N65" s="690">
        <f>SUM(F60,F29,U29,AG29,AT29)</f>
        <v>223760</v>
      </c>
      <c r="O65" s="691"/>
    </row>
    <row r="66" spans="1:15" ht="15.75" customHeight="1">
      <c r="A66" s="413"/>
      <c r="B66" s="413"/>
      <c r="C66" s="413"/>
      <c r="D66" s="413"/>
      <c r="E66" s="413"/>
      <c r="F66" s="413"/>
      <c r="G66" s="413"/>
      <c r="H66" s="413"/>
      <c r="I66" s="413"/>
    </row>
    <row r="67" spans="1:15" ht="15.75" customHeight="1">
      <c r="A67" s="413"/>
      <c r="B67" s="413"/>
      <c r="C67" s="413"/>
      <c r="D67" s="413"/>
      <c r="E67" s="413"/>
      <c r="F67" s="413"/>
      <c r="G67" s="413"/>
      <c r="H67" s="413"/>
      <c r="I67" s="413"/>
    </row>
    <row r="68" spans="1:15" ht="15.75" customHeight="1">
      <c r="C68" s="413"/>
      <c r="D68" s="413"/>
      <c r="E68" s="413"/>
      <c r="F68" s="413"/>
      <c r="G68" s="413"/>
      <c r="H68" s="413"/>
      <c r="I68" s="413"/>
      <c r="O68">
        <v>1195</v>
      </c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-223760</v>
      </c>
    </row>
    <row r="71" spans="1:15" ht="18.75">
      <c r="A71" s="7" t="s">
        <v>48</v>
      </c>
      <c r="B71" s="8">
        <v>22500</v>
      </c>
      <c r="C71" s="8">
        <v>6840</v>
      </c>
      <c r="D71" s="63">
        <v>10140</v>
      </c>
      <c r="E71" s="34"/>
      <c r="F71" s="34">
        <f>SUM(B71:E71)</f>
        <v>39480</v>
      </c>
      <c r="G71" s="33"/>
      <c r="H71" s="33"/>
      <c r="I71" s="179">
        <v>26284</v>
      </c>
      <c r="J71" s="413"/>
      <c r="K71" s="5">
        <v>0</v>
      </c>
      <c r="L71" s="5">
        <v>2</v>
      </c>
      <c r="M71" s="5">
        <f>L71+K71</f>
        <v>2</v>
      </c>
    </row>
    <row r="72" spans="1:15" ht="18.75">
      <c r="A72" s="7" t="s">
        <v>49</v>
      </c>
      <c r="B72" s="8">
        <v>8103</v>
      </c>
      <c r="C72" s="8">
        <v>284</v>
      </c>
      <c r="D72" s="63"/>
      <c r="E72" s="34"/>
      <c r="F72" s="34">
        <f>SUM(B72:E72)</f>
        <v>8387</v>
      </c>
      <c r="G72" s="33"/>
      <c r="H72" s="33"/>
      <c r="I72" s="180">
        <v>5466</v>
      </c>
      <c r="J72" s="413"/>
      <c r="K72" s="66">
        <v>32</v>
      </c>
      <c r="L72" s="67">
        <v>84</v>
      </c>
      <c r="M72" s="5">
        <f>L72+K72</f>
        <v>116</v>
      </c>
    </row>
    <row r="73" spans="1:15" ht="18.75">
      <c r="A73" s="10" t="s">
        <v>50</v>
      </c>
      <c r="B73" s="8"/>
      <c r="C73" s="8"/>
      <c r="D73" s="63"/>
      <c r="E73" s="34">
        <v>85</v>
      </c>
      <c r="F73" s="34"/>
      <c r="G73" s="33"/>
      <c r="H73" s="33"/>
      <c r="I73" s="180">
        <v>6788</v>
      </c>
      <c r="J73" s="413"/>
      <c r="K73" s="9">
        <f>K71/K72*100-100</f>
        <v>-100</v>
      </c>
      <c r="L73" s="9">
        <f>L71/L72*100-100</f>
        <v>-97.61904761904762</v>
      </c>
      <c r="M73" s="9">
        <f>M71/M72*100-100</f>
        <v>-98.275862068965523</v>
      </c>
    </row>
    <row r="74" spans="1:15" ht="18.75">
      <c r="A74" s="10" t="s">
        <v>50</v>
      </c>
      <c r="B74" s="8">
        <f>B71+B72</f>
        <v>30603</v>
      </c>
      <c r="C74" s="8">
        <f>C71+C72</f>
        <v>7124</v>
      </c>
      <c r="D74" s="8">
        <f>D71+D72</f>
        <v>10140</v>
      </c>
      <c r="E74" s="8">
        <f>E71+E72</f>
        <v>0</v>
      </c>
      <c r="F74" s="34">
        <f>SUM(B74:E74)</f>
        <v>47867</v>
      </c>
      <c r="G74" s="33"/>
      <c r="H74" s="33"/>
      <c r="I74" s="180">
        <v>355</v>
      </c>
      <c r="J74" s="413"/>
      <c r="K74" s="413"/>
      <c r="L74" s="413"/>
    </row>
    <row r="75" spans="1:15" ht="15.75" customHeight="1">
      <c r="I75" s="180">
        <v>257</v>
      </c>
      <c r="J75" s="413"/>
      <c r="K75" s="413"/>
      <c r="L75" s="413"/>
    </row>
    <row r="76" spans="1:15" ht="18.75">
      <c r="A76" s="7" t="s">
        <v>51</v>
      </c>
      <c r="B76" s="6"/>
      <c r="C76" s="6">
        <v>2</v>
      </c>
      <c r="I76" s="181">
        <v>60</v>
      </c>
    </row>
    <row r="77" spans="1:15" ht="15.75" customHeight="1">
      <c r="I77" s="181"/>
    </row>
    <row r="78" spans="1:15" ht="15.75" customHeight="1">
      <c r="I78" s="181"/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413"/>
      <c r="F80" s="413"/>
      <c r="G80" s="413"/>
      <c r="H80" s="413"/>
      <c r="I80" s="183">
        <f>SUM(I71:I79)</f>
        <v>39210</v>
      </c>
      <c r="J80" s="92"/>
      <c r="K80" s="93"/>
    </row>
    <row r="81" spans="1:15" ht="23.25">
      <c r="A81" s="687"/>
      <c r="B81" s="685"/>
      <c r="C81" s="686"/>
      <c r="D81" s="685"/>
      <c r="E81" s="413"/>
      <c r="F81" s="413"/>
      <c r="G81" s="413"/>
      <c r="H81" s="413"/>
      <c r="I81" s="413"/>
      <c r="J81" s="92"/>
      <c r="K81" s="93"/>
    </row>
    <row r="82" spans="1:15" ht="23.25">
      <c r="A82" s="687"/>
      <c r="B82" s="685"/>
      <c r="C82" s="686"/>
      <c r="D82" s="685"/>
      <c r="E82" s="413"/>
      <c r="F82" s="413"/>
      <c r="G82" s="413"/>
      <c r="H82" s="413"/>
      <c r="I82" s="413"/>
      <c r="J82" s="94"/>
      <c r="K82" s="93"/>
    </row>
    <row r="83" spans="1:15" ht="24">
      <c r="A83" s="684"/>
      <c r="B83" s="685"/>
      <c r="C83" s="686"/>
      <c r="D83" s="685"/>
      <c r="E83" s="413"/>
      <c r="F83" s="413"/>
      <c r="G83" s="413"/>
      <c r="H83" s="413"/>
      <c r="I83" s="413"/>
      <c r="J83" s="93"/>
      <c r="K83" s="93"/>
    </row>
    <row r="84" spans="1:15" ht="24">
      <c r="A84" s="684"/>
      <c r="B84" s="685"/>
      <c r="C84" s="686"/>
      <c r="D84" s="685"/>
      <c r="E84" s="413"/>
      <c r="F84" s="413"/>
      <c r="G84" s="413"/>
      <c r="H84" s="413"/>
      <c r="I84" s="413"/>
      <c r="J84" s="93"/>
      <c r="K84" s="93"/>
    </row>
    <row r="85" spans="1:15" ht="24">
      <c r="A85" s="684"/>
      <c r="B85" s="685"/>
      <c r="C85" s="686"/>
      <c r="D85" s="685"/>
      <c r="E85" s="413"/>
      <c r="F85" s="413"/>
      <c r="G85" s="413"/>
      <c r="H85" s="413"/>
      <c r="I85" s="413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85:B85"/>
    <mergeCell ref="C85:D85"/>
    <mergeCell ref="A82:B82"/>
    <mergeCell ref="C82:D82"/>
    <mergeCell ref="A83:B83"/>
    <mergeCell ref="C83:D83"/>
    <mergeCell ref="A84:B84"/>
    <mergeCell ref="C84:D84"/>
    <mergeCell ref="L65:M65"/>
    <mergeCell ref="N65:O65"/>
    <mergeCell ref="K78:L78"/>
    <mergeCell ref="K79:L79"/>
    <mergeCell ref="A80:D80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37:J37"/>
    <mergeCell ref="I38:J38"/>
    <mergeCell ref="I39:J39"/>
    <mergeCell ref="A1:J1"/>
    <mergeCell ref="O1:V1"/>
    <mergeCell ref="AA1:AH1"/>
    <mergeCell ref="AN1:AU1"/>
    <mergeCell ref="A2:J2"/>
    <mergeCell ref="O2:V2"/>
    <mergeCell ref="AA2:AH2"/>
    <mergeCell ref="AN2:AU2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60"/>
  <sheetViews>
    <sheetView topLeftCell="A8" zoomScale="110" zoomScaleNormal="110" zoomScaleSheetLayoutView="110" workbookViewId="0">
      <selection activeCell="D33" sqref="D33"/>
    </sheetView>
  </sheetViews>
  <sheetFormatPr defaultColWidth="14.42578125" defaultRowHeight="15" customHeight="1"/>
  <cols>
    <col min="1" max="1" width="11.5703125" bestFit="1" customWidth="1"/>
    <col min="2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21" ht="20.25" customHeight="1">
      <c r="A1" s="660" t="s">
        <v>294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21" ht="27">
      <c r="A2" s="422" t="s">
        <v>52</v>
      </c>
      <c r="B2" s="217" t="s">
        <v>53</v>
      </c>
      <c r="C2" s="662" t="s">
        <v>54</v>
      </c>
      <c r="D2" s="662"/>
      <c r="E2" s="218" t="s">
        <v>55</v>
      </c>
      <c r="F2" s="422" t="s">
        <v>56</v>
      </c>
      <c r="G2" s="422" t="s">
        <v>57</v>
      </c>
      <c r="H2" s="422" t="s">
        <v>58</v>
      </c>
    </row>
    <row r="3" spans="1:21" ht="27">
      <c r="A3" s="19"/>
      <c r="B3" s="219"/>
      <c r="C3" s="663"/>
      <c r="D3" s="663"/>
      <c r="E3" s="121"/>
      <c r="F3" s="19"/>
      <c r="G3" s="19"/>
      <c r="H3" s="424" t="s">
        <v>296</v>
      </c>
    </row>
    <row r="4" spans="1:21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21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  <c r="N5">
        <v>440</v>
      </c>
      <c r="O5">
        <v>517</v>
      </c>
      <c r="P5">
        <v>520</v>
      </c>
      <c r="Q5">
        <v>1210</v>
      </c>
      <c r="R5">
        <v>80</v>
      </c>
      <c r="T5">
        <v>70</v>
      </c>
      <c r="U5">
        <v>1185</v>
      </c>
    </row>
    <row r="6" spans="1:21">
      <c r="A6" s="19"/>
      <c r="B6" s="421"/>
      <c r="C6" s="666"/>
      <c r="D6" s="667"/>
      <c r="E6" s="19"/>
      <c r="F6" s="19"/>
      <c r="G6" s="19"/>
      <c r="H6" s="20"/>
      <c r="J6" s="129"/>
      <c r="L6" s="15"/>
      <c r="M6" s="16"/>
    </row>
    <row r="7" spans="1:21">
      <c r="A7" s="19">
        <v>61</v>
      </c>
      <c r="B7" s="421">
        <v>18.45</v>
      </c>
      <c r="C7" s="666" t="s">
        <v>148</v>
      </c>
      <c r="D7" s="667"/>
      <c r="E7" s="19">
        <v>107.23</v>
      </c>
      <c r="F7" s="19">
        <v>0</v>
      </c>
      <c r="G7" s="19">
        <v>10</v>
      </c>
      <c r="H7" s="424" t="s">
        <v>230</v>
      </c>
      <c r="J7" s="117"/>
      <c r="L7" s="15"/>
      <c r="M7" s="16"/>
      <c r="O7">
        <v>538</v>
      </c>
      <c r="P7">
        <v>510</v>
      </c>
      <c r="Q7">
        <v>1220</v>
      </c>
      <c r="R7">
        <v>110</v>
      </c>
      <c r="T7">
        <v>84</v>
      </c>
      <c r="U7">
        <v>1205</v>
      </c>
    </row>
    <row r="8" spans="1:21">
      <c r="A8" s="19" t="s">
        <v>101</v>
      </c>
      <c r="B8" s="219">
        <v>5.3</v>
      </c>
      <c r="C8" s="659" t="s">
        <v>60</v>
      </c>
      <c r="D8" s="659"/>
      <c r="E8" s="121">
        <v>519.36</v>
      </c>
      <c r="F8" s="19">
        <v>13</v>
      </c>
      <c r="G8" s="19">
        <v>519.36</v>
      </c>
      <c r="H8" s="20" t="s">
        <v>59</v>
      </c>
      <c r="J8" s="117">
        <v>1</v>
      </c>
      <c r="L8" s="15"/>
      <c r="M8" s="16"/>
      <c r="T8">
        <v>1186</v>
      </c>
      <c r="U8">
        <v>80</v>
      </c>
    </row>
    <row r="9" spans="1:21">
      <c r="A9" s="19"/>
      <c r="B9" s="219"/>
      <c r="C9" s="668"/>
      <c r="D9" s="669"/>
      <c r="E9" s="121"/>
      <c r="F9" s="19"/>
      <c r="G9" s="19"/>
      <c r="H9" s="20"/>
      <c r="J9" s="129"/>
      <c r="L9" s="15"/>
      <c r="M9" s="16"/>
      <c r="Q9">
        <v>100</v>
      </c>
      <c r="R9">
        <v>1230</v>
      </c>
      <c r="T9">
        <v>100</v>
      </c>
      <c r="U9">
        <v>1190</v>
      </c>
    </row>
    <row r="10" spans="1:21" ht="18.75">
      <c r="A10" s="19"/>
      <c r="B10" s="219"/>
      <c r="C10" s="664" t="s">
        <v>21</v>
      </c>
      <c r="D10" s="664"/>
      <c r="E10" s="121"/>
      <c r="F10" s="19"/>
      <c r="G10" s="19"/>
      <c r="H10" s="20"/>
      <c r="J10" s="129"/>
      <c r="L10" s="15"/>
      <c r="M10" s="16"/>
      <c r="Q10">
        <v>80</v>
      </c>
      <c r="R10">
        <v>1210</v>
      </c>
    </row>
    <row r="11" spans="1:21">
      <c r="A11" s="19">
        <v>31</v>
      </c>
      <c r="B11" s="219">
        <v>12.55</v>
      </c>
      <c r="C11" s="659" t="s">
        <v>93</v>
      </c>
      <c r="D11" s="659"/>
      <c r="E11" s="121">
        <v>54.8</v>
      </c>
      <c r="F11" s="19">
        <v>2</v>
      </c>
      <c r="G11" s="19">
        <f>E11</f>
        <v>54.8</v>
      </c>
      <c r="H11" s="20" t="s">
        <v>59</v>
      </c>
      <c r="J11" s="129"/>
      <c r="L11" s="15"/>
      <c r="M11" s="16"/>
    </row>
    <row r="12" spans="1:21">
      <c r="A12" s="19">
        <v>70</v>
      </c>
      <c r="B12" s="219">
        <v>7</v>
      </c>
      <c r="C12" s="659" t="s">
        <v>151</v>
      </c>
      <c r="D12" s="659"/>
      <c r="E12" s="121">
        <v>135.61000000000001</v>
      </c>
      <c r="F12" s="19">
        <v>2</v>
      </c>
      <c r="G12" s="19">
        <f>F12*E12</f>
        <v>271.22000000000003</v>
      </c>
      <c r="H12" s="20" t="s">
        <v>232</v>
      </c>
      <c r="J12" s="129">
        <v>1</v>
      </c>
      <c r="L12" s="15"/>
      <c r="M12" s="16"/>
      <c r="Q12">
        <v>80</v>
      </c>
      <c r="R12">
        <v>1210</v>
      </c>
    </row>
    <row r="13" spans="1:21">
      <c r="A13" s="19">
        <v>72</v>
      </c>
      <c r="B13" s="219">
        <v>8</v>
      </c>
      <c r="C13" s="659" t="s">
        <v>151</v>
      </c>
      <c r="D13" s="659"/>
      <c r="E13" s="121">
        <v>140.62</v>
      </c>
      <c r="F13" s="19">
        <v>2</v>
      </c>
      <c r="G13" s="19">
        <f>F13*E13</f>
        <v>281.24</v>
      </c>
      <c r="H13" s="20" t="s">
        <v>59</v>
      </c>
      <c r="J13" s="129">
        <v>1</v>
      </c>
      <c r="L13" s="15"/>
      <c r="M13" s="16"/>
      <c r="Q13">
        <v>100</v>
      </c>
      <c r="R13">
        <v>1210</v>
      </c>
      <c r="T13">
        <v>1210</v>
      </c>
      <c r="U13">
        <v>100</v>
      </c>
    </row>
    <row r="14" spans="1:21">
      <c r="A14" s="19" t="s">
        <v>257</v>
      </c>
      <c r="B14" s="219">
        <v>14</v>
      </c>
      <c r="C14" s="659" t="s">
        <v>252</v>
      </c>
      <c r="D14" s="659"/>
      <c r="E14" s="121">
        <v>239.28</v>
      </c>
      <c r="F14" s="19">
        <v>2</v>
      </c>
      <c r="G14" s="19">
        <f>F14*E14</f>
        <v>478.56</v>
      </c>
      <c r="H14" s="20" t="s">
        <v>232</v>
      </c>
      <c r="J14" s="129">
        <v>1</v>
      </c>
      <c r="L14" s="15"/>
      <c r="M14" s="16"/>
    </row>
    <row r="15" spans="1:21">
      <c r="A15" s="19">
        <v>76</v>
      </c>
      <c r="B15" s="219">
        <v>5</v>
      </c>
      <c r="C15" s="659" t="s">
        <v>22</v>
      </c>
      <c r="D15" s="659"/>
      <c r="E15" s="121">
        <v>222.48</v>
      </c>
      <c r="F15" s="19">
        <v>3</v>
      </c>
      <c r="G15" s="19">
        <v>222.48</v>
      </c>
      <c r="H15" s="20" t="s">
        <v>232</v>
      </c>
      <c r="J15" s="129"/>
      <c r="L15" s="15"/>
      <c r="M15" s="16"/>
    </row>
    <row r="16" spans="1:21">
      <c r="A16" s="19" t="s">
        <v>150</v>
      </c>
      <c r="B16" s="219">
        <v>13.3</v>
      </c>
      <c r="C16" s="659" t="s">
        <v>146</v>
      </c>
      <c r="D16" s="659"/>
      <c r="E16" s="121">
        <v>433.34</v>
      </c>
      <c r="F16" s="19">
        <v>6</v>
      </c>
      <c r="G16" s="19">
        <v>433.34</v>
      </c>
      <c r="H16" s="20" t="s">
        <v>59</v>
      </c>
      <c r="J16" s="117">
        <v>1</v>
      </c>
      <c r="L16" s="15"/>
      <c r="M16" s="16"/>
      <c r="Q16">
        <v>120</v>
      </c>
      <c r="R16">
        <v>1267</v>
      </c>
      <c r="T16">
        <v>120</v>
      </c>
      <c r="U16">
        <v>1225</v>
      </c>
    </row>
    <row r="17" spans="1:21" ht="15" customHeight="1">
      <c r="A17" s="11">
        <v>79</v>
      </c>
      <c r="B17" s="12">
        <v>10.3</v>
      </c>
      <c r="C17" s="670" t="s">
        <v>147</v>
      </c>
      <c r="D17" s="671"/>
      <c r="E17" s="11">
        <v>34.83</v>
      </c>
      <c r="F17" s="11">
        <v>2</v>
      </c>
      <c r="G17" s="11">
        <v>34.83</v>
      </c>
      <c r="H17" s="13" t="s">
        <v>59</v>
      </c>
      <c r="J17" s="117"/>
      <c r="L17" s="15"/>
      <c r="M17" s="16"/>
      <c r="T17">
        <v>100</v>
      </c>
      <c r="U17">
        <v>1140</v>
      </c>
    </row>
    <row r="18" spans="1:21">
      <c r="A18" s="19">
        <v>80</v>
      </c>
      <c r="B18" s="219">
        <v>15.1</v>
      </c>
      <c r="C18" s="672" t="s">
        <v>62</v>
      </c>
      <c r="D18" s="672"/>
      <c r="E18" s="121">
        <v>49.76</v>
      </c>
      <c r="F18" s="19">
        <v>2</v>
      </c>
      <c r="G18" s="19">
        <v>49.76</v>
      </c>
      <c r="H18" s="20" t="s">
        <v>59</v>
      </c>
      <c r="J18" s="117"/>
      <c r="L18" s="15"/>
      <c r="M18" s="16"/>
      <c r="T18">
        <v>1230</v>
      </c>
      <c r="U18">
        <v>110</v>
      </c>
    </row>
    <row r="19" spans="1:21">
      <c r="A19" s="19">
        <v>82</v>
      </c>
      <c r="B19" s="219">
        <v>15.5</v>
      </c>
      <c r="C19" s="672" t="s">
        <v>63</v>
      </c>
      <c r="D19" s="672"/>
      <c r="E19" s="121">
        <v>44.76</v>
      </c>
      <c r="F19" s="19">
        <v>2</v>
      </c>
      <c r="G19" s="19">
        <v>44.76</v>
      </c>
      <c r="H19" s="20" t="s">
        <v>59</v>
      </c>
      <c r="J19" s="117"/>
      <c r="L19" s="15"/>
      <c r="M19" s="16"/>
      <c r="T19">
        <v>140</v>
      </c>
      <c r="U19">
        <v>1290</v>
      </c>
    </row>
    <row r="20" spans="1:21">
      <c r="A20" s="19">
        <v>82</v>
      </c>
      <c r="B20" s="421">
        <v>16.55</v>
      </c>
      <c r="C20" s="673" t="s">
        <v>97</v>
      </c>
      <c r="D20" s="674"/>
      <c r="E20" s="19">
        <v>31</v>
      </c>
      <c r="F20" s="19">
        <v>2</v>
      </c>
      <c r="G20" s="19">
        <v>31</v>
      </c>
      <c r="H20" s="20" t="s">
        <v>59</v>
      </c>
      <c r="J20" s="117"/>
      <c r="L20" s="15"/>
      <c r="M20" s="16"/>
    </row>
    <row r="21" spans="1:21" ht="15" customHeight="1">
      <c r="A21" s="19">
        <v>92</v>
      </c>
      <c r="B21" s="219">
        <v>9.3000000000000007</v>
      </c>
      <c r="C21" s="659" t="s">
        <v>280</v>
      </c>
      <c r="D21" s="659"/>
      <c r="E21" s="121">
        <v>158.33000000000001</v>
      </c>
      <c r="F21" s="19">
        <v>2</v>
      </c>
      <c r="G21" s="19">
        <v>158.33000000000001</v>
      </c>
      <c r="H21" s="20" t="s">
        <v>232</v>
      </c>
      <c r="J21" s="117">
        <v>1</v>
      </c>
      <c r="L21" s="15"/>
      <c r="M21" s="16"/>
    </row>
    <row r="22" spans="1:21">
      <c r="A22" s="19"/>
      <c r="B22" s="219"/>
      <c r="C22" s="659"/>
      <c r="D22" s="659"/>
      <c r="E22" s="19"/>
      <c r="F22" s="19"/>
      <c r="G22" s="19"/>
      <c r="H22" s="20"/>
      <c r="J22" s="117"/>
      <c r="L22" s="15"/>
      <c r="M22" s="16"/>
    </row>
    <row r="23" spans="1:21" ht="13.5" customHeight="1">
      <c r="A23" s="19"/>
      <c r="B23" s="219"/>
      <c r="C23" s="663"/>
      <c r="D23" s="663"/>
      <c r="E23" s="122"/>
      <c r="F23" s="11"/>
      <c r="G23" s="11"/>
      <c r="H23" s="20"/>
      <c r="J23" s="15"/>
      <c r="L23" s="15"/>
      <c r="M23" s="17"/>
      <c r="N23" s="64"/>
      <c r="O23" s="65"/>
      <c r="P23" s="17"/>
      <c r="Q23" s="17"/>
      <c r="R23" s="17"/>
      <c r="S23" s="18"/>
    </row>
    <row r="24" spans="1:21" ht="15" customHeight="1">
      <c r="A24" s="19"/>
      <c r="B24" s="219"/>
      <c r="C24" s="662" t="s">
        <v>61</v>
      </c>
      <c r="D24" s="662"/>
      <c r="E24" s="121"/>
      <c r="F24" s="19">
        <f>SUM(F4:F21)</f>
        <v>40</v>
      </c>
      <c r="G24" s="19">
        <f>SUM(G4:G21)</f>
        <v>2589.6800000000003</v>
      </c>
      <c r="H24" s="20"/>
    </row>
    <row r="27" spans="1:21" ht="19.5" customHeight="1">
      <c r="A27" s="675" t="s">
        <v>114</v>
      </c>
      <c r="B27" s="676"/>
      <c r="C27" s="676"/>
      <c r="D27" s="676"/>
      <c r="E27" s="676"/>
      <c r="F27" s="676"/>
      <c r="J27" s="423" t="s">
        <v>124</v>
      </c>
      <c r="K27" s="677">
        <v>45215</v>
      </c>
      <c r="L27" s="677"/>
    </row>
    <row r="28" spans="1:21" ht="49.5">
      <c r="A28" s="420" t="s">
        <v>119</v>
      </c>
      <c r="B28" s="419" t="s">
        <v>53</v>
      </c>
      <c r="C28" s="419" t="s">
        <v>113</v>
      </c>
      <c r="D28" s="419" t="s">
        <v>4</v>
      </c>
      <c r="E28" s="419" t="s">
        <v>5</v>
      </c>
      <c r="F28" s="419" t="s">
        <v>115</v>
      </c>
      <c r="G28" s="114" t="s">
        <v>7</v>
      </c>
      <c r="H28" s="420" t="s">
        <v>116</v>
      </c>
      <c r="I28" s="678" t="s">
        <v>140</v>
      </c>
      <c r="J28" s="678"/>
      <c r="K28" s="678" t="s">
        <v>141</v>
      </c>
      <c r="L28" s="678"/>
      <c r="O28" s="678" t="s">
        <v>125</v>
      </c>
      <c r="P28" s="678"/>
      <c r="Q28" s="678" t="s">
        <v>126</v>
      </c>
      <c r="R28" s="678"/>
    </row>
    <row r="29" spans="1:21" ht="20.100000000000001" customHeight="1">
      <c r="A29" s="88">
        <v>1</v>
      </c>
      <c r="B29" s="123">
        <v>7</v>
      </c>
      <c r="C29" s="113">
        <v>246</v>
      </c>
      <c r="D29" s="19">
        <v>3342</v>
      </c>
      <c r="E29" s="19">
        <v>38</v>
      </c>
      <c r="F29" s="119">
        <v>232.2</v>
      </c>
      <c r="G29" s="115">
        <f>D29/F29</f>
        <v>14.392764857881138</v>
      </c>
      <c r="H29" s="34">
        <v>1</v>
      </c>
      <c r="I29" s="679" t="s">
        <v>129</v>
      </c>
      <c r="J29" s="679"/>
      <c r="K29" s="679" t="s">
        <v>152</v>
      </c>
      <c r="L29" s="679"/>
      <c r="O29" s="679" t="s">
        <v>127</v>
      </c>
      <c r="P29" s="679"/>
      <c r="Q29" s="679" t="s">
        <v>136</v>
      </c>
      <c r="R29" s="679"/>
      <c r="S29">
        <v>434</v>
      </c>
      <c r="T29" s="15" t="s">
        <v>131</v>
      </c>
    </row>
    <row r="30" spans="1:21" ht="20.100000000000001" customHeight="1">
      <c r="A30" s="88">
        <v>2</v>
      </c>
      <c r="B30" s="123">
        <v>15.45</v>
      </c>
      <c r="C30" s="113">
        <v>246</v>
      </c>
      <c r="D30" s="19">
        <v>5472</v>
      </c>
      <c r="E30" s="19">
        <v>53</v>
      </c>
      <c r="F30" s="119">
        <v>232.2</v>
      </c>
      <c r="G30" s="115">
        <f>D30/F30</f>
        <v>23.56589147286822</v>
      </c>
      <c r="H30" s="34">
        <v>1</v>
      </c>
      <c r="I30" s="679" t="s">
        <v>255</v>
      </c>
      <c r="J30" s="679"/>
      <c r="K30" s="679" t="s">
        <v>138</v>
      </c>
      <c r="L30" s="679"/>
      <c r="O30" s="679" t="s">
        <v>128</v>
      </c>
      <c r="P30" s="679"/>
      <c r="Q30" s="679" t="s">
        <v>137</v>
      </c>
      <c r="R30" s="679"/>
      <c r="S30">
        <v>60</v>
      </c>
      <c r="T30" s="15" t="s">
        <v>132</v>
      </c>
    </row>
    <row r="31" spans="1:21" ht="20.100000000000001" customHeight="1">
      <c r="A31" s="88"/>
      <c r="B31" s="123"/>
      <c r="C31" s="113"/>
      <c r="D31" s="19"/>
      <c r="E31" s="19"/>
      <c r="F31" s="119"/>
      <c r="G31" s="115"/>
      <c r="H31" s="34"/>
      <c r="I31" s="680"/>
      <c r="J31" s="681"/>
      <c r="K31" s="679"/>
      <c r="L31" s="679"/>
      <c r="O31" s="679" t="s">
        <v>129</v>
      </c>
      <c r="P31" s="679"/>
      <c r="Q31" s="679" t="s">
        <v>138</v>
      </c>
      <c r="R31" s="679"/>
      <c r="S31">
        <v>170</v>
      </c>
      <c r="T31" s="15" t="s">
        <v>133</v>
      </c>
    </row>
    <row r="32" spans="1:21" ht="20.100000000000001" customHeight="1">
      <c r="A32" s="34"/>
      <c r="B32" s="119"/>
      <c r="C32" s="113"/>
      <c r="D32" s="19"/>
      <c r="E32" s="19"/>
      <c r="F32" s="119"/>
      <c r="G32" s="115"/>
      <c r="H32" s="34"/>
      <c r="I32" s="679"/>
      <c r="J32" s="679"/>
      <c r="K32" s="679"/>
      <c r="L32" s="679"/>
      <c r="O32" s="679" t="s">
        <v>130</v>
      </c>
      <c r="P32" s="679"/>
      <c r="Q32" s="679" t="s">
        <v>139</v>
      </c>
      <c r="R32" s="679"/>
      <c r="S32">
        <v>1078</v>
      </c>
      <c r="T32" s="15" t="s">
        <v>134</v>
      </c>
    </row>
    <row r="33" spans="1:20" ht="20.100000000000001" customHeight="1">
      <c r="A33" s="34"/>
      <c r="B33" s="116"/>
      <c r="C33" s="116"/>
      <c r="D33" s="116">
        <f>SUM(D29:D32)</f>
        <v>8814</v>
      </c>
      <c r="E33" s="116">
        <f>SUM(E29:E32)</f>
        <v>91</v>
      </c>
      <c r="F33" s="119">
        <f>SUM(F29:F32)</f>
        <v>464.4</v>
      </c>
      <c r="G33" s="115">
        <f t="shared" ref="G33" si="0">D33/F33</f>
        <v>18.979328165374678</v>
      </c>
      <c r="H33" s="116">
        <f>SUM(H29:H32)</f>
        <v>2</v>
      </c>
      <c r="I33" s="682"/>
      <c r="J33" s="682"/>
      <c r="K33" s="682"/>
      <c r="L33" s="682"/>
      <c r="O33" s="680" t="s">
        <v>142</v>
      </c>
      <c r="P33" s="681"/>
      <c r="Q33" s="679" t="s">
        <v>152</v>
      </c>
      <c r="R33" s="679"/>
      <c r="S33">
        <v>191</v>
      </c>
      <c r="T33" s="15" t="s">
        <v>135</v>
      </c>
    </row>
    <row r="36" spans="1:20" ht="15" customHeight="1">
      <c r="A36" s="683" t="s">
        <v>154</v>
      </c>
      <c r="B36" s="683"/>
      <c r="C36" s="683"/>
      <c r="D36" s="683"/>
      <c r="E36" s="683"/>
      <c r="F36" s="683"/>
      <c r="G36" s="683"/>
    </row>
    <row r="37" spans="1:20" ht="15" customHeight="1">
      <c r="A37" s="419" t="s">
        <v>113</v>
      </c>
      <c r="B37" s="419" t="s">
        <v>3</v>
      </c>
      <c r="C37" s="419" t="s">
        <v>155</v>
      </c>
      <c r="D37" s="683" t="s">
        <v>156</v>
      </c>
      <c r="E37" s="683"/>
      <c r="F37" s="683" t="s">
        <v>157</v>
      </c>
      <c r="G37" s="683"/>
    </row>
    <row r="38" spans="1:20" ht="16.5">
      <c r="A38" s="88" t="s">
        <v>268</v>
      </c>
      <c r="B38" s="424" t="s">
        <v>254</v>
      </c>
      <c r="C38" s="19">
        <v>66</v>
      </c>
      <c r="D38" s="683" t="s">
        <v>269</v>
      </c>
      <c r="E38" s="683"/>
      <c r="F38" s="683" t="s">
        <v>270</v>
      </c>
      <c r="G38" s="683"/>
    </row>
    <row r="44" spans="1:20" ht="15" customHeight="1">
      <c r="A44">
        <v>3183</v>
      </c>
      <c r="B44">
        <v>3441</v>
      </c>
      <c r="C44">
        <v>3378</v>
      </c>
      <c r="D44">
        <v>1779</v>
      </c>
      <c r="E44">
        <v>80</v>
      </c>
    </row>
    <row r="45" spans="1:20" ht="15" customHeight="1">
      <c r="A45">
        <v>1326</v>
      </c>
      <c r="B45">
        <v>2593</v>
      </c>
      <c r="C45">
        <v>5129</v>
      </c>
      <c r="D45">
        <v>2003</v>
      </c>
      <c r="E45">
        <v>534</v>
      </c>
    </row>
    <row r="46" spans="1:20" ht="15" customHeight="1">
      <c r="A46">
        <v>2606</v>
      </c>
      <c r="B46">
        <v>2842</v>
      </c>
      <c r="C46">
        <v>6482</v>
      </c>
      <c r="E46">
        <v>528</v>
      </c>
    </row>
    <row r="47" spans="1:20" ht="15" customHeight="1">
      <c r="A47">
        <v>2120</v>
      </c>
      <c r="B47">
        <v>876</v>
      </c>
      <c r="C47">
        <v>2275</v>
      </c>
      <c r="E47">
        <v>-12</v>
      </c>
    </row>
    <row r="48" spans="1:20" ht="15" customHeight="1">
      <c r="A48">
        <v>113</v>
      </c>
      <c r="B48">
        <v>702</v>
      </c>
      <c r="C48">
        <v>7221</v>
      </c>
    </row>
    <row r="49" spans="1:3" ht="15" customHeight="1">
      <c r="A49">
        <v>1694</v>
      </c>
      <c r="B49">
        <v>8744</v>
      </c>
      <c r="C49">
        <v>1057</v>
      </c>
    </row>
    <row r="50" spans="1:3" ht="15" customHeight="1">
      <c r="A50">
        <v>3464</v>
      </c>
      <c r="B50">
        <v>390</v>
      </c>
      <c r="C50">
        <v>9567</v>
      </c>
    </row>
    <row r="51" spans="1:3" ht="15" customHeight="1">
      <c r="A51">
        <v>4551</v>
      </c>
      <c r="B51">
        <v>1994</v>
      </c>
      <c r="C51">
        <v>1015</v>
      </c>
    </row>
    <row r="52" spans="1:3" ht="15" customHeight="1">
      <c r="A52">
        <v>640</v>
      </c>
      <c r="B52">
        <v>5825</v>
      </c>
    </row>
    <row r="53" spans="1:3" ht="15" customHeight="1">
      <c r="A53">
        <v>3629</v>
      </c>
      <c r="B53">
        <v>10310</v>
      </c>
    </row>
    <row r="54" spans="1:3" ht="15" customHeight="1">
      <c r="A54">
        <v>1391</v>
      </c>
    </row>
    <row r="55" spans="1:3" ht="15" customHeight="1">
      <c r="A55">
        <v>5610</v>
      </c>
    </row>
    <row r="56" spans="1:3" ht="15" customHeight="1">
      <c r="A56">
        <v>2973</v>
      </c>
    </row>
    <row r="57" spans="1:3" ht="15" customHeight="1">
      <c r="A57">
        <v>7022</v>
      </c>
    </row>
    <row r="58" spans="1:3" ht="15" customHeight="1">
      <c r="A58">
        <v>7510</v>
      </c>
    </row>
    <row r="59" spans="1:3" ht="15" customHeight="1">
      <c r="A59">
        <v>4285</v>
      </c>
    </row>
    <row r="60" spans="1:3" ht="15" customHeight="1">
      <c r="A60">
        <v>10971</v>
      </c>
    </row>
  </sheetData>
  <mergeCells count="55">
    <mergeCell ref="A36:G36"/>
    <mergeCell ref="D37:E37"/>
    <mergeCell ref="F37:G37"/>
    <mergeCell ref="D38:E38"/>
    <mergeCell ref="F38:G38"/>
    <mergeCell ref="C15:D15"/>
    <mergeCell ref="I32:J32"/>
    <mergeCell ref="K32:L32"/>
    <mergeCell ref="O32:P32"/>
    <mergeCell ref="Q32:R32"/>
    <mergeCell ref="K27:L27"/>
    <mergeCell ref="I28:J28"/>
    <mergeCell ref="K28:L28"/>
    <mergeCell ref="O28:P28"/>
    <mergeCell ref="Q28:R28"/>
    <mergeCell ref="I29:J29"/>
    <mergeCell ref="K29:L29"/>
    <mergeCell ref="O29:P29"/>
    <mergeCell ref="Q29:R29"/>
    <mergeCell ref="C21:D21"/>
    <mergeCell ref="C22:D22"/>
    <mergeCell ref="I33:J33"/>
    <mergeCell ref="K33:L33"/>
    <mergeCell ref="O33:P33"/>
    <mergeCell ref="Q33:R33"/>
    <mergeCell ref="I30:J30"/>
    <mergeCell ref="K30:L30"/>
    <mergeCell ref="O30:P30"/>
    <mergeCell ref="Q30:R30"/>
    <mergeCell ref="I31:J31"/>
    <mergeCell ref="K31:L31"/>
    <mergeCell ref="O31:P31"/>
    <mergeCell ref="Q31:R31"/>
    <mergeCell ref="C23:D23"/>
    <mergeCell ref="C24:D24"/>
    <mergeCell ref="A27:F27"/>
    <mergeCell ref="C16:D16"/>
    <mergeCell ref="C17:D17"/>
    <mergeCell ref="C18:D18"/>
    <mergeCell ref="C19:D19"/>
    <mergeCell ref="C20:D20"/>
    <mergeCell ref="A1:H1"/>
    <mergeCell ref="C2:D2"/>
    <mergeCell ref="C3:D3"/>
    <mergeCell ref="C4:D4"/>
    <mergeCell ref="C14:D14"/>
    <mergeCell ref="C5:D5"/>
    <mergeCell ref="C6:D6"/>
    <mergeCell ref="C7:D7"/>
    <mergeCell ref="C8:D8"/>
    <mergeCell ref="C9:D9"/>
    <mergeCell ref="C10:D10"/>
    <mergeCell ref="C11:D11"/>
    <mergeCell ref="C12:D12"/>
    <mergeCell ref="C13:D13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4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B44"/>
  <sheetViews>
    <sheetView zoomScale="85" zoomScaleNormal="85" workbookViewId="0">
      <selection activeCell="R8" sqref="R8"/>
    </sheetView>
  </sheetViews>
  <sheetFormatPr defaultColWidth="14.42578125" defaultRowHeight="15" customHeight="1"/>
  <cols>
    <col min="1" max="1" width="12.85546875" bestFit="1" customWidth="1"/>
    <col min="2" max="2" width="14" customWidth="1"/>
    <col min="3" max="3" width="4.28515625" customWidth="1"/>
    <col min="4" max="4" width="12.5703125" bestFit="1" customWidth="1"/>
    <col min="6" max="6" width="4.42578125" customWidth="1"/>
    <col min="7" max="7" width="14" customWidth="1"/>
    <col min="9" max="9" width="5.85546875" customWidth="1"/>
    <col min="10" max="10" width="14.28515625" bestFit="1" customWidth="1"/>
    <col min="12" max="12" width="5.7109375" customWidth="1"/>
    <col min="13" max="13" width="14.28515625" bestFit="1" customWidth="1"/>
    <col min="15" max="15" width="5.28515625" customWidth="1"/>
    <col min="16" max="16" width="14.28515625" customWidth="1"/>
    <col min="18" max="18" width="4.140625" customWidth="1"/>
    <col min="19" max="19" width="15.7109375" bestFit="1" customWidth="1"/>
  </cols>
  <sheetData>
    <row r="1" spans="1:28" ht="29.25" customHeight="1">
      <c r="A1" s="654">
        <v>45210</v>
      </c>
      <c r="B1" s="655"/>
      <c r="D1" s="652"/>
      <c r="E1" s="652"/>
      <c r="G1" s="652"/>
      <c r="H1" s="652"/>
      <c r="J1" s="656">
        <f>COUNTIF(B4:B12,"&gt;0") + COUNTIF(E4:E12,"&gt;0") + COUNTIF(H4:H18,"&gt;0") + COUNTIF(K4:K10,"&gt;0") + COUNTIF(N4:N12,"&gt;0") + COUNTIF(Q4:Q14,"&gt;0") + COUNTIF(T4:T18,"&gt;0")</f>
        <v>51</v>
      </c>
      <c r="K1" s="656"/>
      <c r="M1" s="652"/>
      <c r="N1" s="652"/>
      <c r="P1" s="652"/>
      <c r="Q1" s="652"/>
      <c r="R1" s="131"/>
      <c r="S1" s="652"/>
      <c r="T1" s="652"/>
    </row>
    <row r="2" spans="1:28" ht="25.5" customHeight="1">
      <c r="A2" s="653" t="s">
        <v>161</v>
      </c>
      <c r="B2" s="653"/>
      <c r="D2" s="653" t="s">
        <v>162</v>
      </c>
      <c r="E2" s="653"/>
      <c r="G2" s="653" t="s">
        <v>163</v>
      </c>
      <c r="H2" s="653"/>
      <c r="J2" s="653" t="s">
        <v>164</v>
      </c>
      <c r="K2" s="653"/>
      <c r="M2" s="653" t="s">
        <v>165</v>
      </c>
      <c r="N2" s="653"/>
      <c r="P2" s="653" t="s">
        <v>166</v>
      </c>
      <c r="Q2" s="653"/>
      <c r="R2" s="132"/>
      <c r="S2" s="653" t="s">
        <v>86</v>
      </c>
      <c r="T2" s="653"/>
    </row>
    <row r="3" spans="1:28" ht="33" customHeight="1">
      <c r="A3" s="133" t="s">
        <v>167</v>
      </c>
      <c r="B3" s="133" t="s">
        <v>160</v>
      </c>
      <c r="C3" s="134"/>
      <c r="D3" s="133" t="s">
        <v>167</v>
      </c>
      <c r="E3" s="133" t="s">
        <v>160</v>
      </c>
      <c r="F3" s="134"/>
      <c r="G3" s="133" t="s">
        <v>167</v>
      </c>
      <c r="H3" s="133" t="s">
        <v>160</v>
      </c>
      <c r="I3" s="134"/>
      <c r="J3" s="133" t="s">
        <v>167</v>
      </c>
      <c r="K3" s="133" t="s">
        <v>160</v>
      </c>
      <c r="L3" s="134"/>
      <c r="M3" s="133" t="s">
        <v>167</v>
      </c>
      <c r="N3" s="133" t="s">
        <v>160</v>
      </c>
      <c r="O3" s="134"/>
      <c r="P3" s="133" t="s">
        <v>167</v>
      </c>
      <c r="Q3" s="133" t="s">
        <v>160</v>
      </c>
      <c r="R3" s="135"/>
      <c r="S3" s="133" t="s">
        <v>167</v>
      </c>
      <c r="T3" s="133" t="s">
        <v>160</v>
      </c>
    </row>
    <row r="4" spans="1:28" ht="25.15" customHeight="1">
      <c r="A4" s="133" t="s">
        <v>168</v>
      </c>
      <c r="B4" s="23">
        <v>4467</v>
      </c>
      <c r="C4" s="136"/>
      <c r="D4" s="133" t="s">
        <v>169</v>
      </c>
      <c r="E4" s="23">
        <v>25022</v>
      </c>
      <c r="F4" s="137"/>
      <c r="G4" s="133" t="s">
        <v>170</v>
      </c>
      <c r="H4" s="89">
        <v>25422</v>
      </c>
      <c r="I4" s="137"/>
      <c r="J4" s="133" t="s">
        <v>171</v>
      </c>
      <c r="K4" s="89">
        <v>21303</v>
      </c>
      <c r="L4" s="134"/>
      <c r="M4" s="133" t="s">
        <v>172</v>
      </c>
      <c r="N4" s="1">
        <v>5002</v>
      </c>
      <c r="O4" s="134"/>
      <c r="P4" s="133" t="s">
        <v>173</v>
      </c>
      <c r="Q4" s="1">
        <v>3425</v>
      </c>
      <c r="R4" s="138"/>
      <c r="S4" s="133" t="s">
        <v>174</v>
      </c>
      <c r="T4" s="1"/>
      <c r="W4" s="139"/>
      <c r="X4" s="140" t="s">
        <v>21</v>
      </c>
      <c r="Y4" s="2" t="s">
        <v>46</v>
      </c>
      <c r="Z4" s="31" t="s">
        <v>47</v>
      </c>
      <c r="AA4" s="68" t="s">
        <v>0</v>
      </c>
      <c r="AB4" s="10" t="s">
        <v>50</v>
      </c>
    </row>
    <row r="5" spans="1:28" ht="25.15" customHeight="1">
      <c r="A5" s="141"/>
      <c r="B5" s="23"/>
      <c r="C5" s="136"/>
      <c r="D5" s="141"/>
      <c r="E5" s="23"/>
      <c r="F5" s="137"/>
      <c r="G5" s="133" t="s">
        <v>175</v>
      </c>
      <c r="H5" s="89">
        <v>7493</v>
      </c>
      <c r="I5" s="137"/>
      <c r="J5" s="141"/>
      <c r="K5" s="89"/>
      <c r="L5" s="134"/>
      <c r="M5" s="133" t="s">
        <v>176</v>
      </c>
      <c r="N5" s="1"/>
      <c r="O5" s="134"/>
      <c r="P5" s="133" t="s">
        <v>177</v>
      </c>
      <c r="Q5" s="1">
        <v>2112</v>
      </c>
      <c r="R5" s="142"/>
      <c r="S5" s="133" t="s">
        <v>178</v>
      </c>
      <c r="T5" s="1">
        <v>4535</v>
      </c>
      <c r="U5" s="16"/>
      <c r="W5" s="143" t="s">
        <v>48</v>
      </c>
      <c r="X5" s="130">
        <v>10260</v>
      </c>
      <c r="Y5" s="8">
        <v>6540</v>
      </c>
      <c r="Z5" s="63">
        <v>1800</v>
      </c>
      <c r="AA5" s="34"/>
      <c r="AB5" s="34">
        <f>SUM(X5:AA5)</f>
        <v>18600</v>
      </c>
    </row>
    <row r="6" spans="1:28" ht="25.15" customHeight="1">
      <c r="A6" s="133" t="s">
        <v>179</v>
      </c>
      <c r="B6" s="23">
        <v>4038</v>
      </c>
      <c r="C6" s="136"/>
      <c r="D6" s="133" t="s">
        <v>180</v>
      </c>
      <c r="E6" s="23">
        <v>11716</v>
      </c>
      <c r="F6" s="137"/>
      <c r="G6" s="133" t="s">
        <v>181</v>
      </c>
      <c r="H6" s="23">
        <v>7506</v>
      </c>
      <c r="I6" s="137"/>
      <c r="J6" s="133" t="s">
        <v>182</v>
      </c>
      <c r="K6" s="23">
        <v>4603</v>
      </c>
      <c r="L6" s="134"/>
      <c r="M6" s="133" t="s">
        <v>183</v>
      </c>
      <c r="N6" s="1">
        <v>10432</v>
      </c>
      <c r="O6" s="134"/>
      <c r="P6" s="133" t="s">
        <v>184</v>
      </c>
      <c r="Q6" s="1">
        <v>4573</v>
      </c>
      <c r="R6" s="142"/>
      <c r="S6" s="133" t="s">
        <v>185</v>
      </c>
      <c r="T6" s="1"/>
      <c r="W6" s="143" t="s">
        <v>49</v>
      </c>
      <c r="X6" s="130">
        <v>3278</v>
      </c>
      <c r="Y6" s="8">
        <v>265</v>
      </c>
      <c r="Z6" s="63"/>
      <c r="AA6" s="34"/>
      <c r="AB6" s="34">
        <f>SUM(X6:AA6)</f>
        <v>3543</v>
      </c>
    </row>
    <row r="7" spans="1:28" ht="25.15" customHeight="1">
      <c r="A7" s="141"/>
      <c r="B7" s="23"/>
      <c r="C7" s="136"/>
      <c r="D7" s="141"/>
      <c r="E7" s="23"/>
      <c r="F7" s="137"/>
      <c r="G7" s="141"/>
      <c r="H7" s="23"/>
      <c r="I7" s="137"/>
      <c r="J7" s="141"/>
      <c r="K7" s="23"/>
      <c r="L7" s="134"/>
      <c r="M7" s="133" t="s">
        <v>186</v>
      </c>
      <c r="N7" s="1">
        <v>1761</v>
      </c>
      <c r="O7" s="134"/>
      <c r="P7" s="133" t="s">
        <v>187</v>
      </c>
      <c r="Q7" s="1">
        <v>7459</v>
      </c>
      <c r="R7" s="142"/>
      <c r="S7" s="133" t="s">
        <v>188</v>
      </c>
      <c r="T7" s="1"/>
      <c r="W7" s="144" t="s">
        <v>50</v>
      </c>
      <c r="X7" s="130"/>
      <c r="Y7" s="8"/>
      <c r="Z7" s="63"/>
      <c r="AA7" s="34">
        <v>40</v>
      </c>
      <c r="AB7" s="34"/>
    </row>
    <row r="8" spans="1:28" ht="25.15" customHeight="1">
      <c r="A8" s="133" t="s">
        <v>189</v>
      </c>
      <c r="B8" s="23">
        <v>7127</v>
      </c>
      <c r="C8" s="136"/>
      <c r="D8" s="133" t="s">
        <v>190</v>
      </c>
      <c r="E8" s="23">
        <v>21860</v>
      </c>
      <c r="F8" s="137"/>
      <c r="G8" s="133" t="s">
        <v>191</v>
      </c>
      <c r="H8" s="23">
        <v>5724</v>
      </c>
      <c r="I8" s="136"/>
      <c r="J8" s="133" t="s">
        <v>192</v>
      </c>
      <c r="K8" s="89">
        <v>14901</v>
      </c>
      <c r="L8" s="134"/>
      <c r="M8" s="133" t="s">
        <v>193</v>
      </c>
      <c r="N8" s="1">
        <v>4157</v>
      </c>
      <c r="O8" s="134"/>
      <c r="P8" s="133" t="s">
        <v>194</v>
      </c>
      <c r="Q8" s="1">
        <v>5064</v>
      </c>
      <c r="R8" s="142"/>
      <c r="S8" s="133" t="s">
        <v>195</v>
      </c>
      <c r="T8" s="1"/>
      <c r="W8" s="144" t="s">
        <v>50</v>
      </c>
      <c r="X8" s="130">
        <f>X5+X6</f>
        <v>13538</v>
      </c>
      <c r="Y8" s="8">
        <f>Y5+Y6</f>
        <v>6805</v>
      </c>
      <c r="Z8" s="8">
        <f>Z5+Z6</f>
        <v>1800</v>
      </c>
      <c r="AA8" s="8">
        <f>AA5+AA6</f>
        <v>0</v>
      </c>
      <c r="AB8" s="34">
        <f>SUM(X8:AA8)</f>
        <v>22143</v>
      </c>
    </row>
    <row r="9" spans="1:28" ht="25.15" customHeight="1">
      <c r="A9" s="141"/>
      <c r="B9" s="23"/>
      <c r="C9" s="136"/>
      <c r="D9" s="141"/>
      <c r="E9" s="23"/>
      <c r="F9" s="137"/>
      <c r="G9" s="141"/>
      <c r="H9" s="23"/>
      <c r="I9" s="136"/>
      <c r="J9" s="141"/>
      <c r="K9" s="89"/>
      <c r="L9" s="134"/>
      <c r="M9" s="133" t="s">
        <v>196</v>
      </c>
      <c r="N9" s="1">
        <v>4335</v>
      </c>
      <c r="O9" s="134"/>
      <c r="P9" s="133" t="s">
        <v>197</v>
      </c>
      <c r="Q9" s="1">
        <v>1619</v>
      </c>
      <c r="R9" s="142"/>
      <c r="S9" s="133" t="s">
        <v>198</v>
      </c>
      <c r="T9" s="1">
        <v>6796</v>
      </c>
    </row>
    <row r="10" spans="1:28" ht="25.15" customHeight="1">
      <c r="A10" s="133" t="s">
        <v>199</v>
      </c>
      <c r="B10" s="23">
        <v>2908</v>
      </c>
      <c r="C10" s="136"/>
      <c r="D10" s="133" t="s">
        <v>192</v>
      </c>
      <c r="E10" s="23">
        <v>10607</v>
      </c>
      <c r="F10" s="137"/>
      <c r="G10" s="133" t="s">
        <v>200</v>
      </c>
      <c r="H10" s="23">
        <v>13518</v>
      </c>
      <c r="I10" s="136"/>
      <c r="J10" s="133" t="s">
        <v>201</v>
      </c>
      <c r="K10" s="23">
        <v>19241</v>
      </c>
      <c r="L10" s="134"/>
      <c r="M10" s="133" t="s">
        <v>202</v>
      </c>
      <c r="N10" s="1">
        <v>1853</v>
      </c>
      <c r="O10" s="134"/>
      <c r="P10" s="133" t="s">
        <v>203</v>
      </c>
      <c r="Q10" s="1">
        <v>4348</v>
      </c>
      <c r="R10" s="142"/>
      <c r="S10" s="133" t="s">
        <v>204</v>
      </c>
      <c r="T10" s="1">
        <v>1628</v>
      </c>
      <c r="W10" s="7" t="s">
        <v>51</v>
      </c>
      <c r="X10" s="6"/>
      <c r="Y10" s="6"/>
    </row>
    <row r="11" spans="1:28" ht="25.15" customHeight="1">
      <c r="A11" s="141"/>
      <c r="B11" s="23"/>
      <c r="C11" s="136"/>
      <c r="D11" s="141"/>
      <c r="E11" s="23"/>
      <c r="F11" s="137"/>
      <c r="G11" s="141"/>
      <c r="H11" s="23"/>
      <c r="I11" s="136"/>
      <c r="J11" s="141"/>
      <c r="K11" s="23"/>
      <c r="L11" s="134"/>
      <c r="M11" s="133" t="s">
        <v>205</v>
      </c>
      <c r="N11" s="1">
        <v>4782</v>
      </c>
      <c r="O11" s="134"/>
      <c r="P11" s="133" t="s">
        <v>206</v>
      </c>
      <c r="Q11" s="1">
        <v>3130</v>
      </c>
      <c r="R11" s="142"/>
      <c r="S11" s="133" t="s">
        <v>207</v>
      </c>
      <c r="T11" s="83">
        <v>2366</v>
      </c>
    </row>
    <row r="12" spans="1:28" ht="25.15" customHeight="1">
      <c r="A12" s="133" t="s">
        <v>208</v>
      </c>
      <c r="B12" s="23">
        <v>22650</v>
      </c>
      <c r="C12" s="136"/>
      <c r="D12" s="133" t="s">
        <v>209</v>
      </c>
      <c r="E12" s="23">
        <v>11442</v>
      </c>
      <c r="F12" s="137"/>
      <c r="G12" s="133" t="s">
        <v>210</v>
      </c>
      <c r="H12" s="23">
        <v>14017</v>
      </c>
      <c r="I12" s="136"/>
      <c r="J12" s="141"/>
      <c r="K12" s="23"/>
      <c r="L12" s="134"/>
      <c r="M12" s="133" t="s">
        <v>211</v>
      </c>
      <c r="N12" s="1">
        <v>11605</v>
      </c>
      <c r="O12" s="134"/>
      <c r="P12" s="133" t="s">
        <v>212</v>
      </c>
      <c r="Q12" s="1">
        <v>3184</v>
      </c>
      <c r="R12" s="142"/>
      <c r="S12" s="133" t="s">
        <v>213</v>
      </c>
      <c r="T12" s="83">
        <v>2855</v>
      </c>
    </row>
    <row r="13" spans="1:28" ht="25.15" customHeight="1" thickBot="1">
      <c r="A13" s="141"/>
      <c r="B13" s="23"/>
      <c r="C13" s="136"/>
      <c r="D13" s="145"/>
      <c r="E13" s="23"/>
      <c r="F13" s="137"/>
      <c r="G13" s="141"/>
      <c r="H13" s="23"/>
      <c r="I13" s="136"/>
      <c r="J13" s="141"/>
      <c r="K13" s="23"/>
      <c r="L13" s="134"/>
      <c r="M13" s="146"/>
      <c r="N13" s="1"/>
      <c r="O13" s="134"/>
      <c r="P13" s="133" t="s">
        <v>214</v>
      </c>
      <c r="Q13" s="3"/>
      <c r="R13" s="142"/>
      <c r="S13" s="133" t="s">
        <v>215</v>
      </c>
      <c r="T13" s="83">
        <v>3773</v>
      </c>
    </row>
    <row r="14" spans="1:28" ht="25.15" customHeight="1">
      <c r="A14" s="141"/>
      <c r="B14" s="147"/>
      <c r="C14" s="136"/>
      <c r="D14" s="141"/>
      <c r="E14" s="147"/>
      <c r="F14" s="137"/>
      <c r="G14" s="133" t="s">
        <v>216</v>
      </c>
      <c r="H14" s="23">
        <v>11212</v>
      </c>
      <c r="I14" s="137"/>
      <c r="J14" s="141"/>
      <c r="K14" s="23"/>
      <c r="L14" s="134"/>
      <c r="M14" s="148"/>
      <c r="N14" s="42"/>
      <c r="O14" s="134"/>
      <c r="P14" s="133" t="s">
        <v>217</v>
      </c>
      <c r="Q14" s="1"/>
      <c r="R14" s="142"/>
      <c r="S14" s="133" t="s">
        <v>218</v>
      </c>
      <c r="T14" s="83">
        <v>820</v>
      </c>
      <c r="Z14" s="189"/>
    </row>
    <row r="15" spans="1:28" ht="25.15" customHeight="1">
      <c r="A15" s="141"/>
      <c r="B15" s="147"/>
      <c r="C15" s="136"/>
      <c r="D15" s="145"/>
      <c r="E15" s="147"/>
      <c r="F15" s="137"/>
      <c r="G15" s="141"/>
      <c r="H15" s="23"/>
      <c r="I15" s="137"/>
      <c r="J15" s="141"/>
      <c r="K15" s="23"/>
      <c r="L15" s="134"/>
      <c r="M15" s="149"/>
      <c r="N15" s="89"/>
      <c r="O15" s="134"/>
      <c r="P15" s="442"/>
      <c r="Q15" s="1"/>
      <c r="R15" s="142"/>
      <c r="S15" s="133" t="s">
        <v>219</v>
      </c>
      <c r="T15" s="83">
        <v>8732</v>
      </c>
      <c r="Z15" s="190"/>
    </row>
    <row r="16" spans="1:28" ht="25.15" customHeight="1">
      <c r="A16" s="141"/>
      <c r="B16" s="147"/>
      <c r="C16" s="136"/>
      <c r="D16" s="141"/>
      <c r="E16" s="147"/>
      <c r="F16" s="137"/>
      <c r="G16" s="133" t="s">
        <v>220</v>
      </c>
      <c r="H16" s="23">
        <v>6441</v>
      </c>
      <c r="I16" s="137"/>
      <c r="J16" s="141"/>
      <c r="K16" s="23"/>
      <c r="L16" s="134"/>
      <c r="M16" s="149"/>
      <c r="N16" s="89"/>
      <c r="O16" s="134"/>
      <c r="P16" s="442"/>
      <c r="Q16" s="150"/>
      <c r="R16" s="142"/>
      <c r="S16" s="133" t="s">
        <v>221</v>
      </c>
      <c r="T16" s="86">
        <v>6633</v>
      </c>
      <c r="Z16" s="190"/>
    </row>
    <row r="17" spans="1:26" ht="25.15" customHeight="1">
      <c r="A17" s="151"/>
      <c r="B17" s="147"/>
      <c r="C17" s="136"/>
      <c r="D17" s="145"/>
      <c r="E17" s="147"/>
      <c r="F17" s="137"/>
      <c r="G17" s="141"/>
      <c r="H17" s="23"/>
      <c r="I17" s="137"/>
      <c r="J17" s="141"/>
      <c r="K17" s="147"/>
      <c r="L17" s="134"/>
      <c r="M17" s="149"/>
      <c r="N17" s="89"/>
      <c r="O17" s="134"/>
      <c r="P17" s="442"/>
      <c r="Q17" s="150"/>
      <c r="R17" s="142"/>
      <c r="S17" s="133" t="s">
        <v>222</v>
      </c>
      <c r="T17" s="86">
        <v>4478</v>
      </c>
      <c r="Z17" s="190"/>
    </row>
    <row r="18" spans="1:26" ht="25.15" customHeight="1">
      <c r="A18" s="141"/>
      <c r="B18" s="152"/>
      <c r="C18" s="136"/>
      <c r="D18" s="141"/>
      <c r="E18" s="147"/>
      <c r="F18" s="137"/>
      <c r="G18" s="133" t="s">
        <v>223</v>
      </c>
      <c r="H18" s="23">
        <v>15300</v>
      </c>
      <c r="I18" s="137"/>
      <c r="J18" s="141"/>
      <c r="K18" s="147"/>
      <c r="L18" s="134"/>
      <c r="M18" s="153" t="s">
        <v>166</v>
      </c>
      <c r="N18" s="69">
        <f>Q29</f>
        <v>34914</v>
      </c>
      <c r="O18" s="134"/>
      <c r="P18" s="105"/>
      <c r="Q18" s="154"/>
      <c r="R18" s="142"/>
      <c r="S18" s="133" t="s">
        <v>224</v>
      </c>
      <c r="T18" s="87">
        <v>8015</v>
      </c>
      <c r="Z18" s="190"/>
    </row>
    <row r="19" spans="1:26" ht="25.15" customHeight="1">
      <c r="A19" s="151"/>
      <c r="B19" s="137"/>
      <c r="C19" s="137"/>
      <c r="D19" s="151"/>
      <c r="E19" s="137"/>
      <c r="F19" s="137"/>
      <c r="G19" s="151"/>
      <c r="H19" s="155"/>
      <c r="I19" s="137"/>
      <c r="J19" s="151"/>
      <c r="K19" s="137"/>
      <c r="L19" s="134"/>
      <c r="M19" s="149"/>
      <c r="N19" s="89"/>
      <c r="O19" s="134"/>
      <c r="P19" s="98"/>
      <c r="Q19" s="152"/>
      <c r="R19" s="152"/>
      <c r="S19" s="102"/>
      <c r="T19" s="82"/>
      <c r="Z19" s="191"/>
    </row>
    <row r="20" spans="1:26" ht="25.15" customHeight="1">
      <c r="A20" s="141"/>
      <c r="B20" s="152"/>
      <c r="C20" s="136"/>
      <c r="D20" s="145"/>
      <c r="E20" s="147"/>
      <c r="F20" s="137"/>
      <c r="G20" s="151"/>
      <c r="H20" s="23"/>
      <c r="I20" s="137"/>
      <c r="J20" s="141"/>
      <c r="K20" s="147"/>
      <c r="L20" s="134"/>
      <c r="M20" s="149"/>
      <c r="N20" s="89"/>
      <c r="O20" s="134"/>
      <c r="P20" s="98"/>
      <c r="Q20" s="152"/>
      <c r="R20" s="152"/>
      <c r="S20" s="102"/>
      <c r="T20" s="82"/>
      <c r="Z20" s="191"/>
    </row>
    <row r="21" spans="1:26" ht="25.15" customHeight="1">
      <c r="A21" s="156"/>
      <c r="B21" s="157"/>
      <c r="C21" s="158"/>
      <c r="D21" s="156"/>
      <c r="E21" s="159"/>
      <c r="F21" s="134"/>
      <c r="G21" s="156"/>
      <c r="H21" s="160"/>
      <c r="I21" s="134"/>
      <c r="J21" s="156"/>
      <c r="K21" s="159"/>
      <c r="L21" s="134"/>
      <c r="M21" s="149"/>
      <c r="N21" s="152"/>
      <c r="O21" s="134"/>
      <c r="P21" s="98"/>
      <c r="Q21" s="152"/>
      <c r="R21" s="152"/>
      <c r="S21" s="102"/>
      <c r="T21" s="161"/>
      <c r="Z21" s="191"/>
    </row>
    <row r="22" spans="1:26" ht="25.15" customHeight="1">
      <c r="A22" s="141"/>
      <c r="B22" s="152"/>
      <c r="C22" s="158"/>
      <c r="D22" s="162"/>
      <c r="E22" s="147"/>
      <c r="F22" s="134"/>
      <c r="G22" s="141"/>
      <c r="H22" s="147"/>
      <c r="I22" s="134"/>
      <c r="J22" s="141"/>
      <c r="K22" s="147"/>
      <c r="L22" s="134"/>
      <c r="M22" s="162"/>
      <c r="N22" s="152"/>
      <c r="O22" s="134"/>
      <c r="P22" s="98"/>
      <c r="Q22" s="152"/>
      <c r="R22" s="152"/>
      <c r="S22" s="153" t="s">
        <v>225</v>
      </c>
      <c r="T22" s="161">
        <f>X8</f>
        <v>13538</v>
      </c>
      <c r="Z22" s="192"/>
    </row>
    <row r="23" spans="1:26" ht="25.15" customHeight="1" thickBot="1">
      <c r="A23" s="162"/>
      <c r="B23" s="152"/>
      <c r="C23" s="158"/>
      <c r="D23" s="153" t="s">
        <v>225</v>
      </c>
      <c r="E23" s="147">
        <f>Z8</f>
        <v>1800</v>
      </c>
      <c r="F23" s="134"/>
      <c r="G23" s="141"/>
      <c r="H23" s="147"/>
      <c r="I23" s="134"/>
      <c r="J23" s="141"/>
      <c r="K23" s="147"/>
      <c r="L23" s="134"/>
      <c r="M23" s="162"/>
      <c r="N23" s="152"/>
      <c r="O23" s="134"/>
      <c r="P23" s="98"/>
      <c r="Q23" s="152"/>
      <c r="R23" s="152"/>
      <c r="S23" s="162"/>
      <c r="T23" s="161"/>
      <c r="W23" s="96" t="s">
        <v>226</v>
      </c>
      <c r="X23" s="96" t="s">
        <v>227</v>
      </c>
      <c r="Z23" s="193">
        <f>SUM(Z14:Z22)</f>
        <v>0</v>
      </c>
    </row>
    <row r="24" spans="1:26" ht="25.15" customHeight="1">
      <c r="A24" s="162"/>
      <c r="B24" s="152"/>
      <c r="C24" s="158"/>
      <c r="D24" s="145"/>
      <c r="E24" s="147"/>
      <c r="F24" s="134"/>
      <c r="G24" s="151"/>
      <c r="H24" s="147"/>
      <c r="I24" s="134"/>
      <c r="J24" s="151"/>
      <c r="K24" s="147"/>
      <c r="L24" s="134"/>
      <c r="M24" s="163"/>
      <c r="N24" s="157"/>
      <c r="O24" s="134"/>
      <c r="P24" s="164"/>
      <c r="Q24" s="165"/>
      <c r="R24" s="142"/>
      <c r="S24" s="166"/>
      <c r="T24" s="167"/>
      <c r="W24" s="21">
        <v>58</v>
      </c>
      <c r="X24" s="21">
        <v>2927</v>
      </c>
      <c r="Y24" s="16"/>
    </row>
    <row r="25" spans="1:26" ht="25.15" customHeight="1">
      <c r="A25" s="141"/>
      <c r="B25" s="152"/>
      <c r="C25" s="158"/>
      <c r="D25" s="141"/>
      <c r="E25" s="152"/>
      <c r="F25" s="134"/>
      <c r="G25" s="153" t="s">
        <v>225</v>
      </c>
      <c r="H25" s="147">
        <f>Y8</f>
        <v>6805</v>
      </c>
      <c r="I25" s="134"/>
      <c r="J25" s="153" t="s">
        <v>225</v>
      </c>
      <c r="K25" s="147">
        <f>AA8</f>
        <v>0</v>
      </c>
      <c r="L25" s="134"/>
      <c r="M25" s="149"/>
      <c r="N25" s="152"/>
      <c r="O25" s="134"/>
      <c r="P25" s="168"/>
      <c r="Q25" s="150"/>
      <c r="R25" s="142"/>
      <c r="S25" s="166"/>
      <c r="T25" s="169"/>
      <c r="W25" s="21"/>
      <c r="X25" s="21">
        <v>7135</v>
      </c>
    </row>
    <row r="26" spans="1:26" ht="25.15" customHeight="1">
      <c r="A26" s="141"/>
      <c r="B26" s="152"/>
      <c r="C26" s="158"/>
      <c r="D26" s="141"/>
      <c r="E26" s="152"/>
      <c r="F26" s="134"/>
      <c r="G26" s="141"/>
      <c r="H26" s="147"/>
      <c r="I26" s="134"/>
      <c r="J26" s="141"/>
      <c r="K26" s="147"/>
      <c r="L26" s="134"/>
      <c r="M26" s="149"/>
      <c r="N26" s="152"/>
      <c r="O26" s="134"/>
      <c r="P26" s="149"/>
      <c r="Q26" s="152"/>
      <c r="R26" s="142"/>
      <c r="S26" s="149"/>
      <c r="T26" s="152"/>
      <c r="W26" s="21"/>
      <c r="X26" s="21"/>
    </row>
    <row r="27" spans="1:26" ht="25.15" customHeight="1">
      <c r="A27" s="141"/>
      <c r="B27" s="152"/>
      <c r="C27" s="158"/>
      <c r="D27" s="141"/>
      <c r="E27" s="152"/>
      <c r="F27" s="134"/>
      <c r="G27" s="141"/>
      <c r="H27" s="152"/>
      <c r="I27" s="134"/>
      <c r="J27" s="141"/>
      <c r="K27" s="152"/>
      <c r="L27" s="134"/>
      <c r="M27" s="141"/>
      <c r="N27" s="152"/>
      <c r="O27" s="134"/>
      <c r="P27" s="141"/>
      <c r="Q27" s="152"/>
      <c r="R27" s="170"/>
      <c r="S27" s="141"/>
      <c r="T27" s="152"/>
      <c r="W27" s="21"/>
      <c r="X27" s="21"/>
    </row>
    <row r="28" spans="1:26" ht="25.15" customHeight="1">
      <c r="A28" s="151"/>
      <c r="B28" s="152"/>
      <c r="C28" s="158"/>
      <c r="D28" s="145"/>
      <c r="E28" s="152"/>
      <c r="F28" s="134"/>
      <c r="G28" s="151"/>
      <c r="H28" s="152"/>
      <c r="I28" s="134"/>
      <c r="J28" s="151"/>
      <c r="K28" s="152"/>
      <c r="L28" s="134"/>
      <c r="M28" s="151"/>
      <c r="N28" s="152"/>
      <c r="O28" s="134"/>
      <c r="P28" s="151"/>
      <c r="Q28" s="152"/>
      <c r="R28" s="134"/>
      <c r="S28" s="151"/>
      <c r="T28" s="152"/>
      <c r="W28" s="21"/>
      <c r="X28" s="21"/>
    </row>
    <row r="29" spans="1:26" ht="25.15" customHeight="1">
      <c r="A29" s="153" t="s">
        <v>158</v>
      </c>
      <c r="B29" s="171">
        <f>SUM(B4:B28)</f>
        <v>41190</v>
      </c>
      <c r="C29" s="158"/>
      <c r="D29" s="153" t="s">
        <v>158</v>
      </c>
      <c r="E29" s="171">
        <f>SUM(E4:E28)</f>
        <v>82447</v>
      </c>
      <c r="F29" s="134"/>
      <c r="G29" s="153" t="s">
        <v>158</v>
      </c>
      <c r="H29" s="171">
        <f>SUM(H4:H28)</f>
        <v>113438</v>
      </c>
      <c r="I29" s="134"/>
      <c r="J29" s="153" t="s">
        <v>158</v>
      </c>
      <c r="K29" s="171">
        <f>SUM(K4:K28)</f>
        <v>60048</v>
      </c>
      <c r="L29" s="134"/>
      <c r="M29" s="153" t="s">
        <v>158</v>
      </c>
      <c r="N29" s="171">
        <f>SUM(N4:N28)</f>
        <v>78841</v>
      </c>
      <c r="O29" s="134"/>
      <c r="P29" s="153" t="s">
        <v>158</v>
      </c>
      <c r="Q29" s="171">
        <f>SUM(Q4:Q28)</f>
        <v>34914</v>
      </c>
      <c r="R29" s="134"/>
      <c r="S29" s="153" t="s">
        <v>158</v>
      </c>
      <c r="T29" s="171">
        <f>SUM(T4:T28)</f>
        <v>64169</v>
      </c>
      <c r="W29" s="21">
        <f>SUM(W24:W27)</f>
        <v>58</v>
      </c>
      <c r="X29" s="21">
        <f>SUM(X24:X27)</f>
        <v>10062</v>
      </c>
    </row>
    <row r="30" spans="1:26" ht="25.15" customHeight="1">
      <c r="B30">
        <v>100711</v>
      </c>
      <c r="E30">
        <v>30075</v>
      </c>
      <c r="H30">
        <v>36574</v>
      </c>
      <c r="K30">
        <v>15162</v>
      </c>
      <c r="M30" s="29"/>
      <c r="N30" s="30">
        <v>1555</v>
      </c>
      <c r="W30" s="21"/>
      <c r="X30" s="21"/>
    </row>
    <row r="31" spans="1:26" ht="25.15" customHeight="1">
      <c r="M31" s="29"/>
      <c r="N31" s="30"/>
      <c r="W31" s="21"/>
      <c r="X31" s="21">
        <f>X29-W29</f>
        <v>10004</v>
      </c>
    </row>
    <row r="32" spans="1:26" ht="25.15" customHeight="1">
      <c r="A32" s="172" t="s">
        <v>158</v>
      </c>
      <c r="B32" s="28">
        <f>B29+B30</f>
        <v>141901</v>
      </c>
      <c r="C32" s="441"/>
      <c r="D32" s="172" t="s">
        <v>158</v>
      </c>
      <c r="E32" s="28">
        <f>E29+E30</f>
        <v>112522</v>
      </c>
      <c r="G32" s="172" t="s">
        <v>158</v>
      </c>
      <c r="H32" s="28">
        <f>H29+H30</f>
        <v>150012</v>
      </c>
      <c r="J32" s="172" t="s">
        <v>158</v>
      </c>
      <c r="K32" s="28">
        <f>K29+K30</f>
        <v>75210</v>
      </c>
      <c r="M32" s="172" t="s">
        <v>158</v>
      </c>
      <c r="N32" s="28">
        <f>N29+N30</f>
        <v>80396</v>
      </c>
      <c r="P32" s="172" t="s">
        <v>158</v>
      </c>
      <c r="Q32" s="28">
        <f>Q29+Q30</f>
        <v>34914</v>
      </c>
      <c r="S32" s="172" t="s">
        <v>158</v>
      </c>
      <c r="T32" s="28">
        <f>T29+T30</f>
        <v>64169</v>
      </c>
    </row>
    <row r="33" spans="1:20" ht="25.15" customHeight="1"/>
    <row r="34" spans="1:20" ht="25.15" customHeight="1"/>
    <row r="35" spans="1:20" ht="40.15" customHeight="1">
      <c r="A35" s="657" t="s">
        <v>228</v>
      </c>
      <c r="B35" s="657"/>
      <c r="C35" s="173"/>
      <c r="D35" s="658">
        <f>SUM(B29,E29,H29,K29,N29,T29)</f>
        <v>440133</v>
      </c>
      <c r="E35" s="658"/>
      <c r="F35" s="173"/>
      <c r="G35" s="657" t="s">
        <v>229</v>
      </c>
      <c r="H35" s="657"/>
      <c r="I35" s="173"/>
      <c r="J35" s="658">
        <f>SUM(B30,E30,H30,K30,N30,T30)</f>
        <v>184077</v>
      </c>
      <c r="K35" s="658"/>
      <c r="L35" s="173"/>
      <c r="M35" s="657" t="s">
        <v>159</v>
      </c>
      <c r="N35" s="657"/>
      <c r="O35" s="174"/>
      <c r="P35" s="658">
        <f>X31</f>
        <v>10004</v>
      </c>
      <c r="Q35" s="658"/>
      <c r="R35" s="175"/>
      <c r="S35" s="433" t="s">
        <v>225</v>
      </c>
      <c r="T35" s="433">
        <f>AB8</f>
        <v>22143</v>
      </c>
    </row>
    <row r="36" spans="1:20" ht="15" customHeight="1">
      <c r="D36">
        <v>6504</v>
      </c>
      <c r="K36">
        <v>543</v>
      </c>
      <c r="S36" s="441"/>
      <c r="T36" s="441">
        <f>AA7</f>
        <v>40</v>
      </c>
    </row>
    <row r="37" spans="1:20" ht="15" customHeight="1">
      <c r="T37" s="441">
        <f>Y10</f>
        <v>0</v>
      </c>
    </row>
    <row r="39" spans="1:20" ht="15" customHeight="1">
      <c r="G39" s="184">
        <v>1</v>
      </c>
      <c r="H39" s="184">
        <v>3</v>
      </c>
      <c r="J39" s="184">
        <f>G39+H39</f>
        <v>4</v>
      </c>
    </row>
    <row r="40" spans="1:20" ht="15" customHeight="1">
      <c r="G40" s="185">
        <v>32</v>
      </c>
      <c r="H40" s="186">
        <v>64</v>
      </c>
      <c r="J40" s="184">
        <f>G40+H40</f>
        <v>96</v>
      </c>
    </row>
    <row r="41" spans="1:20" ht="15" customHeight="1">
      <c r="G41" s="187">
        <f>G39/G40*100-100</f>
        <v>-96.875</v>
      </c>
      <c r="H41" s="188">
        <f>H39/H40*100-100</f>
        <v>-95.3125</v>
      </c>
      <c r="J41" s="188">
        <f>J39/J40*100-100</f>
        <v>-95.833333333333329</v>
      </c>
    </row>
    <row r="44" spans="1:20" ht="15" customHeight="1">
      <c r="G44">
        <v>30</v>
      </c>
      <c r="H44">
        <v>187</v>
      </c>
      <c r="J44">
        <v>24</v>
      </c>
    </row>
  </sheetData>
  <mergeCells count="20">
    <mergeCell ref="S1:T1"/>
    <mergeCell ref="A2:B2"/>
    <mergeCell ref="D2:E2"/>
    <mergeCell ref="G2:H2"/>
    <mergeCell ref="J2:K2"/>
    <mergeCell ref="M2:N2"/>
    <mergeCell ref="P2:Q2"/>
    <mergeCell ref="S2:T2"/>
    <mergeCell ref="A1:B1"/>
    <mergeCell ref="D1:E1"/>
    <mergeCell ref="G1:H1"/>
    <mergeCell ref="J1:K1"/>
    <mergeCell ref="M1:N1"/>
    <mergeCell ref="P1:Q1"/>
    <mergeCell ref="P35:Q35"/>
    <mergeCell ref="A35:B35"/>
    <mergeCell ref="D35:E35"/>
    <mergeCell ref="G35:H35"/>
    <mergeCell ref="J35:K35"/>
    <mergeCell ref="M35:N35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0"/>
  <sheetViews>
    <sheetView topLeftCell="A8" zoomScale="110" zoomScaleNormal="110" zoomScaleSheetLayoutView="110" workbookViewId="0">
      <selection activeCell="D33" sqref="D33"/>
    </sheetView>
  </sheetViews>
  <sheetFormatPr defaultColWidth="14.42578125" defaultRowHeight="15" customHeight="1"/>
  <cols>
    <col min="1" max="1" width="11.5703125" bestFit="1" customWidth="1"/>
    <col min="2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13" ht="20.25" customHeight="1">
      <c r="A1" s="660" t="s">
        <v>301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13" ht="27">
      <c r="A2" s="434" t="s">
        <v>52</v>
      </c>
      <c r="B2" s="217" t="s">
        <v>53</v>
      </c>
      <c r="C2" s="662" t="s">
        <v>54</v>
      </c>
      <c r="D2" s="662"/>
      <c r="E2" s="218" t="s">
        <v>55</v>
      </c>
      <c r="F2" s="434" t="s">
        <v>56</v>
      </c>
      <c r="G2" s="434" t="s">
        <v>57</v>
      </c>
      <c r="H2" s="434" t="s">
        <v>58</v>
      </c>
    </row>
    <row r="3" spans="1:13" ht="27">
      <c r="A3" s="19"/>
      <c r="B3" s="219"/>
      <c r="C3" s="663"/>
      <c r="D3" s="663"/>
      <c r="E3" s="121"/>
      <c r="F3" s="19"/>
      <c r="G3" s="19"/>
      <c r="H3" s="436" t="s">
        <v>300</v>
      </c>
    </row>
    <row r="4" spans="1:13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13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</row>
    <row r="6" spans="1:13">
      <c r="A6" s="19"/>
      <c r="B6" s="435"/>
      <c r="C6" s="665"/>
      <c r="D6" s="665"/>
      <c r="E6" s="19"/>
      <c r="F6" s="19"/>
      <c r="G6" s="19"/>
      <c r="H6" s="20"/>
      <c r="J6" s="129"/>
      <c r="L6" s="15"/>
      <c r="M6" s="16"/>
    </row>
    <row r="7" spans="1:13">
      <c r="A7" s="19">
        <v>61</v>
      </c>
      <c r="B7" s="463">
        <v>18.45</v>
      </c>
      <c r="C7" s="666" t="s">
        <v>148</v>
      </c>
      <c r="D7" s="667"/>
      <c r="E7" s="19">
        <v>107.23</v>
      </c>
      <c r="F7" s="19">
        <v>0</v>
      </c>
      <c r="G7" s="19">
        <v>10</v>
      </c>
      <c r="H7" s="436" t="s">
        <v>230</v>
      </c>
      <c r="J7" s="117"/>
      <c r="L7" s="15"/>
      <c r="M7" s="16"/>
    </row>
    <row r="8" spans="1:13">
      <c r="A8" s="19" t="s">
        <v>101</v>
      </c>
      <c r="B8" s="461">
        <v>5.3</v>
      </c>
      <c r="C8" s="659" t="s">
        <v>60</v>
      </c>
      <c r="D8" s="659"/>
      <c r="E8" s="121">
        <v>519.36</v>
      </c>
      <c r="F8" s="19">
        <v>13</v>
      </c>
      <c r="G8" s="19">
        <v>519.36</v>
      </c>
      <c r="H8" s="20" t="s">
        <v>59</v>
      </c>
      <c r="J8" s="117">
        <v>1</v>
      </c>
      <c r="L8" s="15"/>
      <c r="M8" s="16"/>
    </row>
    <row r="9" spans="1:13">
      <c r="A9" s="19"/>
      <c r="B9" s="461"/>
      <c r="C9" s="668"/>
      <c r="D9" s="669"/>
      <c r="E9" s="121"/>
      <c r="F9" s="19"/>
      <c r="G9" s="19"/>
      <c r="H9" s="20"/>
      <c r="J9" s="129"/>
      <c r="L9" s="15"/>
      <c r="M9" s="16"/>
    </row>
    <row r="10" spans="1:13" ht="18.75">
      <c r="A10" s="19"/>
      <c r="B10" s="461"/>
      <c r="C10" s="664" t="s">
        <v>21</v>
      </c>
      <c r="D10" s="664"/>
      <c r="E10" s="121"/>
      <c r="F10" s="19"/>
      <c r="G10" s="19"/>
      <c r="H10" s="20"/>
      <c r="J10" s="129"/>
      <c r="L10" s="15"/>
      <c r="M10" s="16"/>
    </row>
    <row r="11" spans="1:13">
      <c r="A11" s="19">
        <v>31</v>
      </c>
      <c r="B11" s="461">
        <v>12.55</v>
      </c>
      <c r="C11" s="659" t="s">
        <v>93</v>
      </c>
      <c r="D11" s="659"/>
      <c r="E11" s="121">
        <v>54.8</v>
      </c>
      <c r="F11" s="19">
        <v>2</v>
      </c>
      <c r="G11" s="19">
        <f>E11</f>
        <v>54.8</v>
      </c>
      <c r="H11" s="20" t="s">
        <v>59</v>
      </c>
      <c r="J11" s="129"/>
      <c r="L11" s="15"/>
      <c r="M11" s="16"/>
    </row>
    <row r="12" spans="1:13">
      <c r="A12" s="19">
        <v>70</v>
      </c>
      <c r="B12" s="461">
        <v>7</v>
      </c>
      <c r="C12" s="659" t="s">
        <v>151</v>
      </c>
      <c r="D12" s="659"/>
      <c r="E12" s="121">
        <v>135.61000000000001</v>
      </c>
      <c r="F12" s="19">
        <v>2</v>
      </c>
      <c r="G12" s="19">
        <f>F12*E12</f>
        <v>271.22000000000003</v>
      </c>
      <c r="H12" s="20" t="s">
        <v>232</v>
      </c>
      <c r="J12" s="129">
        <v>1</v>
      </c>
      <c r="L12" s="15"/>
      <c r="M12" s="16"/>
    </row>
    <row r="13" spans="1:13">
      <c r="A13" s="19">
        <v>72</v>
      </c>
      <c r="B13" s="461">
        <v>8</v>
      </c>
      <c r="C13" s="659" t="s">
        <v>151</v>
      </c>
      <c r="D13" s="659"/>
      <c r="E13" s="121">
        <v>140.62</v>
      </c>
      <c r="F13" s="19">
        <v>2</v>
      </c>
      <c r="G13" s="19">
        <f>F13*E13</f>
        <v>281.24</v>
      </c>
      <c r="H13" s="20" t="s">
        <v>59</v>
      </c>
      <c r="J13" s="129">
        <v>1</v>
      </c>
      <c r="L13" s="15"/>
      <c r="M13" s="16"/>
    </row>
    <row r="14" spans="1:13">
      <c r="A14" s="19" t="s">
        <v>257</v>
      </c>
      <c r="B14" s="461">
        <v>14</v>
      </c>
      <c r="C14" s="659" t="s">
        <v>299</v>
      </c>
      <c r="D14" s="659"/>
      <c r="E14" s="121">
        <v>239.28</v>
      </c>
      <c r="F14" s="19">
        <v>2</v>
      </c>
      <c r="G14" s="19">
        <f>F14*E14</f>
        <v>478.56</v>
      </c>
      <c r="H14" s="20" t="s">
        <v>232</v>
      </c>
      <c r="J14" s="129">
        <v>1</v>
      </c>
      <c r="L14" s="15"/>
      <c r="M14" s="16"/>
    </row>
    <row r="15" spans="1:13">
      <c r="A15" s="19" t="s">
        <v>150</v>
      </c>
      <c r="B15" s="461">
        <v>13.3</v>
      </c>
      <c r="C15" s="659" t="s">
        <v>146</v>
      </c>
      <c r="D15" s="659"/>
      <c r="E15" s="121">
        <v>433.34</v>
      </c>
      <c r="F15" s="19">
        <v>6</v>
      </c>
      <c r="G15" s="19">
        <v>433.34</v>
      </c>
      <c r="H15" s="20" t="s">
        <v>59</v>
      </c>
      <c r="J15" s="117">
        <v>1</v>
      </c>
      <c r="L15" s="15"/>
      <c r="M15" s="16"/>
    </row>
    <row r="16" spans="1:13">
      <c r="A16" s="11">
        <v>79</v>
      </c>
      <c r="B16" s="462">
        <v>10.3</v>
      </c>
      <c r="C16" s="670" t="s">
        <v>147</v>
      </c>
      <c r="D16" s="671"/>
      <c r="E16" s="11">
        <v>34.83</v>
      </c>
      <c r="F16" s="11">
        <v>2</v>
      </c>
      <c r="G16" s="11">
        <v>34.83</v>
      </c>
      <c r="H16" s="13" t="s">
        <v>59</v>
      </c>
      <c r="J16" s="117"/>
      <c r="L16" s="15"/>
      <c r="M16" s="16"/>
    </row>
    <row r="17" spans="1:20">
      <c r="A17" s="19">
        <v>80</v>
      </c>
      <c r="B17" s="461">
        <v>15.1</v>
      </c>
      <c r="C17" s="672" t="s">
        <v>62</v>
      </c>
      <c r="D17" s="672"/>
      <c r="E17" s="121">
        <v>49.76</v>
      </c>
      <c r="F17" s="19">
        <v>2</v>
      </c>
      <c r="G17" s="19">
        <v>49.76</v>
      </c>
      <c r="H17" s="20" t="s">
        <v>59</v>
      </c>
      <c r="J17" s="117"/>
      <c r="L17" s="15"/>
      <c r="M17" s="16"/>
    </row>
    <row r="18" spans="1:20">
      <c r="A18" s="19">
        <v>81</v>
      </c>
      <c r="B18" s="461">
        <v>16.149999999999999</v>
      </c>
      <c r="C18" s="670" t="s">
        <v>147</v>
      </c>
      <c r="D18" s="671"/>
      <c r="E18" s="11">
        <v>33.56</v>
      </c>
      <c r="F18" s="11">
        <v>4</v>
      </c>
      <c r="G18" s="11">
        <f>E18*F18</f>
        <v>134.24</v>
      </c>
      <c r="H18" s="13" t="s">
        <v>59</v>
      </c>
      <c r="J18" s="117" t="s">
        <v>298</v>
      </c>
      <c r="L18" s="15"/>
      <c r="M18" s="16"/>
    </row>
    <row r="19" spans="1:20">
      <c r="A19" s="19">
        <v>82</v>
      </c>
      <c r="B19" s="461">
        <v>15.5</v>
      </c>
      <c r="C19" s="672" t="s">
        <v>63</v>
      </c>
      <c r="D19" s="672"/>
      <c r="E19" s="121">
        <v>44.76</v>
      </c>
      <c r="F19" s="19">
        <v>2</v>
      </c>
      <c r="G19" s="19">
        <v>44.76</v>
      </c>
      <c r="H19" s="20" t="s">
        <v>59</v>
      </c>
      <c r="J19" s="117"/>
      <c r="L19" s="15"/>
      <c r="M19" s="16"/>
    </row>
    <row r="20" spans="1:20">
      <c r="A20" s="19"/>
      <c r="B20" s="435"/>
      <c r="C20" s="673"/>
      <c r="D20" s="674"/>
      <c r="E20" s="19"/>
      <c r="F20" s="19"/>
      <c r="G20" s="19"/>
      <c r="H20" s="20"/>
      <c r="J20" s="117"/>
      <c r="L20" s="15"/>
      <c r="M20" s="16"/>
    </row>
    <row r="21" spans="1:20">
      <c r="A21" s="19"/>
      <c r="B21" s="435"/>
      <c r="C21" s="673"/>
      <c r="D21" s="674"/>
      <c r="E21" s="19"/>
      <c r="F21" s="19"/>
      <c r="G21" s="19"/>
      <c r="H21" s="20"/>
      <c r="J21" s="117"/>
      <c r="L21" s="15"/>
      <c r="M21" s="16"/>
    </row>
    <row r="22" spans="1:20">
      <c r="A22" s="19"/>
      <c r="B22" s="219"/>
      <c r="C22" s="659"/>
      <c r="D22" s="659"/>
      <c r="E22" s="121"/>
      <c r="F22" s="19"/>
      <c r="G22" s="19"/>
      <c r="H22" s="20"/>
      <c r="J22" s="117"/>
      <c r="L22" s="15"/>
      <c r="M22" s="16"/>
    </row>
    <row r="23" spans="1:20" ht="13.5" customHeight="1">
      <c r="A23" s="19"/>
      <c r="B23" s="219"/>
      <c r="C23" s="663"/>
      <c r="D23" s="663"/>
      <c r="E23" s="122"/>
      <c r="F23" s="11"/>
      <c r="G23" s="11"/>
      <c r="H23" s="20"/>
      <c r="J23" s="15"/>
      <c r="L23" s="15"/>
      <c r="M23" s="17"/>
      <c r="N23" s="64"/>
      <c r="O23" s="65"/>
      <c r="P23" s="17"/>
      <c r="Q23" s="17"/>
      <c r="R23" s="17"/>
      <c r="S23" s="18"/>
    </row>
    <row r="24" spans="1:20" ht="15" customHeight="1">
      <c r="A24" s="19"/>
      <c r="B24" s="219"/>
      <c r="C24" s="662" t="s">
        <v>61</v>
      </c>
      <c r="D24" s="662"/>
      <c r="E24" s="121"/>
      <c r="F24" s="19">
        <f>SUM(F4:F22)</f>
        <v>37</v>
      </c>
      <c r="G24" s="19">
        <f>SUM(G4:G22)</f>
        <v>2312.1100000000006</v>
      </c>
      <c r="H24" s="20"/>
    </row>
    <row r="27" spans="1:20" ht="19.5" customHeight="1">
      <c r="A27" s="675" t="s">
        <v>114</v>
      </c>
      <c r="B27" s="676"/>
      <c r="C27" s="676"/>
      <c r="D27" s="676"/>
      <c r="E27" s="676"/>
      <c r="F27" s="676"/>
      <c r="J27" s="437" t="s">
        <v>124</v>
      </c>
      <c r="K27" s="677"/>
      <c r="L27" s="677"/>
    </row>
    <row r="28" spans="1:20" ht="49.5">
      <c r="A28" s="438" t="s">
        <v>119</v>
      </c>
      <c r="B28" s="439" t="s">
        <v>53</v>
      </c>
      <c r="C28" s="439" t="s">
        <v>113</v>
      </c>
      <c r="D28" s="439" t="s">
        <v>4</v>
      </c>
      <c r="E28" s="439" t="s">
        <v>5</v>
      </c>
      <c r="F28" s="439" t="s">
        <v>115</v>
      </c>
      <c r="G28" s="114" t="s">
        <v>7</v>
      </c>
      <c r="H28" s="438" t="s">
        <v>116</v>
      </c>
      <c r="I28" s="678" t="s">
        <v>140</v>
      </c>
      <c r="J28" s="678"/>
      <c r="K28" s="678" t="s">
        <v>141</v>
      </c>
      <c r="L28" s="678"/>
      <c r="O28" s="678" t="s">
        <v>125</v>
      </c>
      <c r="P28" s="678"/>
      <c r="Q28" s="678" t="s">
        <v>126</v>
      </c>
      <c r="R28" s="678"/>
    </row>
    <row r="29" spans="1:20" ht="20.100000000000001" customHeight="1">
      <c r="A29" s="88">
        <v>1</v>
      </c>
      <c r="B29" s="123">
        <v>7</v>
      </c>
      <c r="C29" s="113">
        <v>246</v>
      </c>
      <c r="D29" s="19">
        <v>6429</v>
      </c>
      <c r="E29" s="19">
        <v>58</v>
      </c>
      <c r="F29" s="119">
        <v>232.2</v>
      </c>
      <c r="G29" s="115">
        <f>D29/F29</f>
        <v>27.68733850129199</v>
      </c>
      <c r="H29" s="34">
        <v>1</v>
      </c>
      <c r="I29" s="679" t="s">
        <v>129</v>
      </c>
      <c r="J29" s="679"/>
      <c r="K29" s="679" t="s">
        <v>152</v>
      </c>
      <c r="L29" s="679"/>
      <c r="O29" s="679" t="s">
        <v>127</v>
      </c>
      <c r="P29" s="679"/>
      <c r="Q29" s="679" t="s">
        <v>136</v>
      </c>
      <c r="R29" s="679"/>
      <c r="S29">
        <v>434</v>
      </c>
      <c r="T29" s="15" t="s">
        <v>131</v>
      </c>
    </row>
    <row r="30" spans="1:20" ht="20.100000000000001" customHeight="1">
      <c r="A30" s="88">
        <v>2</v>
      </c>
      <c r="B30" s="123">
        <v>15.45</v>
      </c>
      <c r="C30" s="113">
        <v>246</v>
      </c>
      <c r="D30" s="19">
        <v>3694</v>
      </c>
      <c r="E30" s="19">
        <v>39</v>
      </c>
      <c r="F30" s="119">
        <v>232.2</v>
      </c>
      <c r="G30" s="115">
        <f>D30/F30</f>
        <v>15.908699397071491</v>
      </c>
      <c r="H30" s="34">
        <v>1</v>
      </c>
      <c r="I30" s="679" t="s">
        <v>128</v>
      </c>
      <c r="J30" s="679"/>
      <c r="K30" s="679" t="s">
        <v>138</v>
      </c>
      <c r="L30" s="679"/>
      <c r="O30" s="679" t="s">
        <v>128</v>
      </c>
      <c r="P30" s="679"/>
      <c r="Q30" s="679" t="s">
        <v>137</v>
      </c>
      <c r="R30" s="679"/>
      <c r="S30">
        <v>60</v>
      </c>
      <c r="T30" s="15" t="s">
        <v>132</v>
      </c>
    </row>
    <row r="31" spans="1:20" ht="20.100000000000001" customHeight="1">
      <c r="A31" s="88"/>
      <c r="B31" s="123"/>
      <c r="C31" s="113"/>
      <c r="D31" s="19"/>
      <c r="E31" s="19"/>
      <c r="F31" s="119"/>
      <c r="G31" s="115"/>
      <c r="H31" s="34"/>
      <c r="I31" s="680"/>
      <c r="J31" s="681"/>
      <c r="K31" s="679"/>
      <c r="L31" s="679"/>
      <c r="O31" s="679" t="s">
        <v>129</v>
      </c>
      <c r="P31" s="679"/>
      <c r="Q31" s="679" t="s">
        <v>138</v>
      </c>
      <c r="R31" s="679"/>
      <c r="S31">
        <v>170</v>
      </c>
      <c r="T31" s="15" t="s">
        <v>133</v>
      </c>
    </row>
    <row r="32" spans="1:20" ht="20.100000000000001" customHeight="1">
      <c r="A32" s="34"/>
      <c r="B32" s="119"/>
      <c r="C32" s="113"/>
      <c r="D32" s="19"/>
      <c r="E32" s="19"/>
      <c r="F32" s="119"/>
      <c r="G32" s="115"/>
      <c r="H32" s="34"/>
      <c r="I32" s="679"/>
      <c r="J32" s="679"/>
      <c r="K32" s="679"/>
      <c r="L32" s="679"/>
      <c r="O32" s="679" t="s">
        <v>130</v>
      </c>
      <c r="P32" s="679"/>
      <c r="Q32" s="679" t="s">
        <v>139</v>
      </c>
      <c r="R32" s="679"/>
      <c r="S32">
        <v>1078</v>
      </c>
      <c r="T32" s="15" t="s">
        <v>134</v>
      </c>
    </row>
    <row r="33" spans="1:20" ht="20.100000000000001" customHeight="1">
      <c r="A33" s="34"/>
      <c r="B33" s="116"/>
      <c r="C33" s="116"/>
      <c r="D33" s="116">
        <f>SUM(D29:D32)</f>
        <v>10123</v>
      </c>
      <c r="E33" s="116">
        <f>SUM(E29:E32)</f>
        <v>97</v>
      </c>
      <c r="F33" s="119">
        <f>SUM(F29:F32)</f>
        <v>464.4</v>
      </c>
      <c r="G33" s="115">
        <f>D33/F33</f>
        <v>21.798018949181742</v>
      </c>
      <c r="H33" s="116">
        <f>SUM(H29:H32)</f>
        <v>2</v>
      </c>
      <c r="I33" s="682"/>
      <c r="J33" s="682"/>
      <c r="K33" s="682"/>
      <c r="L33" s="682"/>
      <c r="O33" s="680" t="s">
        <v>142</v>
      </c>
      <c r="P33" s="681"/>
      <c r="Q33" s="679" t="s">
        <v>152</v>
      </c>
      <c r="R33" s="679"/>
      <c r="S33">
        <v>191</v>
      </c>
      <c r="T33" s="15" t="s">
        <v>135</v>
      </c>
    </row>
    <row r="37" spans="1:20" ht="15" customHeight="1">
      <c r="F37" s="16"/>
    </row>
    <row r="44" spans="1:20" ht="15" customHeight="1">
      <c r="A44">
        <v>3183</v>
      </c>
      <c r="B44">
        <v>3441</v>
      </c>
      <c r="C44">
        <v>3378</v>
      </c>
      <c r="D44">
        <v>1779</v>
      </c>
      <c r="E44">
        <v>80</v>
      </c>
    </row>
    <row r="45" spans="1:20" ht="15" customHeight="1">
      <c r="A45">
        <v>1326</v>
      </c>
      <c r="B45">
        <v>2593</v>
      </c>
      <c r="C45">
        <v>5129</v>
      </c>
      <c r="D45">
        <v>2003</v>
      </c>
      <c r="E45">
        <v>534</v>
      </c>
    </row>
    <row r="46" spans="1:20" ht="15" customHeight="1">
      <c r="A46">
        <v>2606</v>
      </c>
      <c r="B46">
        <v>2842</v>
      </c>
      <c r="C46">
        <v>6482</v>
      </c>
      <c r="E46">
        <v>528</v>
      </c>
    </row>
    <row r="47" spans="1:20" ht="15" customHeight="1">
      <c r="A47">
        <v>2120</v>
      </c>
      <c r="B47">
        <v>876</v>
      </c>
      <c r="C47">
        <v>2275</v>
      </c>
      <c r="E47">
        <v>-12</v>
      </c>
    </row>
    <row r="48" spans="1:20" ht="15" customHeight="1">
      <c r="A48">
        <v>113</v>
      </c>
      <c r="B48">
        <v>702</v>
      </c>
      <c r="C48">
        <v>7221</v>
      </c>
    </row>
    <row r="49" spans="1:3" ht="15" customHeight="1">
      <c r="A49">
        <v>1694</v>
      </c>
      <c r="B49">
        <v>8744</v>
      </c>
      <c r="C49">
        <v>1057</v>
      </c>
    </row>
    <row r="50" spans="1:3" ht="15" customHeight="1">
      <c r="A50">
        <v>3464</v>
      </c>
      <c r="B50">
        <v>390</v>
      </c>
      <c r="C50">
        <v>9567</v>
      </c>
    </row>
    <row r="51" spans="1:3" ht="15" customHeight="1">
      <c r="A51">
        <v>4551</v>
      </c>
      <c r="B51">
        <v>1994</v>
      </c>
      <c r="C51">
        <v>1015</v>
      </c>
    </row>
    <row r="52" spans="1:3" ht="15" customHeight="1">
      <c r="A52">
        <v>640</v>
      </c>
      <c r="B52">
        <v>5825</v>
      </c>
    </row>
    <row r="53" spans="1:3" ht="15" customHeight="1">
      <c r="A53">
        <v>3629</v>
      </c>
      <c r="B53">
        <v>10310</v>
      </c>
    </row>
    <row r="54" spans="1:3" ht="15" customHeight="1">
      <c r="A54">
        <v>1391</v>
      </c>
    </row>
    <row r="55" spans="1:3" ht="15" customHeight="1">
      <c r="A55">
        <v>5610</v>
      </c>
    </row>
    <row r="56" spans="1:3" ht="15" customHeight="1">
      <c r="A56">
        <v>2973</v>
      </c>
    </row>
    <row r="57" spans="1:3" ht="15" customHeight="1">
      <c r="A57">
        <v>7022</v>
      </c>
    </row>
    <row r="58" spans="1:3" ht="15" customHeight="1">
      <c r="A58">
        <v>7510</v>
      </c>
    </row>
    <row r="59" spans="1:3" ht="15" customHeight="1">
      <c r="A59">
        <v>4285</v>
      </c>
    </row>
    <row r="60" spans="1:3" ht="15" customHeight="1">
      <c r="A60">
        <v>10971</v>
      </c>
    </row>
  </sheetData>
  <mergeCells count="50">
    <mergeCell ref="C6:D6"/>
    <mergeCell ref="A1:H1"/>
    <mergeCell ref="C2:D2"/>
    <mergeCell ref="C3:D3"/>
    <mergeCell ref="C4:D4"/>
    <mergeCell ref="C5:D5"/>
    <mergeCell ref="C22:D22"/>
    <mergeCell ref="C21:D21"/>
    <mergeCell ref="C7:D7"/>
    <mergeCell ref="C8:D8"/>
    <mergeCell ref="C9:D9"/>
    <mergeCell ref="C10:D10"/>
    <mergeCell ref="C12:D12"/>
    <mergeCell ref="C13:D13"/>
    <mergeCell ref="C15:D15"/>
    <mergeCell ref="C16:D16"/>
    <mergeCell ref="C17:D17"/>
    <mergeCell ref="C19:D19"/>
    <mergeCell ref="C20:D20"/>
    <mergeCell ref="C14:D14"/>
    <mergeCell ref="C11:D11"/>
    <mergeCell ref="C18:D18"/>
    <mergeCell ref="C23:D23"/>
    <mergeCell ref="C24:D24"/>
    <mergeCell ref="A27:F27"/>
    <mergeCell ref="K27:L27"/>
    <mergeCell ref="O28:P28"/>
    <mergeCell ref="I29:J29"/>
    <mergeCell ref="K29:L29"/>
    <mergeCell ref="O29:P29"/>
    <mergeCell ref="Q29:R29"/>
    <mergeCell ref="I28:J28"/>
    <mergeCell ref="K28:L28"/>
    <mergeCell ref="Q28:R28"/>
    <mergeCell ref="I30:J30"/>
    <mergeCell ref="K30:L30"/>
    <mergeCell ref="O30:P30"/>
    <mergeCell ref="Q30:R30"/>
    <mergeCell ref="I31:J31"/>
    <mergeCell ref="K31:L31"/>
    <mergeCell ref="O31:P31"/>
    <mergeCell ref="Q31:R31"/>
    <mergeCell ref="I32:J32"/>
    <mergeCell ref="K32:L32"/>
    <mergeCell ref="O32:P32"/>
    <mergeCell ref="Q32:R32"/>
    <mergeCell ref="I33:J33"/>
    <mergeCell ref="K33:L33"/>
    <mergeCell ref="O33:P33"/>
    <mergeCell ref="Q33:R33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4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Y123"/>
  <sheetViews>
    <sheetView topLeftCell="A50" zoomScale="90" zoomScaleNormal="90" workbookViewId="0">
      <selection sqref="A1:J1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302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418"/>
      <c r="B3" s="705" t="s">
        <v>65</v>
      </c>
      <c r="C3" s="706"/>
      <c r="D3" s="707"/>
      <c r="E3" s="427" t="s">
        <v>65</v>
      </c>
      <c r="F3" s="705" t="s">
        <v>67</v>
      </c>
      <c r="G3" s="707"/>
      <c r="H3" s="429"/>
      <c r="I3" s="427" t="s">
        <v>66</v>
      </c>
      <c r="J3" s="36"/>
      <c r="L3" s="698" t="s">
        <v>86</v>
      </c>
      <c r="M3" s="698"/>
      <c r="O3" s="418"/>
      <c r="P3" s="699" t="s">
        <v>65</v>
      </c>
      <c r="Q3" s="699"/>
      <c r="R3" s="699"/>
      <c r="S3" s="427" t="s">
        <v>65</v>
      </c>
      <c r="T3" s="427"/>
      <c r="U3" s="427" t="s">
        <v>67</v>
      </c>
      <c r="V3" s="27"/>
      <c r="X3" s="698" t="s">
        <v>86</v>
      </c>
      <c r="Y3" s="698"/>
      <c r="AA3" s="418"/>
      <c r="AB3" s="699" t="s">
        <v>65</v>
      </c>
      <c r="AC3" s="699"/>
      <c r="AD3" s="699"/>
      <c r="AE3" s="427" t="s">
        <v>65</v>
      </c>
      <c r="AF3" s="427"/>
      <c r="AG3" s="427" t="s">
        <v>69</v>
      </c>
      <c r="AH3" s="27"/>
      <c r="AK3" s="698" t="s">
        <v>86</v>
      </c>
      <c r="AL3" s="698"/>
      <c r="AN3" s="418"/>
      <c r="AO3" s="699" t="s">
        <v>65</v>
      </c>
      <c r="AP3" s="699"/>
      <c r="AQ3" s="699"/>
      <c r="AR3" s="427" t="s">
        <v>65</v>
      </c>
      <c r="AS3" s="427"/>
      <c r="AT3" s="427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428" t="s">
        <v>6</v>
      </c>
      <c r="E4" s="428" t="s">
        <v>104</v>
      </c>
      <c r="F4" s="428" t="s">
        <v>0</v>
      </c>
      <c r="G4" s="428" t="s">
        <v>68</v>
      </c>
      <c r="H4" s="428" t="s">
        <v>81</v>
      </c>
      <c r="I4" s="428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428" t="s">
        <v>6</v>
      </c>
      <c r="S4" s="428" t="s">
        <v>104</v>
      </c>
      <c r="T4" s="428" t="s">
        <v>81</v>
      </c>
      <c r="U4" s="428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428" t="s">
        <v>6</v>
      </c>
      <c r="AE4" s="428" t="s">
        <v>104</v>
      </c>
      <c r="AF4" s="428" t="s">
        <v>81</v>
      </c>
      <c r="AG4" s="428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428" t="s">
        <v>6</v>
      </c>
      <c r="AR4" s="428" t="s">
        <v>104</v>
      </c>
      <c r="AS4" s="428" t="s">
        <v>81</v>
      </c>
      <c r="AT4" s="428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5257</v>
      </c>
      <c r="C5" s="24">
        <v>95</v>
      </c>
      <c r="D5" s="24"/>
      <c r="E5" s="24">
        <v>267</v>
      </c>
      <c r="F5" s="24"/>
      <c r="G5" s="24"/>
      <c r="H5" s="22">
        <f t="shared" ref="H5:H18" si="0">B5-D5</f>
        <v>5257</v>
      </c>
      <c r="I5" s="22">
        <f t="shared" ref="I5:I18" si="1">G5+F5</f>
        <v>0</v>
      </c>
      <c r="J5" s="38">
        <f>B5/928.72</f>
        <v>5.6604789387544141</v>
      </c>
      <c r="K5" s="431"/>
      <c r="L5" s="431"/>
      <c r="M5" s="431"/>
      <c r="N5" s="431"/>
      <c r="O5" s="26" t="s">
        <v>70</v>
      </c>
      <c r="P5" s="23">
        <v>19894</v>
      </c>
      <c r="Q5" s="24">
        <v>148</v>
      </c>
      <c r="R5" s="24"/>
      <c r="S5" s="24"/>
      <c r="T5" s="22">
        <f t="shared" ref="T5:T28" si="2">P5-R5</f>
        <v>19894</v>
      </c>
      <c r="U5" s="24"/>
      <c r="V5" s="44">
        <f>P5/1191.62</f>
        <v>16.694919521323914</v>
      </c>
      <c r="AA5" s="26" t="s">
        <v>143</v>
      </c>
      <c r="AB5" s="89">
        <v>14492</v>
      </c>
      <c r="AC5" s="89">
        <v>175</v>
      </c>
      <c r="AD5" s="89"/>
      <c r="AE5" s="89">
        <v>58</v>
      </c>
      <c r="AF5" s="22">
        <f t="shared" ref="AF5:AF28" si="3">AB5-AD5</f>
        <v>14492</v>
      </c>
      <c r="AG5" s="89"/>
      <c r="AH5" s="44">
        <f>SUM(AB5:AB6)/384.4</f>
        <v>56.826222684703438</v>
      </c>
      <c r="AJ5" s="21"/>
      <c r="AN5" s="26" t="s">
        <v>82</v>
      </c>
      <c r="AO5" s="89">
        <v>16526</v>
      </c>
      <c r="AP5" s="89">
        <v>168</v>
      </c>
      <c r="AQ5" s="89"/>
      <c r="AR5" s="89">
        <v>1371</v>
      </c>
      <c r="AS5" s="22">
        <f t="shared" ref="AS5:AS28" si="4">AO5-AQ5</f>
        <v>16526</v>
      </c>
      <c r="AT5" s="89"/>
      <c r="AU5" s="44">
        <f>SUM(AO5:AO6)/384.4</f>
        <v>42.991675338189388</v>
      </c>
      <c r="AW5" s="21"/>
    </row>
    <row r="6" spans="1:51" ht="24.75" customHeight="1">
      <c r="A6" s="26"/>
      <c r="B6" s="23"/>
      <c r="C6" s="24"/>
      <c r="D6" s="24"/>
      <c r="E6" s="24">
        <v>259</v>
      </c>
      <c r="F6" s="24"/>
      <c r="G6" s="24"/>
      <c r="H6" s="22">
        <f t="shared" si="0"/>
        <v>0</v>
      </c>
      <c r="I6" s="22">
        <f t="shared" si="1"/>
        <v>0</v>
      </c>
      <c r="J6" s="38"/>
      <c r="K6" s="431"/>
      <c r="L6" s="431"/>
      <c r="M6" s="431"/>
      <c r="N6" s="431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7352</v>
      </c>
      <c r="AC6" s="89">
        <v>102</v>
      </c>
      <c r="AD6" s="89"/>
      <c r="AE6" s="89">
        <v>57</v>
      </c>
      <c r="AF6" s="22">
        <f t="shared" si="3"/>
        <v>7352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4336</v>
      </c>
      <c r="C7" s="24">
        <v>104</v>
      </c>
      <c r="D7" s="24"/>
      <c r="E7" s="24"/>
      <c r="F7" s="24"/>
      <c r="G7" s="24"/>
      <c r="H7" s="22">
        <f t="shared" si="0"/>
        <v>4336</v>
      </c>
      <c r="I7" s="22">
        <f t="shared" si="1"/>
        <v>0</v>
      </c>
      <c r="J7" s="38">
        <f>B7/902.14</f>
        <v>4.8063493471079877</v>
      </c>
      <c r="K7" s="431"/>
      <c r="L7" s="431"/>
      <c r="M7" s="431"/>
      <c r="N7" s="431"/>
      <c r="O7" s="26" t="s">
        <v>8</v>
      </c>
      <c r="P7" s="23">
        <v>10242</v>
      </c>
      <c r="Q7" s="24">
        <v>168</v>
      </c>
      <c r="R7" s="24"/>
      <c r="S7" s="24">
        <v>413</v>
      </c>
      <c r="T7" s="22">
        <f t="shared" si="2"/>
        <v>10242</v>
      </c>
      <c r="U7" s="24"/>
      <c r="V7" s="44">
        <f>P7/949.48</f>
        <v>10.786957071238994</v>
      </c>
      <c r="AA7" s="26" t="s">
        <v>145</v>
      </c>
      <c r="AB7" s="23">
        <v>6557</v>
      </c>
      <c r="AC7" s="24">
        <v>77</v>
      </c>
      <c r="AD7" s="24"/>
      <c r="AE7" s="24">
        <v>189</v>
      </c>
      <c r="AF7" s="22">
        <f t="shared" si="3"/>
        <v>6557</v>
      </c>
      <c r="AG7" s="24"/>
      <c r="AH7" s="44">
        <f>AB7/550.22</f>
        <v>11.917051361273671</v>
      </c>
      <c r="AJ7" s="21"/>
      <c r="AN7" s="26" t="s">
        <v>74</v>
      </c>
      <c r="AO7" s="23">
        <v>13765</v>
      </c>
      <c r="AP7" s="24">
        <v>114</v>
      </c>
      <c r="AQ7" s="24"/>
      <c r="AR7" s="24">
        <v>173</v>
      </c>
      <c r="AS7" s="22">
        <f t="shared" si="4"/>
        <v>13765</v>
      </c>
      <c r="AT7" s="24"/>
      <c r="AU7" s="44">
        <f>AO7/550.22</f>
        <v>25.017265820944349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431"/>
      <c r="L8" s="431"/>
      <c r="M8" s="431"/>
      <c r="N8" s="431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>
        <v>333</v>
      </c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>
        <v>98</v>
      </c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9380</v>
      </c>
      <c r="C9" s="24">
        <v>162</v>
      </c>
      <c r="D9" s="24"/>
      <c r="E9" s="24">
        <v>544</v>
      </c>
      <c r="F9" s="24"/>
      <c r="G9" s="24"/>
      <c r="H9" s="22">
        <f t="shared" si="0"/>
        <v>9380</v>
      </c>
      <c r="I9" s="22">
        <f t="shared" si="1"/>
        <v>0</v>
      </c>
      <c r="J9" s="38">
        <f>B9/1006.28</f>
        <v>9.3214612235163177</v>
      </c>
      <c r="K9" s="431"/>
      <c r="L9" s="431"/>
      <c r="M9" s="431"/>
      <c r="N9" s="431"/>
      <c r="O9" s="26" t="s">
        <v>10</v>
      </c>
      <c r="P9" s="23">
        <v>14966</v>
      </c>
      <c r="Q9" s="24">
        <v>159</v>
      </c>
      <c r="R9" s="24"/>
      <c r="S9" s="24">
        <v>112</v>
      </c>
      <c r="T9" s="22">
        <f t="shared" si="2"/>
        <v>14966</v>
      </c>
      <c r="U9" s="24"/>
      <c r="V9" s="44">
        <f>P9/902.14</f>
        <v>16.589442880262489</v>
      </c>
      <c r="AA9" s="26" t="s">
        <v>80</v>
      </c>
      <c r="AB9" s="23">
        <v>8016</v>
      </c>
      <c r="AC9" s="24">
        <v>210</v>
      </c>
      <c r="AD9" s="24"/>
      <c r="AE9" s="24">
        <v>135</v>
      </c>
      <c r="AF9" s="22">
        <f t="shared" si="3"/>
        <v>8016</v>
      </c>
      <c r="AG9" s="24"/>
      <c r="AH9" s="44">
        <f>AB9/555.02</f>
        <v>14.442722784764513</v>
      </c>
      <c r="AI9" s="431">
        <v>0</v>
      </c>
      <c r="AJ9" s="21"/>
      <c r="AN9" s="26" t="s">
        <v>18</v>
      </c>
      <c r="AO9" s="89">
        <v>11203</v>
      </c>
      <c r="AP9" s="89">
        <v>130</v>
      </c>
      <c r="AQ9" s="89"/>
      <c r="AR9" s="89">
        <v>396</v>
      </c>
      <c r="AS9" s="22">
        <f t="shared" si="4"/>
        <v>11203</v>
      </c>
      <c r="AT9" s="89"/>
      <c r="AU9" s="44">
        <f>AO9/862.06</f>
        <v>12.995615154397607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431"/>
      <c r="L10" s="431"/>
      <c r="M10" s="431"/>
      <c r="N10" s="431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431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4086</v>
      </c>
      <c r="C11" s="24">
        <v>90</v>
      </c>
      <c r="D11" s="24"/>
      <c r="E11" s="24">
        <v>283</v>
      </c>
      <c r="F11" s="24"/>
      <c r="G11" s="24"/>
      <c r="H11" s="22">
        <f t="shared" si="0"/>
        <v>4086</v>
      </c>
      <c r="I11" s="22">
        <f t="shared" si="1"/>
        <v>0</v>
      </c>
      <c r="J11" s="38">
        <f>B11/1264.24</f>
        <v>3.2319812693792316</v>
      </c>
      <c r="K11" s="431"/>
      <c r="L11" s="431"/>
      <c r="M11" s="431"/>
      <c r="N11" s="431">
        <v>10726</v>
      </c>
      <c r="O11" s="26" t="s">
        <v>72</v>
      </c>
      <c r="P11" s="23">
        <v>11248</v>
      </c>
      <c r="Q11" s="24">
        <v>225</v>
      </c>
      <c r="R11" s="24"/>
      <c r="S11" s="24">
        <v>857</v>
      </c>
      <c r="T11" s="22">
        <f t="shared" si="2"/>
        <v>11248</v>
      </c>
      <c r="U11" s="24"/>
      <c r="V11" s="44">
        <f>P11/992.14</f>
        <v>11.337109682101316</v>
      </c>
      <c r="AA11" s="26" t="s">
        <v>76</v>
      </c>
      <c r="AB11" s="23">
        <v>11254</v>
      </c>
      <c r="AC11" s="24">
        <v>259</v>
      </c>
      <c r="AD11" s="24"/>
      <c r="AE11" s="24">
        <v>435</v>
      </c>
      <c r="AF11" s="22">
        <f t="shared" si="3"/>
        <v>11254</v>
      </c>
      <c r="AG11" s="24"/>
      <c r="AH11" s="44">
        <f>AB11/555.02</f>
        <v>20.276746783899679</v>
      </c>
      <c r="AI11" s="431">
        <v>0</v>
      </c>
      <c r="AJ11" s="21"/>
      <c r="AN11" s="26" t="s">
        <v>18</v>
      </c>
      <c r="AO11" s="23">
        <v>14223</v>
      </c>
      <c r="AP11" s="24">
        <v>123</v>
      </c>
      <c r="AQ11" s="24"/>
      <c r="AR11" s="24">
        <v>563</v>
      </c>
      <c r="AS11" s="22">
        <f t="shared" si="4"/>
        <v>14223</v>
      </c>
      <c r="AT11" s="24"/>
      <c r="AU11" s="44">
        <f>AO11/555.02</f>
        <v>25.626103563835539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431"/>
      <c r="L12" s="431"/>
      <c r="M12" s="431"/>
      <c r="N12" s="431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431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11027</v>
      </c>
      <c r="C13" s="24">
        <v>75</v>
      </c>
      <c r="D13" s="24"/>
      <c r="E13" s="24">
        <v>285</v>
      </c>
      <c r="F13" s="24"/>
      <c r="G13" s="24"/>
      <c r="H13" s="22">
        <f t="shared" si="0"/>
        <v>11027</v>
      </c>
      <c r="I13" s="22">
        <f t="shared" si="1"/>
        <v>0</v>
      </c>
      <c r="J13" s="38">
        <f>B13/952.08</f>
        <v>11.582009915133181</v>
      </c>
      <c r="K13" s="431"/>
      <c r="L13" s="431"/>
      <c r="M13" s="431"/>
      <c r="N13" s="431">
        <v>0</v>
      </c>
      <c r="O13" s="26" t="s">
        <v>71</v>
      </c>
      <c r="P13" s="23">
        <v>14283</v>
      </c>
      <c r="Q13" s="24">
        <v>166</v>
      </c>
      <c r="R13" s="24"/>
      <c r="S13" s="24">
        <v>223</v>
      </c>
      <c r="T13" s="22">
        <f t="shared" si="2"/>
        <v>14283</v>
      </c>
      <c r="U13" s="24"/>
      <c r="V13" s="44">
        <f>SUM(P13:P14)/463.52</f>
        <v>30.814204349326889</v>
      </c>
      <c r="AA13" s="26" t="s">
        <v>78</v>
      </c>
      <c r="AB13" s="23">
        <v>8001</v>
      </c>
      <c r="AC13" s="24">
        <v>173</v>
      </c>
      <c r="AD13" s="24"/>
      <c r="AE13" s="24">
        <v>209</v>
      </c>
      <c r="AF13" s="22">
        <f t="shared" si="3"/>
        <v>8001</v>
      </c>
      <c r="AG13" s="24"/>
      <c r="AH13" s="44">
        <f>AB13/555.02</f>
        <v>14.415696731649311</v>
      </c>
      <c r="AI13" s="431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431"/>
      <c r="L14" s="431"/>
      <c r="M14" s="431"/>
      <c r="N14" s="431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431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431"/>
      <c r="L15" s="431"/>
      <c r="M15" s="431"/>
      <c r="N15" s="431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9955</v>
      </c>
      <c r="AC15" s="24">
        <v>179</v>
      </c>
      <c r="AD15" s="24"/>
      <c r="AE15" s="24">
        <v>242</v>
      </c>
      <c r="AF15" s="22">
        <f t="shared" si="3"/>
        <v>9955</v>
      </c>
      <c r="AG15" s="24"/>
      <c r="AH15" s="44">
        <f>AB15/355.58</f>
        <v>27.996512739749143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431"/>
      <c r="L16" s="431"/>
      <c r="M16" s="431"/>
      <c r="N16" s="431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431"/>
      <c r="L17" s="431"/>
      <c r="M17" s="431"/>
      <c r="N17" s="431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12224</v>
      </c>
      <c r="AC17" s="24">
        <v>240</v>
      </c>
      <c r="AD17" s="24"/>
      <c r="AE17" s="24">
        <v>161</v>
      </c>
      <c r="AF17" s="22">
        <f t="shared" si="3"/>
        <v>12224</v>
      </c>
      <c r="AG17" s="24"/>
      <c r="AH17" s="44">
        <f>AB17/568.06</f>
        <v>21.518853642220893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431"/>
      <c r="L18" s="431"/>
      <c r="M18" s="431"/>
      <c r="N18" s="431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431"/>
      <c r="L19" s="431"/>
      <c r="M19" s="431"/>
      <c r="N19" s="431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9384</v>
      </c>
      <c r="AC19" s="24">
        <v>168</v>
      </c>
      <c r="AD19" s="24"/>
      <c r="AE19" s="24">
        <v>46</v>
      </c>
      <c r="AF19" s="22">
        <f t="shared" si="3"/>
        <v>9384</v>
      </c>
      <c r="AG19" s="24"/>
      <c r="AH19" s="44">
        <f>AB19/555.02</f>
        <v>16.907498828871031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431"/>
      <c r="L20" s="431"/>
      <c r="M20" s="431"/>
      <c r="N20" s="431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>
        <v>320</v>
      </c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431"/>
      <c r="L21" s="431"/>
      <c r="M21" s="431"/>
      <c r="N21" s="431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431"/>
      <c r="L22" s="431"/>
      <c r="M22" s="431"/>
      <c r="N22" s="431"/>
      <c r="O22" s="25" t="s">
        <v>109</v>
      </c>
      <c r="P22" s="23">
        <f>S29</f>
        <v>1605</v>
      </c>
      <c r="Q22" s="24"/>
      <c r="R22" s="24"/>
      <c r="S22" s="24"/>
      <c r="T22" s="22">
        <f t="shared" si="2"/>
        <v>1605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1638</v>
      </c>
      <c r="C23" s="89"/>
      <c r="D23" s="89"/>
      <c r="E23" s="89"/>
      <c r="F23" s="89">
        <v>93213</v>
      </c>
      <c r="G23" s="89"/>
      <c r="H23" s="22"/>
      <c r="I23" s="22"/>
      <c r="J23" s="39"/>
      <c r="K23" s="431"/>
      <c r="L23" s="431"/>
      <c r="M23" s="431"/>
      <c r="N23" s="431"/>
      <c r="O23" s="25" t="s">
        <v>110</v>
      </c>
      <c r="P23" s="23">
        <f>D74</f>
        <v>1530</v>
      </c>
      <c r="Q23" s="24"/>
      <c r="R23" s="24"/>
      <c r="S23" s="24"/>
      <c r="T23" s="22">
        <f t="shared" si="2"/>
        <v>1530</v>
      </c>
      <c r="U23" s="24">
        <v>27188</v>
      </c>
      <c r="V23" s="44"/>
      <c r="AA23" s="26"/>
      <c r="AB23" s="23"/>
      <c r="AC23" s="24"/>
      <c r="AD23" s="24"/>
      <c r="AE23" s="24"/>
      <c r="AF23" s="22">
        <f t="shared" si="3"/>
        <v>0</v>
      </c>
      <c r="AG23" s="24">
        <v>34161</v>
      </c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431"/>
      <c r="L24" s="431"/>
      <c r="M24" s="431"/>
      <c r="N24" s="431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431"/>
      <c r="AN24" s="27"/>
      <c r="AO24" s="23"/>
      <c r="AP24" s="24"/>
      <c r="AQ24" s="24"/>
      <c r="AR24" s="24"/>
      <c r="AS24" s="22">
        <f t="shared" si="4"/>
        <v>0</v>
      </c>
      <c r="AT24" s="24">
        <v>19439</v>
      </c>
      <c r="AU24" s="44"/>
      <c r="AW24" s="431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431"/>
      <c r="L25" s="431"/>
      <c r="M25" s="431"/>
      <c r="N25" s="431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2185</v>
      </c>
      <c r="AC25" s="24"/>
      <c r="AD25" s="24"/>
      <c r="AE25" s="24"/>
      <c r="AF25" s="22">
        <f t="shared" si="3"/>
        <v>2185</v>
      </c>
      <c r="AG25" s="24"/>
      <c r="AH25" s="44"/>
      <c r="AJ25" s="431"/>
      <c r="AN25" s="26" t="s">
        <v>109</v>
      </c>
      <c r="AO25" s="23">
        <f>AR29</f>
        <v>2601</v>
      </c>
      <c r="AP25" s="24"/>
      <c r="AQ25" s="24"/>
      <c r="AR25" s="24"/>
      <c r="AS25" s="22">
        <f t="shared" si="4"/>
        <v>2601</v>
      </c>
      <c r="AT25" s="24"/>
      <c r="AU25" s="44"/>
      <c r="AW25" s="431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431"/>
      <c r="L26" s="431"/>
      <c r="M26" s="431"/>
      <c r="N26" s="431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2226</v>
      </c>
      <c r="AC26" s="24"/>
      <c r="AD26" s="24"/>
      <c r="AE26" s="24"/>
      <c r="AF26" s="22">
        <f t="shared" si="3"/>
        <v>2226</v>
      </c>
      <c r="AG26" s="24"/>
      <c r="AH26" s="44"/>
      <c r="AJ26" s="431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431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431"/>
      <c r="L27" s="431"/>
      <c r="M27" s="431"/>
      <c r="N27" s="431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431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431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431"/>
      <c r="L28" s="431"/>
      <c r="M28" s="431"/>
      <c r="N28" s="431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431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431"/>
    </row>
    <row r="29" spans="1:51" ht="24.75" customHeight="1">
      <c r="A29" s="26" t="s">
        <v>19</v>
      </c>
      <c r="B29" s="28">
        <f t="shared" ref="B29:I29" si="5">SUM(B5:B28)</f>
        <v>35724</v>
      </c>
      <c r="C29" s="28">
        <f t="shared" si="5"/>
        <v>526</v>
      </c>
      <c r="D29" s="28">
        <f t="shared" si="5"/>
        <v>0</v>
      </c>
      <c r="E29" s="28">
        <f t="shared" si="5"/>
        <v>1638</v>
      </c>
      <c r="F29" s="28">
        <f t="shared" si="5"/>
        <v>93213</v>
      </c>
      <c r="G29" s="28">
        <f t="shared" si="5"/>
        <v>0</v>
      </c>
      <c r="H29" s="28">
        <f t="shared" si="5"/>
        <v>34086</v>
      </c>
      <c r="I29" s="28">
        <f t="shared" si="5"/>
        <v>0</v>
      </c>
      <c r="J29" s="28"/>
      <c r="K29" s="431"/>
      <c r="L29" s="41">
        <f>SUM(L5:L28)</f>
        <v>0</v>
      </c>
      <c r="M29" s="41">
        <f>SUM(M5:M28)</f>
        <v>0</v>
      </c>
      <c r="N29" s="431"/>
      <c r="O29" s="26" t="s">
        <v>19</v>
      </c>
      <c r="P29" s="28">
        <f t="shared" ref="P29:U29" si="6">SUM(P5:P28)</f>
        <v>73768</v>
      </c>
      <c r="Q29" s="28">
        <f t="shared" si="6"/>
        <v>866</v>
      </c>
      <c r="R29" s="28">
        <f t="shared" si="6"/>
        <v>0</v>
      </c>
      <c r="S29" s="28">
        <f t="shared" si="6"/>
        <v>1605</v>
      </c>
      <c r="T29" s="28">
        <f t="shared" si="6"/>
        <v>73768</v>
      </c>
      <c r="U29" s="28">
        <f t="shared" si="6"/>
        <v>27188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91646</v>
      </c>
      <c r="AC29" s="28">
        <f t="shared" si="7"/>
        <v>1583</v>
      </c>
      <c r="AD29" s="28">
        <f t="shared" si="7"/>
        <v>0</v>
      </c>
      <c r="AE29" s="28">
        <f t="shared" si="7"/>
        <v>2185</v>
      </c>
      <c r="AF29" s="28">
        <f t="shared" si="7"/>
        <v>91646</v>
      </c>
      <c r="AG29" s="28">
        <f t="shared" si="7"/>
        <v>34161</v>
      </c>
      <c r="AH29" s="27"/>
      <c r="AJ29" s="431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58318</v>
      </c>
      <c r="AP29" s="28">
        <f t="shared" si="8"/>
        <v>535</v>
      </c>
      <c r="AQ29" s="28">
        <f t="shared" si="8"/>
        <v>0</v>
      </c>
      <c r="AR29" s="28">
        <f t="shared" si="8"/>
        <v>2601</v>
      </c>
      <c r="AS29" s="28">
        <f t="shared" si="8"/>
        <v>58318</v>
      </c>
      <c r="AT29" s="28">
        <f t="shared" si="8"/>
        <v>19439</v>
      </c>
      <c r="AU29" s="27"/>
      <c r="AW29" s="431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128937</v>
      </c>
      <c r="O32" s="25" t="s">
        <v>4</v>
      </c>
      <c r="P32">
        <f>P29-R29+U29</f>
        <v>100956</v>
      </c>
      <c r="AA32" s="25" t="s">
        <v>4</v>
      </c>
      <c r="AB32">
        <f>AB29-AD29+AG29</f>
        <v>125807</v>
      </c>
      <c r="AN32" s="25" t="s">
        <v>4</v>
      </c>
      <c r="AO32">
        <f>AO29-AQ29+AT29</f>
        <v>77757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428" t="s">
        <v>104</v>
      </c>
      <c r="N36" s="50" t="s">
        <v>3</v>
      </c>
      <c r="O36" s="50" t="s">
        <v>4</v>
      </c>
      <c r="P36" s="52" t="s">
        <v>5</v>
      </c>
      <c r="Q36" s="428" t="s">
        <v>104</v>
      </c>
    </row>
    <row r="37" spans="1:20" ht="24.95" customHeight="1">
      <c r="A37" s="45" t="s">
        <v>9</v>
      </c>
      <c r="B37" s="1">
        <v>4664</v>
      </c>
      <c r="C37" s="1">
        <v>170</v>
      </c>
      <c r="D37" s="89">
        <v>20</v>
      </c>
      <c r="E37" s="89"/>
      <c r="F37" s="89"/>
      <c r="I37" s="708" t="s">
        <v>41</v>
      </c>
      <c r="J37" s="709"/>
      <c r="K37" s="1">
        <v>3326</v>
      </c>
      <c r="L37" s="1">
        <v>202</v>
      </c>
      <c r="M37" s="89">
        <v>224</v>
      </c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>
        <v>3800</v>
      </c>
      <c r="C38" s="1">
        <v>106</v>
      </c>
      <c r="D38" s="89">
        <v>33</v>
      </c>
      <c r="E38" s="89"/>
      <c r="F38" s="89"/>
      <c r="I38" s="708" t="s">
        <v>43</v>
      </c>
      <c r="J38" s="709"/>
      <c r="K38" s="1">
        <v>2147</v>
      </c>
      <c r="L38" s="1">
        <v>104</v>
      </c>
      <c r="M38" s="89">
        <v>67</v>
      </c>
      <c r="N38" s="102" t="s">
        <v>39</v>
      </c>
      <c r="O38" s="1">
        <v>3380</v>
      </c>
      <c r="P38" s="47">
        <v>145</v>
      </c>
      <c r="Q38" s="89">
        <v>72</v>
      </c>
    </row>
    <row r="39" spans="1:20" ht="24.95" customHeight="1">
      <c r="A39" s="45" t="s">
        <v>12</v>
      </c>
      <c r="B39" s="1">
        <v>4803</v>
      </c>
      <c r="C39" s="1">
        <v>153</v>
      </c>
      <c r="D39" s="89">
        <v>288</v>
      </c>
      <c r="E39" s="89"/>
      <c r="F39" s="89"/>
      <c r="I39" s="694" t="s">
        <v>23</v>
      </c>
      <c r="J39" s="695"/>
      <c r="K39" s="1">
        <v>2684</v>
      </c>
      <c r="L39" s="1">
        <v>230</v>
      </c>
      <c r="M39" s="89">
        <v>56</v>
      </c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2517</v>
      </c>
      <c r="C40" s="1">
        <v>120</v>
      </c>
      <c r="D40" s="89">
        <v>33</v>
      </c>
      <c r="E40" s="89"/>
      <c r="F40" s="89"/>
      <c r="G40" s="431">
        <v>0</v>
      </c>
      <c r="I40" s="694" t="s">
        <v>25</v>
      </c>
      <c r="J40" s="695"/>
      <c r="K40" s="1">
        <v>6447</v>
      </c>
      <c r="L40" s="1">
        <v>204</v>
      </c>
      <c r="M40" s="89">
        <v>222</v>
      </c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>
        <v>4165</v>
      </c>
      <c r="C41" s="1">
        <v>246</v>
      </c>
      <c r="D41" s="89">
        <v>171</v>
      </c>
      <c r="E41" s="89"/>
      <c r="F41" s="89"/>
      <c r="G41" s="431">
        <v>0</v>
      </c>
      <c r="I41" s="694" t="s">
        <v>28</v>
      </c>
      <c r="J41" s="695"/>
      <c r="K41" s="1">
        <v>5569</v>
      </c>
      <c r="L41" s="1">
        <v>180</v>
      </c>
      <c r="M41" s="89">
        <v>143</v>
      </c>
      <c r="N41" s="49" t="s">
        <v>22</v>
      </c>
      <c r="O41" s="1">
        <v>5009</v>
      </c>
      <c r="P41" s="47">
        <v>257</v>
      </c>
      <c r="Q41" s="89">
        <v>130</v>
      </c>
    </row>
    <row r="42" spans="1:20" ht="24.95" customHeight="1">
      <c r="A42" s="45" t="s">
        <v>17</v>
      </c>
      <c r="B42" s="1">
        <v>4210</v>
      </c>
      <c r="C42" s="1">
        <v>171</v>
      </c>
      <c r="D42" s="89">
        <v>30</v>
      </c>
      <c r="E42" s="89"/>
      <c r="F42" s="89"/>
      <c r="G42" s="431">
        <v>0</v>
      </c>
      <c r="I42" s="694" t="s">
        <v>33</v>
      </c>
      <c r="J42" s="695"/>
      <c r="K42" s="1">
        <v>806</v>
      </c>
      <c r="L42" s="1">
        <v>82</v>
      </c>
      <c r="M42" s="89">
        <v>46</v>
      </c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>
        <v>1262</v>
      </c>
      <c r="C43" s="1">
        <v>111</v>
      </c>
      <c r="D43" s="89">
        <v>24</v>
      </c>
      <c r="E43" s="89"/>
      <c r="F43" s="89"/>
      <c r="G43" s="431">
        <v>0</v>
      </c>
      <c r="I43" s="694" t="s">
        <v>30</v>
      </c>
      <c r="J43" s="695"/>
      <c r="K43" s="1">
        <v>3168</v>
      </c>
      <c r="L43" s="1">
        <v>221</v>
      </c>
      <c r="M43" s="89">
        <v>59</v>
      </c>
      <c r="N43" s="46" t="s">
        <v>27</v>
      </c>
      <c r="O43" s="1">
        <v>3559</v>
      </c>
      <c r="P43" s="47">
        <v>282</v>
      </c>
      <c r="Q43" s="89">
        <v>74</v>
      </c>
    </row>
    <row r="44" spans="1:20" ht="24.95" customHeight="1">
      <c r="A44" s="45" t="s">
        <v>103</v>
      </c>
      <c r="B44" s="1"/>
      <c r="C44" s="1"/>
      <c r="D44" s="89"/>
      <c r="E44" s="89"/>
      <c r="F44" s="89"/>
      <c r="G44" s="431">
        <f>SUM(G40:G43)</f>
        <v>0</v>
      </c>
      <c r="I44" s="694" t="s">
        <v>38</v>
      </c>
      <c r="J44" s="695"/>
      <c r="K44" s="1">
        <v>2452</v>
      </c>
      <c r="L44" s="1">
        <v>189</v>
      </c>
      <c r="M44" s="89">
        <v>33</v>
      </c>
      <c r="N44" s="46" t="s">
        <v>26</v>
      </c>
      <c r="O44" s="83">
        <v>4163</v>
      </c>
      <c r="P44" s="84">
        <v>237</v>
      </c>
      <c r="Q44" s="89">
        <v>63</v>
      </c>
      <c r="T44" s="110"/>
    </row>
    <row r="45" spans="1:20" ht="24.95" customHeight="1">
      <c r="A45" s="45" t="s">
        <v>90</v>
      </c>
      <c r="B45" s="1">
        <v>11573</v>
      </c>
      <c r="C45" s="1">
        <v>175</v>
      </c>
      <c r="D45" s="89">
        <v>327</v>
      </c>
      <c r="E45" s="89"/>
      <c r="F45" s="89"/>
      <c r="G45" s="431"/>
      <c r="I45" s="694" t="s">
        <v>35</v>
      </c>
      <c r="J45" s="695"/>
      <c r="K45" s="1">
        <v>4669</v>
      </c>
      <c r="L45" s="1">
        <v>195</v>
      </c>
      <c r="M45" s="89">
        <v>171</v>
      </c>
      <c r="N45" s="46" t="s">
        <v>29</v>
      </c>
      <c r="O45" s="83">
        <v>2971</v>
      </c>
      <c r="P45" s="84">
        <v>209</v>
      </c>
      <c r="Q45" s="89">
        <v>102</v>
      </c>
    </row>
    <row r="46" spans="1:20" ht="24.95" customHeight="1">
      <c r="A46" s="45"/>
      <c r="B46" s="1"/>
      <c r="C46" s="1"/>
      <c r="D46" s="89">
        <v>30</v>
      </c>
      <c r="E46" s="89"/>
      <c r="F46" s="89">
        <v>1073</v>
      </c>
      <c r="I46" s="694" t="s">
        <v>44</v>
      </c>
      <c r="J46" s="695"/>
      <c r="K46" s="3"/>
      <c r="L46" s="3"/>
      <c r="M46" s="89"/>
      <c r="N46" s="46" t="s">
        <v>34</v>
      </c>
      <c r="O46" s="83">
        <v>3587</v>
      </c>
      <c r="P46" s="84">
        <v>202</v>
      </c>
      <c r="Q46" s="89">
        <v>108</v>
      </c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>
        <v>2567</v>
      </c>
      <c r="P47" s="84">
        <v>204</v>
      </c>
      <c r="Q47" s="89">
        <v>80</v>
      </c>
    </row>
    <row r="48" spans="1:20" ht="24.95" customHeight="1">
      <c r="A48" s="55"/>
      <c r="B48" s="89"/>
      <c r="C48" s="89"/>
      <c r="D48" s="89"/>
      <c r="E48" s="89"/>
      <c r="F48" s="89"/>
      <c r="I48" s="425"/>
      <c r="J48" s="426"/>
      <c r="K48" s="1"/>
      <c r="L48" s="1"/>
      <c r="M48" s="89"/>
      <c r="N48" s="46" t="s">
        <v>31</v>
      </c>
      <c r="O48" s="83">
        <v>6813</v>
      </c>
      <c r="P48" s="84">
        <v>707</v>
      </c>
      <c r="Q48" s="89">
        <v>246</v>
      </c>
    </row>
    <row r="49" spans="1:17" ht="24.95" customHeight="1">
      <c r="A49" s="55"/>
      <c r="B49" s="89"/>
      <c r="C49" s="89"/>
      <c r="D49" s="89"/>
      <c r="E49" s="89"/>
      <c r="F49" s="89"/>
      <c r="I49" s="425"/>
      <c r="J49" s="426"/>
      <c r="K49" s="1"/>
      <c r="L49" s="47"/>
      <c r="M49" s="89"/>
      <c r="N49" s="46" t="s">
        <v>99</v>
      </c>
      <c r="O49" s="86">
        <v>5384</v>
      </c>
      <c r="P49" s="84">
        <v>370</v>
      </c>
      <c r="Q49" s="89">
        <v>148</v>
      </c>
    </row>
    <row r="50" spans="1:17" ht="24.95" customHeight="1">
      <c r="A50" s="55"/>
      <c r="B50" s="89"/>
      <c r="C50" s="89"/>
      <c r="D50" s="89"/>
      <c r="E50" s="89"/>
      <c r="F50" s="89"/>
      <c r="I50" s="425"/>
      <c r="J50" s="426"/>
      <c r="K50" s="1"/>
      <c r="L50" s="47"/>
      <c r="M50" s="89"/>
      <c r="N50" s="46" t="s">
        <v>32</v>
      </c>
      <c r="O50" s="86">
        <v>3998</v>
      </c>
      <c r="P50" s="84">
        <v>238</v>
      </c>
      <c r="Q50" s="89">
        <v>40</v>
      </c>
    </row>
    <row r="51" spans="1:17" ht="24.95" customHeight="1">
      <c r="A51" s="45" t="s">
        <v>91</v>
      </c>
      <c r="B51" s="69">
        <f>K60</f>
        <v>31268</v>
      </c>
      <c r="C51" s="69">
        <f>L60</f>
        <v>1607</v>
      </c>
      <c r="D51" s="69">
        <f>M60</f>
        <v>1021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>
        <v>5549</v>
      </c>
      <c r="P51" s="85">
        <v>260</v>
      </c>
      <c r="Q51" s="69">
        <v>438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1977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1501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12388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70239</v>
      </c>
      <c r="C60" s="59">
        <f>SUM(C37:C59)</f>
        <v>2859</v>
      </c>
      <c r="D60" s="59">
        <f>SUM(D37:D59)</f>
        <v>1977</v>
      </c>
      <c r="E60" s="59">
        <f>SUM(E37:E59)</f>
        <v>0</v>
      </c>
      <c r="F60" s="59">
        <f>SUM(F37:F59)</f>
        <v>1073</v>
      </c>
      <c r="I60" s="97"/>
      <c r="J60" s="90"/>
      <c r="K60" s="56">
        <f>SUM(K37:K59)</f>
        <v>31268</v>
      </c>
      <c r="L60" s="56">
        <f>SUM(L37:L59)</f>
        <v>1607</v>
      </c>
      <c r="M60" s="59">
        <f>SUM(M37:M59)</f>
        <v>1021</v>
      </c>
      <c r="N60" s="79" t="s">
        <v>19</v>
      </c>
      <c r="O60" s="58">
        <f>SUM(O37:O59)</f>
        <v>60869</v>
      </c>
      <c r="P60" s="58">
        <f>SUM(P37:P59)</f>
        <v>3111</v>
      </c>
      <c r="Q60" s="59">
        <f>SUM(Q37:Q59)</f>
        <v>1501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71312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390564</v>
      </c>
      <c r="C65" s="697"/>
      <c r="D65" s="61" t="s">
        <v>5</v>
      </c>
      <c r="E65" s="62">
        <f>SUM(C60,P60,C29,Q29,AC29,AP29)</f>
        <v>9480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11507</v>
      </c>
      <c r="L65" s="688" t="s">
        <v>108</v>
      </c>
      <c r="M65" s="689"/>
      <c r="N65" s="690">
        <f>SUM(F60,F29,U29,AG29,AT29)</f>
        <v>175074</v>
      </c>
      <c r="O65" s="691"/>
    </row>
    <row r="66" spans="1:15" ht="15.75" customHeight="1">
      <c r="A66" s="430"/>
      <c r="B66" s="430"/>
      <c r="C66" s="430"/>
      <c r="D66" s="430"/>
      <c r="E66" s="430"/>
      <c r="F66" s="430"/>
      <c r="G66" s="430"/>
      <c r="H66" s="430"/>
      <c r="I66" s="430"/>
    </row>
    <row r="67" spans="1:15" ht="15.75" customHeight="1">
      <c r="A67" s="430"/>
      <c r="B67" s="430"/>
      <c r="C67" s="430"/>
      <c r="D67" s="430"/>
      <c r="E67" s="430"/>
      <c r="F67" s="430"/>
      <c r="G67" s="430"/>
      <c r="H67" s="430"/>
      <c r="I67" s="430"/>
    </row>
    <row r="68" spans="1:15" ht="15.75" customHeight="1">
      <c r="C68" s="430"/>
      <c r="D68" s="430"/>
      <c r="E68" s="430"/>
      <c r="F68" s="430"/>
      <c r="G68" s="430"/>
      <c r="H68" s="430"/>
      <c r="I68" s="430"/>
      <c r="O68">
        <v>801</v>
      </c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-175074</v>
      </c>
    </row>
    <row r="71" spans="1:15" ht="18.75">
      <c r="A71" s="7" t="s">
        <v>48</v>
      </c>
      <c r="B71" s="8">
        <v>10830</v>
      </c>
      <c r="C71" s="8">
        <v>1290</v>
      </c>
      <c r="D71" s="63">
        <v>1530</v>
      </c>
      <c r="E71" s="34"/>
      <c r="F71" s="34">
        <f>SUM(B71:E71)</f>
        <v>13650</v>
      </c>
      <c r="G71" s="33"/>
      <c r="H71" s="33"/>
      <c r="I71" s="179"/>
      <c r="J71" s="430"/>
      <c r="K71" s="5">
        <v>2</v>
      </c>
      <c r="L71" s="5">
        <v>9</v>
      </c>
      <c r="M71" s="5">
        <f>L71+K71</f>
        <v>11</v>
      </c>
    </row>
    <row r="72" spans="1:15" ht="18.75">
      <c r="A72" s="7" t="s">
        <v>49</v>
      </c>
      <c r="B72" s="8">
        <v>1558</v>
      </c>
      <c r="C72" s="8">
        <v>936</v>
      </c>
      <c r="D72" s="63"/>
      <c r="E72" s="34"/>
      <c r="F72" s="34">
        <f>SUM(B72:E72)</f>
        <v>2494</v>
      </c>
      <c r="G72" s="33"/>
      <c r="H72" s="33"/>
      <c r="I72" s="180"/>
      <c r="J72" s="430"/>
      <c r="K72" s="66">
        <v>32</v>
      </c>
      <c r="L72" s="67">
        <v>83</v>
      </c>
      <c r="M72" s="5">
        <f>L72+K72</f>
        <v>115</v>
      </c>
    </row>
    <row r="73" spans="1:15" ht="18.75">
      <c r="A73" s="10" t="s">
        <v>50</v>
      </c>
      <c r="B73" s="8"/>
      <c r="C73" s="8"/>
      <c r="D73" s="63"/>
      <c r="E73" s="34">
        <v>24</v>
      </c>
      <c r="F73" s="34"/>
      <c r="G73" s="33"/>
      <c r="H73" s="33"/>
      <c r="I73" s="180"/>
      <c r="J73" s="430"/>
      <c r="K73" s="9">
        <f>K71/K72*100-100</f>
        <v>-93.75</v>
      </c>
      <c r="L73" s="9">
        <f>L71/L72*100-100</f>
        <v>-89.156626506024097</v>
      </c>
      <c r="M73" s="9">
        <f>M71/M72*100-100</f>
        <v>-90.434782608695656</v>
      </c>
    </row>
    <row r="74" spans="1:15" ht="18.75">
      <c r="A74" s="10" t="s">
        <v>50</v>
      </c>
      <c r="B74" s="8">
        <f>B71+B72</f>
        <v>12388</v>
      </c>
      <c r="C74" s="8">
        <f>C71+C72</f>
        <v>2226</v>
      </c>
      <c r="D74" s="8">
        <f>D71+D72</f>
        <v>1530</v>
      </c>
      <c r="E74" s="8">
        <f>E71+E72</f>
        <v>0</v>
      </c>
      <c r="F74" s="34">
        <f>SUM(B74:E74)</f>
        <v>16144</v>
      </c>
      <c r="G74" s="33"/>
      <c r="H74" s="33"/>
      <c r="I74" s="180"/>
      <c r="J74" s="430"/>
      <c r="K74" s="430"/>
      <c r="L74" s="430"/>
    </row>
    <row r="75" spans="1:15" ht="15.75" customHeight="1">
      <c r="I75" s="180"/>
      <c r="J75" s="430"/>
      <c r="K75" s="430"/>
      <c r="L75" s="430"/>
    </row>
    <row r="76" spans="1:15" ht="18.75">
      <c r="A76" s="7" t="s">
        <v>51</v>
      </c>
      <c r="B76" s="6"/>
      <c r="C76" s="6">
        <v>1</v>
      </c>
      <c r="I76" s="181"/>
    </row>
    <row r="77" spans="1:15" ht="15.75" customHeight="1">
      <c r="I77" s="181"/>
    </row>
    <row r="78" spans="1:15" ht="15.75" customHeight="1">
      <c r="I78" s="181"/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430"/>
      <c r="F80" s="430"/>
      <c r="G80" s="430"/>
      <c r="H80" s="430"/>
      <c r="I80" s="183">
        <f>SUM(I71:I79)</f>
        <v>0</v>
      </c>
      <c r="J80" s="92"/>
      <c r="K80" s="93"/>
    </row>
    <row r="81" spans="1:15" ht="23.25">
      <c r="A81" s="687"/>
      <c r="B81" s="685"/>
      <c r="C81" s="686"/>
      <c r="D81" s="685"/>
      <c r="E81" s="430"/>
      <c r="F81" s="430"/>
      <c r="G81" s="430"/>
      <c r="H81" s="430"/>
      <c r="I81" s="430"/>
      <c r="J81" s="92"/>
      <c r="K81" s="93"/>
    </row>
    <row r="82" spans="1:15" ht="23.25">
      <c r="A82" s="687"/>
      <c r="B82" s="685"/>
      <c r="C82" s="686"/>
      <c r="D82" s="685"/>
      <c r="E82" s="430"/>
      <c r="F82" s="430"/>
      <c r="G82" s="430"/>
      <c r="H82" s="430"/>
      <c r="I82" s="430"/>
      <c r="J82" s="94"/>
      <c r="K82" s="93"/>
    </row>
    <row r="83" spans="1:15" ht="24">
      <c r="A83" s="684"/>
      <c r="B83" s="685"/>
      <c r="C83" s="686"/>
      <c r="D83" s="685"/>
      <c r="E83" s="430"/>
      <c r="F83" s="430"/>
      <c r="G83" s="430"/>
      <c r="H83" s="430"/>
      <c r="I83" s="430"/>
      <c r="J83" s="93"/>
      <c r="K83" s="93"/>
    </row>
    <row r="84" spans="1:15" ht="24">
      <c r="A84" s="684"/>
      <c r="B84" s="685"/>
      <c r="C84" s="686"/>
      <c r="D84" s="685"/>
      <c r="E84" s="430"/>
      <c r="F84" s="430"/>
      <c r="G84" s="430"/>
      <c r="H84" s="430"/>
      <c r="I84" s="430"/>
      <c r="J84" s="93"/>
      <c r="K84" s="93"/>
    </row>
    <row r="85" spans="1:15" ht="24">
      <c r="A85" s="684"/>
      <c r="B85" s="685"/>
      <c r="C85" s="686"/>
      <c r="D85" s="685"/>
      <c r="E85" s="430"/>
      <c r="F85" s="430"/>
      <c r="G85" s="430"/>
      <c r="H85" s="430"/>
      <c r="I85" s="430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85:B85"/>
    <mergeCell ref="C85:D85"/>
    <mergeCell ref="A82:B82"/>
    <mergeCell ref="C82:D82"/>
    <mergeCell ref="A83:B83"/>
    <mergeCell ref="C83:D83"/>
    <mergeCell ref="A84:B84"/>
    <mergeCell ref="C84:D84"/>
    <mergeCell ref="L65:M65"/>
    <mergeCell ref="N65:O65"/>
    <mergeCell ref="K78:L78"/>
    <mergeCell ref="K79:L79"/>
    <mergeCell ref="A80:D80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37:J37"/>
    <mergeCell ref="I38:J38"/>
    <mergeCell ref="I39:J39"/>
    <mergeCell ref="A1:J1"/>
    <mergeCell ref="O1:V1"/>
    <mergeCell ref="AA1:AH1"/>
    <mergeCell ref="AN1:AU1"/>
    <mergeCell ref="A2:J2"/>
    <mergeCell ref="O2:V2"/>
    <mergeCell ref="AA2:AH2"/>
    <mergeCell ref="AN2:AU2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59"/>
  <sheetViews>
    <sheetView topLeftCell="A15" zoomScale="110" zoomScaleNormal="110" zoomScaleSheetLayoutView="110" workbookViewId="0">
      <selection activeCell="D32" sqref="D32"/>
    </sheetView>
  </sheetViews>
  <sheetFormatPr defaultColWidth="14.42578125" defaultRowHeight="15" customHeight="1"/>
  <cols>
    <col min="1" max="1" width="11.5703125" bestFit="1" customWidth="1"/>
    <col min="2" max="2" width="15.5703125" customWidth="1"/>
    <col min="3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13" ht="20.25" customHeight="1">
      <c r="A1" s="660" t="s">
        <v>306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13" ht="27">
      <c r="A2" s="434" t="s">
        <v>52</v>
      </c>
      <c r="B2" s="217" t="s">
        <v>53</v>
      </c>
      <c r="C2" s="662" t="s">
        <v>54</v>
      </c>
      <c r="D2" s="662"/>
      <c r="E2" s="218" t="s">
        <v>55</v>
      </c>
      <c r="F2" s="434" t="s">
        <v>56</v>
      </c>
      <c r="G2" s="434" t="s">
        <v>57</v>
      </c>
      <c r="H2" s="434" t="s">
        <v>58</v>
      </c>
    </row>
    <row r="3" spans="1:13" ht="27">
      <c r="A3" s="19"/>
      <c r="B3" s="219"/>
      <c r="C3" s="663"/>
      <c r="D3" s="663"/>
      <c r="E3" s="121"/>
      <c r="F3" s="19"/>
      <c r="G3" s="19"/>
      <c r="H3" s="436" t="s">
        <v>296</v>
      </c>
    </row>
    <row r="4" spans="1:13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13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</row>
    <row r="6" spans="1:13">
      <c r="A6" s="19">
        <v>57</v>
      </c>
      <c r="B6" s="435">
        <v>6.15</v>
      </c>
      <c r="C6" s="666" t="s">
        <v>231</v>
      </c>
      <c r="D6" s="667"/>
      <c r="E6" s="19">
        <v>241.62</v>
      </c>
      <c r="F6" s="19">
        <v>4</v>
      </c>
      <c r="G6" s="19">
        <v>241.62</v>
      </c>
      <c r="H6" s="20" t="s">
        <v>232</v>
      </c>
      <c r="J6" s="129">
        <v>1</v>
      </c>
      <c r="L6" s="15"/>
      <c r="M6" s="16"/>
    </row>
    <row r="7" spans="1:13">
      <c r="A7" s="19">
        <v>61</v>
      </c>
      <c r="B7" s="463">
        <v>18.45</v>
      </c>
      <c r="C7" s="666" t="s">
        <v>148</v>
      </c>
      <c r="D7" s="667"/>
      <c r="E7" s="19">
        <v>107.23</v>
      </c>
      <c r="F7" s="19">
        <v>0</v>
      </c>
      <c r="G7" s="19">
        <v>10</v>
      </c>
      <c r="H7" s="436" t="s">
        <v>230</v>
      </c>
      <c r="J7" s="117"/>
      <c r="L7" s="15"/>
      <c r="M7" s="16"/>
    </row>
    <row r="8" spans="1:13">
      <c r="A8" s="19" t="s">
        <v>101</v>
      </c>
      <c r="B8" s="461">
        <v>5.3</v>
      </c>
      <c r="C8" s="659" t="s">
        <v>60</v>
      </c>
      <c r="D8" s="659"/>
      <c r="E8" s="121">
        <v>519.36</v>
      </c>
      <c r="F8" s="19">
        <v>13</v>
      </c>
      <c r="G8" s="19">
        <v>519.36</v>
      </c>
      <c r="H8" s="20" t="s">
        <v>59</v>
      </c>
      <c r="J8" s="117">
        <v>1</v>
      </c>
      <c r="L8" s="15"/>
      <c r="M8" s="16"/>
    </row>
    <row r="9" spans="1:13">
      <c r="A9" s="19"/>
      <c r="B9" s="461"/>
      <c r="C9" s="668"/>
      <c r="D9" s="669"/>
      <c r="E9" s="121"/>
      <c r="F9" s="19"/>
      <c r="G9" s="19"/>
      <c r="H9" s="20"/>
      <c r="J9" s="129"/>
      <c r="L9" s="15"/>
      <c r="M9" s="16"/>
    </row>
    <row r="10" spans="1:13" ht="18.75">
      <c r="A10" s="19"/>
      <c r="B10" s="461"/>
      <c r="C10" s="664" t="s">
        <v>21</v>
      </c>
      <c r="D10" s="664"/>
      <c r="E10" s="121"/>
      <c r="F10" s="19"/>
      <c r="G10" s="19"/>
      <c r="H10" s="20"/>
      <c r="J10" s="129"/>
      <c r="L10" s="15"/>
      <c r="M10" s="16"/>
    </row>
    <row r="11" spans="1:13">
      <c r="A11" s="19">
        <v>31</v>
      </c>
      <c r="B11" s="461">
        <v>12.55</v>
      </c>
      <c r="C11" s="659" t="s">
        <v>93</v>
      </c>
      <c r="D11" s="659"/>
      <c r="E11" s="121">
        <v>54.8</v>
      </c>
      <c r="F11" s="19">
        <v>2</v>
      </c>
      <c r="G11" s="19">
        <f>E11</f>
        <v>54.8</v>
      </c>
      <c r="H11" s="20" t="s">
        <v>59</v>
      </c>
      <c r="J11" s="129"/>
      <c r="L11" s="15"/>
      <c r="M11" s="16"/>
    </row>
    <row r="12" spans="1:13">
      <c r="A12" s="19">
        <v>70</v>
      </c>
      <c r="B12" s="461">
        <v>7</v>
      </c>
      <c r="C12" s="659" t="s">
        <v>151</v>
      </c>
      <c r="D12" s="659"/>
      <c r="E12" s="121">
        <v>135.61000000000001</v>
      </c>
      <c r="F12" s="19">
        <v>2</v>
      </c>
      <c r="G12" s="19">
        <f>F12*E12</f>
        <v>271.22000000000003</v>
      </c>
      <c r="H12" s="20" t="s">
        <v>232</v>
      </c>
      <c r="J12" s="129">
        <v>1</v>
      </c>
      <c r="L12" s="15"/>
      <c r="M12" s="16"/>
    </row>
    <row r="13" spans="1:13">
      <c r="A13" s="19">
        <v>72</v>
      </c>
      <c r="B13" s="461">
        <v>8</v>
      </c>
      <c r="C13" s="659" t="s">
        <v>151</v>
      </c>
      <c r="D13" s="659"/>
      <c r="E13" s="121">
        <v>140.62</v>
      </c>
      <c r="F13" s="19">
        <v>2</v>
      </c>
      <c r="G13" s="19">
        <f>F13*E13</f>
        <v>281.24</v>
      </c>
      <c r="H13" s="20" t="s">
        <v>59</v>
      </c>
      <c r="J13" s="129">
        <v>1</v>
      </c>
      <c r="L13" s="15"/>
      <c r="M13" s="16"/>
    </row>
    <row r="14" spans="1:13">
      <c r="A14" s="19" t="s">
        <v>257</v>
      </c>
      <c r="B14" s="461">
        <v>14</v>
      </c>
      <c r="C14" s="659" t="s">
        <v>299</v>
      </c>
      <c r="D14" s="659"/>
      <c r="E14" s="121">
        <v>239.28</v>
      </c>
      <c r="F14" s="19">
        <v>2</v>
      </c>
      <c r="G14" s="19">
        <f>F14*E14</f>
        <v>478.56</v>
      </c>
      <c r="H14" s="20" t="s">
        <v>232</v>
      </c>
      <c r="J14" s="129">
        <v>1</v>
      </c>
      <c r="L14" s="15"/>
      <c r="M14" s="16"/>
    </row>
    <row r="15" spans="1:13">
      <c r="A15" s="19" t="s">
        <v>150</v>
      </c>
      <c r="B15" s="461">
        <v>13.3</v>
      </c>
      <c r="C15" s="659" t="s">
        <v>146</v>
      </c>
      <c r="D15" s="659"/>
      <c r="E15" s="121">
        <v>433.34</v>
      </c>
      <c r="F15" s="19">
        <v>6</v>
      </c>
      <c r="G15" s="19">
        <v>433.34</v>
      </c>
      <c r="H15" s="20" t="s">
        <v>59</v>
      </c>
      <c r="J15" s="117">
        <v>1</v>
      </c>
      <c r="L15" s="15"/>
      <c r="M15" s="16"/>
    </row>
    <row r="16" spans="1:13">
      <c r="A16" s="11">
        <v>79</v>
      </c>
      <c r="B16" s="462">
        <v>10.3</v>
      </c>
      <c r="C16" s="670" t="s">
        <v>147</v>
      </c>
      <c r="D16" s="671"/>
      <c r="E16" s="11">
        <v>34.83</v>
      </c>
      <c r="F16" s="11">
        <v>2</v>
      </c>
      <c r="G16" s="11">
        <v>34.83</v>
      </c>
      <c r="H16" s="13" t="s">
        <v>59</v>
      </c>
      <c r="J16" s="117"/>
      <c r="L16" s="15"/>
      <c r="M16" s="16"/>
    </row>
    <row r="17" spans="1:20">
      <c r="A17" s="19">
        <v>80</v>
      </c>
      <c r="B17" s="461">
        <v>15.1</v>
      </c>
      <c r="C17" s="672" t="s">
        <v>62</v>
      </c>
      <c r="D17" s="672"/>
      <c r="E17" s="121">
        <v>49.76</v>
      </c>
      <c r="F17" s="19">
        <v>2</v>
      </c>
      <c r="G17" s="19">
        <v>49.76</v>
      </c>
      <c r="H17" s="20" t="s">
        <v>59</v>
      </c>
      <c r="J17" s="117"/>
      <c r="L17" s="15"/>
      <c r="M17" s="16"/>
    </row>
    <row r="18" spans="1:20">
      <c r="A18" s="19">
        <v>82</v>
      </c>
      <c r="B18" s="461">
        <v>15.5</v>
      </c>
      <c r="C18" s="672" t="s">
        <v>63</v>
      </c>
      <c r="D18" s="672"/>
      <c r="E18" s="121">
        <v>44.76</v>
      </c>
      <c r="F18" s="19">
        <v>2</v>
      </c>
      <c r="G18" s="19">
        <v>44.76</v>
      </c>
      <c r="H18" s="20" t="s">
        <v>59</v>
      </c>
      <c r="J18" s="117"/>
      <c r="L18" s="15"/>
      <c r="M18" s="16"/>
    </row>
    <row r="19" spans="1:20">
      <c r="A19" s="11">
        <v>84</v>
      </c>
      <c r="B19" s="462">
        <v>18</v>
      </c>
      <c r="C19" s="670" t="s">
        <v>304</v>
      </c>
      <c r="D19" s="671"/>
      <c r="E19" s="11">
        <v>192</v>
      </c>
      <c r="F19" s="11">
        <v>2</v>
      </c>
      <c r="G19" s="11">
        <v>192</v>
      </c>
      <c r="H19" s="13" t="s">
        <v>305</v>
      </c>
      <c r="J19" s="117"/>
      <c r="L19" s="15"/>
      <c r="M19" s="16"/>
    </row>
    <row r="20" spans="1:20">
      <c r="A20" s="19"/>
      <c r="B20" s="435"/>
      <c r="C20" s="673"/>
      <c r="D20" s="674"/>
      <c r="E20" s="19"/>
      <c r="F20" s="19"/>
      <c r="G20" s="19"/>
      <c r="H20" s="20"/>
      <c r="J20" s="117"/>
      <c r="L20" s="15"/>
      <c r="M20" s="16"/>
    </row>
    <row r="21" spans="1:20">
      <c r="A21" s="19"/>
      <c r="B21" s="219"/>
      <c r="C21" s="659"/>
      <c r="D21" s="659"/>
      <c r="E21" s="121"/>
      <c r="F21" s="19"/>
      <c r="G21" s="19"/>
      <c r="H21" s="20"/>
      <c r="J21" s="117"/>
      <c r="L21" s="15"/>
      <c r="M21" s="16"/>
    </row>
    <row r="22" spans="1:20" ht="13.5" customHeight="1">
      <c r="A22" s="19"/>
      <c r="B22" s="219"/>
      <c r="C22" s="663"/>
      <c r="D22" s="663"/>
      <c r="E22" s="122"/>
      <c r="F22" s="11"/>
      <c r="G22" s="11"/>
      <c r="H22" s="20"/>
      <c r="J22" s="15"/>
      <c r="L22" s="15"/>
      <c r="M22" s="17"/>
      <c r="N22" s="64"/>
      <c r="O22" s="65"/>
      <c r="P22" s="17"/>
      <c r="Q22" s="17"/>
      <c r="R22" s="17"/>
      <c r="S22" s="18"/>
    </row>
    <row r="23" spans="1:20" ht="15" customHeight="1">
      <c r="A23" s="19"/>
      <c r="B23" s="219"/>
      <c r="C23" s="662" t="s">
        <v>61</v>
      </c>
      <c r="D23" s="662"/>
      <c r="E23" s="121"/>
      <c r="F23" s="19">
        <f>SUM(F4:F21)</f>
        <v>39</v>
      </c>
      <c r="G23" s="19">
        <f>SUM(G4:G21)</f>
        <v>2611.4900000000002</v>
      </c>
      <c r="H23" s="20"/>
    </row>
    <row r="26" spans="1:20" ht="19.5" customHeight="1">
      <c r="A26" s="675" t="s">
        <v>114</v>
      </c>
      <c r="B26" s="676"/>
      <c r="C26" s="676"/>
      <c r="D26" s="676"/>
      <c r="E26" s="676"/>
      <c r="F26" s="676"/>
      <c r="J26" s="437" t="s">
        <v>124</v>
      </c>
      <c r="K26" s="677" t="s">
        <v>297</v>
      </c>
      <c r="L26" s="677"/>
    </row>
    <row r="27" spans="1:20" ht="49.5">
      <c r="A27" s="438" t="s">
        <v>119</v>
      </c>
      <c r="B27" s="439" t="s">
        <v>53</v>
      </c>
      <c r="C27" s="439" t="s">
        <v>113</v>
      </c>
      <c r="D27" s="439" t="s">
        <v>4</v>
      </c>
      <c r="E27" s="439" t="s">
        <v>5</v>
      </c>
      <c r="F27" s="439" t="s">
        <v>115</v>
      </c>
      <c r="G27" s="114" t="s">
        <v>7</v>
      </c>
      <c r="H27" s="438" t="s">
        <v>116</v>
      </c>
      <c r="I27" s="678" t="s">
        <v>140</v>
      </c>
      <c r="J27" s="678"/>
      <c r="K27" s="678" t="s">
        <v>141</v>
      </c>
      <c r="L27" s="678"/>
      <c r="O27" s="678" t="s">
        <v>125</v>
      </c>
      <c r="P27" s="678"/>
      <c r="Q27" s="678" t="s">
        <v>126</v>
      </c>
      <c r="R27" s="678"/>
    </row>
    <row r="28" spans="1:20" ht="20.100000000000001" customHeight="1">
      <c r="A28" s="88">
        <v>1</v>
      </c>
      <c r="B28" s="123">
        <v>7</v>
      </c>
      <c r="C28" s="113">
        <v>246</v>
      </c>
      <c r="D28" s="19">
        <v>4771</v>
      </c>
      <c r="E28" s="19">
        <v>45</v>
      </c>
      <c r="F28" s="119">
        <v>232.2</v>
      </c>
      <c r="G28" s="115">
        <f>D28/F28</f>
        <v>20.546942291128339</v>
      </c>
      <c r="H28" s="34">
        <v>1</v>
      </c>
      <c r="I28" s="679" t="s">
        <v>129</v>
      </c>
      <c r="J28" s="679"/>
      <c r="K28" s="679" t="s">
        <v>152</v>
      </c>
      <c r="L28" s="679"/>
      <c r="O28" s="679" t="s">
        <v>127</v>
      </c>
      <c r="P28" s="679"/>
      <c r="Q28" s="679" t="s">
        <v>136</v>
      </c>
      <c r="R28" s="679"/>
      <c r="S28">
        <v>434</v>
      </c>
      <c r="T28" s="15" t="s">
        <v>131</v>
      </c>
    </row>
    <row r="29" spans="1:20" ht="20.100000000000001" customHeight="1">
      <c r="A29" s="88">
        <v>2</v>
      </c>
      <c r="B29" s="123">
        <v>15.45</v>
      </c>
      <c r="C29" s="113">
        <v>246</v>
      </c>
      <c r="D29" s="19">
        <v>3854</v>
      </c>
      <c r="E29" s="19">
        <v>34</v>
      </c>
      <c r="F29" s="119">
        <v>232.2</v>
      </c>
      <c r="G29" s="115">
        <f>D29/F29</f>
        <v>16.597760551248925</v>
      </c>
      <c r="H29" s="34">
        <v>1</v>
      </c>
      <c r="I29" s="679" t="s">
        <v>128</v>
      </c>
      <c r="J29" s="679"/>
      <c r="K29" s="679" t="s">
        <v>138</v>
      </c>
      <c r="L29" s="679"/>
      <c r="O29" s="679" t="s">
        <v>128</v>
      </c>
      <c r="P29" s="679"/>
      <c r="Q29" s="679" t="s">
        <v>137</v>
      </c>
      <c r="R29" s="679"/>
      <c r="S29">
        <v>60</v>
      </c>
      <c r="T29" s="15" t="s">
        <v>132</v>
      </c>
    </row>
    <row r="30" spans="1:20" ht="20.100000000000001" customHeight="1">
      <c r="A30" s="88"/>
      <c r="B30" s="123"/>
      <c r="C30" s="113"/>
      <c r="D30" s="19"/>
      <c r="E30" s="19"/>
      <c r="F30" s="119"/>
      <c r="G30" s="115"/>
      <c r="H30" s="34"/>
      <c r="I30" s="680"/>
      <c r="J30" s="681"/>
      <c r="K30" s="679"/>
      <c r="L30" s="679"/>
      <c r="O30" s="679" t="s">
        <v>129</v>
      </c>
      <c r="P30" s="679"/>
      <c r="Q30" s="679" t="s">
        <v>138</v>
      </c>
      <c r="R30" s="679"/>
      <c r="S30">
        <v>170</v>
      </c>
      <c r="T30" s="15" t="s">
        <v>133</v>
      </c>
    </row>
    <row r="31" spans="1:20" ht="20.100000000000001" customHeight="1">
      <c r="A31" s="34"/>
      <c r="B31" s="119"/>
      <c r="C31" s="113"/>
      <c r="D31" s="19"/>
      <c r="E31" s="19"/>
      <c r="F31" s="119"/>
      <c r="G31" s="115"/>
      <c r="H31" s="34"/>
      <c r="I31" s="679"/>
      <c r="J31" s="679"/>
      <c r="K31" s="679"/>
      <c r="L31" s="679"/>
      <c r="O31" s="679" t="s">
        <v>130</v>
      </c>
      <c r="P31" s="679"/>
      <c r="Q31" s="679" t="s">
        <v>139</v>
      </c>
      <c r="R31" s="679"/>
      <c r="S31">
        <v>1078</v>
      </c>
      <c r="T31" s="15" t="s">
        <v>134</v>
      </c>
    </row>
    <row r="32" spans="1:20" ht="20.100000000000001" customHeight="1">
      <c r="A32" s="34"/>
      <c r="B32" s="116"/>
      <c r="C32" s="116"/>
      <c r="D32" s="116">
        <f>SUM(D28:D31)</f>
        <v>8625</v>
      </c>
      <c r="E32" s="116">
        <f>SUM(E28:E31)</f>
        <v>79</v>
      </c>
      <c r="F32" s="119">
        <f>SUM(F28:F31)</f>
        <v>464.4</v>
      </c>
      <c r="G32" s="115">
        <f>D32/F32</f>
        <v>18.572351421188632</v>
      </c>
      <c r="H32" s="116">
        <f>SUM(H28:H31)</f>
        <v>2</v>
      </c>
      <c r="I32" s="682"/>
      <c r="J32" s="682"/>
      <c r="K32" s="682"/>
      <c r="L32" s="682"/>
      <c r="O32" s="680" t="s">
        <v>142</v>
      </c>
      <c r="P32" s="681"/>
      <c r="Q32" s="679" t="s">
        <v>152</v>
      </c>
      <c r="R32" s="679"/>
      <c r="S32">
        <v>191</v>
      </c>
      <c r="T32" s="15" t="s">
        <v>135</v>
      </c>
    </row>
    <row r="35" spans="1:7" ht="15" customHeight="1">
      <c r="A35" s="683" t="s">
        <v>154</v>
      </c>
      <c r="B35" s="683"/>
      <c r="C35" s="683"/>
      <c r="D35" s="683"/>
      <c r="E35" s="683"/>
      <c r="F35" s="683"/>
      <c r="G35" s="683"/>
    </row>
    <row r="36" spans="1:7" ht="15" customHeight="1">
      <c r="A36" s="439" t="s">
        <v>113</v>
      </c>
      <c r="B36" s="439" t="s">
        <v>3</v>
      </c>
      <c r="C36" s="439" t="s">
        <v>155</v>
      </c>
      <c r="D36" s="683" t="s">
        <v>156</v>
      </c>
      <c r="E36" s="683"/>
      <c r="F36" s="683" t="s">
        <v>157</v>
      </c>
      <c r="G36" s="683"/>
    </row>
    <row r="37" spans="1:7" ht="27">
      <c r="A37" s="88" t="s">
        <v>307</v>
      </c>
      <c r="B37" s="436" t="s">
        <v>304</v>
      </c>
      <c r="C37" s="19">
        <v>192</v>
      </c>
      <c r="D37" s="683" t="s">
        <v>235</v>
      </c>
      <c r="E37" s="683"/>
      <c r="F37" s="683" t="s">
        <v>308</v>
      </c>
      <c r="G37" s="683"/>
    </row>
    <row r="43" spans="1:7" ht="15" customHeight="1">
      <c r="A43">
        <v>3183</v>
      </c>
      <c r="B43">
        <v>3441</v>
      </c>
      <c r="C43">
        <v>3378</v>
      </c>
      <c r="D43">
        <v>1779</v>
      </c>
      <c r="E43">
        <v>80</v>
      </c>
    </row>
    <row r="44" spans="1:7" ht="15" customHeight="1">
      <c r="A44">
        <v>1326</v>
      </c>
      <c r="B44">
        <v>2593</v>
      </c>
      <c r="C44">
        <v>5129</v>
      </c>
      <c r="D44">
        <v>2003</v>
      </c>
      <c r="E44">
        <v>534</v>
      </c>
    </row>
    <row r="45" spans="1:7" ht="15" customHeight="1">
      <c r="A45">
        <v>2606</v>
      </c>
      <c r="B45">
        <v>2842</v>
      </c>
      <c r="C45">
        <v>6482</v>
      </c>
      <c r="E45">
        <v>528</v>
      </c>
    </row>
    <row r="46" spans="1:7" ht="15" customHeight="1">
      <c r="A46">
        <v>2120</v>
      </c>
      <c r="B46">
        <v>876</v>
      </c>
      <c r="C46">
        <v>2275</v>
      </c>
      <c r="E46">
        <v>-12</v>
      </c>
    </row>
    <row r="47" spans="1:7" ht="15" customHeight="1">
      <c r="A47">
        <v>113</v>
      </c>
      <c r="B47">
        <v>702</v>
      </c>
      <c r="C47">
        <v>7221</v>
      </c>
    </row>
    <row r="48" spans="1:7" ht="15" customHeight="1">
      <c r="A48">
        <v>1694</v>
      </c>
      <c r="B48">
        <v>8744</v>
      </c>
      <c r="C48">
        <v>1057</v>
      </c>
    </row>
    <row r="49" spans="1:3" ht="15" customHeight="1">
      <c r="A49">
        <v>3464</v>
      </c>
      <c r="B49">
        <v>390</v>
      </c>
      <c r="C49">
        <v>9567</v>
      </c>
    </row>
    <row r="50" spans="1:3" ht="15" customHeight="1">
      <c r="A50">
        <v>4551</v>
      </c>
      <c r="B50">
        <v>1994</v>
      </c>
      <c r="C50">
        <v>1015</v>
      </c>
    </row>
    <row r="51" spans="1:3" ht="15" customHeight="1">
      <c r="A51">
        <v>640</v>
      </c>
      <c r="B51">
        <v>5825</v>
      </c>
    </row>
    <row r="52" spans="1:3" ht="15" customHeight="1">
      <c r="A52">
        <v>3629</v>
      </c>
      <c r="B52">
        <v>10310</v>
      </c>
    </row>
    <row r="53" spans="1:3" ht="15" customHeight="1">
      <c r="A53">
        <v>1391</v>
      </c>
    </row>
    <row r="54" spans="1:3" ht="15" customHeight="1">
      <c r="A54">
        <v>5610</v>
      </c>
    </row>
    <row r="55" spans="1:3" ht="15" customHeight="1">
      <c r="A55">
        <v>2973</v>
      </c>
    </row>
    <row r="56" spans="1:3" ht="15" customHeight="1">
      <c r="A56">
        <v>7022</v>
      </c>
    </row>
    <row r="57" spans="1:3" ht="15" customHeight="1">
      <c r="A57">
        <v>7510</v>
      </c>
    </row>
    <row r="58" spans="1:3" ht="15" customHeight="1">
      <c r="A58">
        <v>4285</v>
      </c>
    </row>
    <row r="59" spans="1:3" ht="15" customHeight="1">
      <c r="A59">
        <v>10971</v>
      </c>
    </row>
  </sheetData>
  <mergeCells count="54">
    <mergeCell ref="C12:D12"/>
    <mergeCell ref="A1:H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3:D13"/>
    <mergeCell ref="C14:D14"/>
    <mergeCell ref="C15:D15"/>
    <mergeCell ref="C16:D16"/>
    <mergeCell ref="C17:D17"/>
    <mergeCell ref="Q27:R27"/>
    <mergeCell ref="C18:D18"/>
    <mergeCell ref="C19:D19"/>
    <mergeCell ref="C20:D20"/>
    <mergeCell ref="C21:D21"/>
    <mergeCell ref="C22:D22"/>
    <mergeCell ref="C23:D23"/>
    <mergeCell ref="A26:F26"/>
    <mergeCell ref="K26:L26"/>
    <mergeCell ref="I27:J27"/>
    <mergeCell ref="K27:L27"/>
    <mergeCell ref="O27:P27"/>
    <mergeCell ref="I28:J28"/>
    <mergeCell ref="K28:L28"/>
    <mergeCell ref="O28:P28"/>
    <mergeCell ref="Q28:R28"/>
    <mergeCell ref="I29:J29"/>
    <mergeCell ref="K29:L29"/>
    <mergeCell ref="O29:P29"/>
    <mergeCell ref="Q29:R29"/>
    <mergeCell ref="Q32:R32"/>
    <mergeCell ref="A35:G35"/>
    <mergeCell ref="D36:E36"/>
    <mergeCell ref="F36:G36"/>
    <mergeCell ref="I30:J30"/>
    <mergeCell ref="K30:L30"/>
    <mergeCell ref="O30:P30"/>
    <mergeCell ref="Q30:R30"/>
    <mergeCell ref="I31:J31"/>
    <mergeCell ref="K31:L31"/>
    <mergeCell ref="O31:P31"/>
    <mergeCell ref="Q31:R31"/>
    <mergeCell ref="D37:E37"/>
    <mergeCell ref="F37:G37"/>
    <mergeCell ref="I32:J32"/>
    <mergeCell ref="K32:L32"/>
    <mergeCell ref="O32:P32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2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Y123"/>
  <sheetViews>
    <sheetView topLeftCell="A57" zoomScale="90" zoomScaleNormal="90" workbookViewId="0">
      <selection activeCell="K77" sqref="K77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303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432"/>
      <c r="B3" s="705" t="s">
        <v>65</v>
      </c>
      <c r="C3" s="706"/>
      <c r="D3" s="707"/>
      <c r="E3" s="444" t="s">
        <v>65</v>
      </c>
      <c r="F3" s="705" t="s">
        <v>67</v>
      </c>
      <c r="G3" s="707"/>
      <c r="H3" s="446"/>
      <c r="I3" s="444" t="s">
        <v>66</v>
      </c>
      <c r="J3" s="36"/>
      <c r="L3" s="698" t="s">
        <v>86</v>
      </c>
      <c r="M3" s="698"/>
      <c r="O3" s="432"/>
      <c r="P3" s="699" t="s">
        <v>65</v>
      </c>
      <c r="Q3" s="699"/>
      <c r="R3" s="699"/>
      <c r="S3" s="444" t="s">
        <v>65</v>
      </c>
      <c r="T3" s="444"/>
      <c r="U3" s="444" t="s">
        <v>67</v>
      </c>
      <c r="V3" s="27"/>
      <c r="X3" s="698" t="s">
        <v>86</v>
      </c>
      <c r="Y3" s="698"/>
      <c r="AA3" s="432"/>
      <c r="AB3" s="699" t="s">
        <v>65</v>
      </c>
      <c r="AC3" s="699"/>
      <c r="AD3" s="699"/>
      <c r="AE3" s="444" t="s">
        <v>65</v>
      </c>
      <c r="AF3" s="444"/>
      <c r="AG3" s="444" t="s">
        <v>69</v>
      </c>
      <c r="AH3" s="27"/>
      <c r="AK3" s="698" t="s">
        <v>86</v>
      </c>
      <c r="AL3" s="698"/>
      <c r="AN3" s="432"/>
      <c r="AO3" s="699" t="s">
        <v>65</v>
      </c>
      <c r="AP3" s="699"/>
      <c r="AQ3" s="699"/>
      <c r="AR3" s="444" t="s">
        <v>65</v>
      </c>
      <c r="AS3" s="444"/>
      <c r="AT3" s="444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445" t="s">
        <v>6</v>
      </c>
      <c r="E4" s="445" t="s">
        <v>104</v>
      </c>
      <c r="F4" s="445" t="s">
        <v>0</v>
      </c>
      <c r="G4" s="445" t="s">
        <v>68</v>
      </c>
      <c r="H4" s="445" t="s">
        <v>81</v>
      </c>
      <c r="I4" s="445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445" t="s">
        <v>6</v>
      </c>
      <c r="S4" s="445" t="s">
        <v>104</v>
      </c>
      <c r="T4" s="445" t="s">
        <v>81</v>
      </c>
      <c r="U4" s="445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445" t="s">
        <v>6</v>
      </c>
      <c r="AE4" s="445" t="s">
        <v>104</v>
      </c>
      <c r="AF4" s="445" t="s">
        <v>81</v>
      </c>
      <c r="AG4" s="445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445" t="s">
        <v>6</v>
      </c>
      <c r="AR4" s="445" t="s">
        <v>104</v>
      </c>
      <c r="AS4" s="445" t="s">
        <v>81</v>
      </c>
      <c r="AT4" s="445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6585</v>
      </c>
      <c r="C5" s="24">
        <v>104</v>
      </c>
      <c r="D5" s="24"/>
      <c r="E5" s="24">
        <v>44</v>
      </c>
      <c r="F5" s="24"/>
      <c r="G5" s="24"/>
      <c r="H5" s="22">
        <f t="shared" ref="H5:H18" si="0">B5-D5</f>
        <v>6585</v>
      </c>
      <c r="I5" s="22">
        <f t="shared" ref="I5:I18" si="1">G5+F5</f>
        <v>0</v>
      </c>
      <c r="J5" s="38">
        <f>B5/928.72</f>
        <v>7.0904039968989574</v>
      </c>
      <c r="K5" s="441"/>
      <c r="L5" s="441"/>
      <c r="M5" s="441"/>
      <c r="N5" s="441"/>
      <c r="O5" s="26" t="s">
        <v>70</v>
      </c>
      <c r="P5" s="23">
        <v>13926</v>
      </c>
      <c r="Q5" s="24">
        <v>129</v>
      </c>
      <c r="R5" s="24"/>
      <c r="S5" s="24">
        <v>269</v>
      </c>
      <c r="T5" s="22">
        <f t="shared" ref="T5:T28" si="2">P5-R5</f>
        <v>13926</v>
      </c>
      <c r="U5" s="24"/>
      <c r="V5" s="44">
        <f>P5/1191.62</f>
        <v>11.686611503667278</v>
      </c>
      <c r="AA5" s="26" t="s">
        <v>143</v>
      </c>
      <c r="AB5" s="89">
        <v>18414</v>
      </c>
      <c r="AC5" s="89">
        <v>222</v>
      </c>
      <c r="AD5" s="89"/>
      <c r="AE5" s="89">
        <v>715</v>
      </c>
      <c r="AF5" s="22">
        <f t="shared" ref="AF5:AF28" si="3">AB5-AD5</f>
        <v>18414</v>
      </c>
      <c r="AG5" s="89"/>
      <c r="AH5" s="44">
        <f>SUM(AB5:AB6)/384.4</f>
        <v>70.775234131113422</v>
      </c>
      <c r="AJ5" s="21"/>
      <c r="AN5" s="26" t="s">
        <v>82</v>
      </c>
      <c r="AO5" s="89">
        <v>11240</v>
      </c>
      <c r="AP5" s="89">
        <v>155</v>
      </c>
      <c r="AQ5" s="89"/>
      <c r="AR5" s="89">
        <v>1361</v>
      </c>
      <c r="AS5" s="22">
        <f t="shared" ref="AS5:AS28" si="4">AO5-AQ5</f>
        <v>11240</v>
      </c>
      <c r="AT5" s="89"/>
      <c r="AU5" s="44">
        <f>SUM(AO5:AO6)/384.4</f>
        <v>29.24037460978148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441"/>
      <c r="L6" s="441"/>
      <c r="M6" s="441"/>
      <c r="N6" s="441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8792</v>
      </c>
      <c r="AC6" s="89">
        <v>105</v>
      </c>
      <c r="AD6" s="89"/>
      <c r="AE6" s="89">
        <v>434</v>
      </c>
      <c r="AF6" s="22">
        <f t="shared" si="3"/>
        <v>8792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4952</v>
      </c>
      <c r="C7" s="24">
        <v>113</v>
      </c>
      <c r="D7" s="24"/>
      <c r="E7" s="24"/>
      <c r="F7" s="24"/>
      <c r="G7" s="24"/>
      <c r="H7" s="22">
        <f t="shared" si="0"/>
        <v>4952</v>
      </c>
      <c r="I7" s="22">
        <f t="shared" si="1"/>
        <v>0</v>
      </c>
      <c r="J7" s="38">
        <f>B7/902.14</f>
        <v>5.489170195313366</v>
      </c>
      <c r="K7" s="441"/>
      <c r="L7" s="441"/>
      <c r="M7" s="441"/>
      <c r="N7" s="441"/>
      <c r="O7" s="26" t="s">
        <v>8</v>
      </c>
      <c r="P7" s="23">
        <v>17494</v>
      </c>
      <c r="Q7" s="24">
        <v>220</v>
      </c>
      <c r="R7" s="24"/>
      <c r="S7" s="24">
        <v>28</v>
      </c>
      <c r="T7" s="22">
        <f t="shared" si="2"/>
        <v>17494</v>
      </c>
      <c r="U7" s="24"/>
      <c r="V7" s="44">
        <f>P7/949.48</f>
        <v>18.424822007835868</v>
      </c>
      <c r="AA7" s="26" t="s">
        <v>145</v>
      </c>
      <c r="AB7" s="23">
        <v>7148</v>
      </c>
      <c r="AC7" s="24">
        <v>77</v>
      </c>
      <c r="AD7" s="24"/>
      <c r="AE7" s="24">
        <v>171</v>
      </c>
      <c r="AF7" s="22">
        <f t="shared" si="3"/>
        <v>7148</v>
      </c>
      <c r="AG7" s="24"/>
      <c r="AH7" s="44">
        <f>AB7/550.22</f>
        <v>12.991167169495837</v>
      </c>
      <c r="AJ7" s="21"/>
      <c r="AN7" s="26" t="s">
        <v>74</v>
      </c>
      <c r="AO7" s="23">
        <v>6326</v>
      </c>
      <c r="AP7" s="24">
        <v>81</v>
      </c>
      <c r="AQ7" s="24"/>
      <c r="AR7" s="24">
        <v>230</v>
      </c>
      <c r="AS7" s="22">
        <f t="shared" si="4"/>
        <v>6326</v>
      </c>
      <c r="AT7" s="24"/>
      <c r="AU7" s="44">
        <f>AO7/550.22</f>
        <v>11.497219294100541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441"/>
      <c r="L8" s="441"/>
      <c r="M8" s="441"/>
      <c r="N8" s="441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4340</v>
      </c>
      <c r="C9" s="24">
        <v>98</v>
      </c>
      <c r="D9" s="24"/>
      <c r="E9" s="24">
        <v>442</v>
      </c>
      <c r="F9" s="24"/>
      <c r="G9" s="24"/>
      <c r="H9" s="22">
        <f t="shared" si="0"/>
        <v>4340</v>
      </c>
      <c r="I9" s="22">
        <f t="shared" si="1"/>
        <v>0</v>
      </c>
      <c r="J9" s="38">
        <f>B9/1006.28</f>
        <v>4.3129148944627742</v>
      </c>
      <c r="K9" s="441"/>
      <c r="L9" s="441"/>
      <c r="M9" s="441"/>
      <c r="N9" s="441"/>
      <c r="O9" s="26" t="s">
        <v>10</v>
      </c>
      <c r="P9" s="23">
        <v>18169</v>
      </c>
      <c r="Q9" s="24">
        <v>165</v>
      </c>
      <c r="R9" s="24"/>
      <c r="S9" s="24">
        <v>520</v>
      </c>
      <c r="T9" s="22">
        <f t="shared" si="2"/>
        <v>18169</v>
      </c>
      <c r="U9" s="24"/>
      <c r="V9" s="44">
        <f>P9/902.14</f>
        <v>20.139889595849869</v>
      </c>
      <c r="AA9" s="26" t="s">
        <v>80</v>
      </c>
      <c r="AB9" s="23">
        <v>7794</v>
      </c>
      <c r="AC9" s="24">
        <v>139</v>
      </c>
      <c r="AD9" s="24"/>
      <c r="AE9" s="24">
        <v>81</v>
      </c>
      <c r="AF9" s="22">
        <f t="shared" si="3"/>
        <v>7794</v>
      </c>
      <c r="AG9" s="24"/>
      <c r="AH9" s="44">
        <f>AB9/555.02</f>
        <v>14.042737198659509</v>
      </c>
      <c r="AI9" s="441">
        <v>0</v>
      </c>
      <c r="AJ9" s="21"/>
      <c r="AN9" s="26" t="s">
        <v>18</v>
      </c>
      <c r="AO9" s="89">
        <v>10804</v>
      </c>
      <c r="AP9" s="89">
        <v>138</v>
      </c>
      <c r="AQ9" s="89"/>
      <c r="AR9" s="89">
        <v>436</v>
      </c>
      <c r="AS9" s="22">
        <f t="shared" si="4"/>
        <v>10804</v>
      </c>
      <c r="AT9" s="89"/>
      <c r="AU9" s="44">
        <f>AO9/862.06</f>
        <v>12.532770340811545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441"/>
      <c r="L10" s="441"/>
      <c r="M10" s="441"/>
      <c r="N10" s="441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441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3401</v>
      </c>
      <c r="C11" s="24">
        <v>95</v>
      </c>
      <c r="D11" s="24"/>
      <c r="E11" s="24"/>
      <c r="F11" s="24"/>
      <c r="G11" s="24"/>
      <c r="H11" s="22">
        <f t="shared" si="0"/>
        <v>3401</v>
      </c>
      <c r="I11" s="22">
        <f t="shared" si="1"/>
        <v>0</v>
      </c>
      <c r="J11" s="38">
        <f>B11/1264.24</f>
        <v>2.690153768271847</v>
      </c>
      <c r="K11" s="441"/>
      <c r="L11" s="441"/>
      <c r="M11" s="441"/>
      <c r="N11" s="441">
        <v>10726</v>
      </c>
      <c r="O11" s="26" t="s">
        <v>72</v>
      </c>
      <c r="P11" s="23">
        <v>10753</v>
      </c>
      <c r="Q11" s="24">
        <v>241</v>
      </c>
      <c r="R11" s="24"/>
      <c r="S11" s="24">
        <v>84</v>
      </c>
      <c r="T11" s="22">
        <f t="shared" si="2"/>
        <v>10753</v>
      </c>
      <c r="U11" s="24"/>
      <c r="V11" s="44">
        <f>P11/992.14</f>
        <v>10.838188158929183</v>
      </c>
      <c r="AA11" s="26" t="s">
        <v>76</v>
      </c>
      <c r="AB11" s="23">
        <v>8290</v>
      </c>
      <c r="AC11" s="24">
        <v>192</v>
      </c>
      <c r="AD11" s="24"/>
      <c r="AE11" s="24">
        <v>755</v>
      </c>
      <c r="AF11" s="22">
        <f t="shared" si="3"/>
        <v>8290</v>
      </c>
      <c r="AG11" s="24"/>
      <c r="AH11" s="44">
        <f>AB11/555.02</f>
        <v>14.936398688335556</v>
      </c>
      <c r="AI11" s="441">
        <v>0</v>
      </c>
      <c r="AJ11" s="21"/>
      <c r="AN11" s="26" t="s">
        <v>18</v>
      </c>
      <c r="AO11" s="23">
        <v>13280</v>
      </c>
      <c r="AP11" s="24">
        <v>133</v>
      </c>
      <c r="AQ11" s="24"/>
      <c r="AR11" s="24">
        <v>665</v>
      </c>
      <c r="AS11" s="22">
        <f t="shared" si="4"/>
        <v>13280</v>
      </c>
      <c r="AT11" s="24"/>
      <c r="AU11" s="44">
        <f>AO11/555.02</f>
        <v>23.92706569132644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441"/>
      <c r="L12" s="441"/>
      <c r="M12" s="441"/>
      <c r="N12" s="441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441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12325</v>
      </c>
      <c r="C13" s="24">
        <v>84</v>
      </c>
      <c r="D13" s="24"/>
      <c r="E13" s="24">
        <v>189</v>
      </c>
      <c r="F13" s="24"/>
      <c r="G13" s="24"/>
      <c r="H13" s="22">
        <f t="shared" si="0"/>
        <v>12325</v>
      </c>
      <c r="I13" s="22">
        <f t="shared" si="1"/>
        <v>0</v>
      </c>
      <c r="J13" s="38">
        <f>B13/952.08</f>
        <v>12.945340727669944</v>
      </c>
      <c r="K13" s="441"/>
      <c r="L13" s="441"/>
      <c r="M13" s="441"/>
      <c r="N13" s="441">
        <v>0</v>
      </c>
      <c r="O13" s="26" t="s">
        <v>71</v>
      </c>
      <c r="P13" s="23">
        <v>11953</v>
      </c>
      <c r="Q13" s="24">
        <v>122</v>
      </c>
      <c r="R13" s="24"/>
      <c r="S13" s="24">
        <v>180</v>
      </c>
      <c r="T13" s="22">
        <f t="shared" si="2"/>
        <v>11953</v>
      </c>
      <c r="U13" s="24"/>
      <c r="V13" s="44">
        <f>SUM(P13:P14)/463.52</f>
        <v>25.787452537107352</v>
      </c>
      <c r="AA13" s="26" t="s">
        <v>78</v>
      </c>
      <c r="AB13" s="23">
        <v>9786</v>
      </c>
      <c r="AC13" s="24">
        <v>164</v>
      </c>
      <c r="AD13" s="24"/>
      <c r="AE13" s="24">
        <v>75</v>
      </c>
      <c r="AF13" s="22">
        <f t="shared" si="3"/>
        <v>9786</v>
      </c>
      <c r="AG13" s="24"/>
      <c r="AH13" s="44">
        <f>AB13/555.02</f>
        <v>17.631797052358475</v>
      </c>
      <c r="AI13" s="441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441"/>
      <c r="L14" s="441"/>
      <c r="M14" s="441"/>
      <c r="N14" s="441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441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441"/>
      <c r="L15" s="441"/>
      <c r="M15" s="441"/>
      <c r="N15" s="441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10254</v>
      </c>
      <c r="AC15" s="24">
        <v>189</v>
      </c>
      <c r="AD15" s="24"/>
      <c r="AE15" s="24">
        <v>398</v>
      </c>
      <c r="AF15" s="22">
        <f t="shared" si="3"/>
        <v>10254</v>
      </c>
      <c r="AG15" s="24"/>
      <c r="AH15" s="44">
        <f>AB15/355.58</f>
        <v>28.837392429270491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441"/>
      <c r="L16" s="441"/>
      <c r="M16" s="441"/>
      <c r="N16" s="441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441"/>
      <c r="L17" s="441"/>
      <c r="M17" s="441"/>
      <c r="N17" s="441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13641</v>
      </c>
      <c r="AC17" s="24">
        <v>263</v>
      </c>
      <c r="AD17" s="24"/>
      <c r="AE17" s="24">
        <v>512</v>
      </c>
      <c r="AF17" s="22">
        <f t="shared" si="3"/>
        <v>13641</v>
      </c>
      <c r="AG17" s="24"/>
      <c r="AH17" s="44">
        <f>AB17/568.06</f>
        <v>24.013308453332396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441"/>
      <c r="L18" s="441"/>
      <c r="M18" s="441"/>
      <c r="N18" s="441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441"/>
      <c r="L19" s="441"/>
      <c r="M19" s="441"/>
      <c r="N19" s="441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8006</v>
      </c>
      <c r="AC19" s="24">
        <v>136</v>
      </c>
      <c r="AD19" s="24"/>
      <c r="AE19" s="24"/>
      <c r="AF19" s="22">
        <f t="shared" si="3"/>
        <v>8006</v>
      </c>
      <c r="AG19" s="24"/>
      <c r="AH19" s="44">
        <f>AB19/555.02</f>
        <v>14.424705416021045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>
        <v>99287</v>
      </c>
      <c r="G20" s="89"/>
      <c r="H20" s="22"/>
      <c r="I20" s="22"/>
      <c r="J20" s="39"/>
      <c r="K20" s="441"/>
      <c r="L20" s="441"/>
      <c r="M20" s="441"/>
      <c r="N20" s="441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441"/>
      <c r="L21" s="441"/>
      <c r="M21" s="441"/>
      <c r="N21" s="441"/>
      <c r="O21" s="26"/>
      <c r="P21" s="23"/>
      <c r="Q21" s="24"/>
      <c r="R21" s="24"/>
      <c r="S21" s="24"/>
      <c r="T21" s="22">
        <f t="shared" si="2"/>
        <v>0</v>
      </c>
      <c r="U21" s="24">
        <v>27510</v>
      </c>
      <c r="V21" s="44"/>
      <c r="AA21" s="26"/>
      <c r="AB21" s="23"/>
      <c r="AC21" s="24"/>
      <c r="AD21" s="24"/>
      <c r="AE21" s="24"/>
      <c r="AF21" s="22">
        <f t="shared" si="3"/>
        <v>0</v>
      </c>
      <c r="AG21" s="24">
        <v>42713</v>
      </c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>
        <v>22228</v>
      </c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441"/>
      <c r="L22" s="441"/>
      <c r="M22" s="441"/>
      <c r="N22" s="441"/>
      <c r="O22" s="25" t="s">
        <v>109</v>
      </c>
      <c r="P22" s="23">
        <f>S29</f>
        <v>1081</v>
      </c>
      <c r="Q22" s="24"/>
      <c r="R22" s="24"/>
      <c r="S22" s="24"/>
      <c r="T22" s="22">
        <f t="shared" si="2"/>
        <v>1081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675</v>
      </c>
      <c r="C23" s="89"/>
      <c r="D23" s="89"/>
      <c r="E23" s="89"/>
      <c r="F23" s="89"/>
      <c r="G23" s="89"/>
      <c r="H23" s="22"/>
      <c r="I23" s="22"/>
      <c r="J23" s="39"/>
      <c r="K23" s="441"/>
      <c r="L23" s="441"/>
      <c r="M23" s="441"/>
      <c r="N23" s="441"/>
      <c r="O23" s="25" t="s">
        <v>110</v>
      </c>
      <c r="P23" s="23">
        <f>D74</f>
        <v>3060</v>
      </c>
      <c r="Q23" s="24"/>
      <c r="R23" s="24"/>
      <c r="S23" s="24"/>
      <c r="T23" s="22">
        <f t="shared" si="2"/>
        <v>3060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441"/>
      <c r="L24" s="441"/>
      <c r="M24" s="441"/>
      <c r="N24" s="441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441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441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441"/>
      <c r="L25" s="441"/>
      <c r="M25" s="441"/>
      <c r="N25" s="441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3141</v>
      </c>
      <c r="AC25" s="24"/>
      <c r="AD25" s="24"/>
      <c r="AE25" s="24"/>
      <c r="AF25" s="22">
        <f t="shared" si="3"/>
        <v>3141</v>
      </c>
      <c r="AG25" s="24"/>
      <c r="AH25" s="44"/>
      <c r="AJ25" s="441"/>
      <c r="AN25" s="26" t="s">
        <v>109</v>
      </c>
      <c r="AO25" s="23">
        <f>AR29</f>
        <v>2692</v>
      </c>
      <c r="AP25" s="24"/>
      <c r="AQ25" s="24"/>
      <c r="AR25" s="24"/>
      <c r="AS25" s="22">
        <f t="shared" si="4"/>
        <v>2692</v>
      </c>
      <c r="AT25" s="24"/>
      <c r="AU25" s="44"/>
      <c r="AW25" s="441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441"/>
      <c r="L26" s="441"/>
      <c r="M26" s="441"/>
      <c r="N26" s="441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8379</v>
      </c>
      <c r="AC26" s="24"/>
      <c r="AD26" s="24"/>
      <c r="AE26" s="24"/>
      <c r="AF26" s="22">
        <f t="shared" si="3"/>
        <v>8379</v>
      </c>
      <c r="AG26" s="24"/>
      <c r="AH26" s="44"/>
      <c r="AJ26" s="441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441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441"/>
      <c r="L27" s="441"/>
      <c r="M27" s="441"/>
      <c r="N27" s="441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441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441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441"/>
      <c r="L28" s="441"/>
      <c r="M28" s="441"/>
      <c r="N28" s="441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441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441"/>
    </row>
    <row r="29" spans="1:51" ht="24.75" customHeight="1">
      <c r="A29" s="26" t="s">
        <v>19</v>
      </c>
      <c r="B29" s="28">
        <f t="shared" ref="B29:I29" si="5">SUM(B5:B28)</f>
        <v>32278</v>
      </c>
      <c r="C29" s="28">
        <f t="shared" si="5"/>
        <v>494</v>
      </c>
      <c r="D29" s="28">
        <f t="shared" si="5"/>
        <v>0</v>
      </c>
      <c r="E29" s="28">
        <f t="shared" si="5"/>
        <v>675</v>
      </c>
      <c r="F29" s="28">
        <f t="shared" si="5"/>
        <v>99287</v>
      </c>
      <c r="G29" s="28">
        <f t="shared" si="5"/>
        <v>0</v>
      </c>
      <c r="H29" s="28">
        <f t="shared" si="5"/>
        <v>31603</v>
      </c>
      <c r="I29" s="28">
        <f t="shared" si="5"/>
        <v>0</v>
      </c>
      <c r="J29" s="28"/>
      <c r="K29" s="441"/>
      <c r="L29" s="41">
        <f>SUM(L5:L28)</f>
        <v>0</v>
      </c>
      <c r="M29" s="41">
        <f>SUM(M5:M28)</f>
        <v>0</v>
      </c>
      <c r="N29" s="441"/>
      <c r="O29" s="26" t="s">
        <v>19</v>
      </c>
      <c r="P29" s="28">
        <f t="shared" ref="P29:U29" si="6">SUM(P5:P28)</f>
        <v>76436</v>
      </c>
      <c r="Q29" s="28">
        <f t="shared" si="6"/>
        <v>877</v>
      </c>
      <c r="R29" s="28">
        <f t="shared" si="6"/>
        <v>0</v>
      </c>
      <c r="S29" s="28">
        <f t="shared" si="6"/>
        <v>1081</v>
      </c>
      <c r="T29" s="28">
        <f t="shared" si="6"/>
        <v>76436</v>
      </c>
      <c r="U29" s="28">
        <f t="shared" si="6"/>
        <v>27510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103645</v>
      </c>
      <c r="AC29" s="28">
        <f t="shared" si="7"/>
        <v>1487</v>
      </c>
      <c r="AD29" s="28">
        <f t="shared" si="7"/>
        <v>0</v>
      </c>
      <c r="AE29" s="28">
        <f t="shared" si="7"/>
        <v>3141</v>
      </c>
      <c r="AF29" s="28">
        <f t="shared" si="7"/>
        <v>103645</v>
      </c>
      <c r="AG29" s="28">
        <f t="shared" si="7"/>
        <v>42713</v>
      </c>
      <c r="AH29" s="27"/>
      <c r="AJ29" s="441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44342</v>
      </c>
      <c r="AP29" s="28">
        <f t="shared" si="8"/>
        <v>507</v>
      </c>
      <c r="AQ29" s="28">
        <f t="shared" si="8"/>
        <v>0</v>
      </c>
      <c r="AR29" s="28">
        <f t="shared" si="8"/>
        <v>2692</v>
      </c>
      <c r="AS29" s="28">
        <f t="shared" si="8"/>
        <v>44342</v>
      </c>
      <c r="AT29" s="28">
        <f t="shared" si="8"/>
        <v>22228</v>
      </c>
      <c r="AU29" s="27"/>
      <c r="AW29" s="441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131565</v>
      </c>
      <c r="O32" s="25" t="s">
        <v>4</v>
      </c>
      <c r="P32">
        <f>P29-R29+U29</f>
        <v>103946</v>
      </c>
      <c r="AA32" s="25" t="s">
        <v>4</v>
      </c>
      <c r="AB32">
        <f>AB29-AD29+AG29</f>
        <v>146358</v>
      </c>
      <c r="AN32" s="25" t="s">
        <v>4</v>
      </c>
      <c r="AO32">
        <f>AO29-AQ29+AT29</f>
        <v>66570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445" t="s">
        <v>104</v>
      </c>
      <c r="N36" s="50" t="s">
        <v>3</v>
      </c>
      <c r="O36" s="50" t="s">
        <v>4</v>
      </c>
      <c r="P36" s="52" t="s">
        <v>5</v>
      </c>
      <c r="Q36" s="445" t="s">
        <v>104</v>
      </c>
    </row>
    <row r="37" spans="1:20" ht="24.95" customHeight="1">
      <c r="A37" s="45" t="s">
        <v>9</v>
      </c>
      <c r="B37" s="1">
        <v>4470</v>
      </c>
      <c r="C37" s="1">
        <v>157</v>
      </c>
      <c r="D37" s="89"/>
      <c r="E37" s="89"/>
      <c r="F37" s="89"/>
      <c r="I37" s="708" t="s">
        <v>41</v>
      </c>
      <c r="J37" s="709"/>
      <c r="K37" s="1">
        <v>3244</v>
      </c>
      <c r="L37" s="1">
        <v>190</v>
      </c>
      <c r="M37" s="89">
        <v>228</v>
      </c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/>
      <c r="C38" s="1"/>
      <c r="D38" s="89"/>
      <c r="E38" s="89"/>
      <c r="F38" s="89"/>
      <c r="I38" s="708" t="s">
        <v>43</v>
      </c>
      <c r="J38" s="709"/>
      <c r="K38" s="1">
        <v>2402</v>
      </c>
      <c r="L38" s="1">
        <v>126</v>
      </c>
      <c r="M38" s="89">
        <v>313</v>
      </c>
      <c r="N38" s="102" t="s">
        <v>39</v>
      </c>
      <c r="O38" s="1">
        <v>4072</v>
      </c>
      <c r="P38" s="47">
        <v>142</v>
      </c>
      <c r="Q38" s="89">
        <v>290</v>
      </c>
    </row>
    <row r="39" spans="1:20" ht="24.95" customHeight="1">
      <c r="A39" s="45" t="s">
        <v>12</v>
      </c>
      <c r="B39" s="1">
        <v>7495</v>
      </c>
      <c r="C39" s="1">
        <v>239</v>
      </c>
      <c r="D39" s="89">
        <v>249</v>
      </c>
      <c r="E39" s="89"/>
      <c r="F39" s="89"/>
      <c r="I39" s="694" t="s">
        <v>23</v>
      </c>
      <c r="J39" s="695"/>
      <c r="K39" s="1">
        <v>4118</v>
      </c>
      <c r="L39" s="1">
        <v>311</v>
      </c>
      <c r="M39" s="89">
        <v>70</v>
      </c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2656</v>
      </c>
      <c r="C40" s="1">
        <v>156</v>
      </c>
      <c r="D40" s="89">
        <v>79</v>
      </c>
      <c r="E40" s="89"/>
      <c r="F40" s="89"/>
      <c r="G40" s="441">
        <v>0</v>
      </c>
      <c r="I40" s="694" t="s">
        <v>25</v>
      </c>
      <c r="J40" s="695"/>
      <c r="K40" s="1">
        <v>6437</v>
      </c>
      <c r="L40" s="1">
        <v>183</v>
      </c>
      <c r="M40" s="89">
        <v>39</v>
      </c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>
        <v>3309</v>
      </c>
      <c r="C41" s="1">
        <v>200</v>
      </c>
      <c r="D41" s="89">
        <v>46</v>
      </c>
      <c r="E41" s="89"/>
      <c r="F41" s="89"/>
      <c r="G41" s="441">
        <v>0</v>
      </c>
      <c r="I41" s="694" t="s">
        <v>28</v>
      </c>
      <c r="J41" s="695"/>
      <c r="K41" s="1">
        <v>2533</v>
      </c>
      <c r="L41" s="1">
        <v>106</v>
      </c>
      <c r="M41" s="89">
        <v>100</v>
      </c>
      <c r="N41" s="49" t="s">
        <v>22</v>
      </c>
      <c r="O41" s="1">
        <v>5594</v>
      </c>
      <c r="P41" s="47">
        <v>249</v>
      </c>
      <c r="Q41" s="89">
        <v>345</v>
      </c>
    </row>
    <row r="42" spans="1:20" ht="24.95" customHeight="1">
      <c r="A42" s="45" t="s">
        <v>17</v>
      </c>
      <c r="B42" s="1">
        <v>3532</v>
      </c>
      <c r="C42" s="1">
        <v>153</v>
      </c>
      <c r="D42" s="89"/>
      <c r="E42" s="89"/>
      <c r="F42" s="89"/>
      <c r="G42" s="441">
        <v>0</v>
      </c>
      <c r="I42" s="694" t="s">
        <v>33</v>
      </c>
      <c r="J42" s="695"/>
      <c r="K42" s="1">
        <v>876</v>
      </c>
      <c r="L42" s="1">
        <v>90</v>
      </c>
      <c r="M42" s="89">
        <v>45</v>
      </c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>
        <v>1003</v>
      </c>
      <c r="C43" s="1">
        <v>80</v>
      </c>
      <c r="D43" s="89"/>
      <c r="E43" s="89"/>
      <c r="F43" s="89"/>
      <c r="G43" s="441">
        <v>0</v>
      </c>
      <c r="I43" s="694" t="s">
        <v>30</v>
      </c>
      <c r="J43" s="695"/>
      <c r="K43" s="1">
        <v>3538</v>
      </c>
      <c r="L43" s="1">
        <v>245</v>
      </c>
      <c r="M43" s="89">
        <v>133</v>
      </c>
      <c r="N43" s="46" t="s">
        <v>27</v>
      </c>
      <c r="O43" s="1">
        <v>2738</v>
      </c>
      <c r="P43" s="47">
        <v>232</v>
      </c>
      <c r="Q43" s="89">
        <v>111</v>
      </c>
    </row>
    <row r="44" spans="1:20" ht="24.95" customHeight="1">
      <c r="A44" s="45" t="s">
        <v>103</v>
      </c>
      <c r="B44" s="1"/>
      <c r="C44" s="1"/>
      <c r="D44" s="89"/>
      <c r="E44" s="89"/>
      <c r="F44" s="89"/>
      <c r="G44" s="441">
        <f>SUM(G40:G43)</f>
        <v>0</v>
      </c>
      <c r="I44" s="694" t="s">
        <v>38</v>
      </c>
      <c r="J44" s="695"/>
      <c r="K44" s="1">
        <v>3621</v>
      </c>
      <c r="L44" s="1">
        <v>240</v>
      </c>
      <c r="M44" s="89">
        <v>30</v>
      </c>
      <c r="N44" s="46" t="s">
        <v>26</v>
      </c>
      <c r="O44" s="83">
        <v>4334</v>
      </c>
      <c r="P44" s="84">
        <v>304</v>
      </c>
      <c r="Q44" s="89">
        <v>404</v>
      </c>
      <c r="T44" s="110"/>
    </row>
    <row r="45" spans="1:20" ht="24.95" customHeight="1">
      <c r="A45" s="45" t="s">
        <v>90</v>
      </c>
      <c r="B45" s="1">
        <v>9388</v>
      </c>
      <c r="C45" s="1">
        <v>168</v>
      </c>
      <c r="D45" s="89">
        <v>270</v>
      </c>
      <c r="E45" s="89"/>
      <c r="F45" s="89"/>
      <c r="G45" s="441"/>
      <c r="I45" s="694" t="s">
        <v>35</v>
      </c>
      <c r="J45" s="695"/>
      <c r="K45" s="1">
        <v>2800</v>
      </c>
      <c r="L45" s="1">
        <v>149</v>
      </c>
      <c r="M45" s="89">
        <v>101</v>
      </c>
      <c r="N45" s="46" t="s">
        <v>29</v>
      </c>
      <c r="O45" s="83">
        <v>3530</v>
      </c>
      <c r="P45" s="84">
        <v>201</v>
      </c>
      <c r="Q45" s="89">
        <v>138</v>
      </c>
    </row>
    <row r="46" spans="1:20" ht="24.95" customHeight="1">
      <c r="A46" s="45"/>
      <c r="B46" s="1"/>
      <c r="C46" s="1"/>
      <c r="D46" s="89">
        <v>24</v>
      </c>
      <c r="E46" s="89"/>
      <c r="F46" s="89">
        <v>1038</v>
      </c>
      <c r="I46" s="694" t="s">
        <v>44</v>
      </c>
      <c r="J46" s="695"/>
      <c r="K46" s="3"/>
      <c r="L46" s="3"/>
      <c r="M46" s="89">
        <v>51</v>
      </c>
      <c r="N46" s="46" t="s">
        <v>34</v>
      </c>
      <c r="O46" s="83">
        <v>871</v>
      </c>
      <c r="P46" s="84">
        <v>56</v>
      </c>
      <c r="Q46" s="89"/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>
        <v>1830</v>
      </c>
      <c r="P47" s="84">
        <v>137</v>
      </c>
      <c r="Q47" s="89">
        <v>95</v>
      </c>
    </row>
    <row r="48" spans="1:20" ht="24.95" customHeight="1">
      <c r="A48" s="55"/>
      <c r="B48" s="89"/>
      <c r="C48" s="89"/>
      <c r="D48" s="89"/>
      <c r="E48" s="89"/>
      <c r="F48" s="89"/>
      <c r="I48" s="442"/>
      <c r="J48" s="443"/>
      <c r="K48" s="1"/>
      <c r="L48" s="1"/>
      <c r="M48" s="89"/>
      <c r="N48" s="46" t="s">
        <v>31</v>
      </c>
      <c r="O48" s="83">
        <v>7540</v>
      </c>
      <c r="P48" s="84">
        <v>662</v>
      </c>
      <c r="Q48" s="89">
        <v>188</v>
      </c>
    </row>
    <row r="49" spans="1:17" ht="24.95" customHeight="1">
      <c r="A49" s="55"/>
      <c r="B49" s="89"/>
      <c r="C49" s="89"/>
      <c r="D49" s="89"/>
      <c r="E49" s="89"/>
      <c r="F49" s="89"/>
      <c r="I49" s="442"/>
      <c r="J49" s="443"/>
      <c r="K49" s="1"/>
      <c r="L49" s="47"/>
      <c r="M49" s="89"/>
      <c r="N49" s="46" t="s">
        <v>99</v>
      </c>
      <c r="O49" s="86">
        <v>2720</v>
      </c>
      <c r="P49" s="84">
        <v>220</v>
      </c>
      <c r="Q49" s="89">
        <v>85</v>
      </c>
    </row>
    <row r="50" spans="1:17" ht="24.95" customHeight="1">
      <c r="A50" s="55"/>
      <c r="B50" s="89"/>
      <c r="C50" s="89"/>
      <c r="D50" s="89"/>
      <c r="E50" s="89"/>
      <c r="F50" s="89"/>
      <c r="I50" s="442"/>
      <c r="J50" s="443"/>
      <c r="K50" s="1"/>
      <c r="L50" s="47"/>
      <c r="M50" s="89"/>
      <c r="N50" s="46" t="s">
        <v>32</v>
      </c>
      <c r="O50" s="86">
        <v>3664</v>
      </c>
      <c r="P50" s="84">
        <v>312</v>
      </c>
      <c r="Q50" s="89">
        <v>169</v>
      </c>
    </row>
    <row r="51" spans="1:17" ht="24.95" customHeight="1">
      <c r="A51" s="45" t="s">
        <v>91</v>
      </c>
      <c r="B51" s="69">
        <f>K60</f>
        <v>29569</v>
      </c>
      <c r="C51" s="69">
        <f>L60</f>
        <v>1640</v>
      </c>
      <c r="D51" s="69">
        <f>M60</f>
        <v>1110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>
        <v>5627</v>
      </c>
      <c r="P51" s="85">
        <v>276</v>
      </c>
      <c r="Q51" s="69">
        <v>297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>
        <v>2331</v>
      </c>
      <c r="P52" s="81">
        <v>138</v>
      </c>
      <c r="Q52" s="89">
        <v>109</v>
      </c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1778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2231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11142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63200</v>
      </c>
      <c r="C60" s="59">
        <f>SUM(C37:C59)</f>
        <v>2793</v>
      </c>
      <c r="D60" s="59">
        <f>SUM(D37:D59)</f>
        <v>1778</v>
      </c>
      <c r="E60" s="59">
        <f>SUM(E37:E59)</f>
        <v>0</v>
      </c>
      <c r="F60" s="59">
        <f>SUM(F37:F59)</f>
        <v>1038</v>
      </c>
      <c r="I60" s="97"/>
      <c r="J60" s="90"/>
      <c r="K60" s="56">
        <f>SUM(K37:K59)</f>
        <v>29569</v>
      </c>
      <c r="L60" s="56">
        <f>SUM(L37:L59)</f>
        <v>1640</v>
      </c>
      <c r="M60" s="59">
        <f>SUM(M37:M59)</f>
        <v>1110</v>
      </c>
      <c r="N60" s="79" t="s">
        <v>19</v>
      </c>
      <c r="O60" s="58">
        <f>SUM(O37:O59)</f>
        <v>58224</v>
      </c>
      <c r="P60" s="58">
        <f>SUM(P37:P59)</f>
        <v>2929</v>
      </c>
      <c r="Q60" s="59">
        <f>SUM(Q37:Q59)</f>
        <v>2231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64238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378125</v>
      </c>
      <c r="C65" s="697"/>
      <c r="D65" s="61" t="s">
        <v>5</v>
      </c>
      <c r="E65" s="62">
        <f>SUM(C60,P60,C29,Q29,AC29,AP29)</f>
        <v>9087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11598</v>
      </c>
      <c r="L65" s="688" t="s">
        <v>108</v>
      </c>
      <c r="M65" s="689"/>
      <c r="N65" s="690">
        <f>SUM(F60,F29,U29,AG29,AT29)</f>
        <v>192776</v>
      </c>
      <c r="O65" s="691"/>
    </row>
    <row r="66" spans="1:15" ht="15.75" customHeight="1">
      <c r="A66" s="440"/>
      <c r="B66" s="440"/>
      <c r="C66" s="440"/>
      <c r="D66" s="440"/>
      <c r="E66" s="440"/>
      <c r="F66" s="440"/>
      <c r="G66" s="440"/>
      <c r="H66" s="440"/>
      <c r="I66" s="440"/>
    </row>
    <row r="67" spans="1:15" ht="15.75" customHeight="1">
      <c r="A67" s="440"/>
      <c r="B67" s="440"/>
      <c r="C67" s="440"/>
      <c r="D67" s="440"/>
      <c r="E67" s="440"/>
      <c r="F67" s="440"/>
      <c r="G67" s="440"/>
      <c r="H67" s="440"/>
      <c r="I67" s="440"/>
      <c r="O67">
        <v>885</v>
      </c>
    </row>
    <row r="68" spans="1:15" ht="15.75" customHeight="1">
      <c r="C68" s="440"/>
      <c r="D68" s="440"/>
      <c r="E68" s="440"/>
      <c r="F68" s="440"/>
      <c r="G68" s="440"/>
      <c r="H68" s="440"/>
      <c r="I68" s="440"/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-192776</v>
      </c>
    </row>
    <row r="71" spans="1:15" ht="18.75">
      <c r="A71" s="7" t="s">
        <v>48</v>
      </c>
      <c r="B71" s="8">
        <v>9000</v>
      </c>
      <c r="C71" s="8">
        <v>7830</v>
      </c>
      <c r="D71" s="63">
        <v>3060</v>
      </c>
      <c r="E71" s="34"/>
      <c r="F71" s="34">
        <f>SUM(B71:E71)</f>
        <v>19890</v>
      </c>
      <c r="G71" s="33"/>
      <c r="H71" s="33"/>
      <c r="I71" s="179">
        <v>31562</v>
      </c>
      <c r="J71" s="440"/>
      <c r="K71" s="5">
        <v>3</v>
      </c>
      <c r="L71" s="5">
        <v>8</v>
      </c>
      <c r="M71" s="5">
        <f>L71+K71</f>
        <v>11</v>
      </c>
    </row>
    <row r="72" spans="1:15" ht="18.75">
      <c r="A72" s="7" t="s">
        <v>49</v>
      </c>
      <c r="B72" s="8">
        <v>2142</v>
      </c>
      <c r="C72" s="8">
        <v>549</v>
      </c>
      <c r="D72" s="63"/>
      <c r="E72" s="34"/>
      <c r="F72" s="34">
        <f>SUM(B72:E72)</f>
        <v>2691</v>
      </c>
      <c r="G72" s="33"/>
      <c r="H72" s="33"/>
      <c r="I72" s="180">
        <v>2799</v>
      </c>
      <c r="J72" s="440"/>
      <c r="K72" s="66">
        <v>32</v>
      </c>
      <c r="L72" s="67">
        <v>84</v>
      </c>
      <c r="M72" s="5">
        <f>L72+K72</f>
        <v>116</v>
      </c>
    </row>
    <row r="73" spans="1:15" ht="18.75">
      <c r="A73" s="10" t="s">
        <v>50</v>
      </c>
      <c r="B73" s="8"/>
      <c r="C73" s="8"/>
      <c r="D73" s="63"/>
      <c r="E73" s="34">
        <v>28</v>
      </c>
      <c r="F73" s="34"/>
      <c r="G73" s="33"/>
      <c r="H73" s="33"/>
      <c r="I73" s="180">
        <v>7198</v>
      </c>
      <c r="J73" s="440"/>
      <c r="K73" s="9">
        <f>K71/K72*100-100</f>
        <v>-90.625</v>
      </c>
      <c r="L73" s="9">
        <f>L71/L72*100-100</f>
        <v>-90.476190476190482</v>
      </c>
      <c r="M73" s="9">
        <f>M71/M72*100-100</f>
        <v>-90.517241379310349</v>
      </c>
    </row>
    <row r="74" spans="1:15" ht="18.75">
      <c r="A74" s="10" t="s">
        <v>50</v>
      </c>
      <c r="B74" s="8">
        <f>B71+B72</f>
        <v>11142</v>
      </c>
      <c r="C74" s="8">
        <f>C71+C72</f>
        <v>8379</v>
      </c>
      <c r="D74" s="8">
        <f>D71+D72</f>
        <v>3060</v>
      </c>
      <c r="E74" s="8">
        <f>E71+E72</f>
        <v>0</v>
      </c>
      <c r="F74" s="34">
        <f>SUM(B74:E74)</f>
        <v>22581</v>
      </c>
      <c r="G74" s="33"/>
      <c r="H74" s="33"/>
      <c r="I74" s="180">
        <v>358</v>
      </c>
      <c r="J74" s="440"/>
      <c r="K74" s="440"/>
      <c r="L74" s="440"/>
    </row>
    <row r="75" spans="1:15" ht="15.75" customHeight="1">
      <c r="I75" s="180">
        <v>132</v>
      </c>
      <c r="J75" s="440"/>
      <c r="K75" s="440"/>
      <c r="L75" s="440"/>
    </row>
    <row r="76" spans="1:15" ht="18.75">
      <c r="A76" s="7" t="s">
        <v>51</v>
      </c>
      <c r="B76" s="6"/>
      <c r="C76" s="6">
        <v>1</v>
      </c>
      <c r="I76" s="181">
        <v>40</v>
      </c>
    </row>
    <row r="77" spans="1:15" ht="15.75" customHeight="1">
      <c r="I77" s="181"/>
    </row>
    <row r="78" spans="1:15" ht="15.75" customHeight="1">
      <c r="I78" s="181"/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440"/>
      <c r="F80" s="440"/>
      <c r="G80" s="440"/>
      <c r="H80" s="440"/>
      <c r="I80" s="183">
        <f>SUM(I71:I79)</f>
        <v>42089</v>
      </c>
      <c r="J80" s="92"/>
      <c r="K80" s="93"/>
    </row>
    <row r="81" spans="1:15" ht="23.25">
      <c r="A81" s="687"/>
      <c r="B81" s="685"/>
      <c r="C81" s="686"/>
      <c r="D81" s="685"/>
      <c r="E81" s="440"/>
      <c r="F81" s="440"/>
      <c r="G81" s="440"/>
      <c r="H81" s="440"/>
      <c r="I81" s="440"/>
      <c r="J81" s="92"/>
      <c r="K81" s="93"/>
    </row>
    <row r="82" spans="1:15" ht="23.25">
      <c r="A82" s="687"/>
      <c r="B82" s="685"/>
      <c r="C82" s="686"/>
      <c r="D82" s="685"/>
      <c r="E82" s="440"/>
      <c r="F82" s="440"/>
      <c r="G82" s="440"/>
      <c r="H82" s="440"/>
      <c r="I82" s="440"/>
      <c r="J82" s="94"/>
      <c r="K82" s="93"/>
    </row>
    <row r="83" spans="1:15" ht="24">
      <c r="A83" s="684"/>
      <c r="B83" s="685"/>
      <c r="C83" s="686"/>
      <c r="D83" s="685"/>
      <c r="E83" s="440"/>
      <c r="F83" s="440"/>
      <c r="G83" s="440"/>
      <c r="H83" s="440"/>
      <c r="I83" s="440"/>
      <c r="J83" s="93"/>
      <c r="K83" s="93"/>
    </row>
    <row r="84" spans="1:15" ht="24">
      <c r="A84" s="684"/>
      <c r="B84" s="685"/>
      <c r="C84" s="686"/>
      <c r="D84" s="685"/>
      <c r="E84" s="440"/>
      <c r="F84" s="440"/>
      <c r="G84" s="440"/>
      <c r="H84" s="440"/>
      <c r="I84" s="440"/>
      <c r="J84" s="93"/>
      <c r="K84" s="93"/>
    </row>
    <row r="85" spans="1:15" ht="24">
      <c r="A85" s="684"/>
      <c r="B85" s="685"/>
      <c r="C85" s="686"/>
      <c r="D85" s="685"/>
      <c r="E85" s="440"/>
      <c r="F85" s="440"/>
      <c r="G85" s="440"/>
      <c r="H85" s="440"/>
      <c r="I85" s="440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A1:AH1"/>
    <mergeCell ref="AN1:AU1"/>
    <mergeCell ref="A2:J2"/>
    <mergeCell ref="O2:V2"/>
    <mergeCell ref="AA2:AH2"/>
    <mergeCell ref="AN2:AU2"/>
    <mergeCell ref="I37:J37"/>
    <mergeCell ref="I38:J38"/>
    <mergeCell ref="I39:J39"/>
    <mergeCell ref="A1:J1"/>
    <mergeCell ref="O1:V1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L65:M65"/>
    <mergeCell ref="N65:O65"/>
    <mergeCell ref="K78:L78"/>
    <mergeCell ref="K79:L79"/>
    <mergeCell ref="A80:D80"/>
    <mergeCell ref="A85:B85"/>
    <mergeCell ref="C85:D85"/>
    <mergeCell ref="A82:B82"/>
    <mergeCell ref="C82:D82"/>
    <mergeCell ref="A83:B83"/>
    <mergeCell ref="C83:D83"/>
    <mergeCell ref="A84:B84"/>
    <mergeCell ref="C84:D84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44"/>
  <sheetViews>
    <sheetView zoomScale="110" zoomScaleNormal="110" zoomScaleSheetLayoutView="110" workbookViewId="0">
      <selection activeCell="A6" sqref="A6:H6"/>
    </sheetView>
  </sheetViews>
  <sheetFormatPr defaultColWidth="14.42578125" defaultRowHeight="15" customHeight="1"/>
  <cols>
    <col min="1" max="1" width="11.5703125" bestFit="1" customWidth="1"/>
    <col min="2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13" ht="20.25" customHeight="1">
      <c r="A1" s="660" t="s">
        <v>240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13" ht="27">
      <c r="A2" s="214" t="s">
        <v>52</v>
      </c>
      <c r="B2" s="217" t="s">
        <v>53</v>
      </c>
      <c r="C2" s="662" t="s">
        <v>54</v>
      </c>
      <c r="D2" s="662"/>
      <c r="E2" s="218" t="s">
        <v>55</v>
      </c>
      <c r="F2" s="214" t="s">
        <v>56</v>
      </c>
      <c r="G2" s="214" t="s">
        <v>57</v>
      </c>
      <c r="H2" s="214" t="s">
        <v>58</v>
      </c>
    </row>
    <row r="3" spans="1:13">
      <c r="A3" s="19"/>
      <c r="B3" s="219"/>
      <c r="C3" s="663"/>
      <c r="D3" s="663"/>
      <c r="E3" s="121"/>
      <c r="F3" s="19"/>
      <c r="G3" s="19"/>
      <c r="H3" s="220" t="s">
        <v>239</v>
      </c>
    </row>
    <row r="4" spans="1:13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13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</row>
    <row r="6" spans="1:13">
      <c r="A6" s="19">
        <v>57</v>
      </c>
      <c r="B6" s="213">
        <v>6</v>
      </c>
      <c r="C6" s="666" t="s">
        <v>92</v>
      </c>
      <c r="D6" s="667"/>
      <c r="E6" s="19">
        <v>26</v>
      </c>
      <c r="F6" s="19">
        <v>2</v>
      </c>
      <c r="G6" s="19">
        <v>26</v>
      </c>
      <c r="H6" s="20" t="s">
        <v>59</v>
      </c>
      <c r="J6" s="129"/>
      <c r="L6" s="15"/>
      <c r="M6" s="16"/>
    </row>
    <row r="7" spans="1:13">
      <c r="A7" s="19">
        <v>58</v>
      </c>
      <c r="B7" s="219">
        <v>6.3</v>
      </c>
      <c r="C7" s="711" t="s">
        <v>122</v>
      </c>
      <c r="D7" s="712"/>
      <c r="E7" s="121">
        <v>259.94</v>
      </c>
      <c r="F7" s="19">
        <v>6</v>
      </c>
      <c r="G7" s="19">
        <v>259.94</v>
      </c>
      <c r="H7" s="20" t="s">
        <v>59</v>
      </c>
      <c r="J7" s="117">
        <v>1</v>
      </c>
      <c r="L7" s="15"/>
      <c r="M7" s="16"/>
    </row>
    <row r="8" spans="1:13">
      <c r="A8" s="19">
        <v>61</v>
      </c>
      <c r="B8" s="213">
        <v>12.3</v>
      </c>
      <c r="C8" s="713" t="s">
        <v>118</v>
      </c>
      <c r="D8" s="713"/>
      <c r="E8" s="19">
        <v>50.88</v>
      </c>
      <c r="F8" s="19">
        <v>0</v>
      </c>
      <c r="G8" s="19">
        <v>19.39</v>
      </c>
      <c r="H8" s="20" t="s">
        <v>59</v>
      </c>
      <c r="J8" s="117"/>
      <c r="L8" s="15"/>
      <c r="M8" s="16"/>
    </row>
    <row r="9" spans="1:13">
      <c r="A9" s="19">
        <v>61</v>
      </c>
      <c r="B9" s="213">
        <v>18.45</v>
      </c>
      <c r="C9" s="666" t="s">
        <v>148</v>
      </c>
      <c r="D9" s="667"/>
      <c r="E9" s="19">
        <v>107.23</v>
      </c>
      <c r="F9" s="19">
        <v>0</v>
      </c>
      <c r="G9" s="19">
        <v>10</v>
      </c>
      <c r="H9" s="212" t="s">
        <v>230</v>
      </c>
      <c r="J9" s="117"/>
      <c r="L9" s="15"/>
      <c r="M9" s="16"/>
    </row>
    <row r="10" spans="1:13">
      <c r="A10" s="19">
        <v>62</v>
      </c>
      <c r="B10" s="219">
        <v>10</v>
      </c>
      <c r="C10" s="666" t="s">
        <v>153</v>
      </c>
      <c r="D10" s="667"/>
      <c r="E10" s="121">
        <v>33.53</v>
      </c>
      <c r="F10" s="19">
        <v>1</v>
      </c>
      <c r="G10" s="19">
        <v>33.53</v>
      </c>
      <c r="H10" s="20" t="s">
        <v>59</v>
      </c>
      <c r="J10" s="117"/>
      <c r="L10" s="15"/>
      <c r="M10" s="16"/>
    </row>
    <row r="11" spans="1:13" ht="15" customHeight="1">
      <c r="A11" s="19">
        <v>66</v>
      </c>
      <c r="B11" s="213">
        <v>5.45</v>
      </c>
      <c r="C11" s="714" t="s">
        <v>94</v>
      </c>
      <c r="D11" s="715"/>
      <c r="E11" s="19">
        <v>231.38</v>
      </c>
      <c r="F11" s="19">
        <v>8</v>
      </c>
      <c r="G11" s="19">
        <v>231.38</v>
      </c>
      <c r="H11" s="20" t="s">
        <v>59</v>
      </c>
      <c r="J11" s="129"/>
      <c r="L11" s="15"/>
      <c r="M11" s="16"/>
    </row>
    <row r="12" spans="1:13" ht="15" customHeight="1">
      <c r="A12" s="11">
        <v>67</v>
      </c>
      <c r="B12" s="120">
        <v>5.3</v>
      </c>
      <c r="C12" s="659" t="s">
        <v>95</v>
      </c>
      <c r="D12" s="659"/>
      <c r="E12" s="122">
        <v>99.64</v>
      </c>
      <c r="F12" s="11">
        <v>2</v>
      </c>
      <c r="G12" s="11">
        <v>99.64</v>
      </c>
      <c r="H12" s="20" t="s">
        <v>59</v>
      </c>
      <c r="J12" s="117"/>
      <c r="L12" s="15"/>
      <c r="M12" s="16"/>
    </row>
    <row r="13" spans="1:13" ht="15" customHeight="1">
      <c r="A13" s="11">
        <v>68</v>
      </c>
      <c r="B13" s="120">
        <v>16.45</v>
      </c>
      <c r="C13" s="716" t="s">
        <v>121</v>
      </c>
      <c r="D13" s="716"/>
      <c r="E13" s="19">
        <v>191.77</v>
      </c>
      <c r="F13" s="19">
        <v>0</v>
      </c>
      <c r="G13" s="19">
        <v>65.81</v>
      </c>
      <c r="H13" s="20" t="s">
        <v>59</v>
      </c>
      <c r="J13" s="129"/>
      <c r="L13" s="15"/>
      <c r="M13" s="16"/>
    </row>
    <row r="14" spans="1:13">
      <c r="A14" s="19" t="s">
        <v>101</v>
      </c>
      <c r="B14" s="219">
        <v>5.3</v>
      </c>
      <c r="C14" s="659" t="s">
        <v>60</v>
      </c>
      <c r="D14" s="659"/>
      <c r="E14" s="121">
        <v>519.36</v>
      </c>
      <c r="F14" s="19">
        <v>13</v>
      </c>
      <c r="G14" s="19">
        <v>519.36</v>
      </c>
      <c r="H14" s="20" t="s">
        <v>59</v>
      </c>
      <c r="J14" s="117">
        <v>1</v>
      </c>
      <c r="L14" s="15"/>
      <c r="M14" s="16"/>
    </row>
    <row r="15" spans="1:13" ht="18.75">
      <c r="A15" s="19"/>
      <c r="B15" s="219"/>
      <c r="C15" s="664" t="s">
        <v>21</v>
      </c>
      <c r="D15" s="664"/>
      <c r="E15" s="121"/>
      <c r="F15" s="19"/>
      <c r="G15" s="19"/>
      <c r="H15" s="20"/>
      <c r="J15" s="129"/>
      <c r="L15" s="15"/>
      <c r="M15" s="16"/>
    </row>
    <row r="16" spans="1:13">
      <c r="A16" s="19"/>
      <c r="B16" s="219"/>
      <c r="C16" s="668"/>
      <c r="D16" s="669"/>
      <c r="E16" s="121"/>
      <c r="F16" s="19"/>
      <c r="G16" s="19"/>
      <c r="H16" s="20"/>
      <c r="J16" s="129"/>
      <c r="L16" s="15"/>
      <c r="M16" s="16"/>
    </row>
    <row r="17" spans="1:19">
      <c r="A17" s="19">
        <v>31</v>
      </c>
      <c r="B17" s="219">
        <v>12.55</v>
      </c>
      <c r="C17" s="659" t="s">
        <v>93</v>
      </c>
      <c r="D17" s="659"/>
      <c r="E17" s="121">
        <v>54.8</v>
      </c>
      <c r="F17" s="19">
        <v>2</v>
      </c>
      <c r="G17" s="19">
        <f>E17</f>
        <v>54.8</v>
      </c>
      <c r="H17" s="20" t="s">
        <v>59</v>
      </c>
      <c r="J17" s="129"/>
      <c r="L17" s="15"/>
      <c r="M17" s="16"/>
    </row>
    <row r="18" spans="1:19">
      <c r="A18" s="19">
        <v>34</v>
      </c>
      <c r="B18" s="219">
        <v>13</v>
      </c>
      <c r="C18" s="659" t="s">
        <v>120</v>
      </c>
      <c r="D18" s="659"/>
      <c r="E18" s="121">
        <v>36.369999999999997</v>
      </c>
      <c r="F18" s="19">
        <v>2</v>
      </c>
      <c r="G18" s="19">
        <f>F18*E18</f>
        <v>72.739999999999995</v>
      </c>
      <c r="H18" s="13" t="s">
        <v>59</v>
      </c>
      <c r="J18" s="129"/>
      <c r="L18" s="15"/>
      <c r="M18" s="16"/>
    </row>
    <row r="19" spans="1:19" ht="15" customHeight="1">
      <c r="A19" s="19">
        <v>71</v>
      </c>
      <c r="B19" s="219">
        <v>7</v>
      </c>
      <c r="C19" s="672" t="s">
        <v>112</v>
      </c>
      <c r="D19" s="672"/>
      <c r="E19" s="121">
        <v>31</v>
      </c>
      <c r="F19" s="19">
        <v>2</v>
      </c>
      <c r="G19" s="19">
        <v>31</v>
      </c>
      <c r="H19" s="20" t="s">
        <v>59</v>
      </c>
      <c r="J19" s="117"/>
      <c r="L19" s="15"/>
      <c r="M19" s="16"/>
    </row>
    <row r="20" spans="1:19">
      <c r="A20" s="19">
        <v>72</v>
      </c>
      <c r="B20" s="219">
        <v>8</v>
      </c>
      <c r="C20" s="659" t="s">
        <v>151</v>
      </c>
      <c r="D20" s="659"/>
      <c r="E20" s="121">
        <v>140.62</v>
      </c>
      <c r="F20" s="19">
        <v>2</v>
      </c>
      <c r="G20" s="19">
        <f>F20*E20</f>
        <v>281.24</v>
      </c>
      <c r="H20" s="20" t="s">
        <v>59</v>
      </c>
      <c r="J20" s="129">
        <v>1</v>
      </c>
      <c r="L20" s="15"/>
      <c r="M20" s="16"/>
    </row>
    <row r="21" spans="1:19">
      <c r="A21" s="19" t="s">
        <v>150</v>
      </c>
      <c r="B21" s="219">
        <v>13.3</v>
      </c>
      <c r="C21" s="659" t="s">
        <v>146</v>
      </c>
      <c r="D21" s="659"/>
      <c r="E21" s="121">
        <v>433.34</v>
      </c>
      <c r="F21" s="19">
        <v>6</v>
      </c>
      <c r="G21" s="19">
        <v>433.34</v>
      </c>
      <c r="H21" s="20" t="s">
        <v>59</v>
      </c>
      <c r="J21" s="117">
        <v>1</v>
      </c>
      <c r="L21" s="15"/>
      <c r="M21" s="16"/>
    </row>
    <row r="22" spans="1:19">
      <c r="A22" s="11">
        <v>79</v>
      </c>
      <c r="B22" s="12">
        <v>6</v>
      </c>
      <c r="C22" s="717" t="s">
        <v>96</v>
      </c>
      <c r="D22" s="718"/>
      <c r="E22" s="11">
        <v>278.91000000000003</v>
      </c>
      <c r="F22" s="11">
        <v>8</v>
      </c>
      <c r="G22" s="11">
        <v>278.91000000000003</v>
      </c>
      <c r="H22" s="20" t="s">
        <v>59</v>
      </c>
      <c r="J22" s="117">
        <v>1</v>
      </c>
      <c r="L22" s="15"/>
      <c r="M22" s="16"/>
    </row>
    <row r="23" spans="1:19">
      <c r="A23" s="19">
        <v>80</v>
      </c>
      <c r="B23" s="219">
        <v>15.1</v>
      </c>
      <c r="C23" s="672" t="s">
        <v>62</v>
      </c>
      <c r="D23" s="672"/>
      <c r="E23" s="121">
        <v>49.76</v>
      </c>
      <c r="F23" s="19">
        <v>2</v>
      </c>
      <c r="G23" s="19">
        <v>49.76</v>
      </c>
      <c r="H23" s="20" t="s">
        <v>59</v>
      </c>
      <c r="J23" s="117"/>
      <c r="L23" s="15"/>
      <c r="M23" s="16"/>
    </row>
    <row r="24" spans="1:19">
      <c r="A24" s="19">
        <v>82</v>
      </c>
      <c r="B24" s="219">
        <v>15.5</v>
      </c>
      <c r="C24" s="672" t="s">
        <v>63</v>
      </c>
      <c r="D24" s="672"/>
      <c r="E24" s="121">
        <v>44.76</v>
      </c>
      <c r="F24" s="19">
        <v>2</v>
      </c>
      <c r="G24" s="19">
        <v>44.76</v>
      </c>
      <c r="H24" s="20" t="s">
        <v>59</v>
      </c>
      <c r="J24" s="117"/>
      <c r="L24" s="15"/>
      <c r="M24" s="16"/>
    </row>
    <row r="25" spans="1:19">
      <c r="A25" s="19">
        <v>82</v>
      </c>
      <c r="B25" s="213">
        <v>16.55</v>
      </c>
      <c r="C25" s="673" t="s">
        <v>97</v>
      </c>
      <c r="D25" s="674"/>
      <c r="E25" s="19">
        <v>31</v>
      </c>
      <c r="F25" s="19">
        <v>2</v>
      </c>
      <c r="G25" s="19">
        <v>31</v>
      </c>
      <c r="H25" s="20" t="s">
        <v>59</v>
      </c>
      <c r="J25" s="117"/>
      <c r="L25" s="15"/>
      <c r="M25" s="16"/>
    </row>
    <row r="26" spans="1:19">
      <c r="A26" s="19">
        <v>83</v>
      </c>
      <c r="B26" s="213">
        <v>11.15</v>
      </c>
      <c r="C26" s="673" t="s">
        <v>149</v>
      </c>
      <c r="D26" s="674"/>
      <c r="E26" s="19">
        <v>37.590000000000003</v>
      </c>
      <c r="F26" s="19">
        <v>2</v>
      </c>
      <c r="G26" s="19">
        <f>F26*E26</f>
        <v>75.180000000000007</v>
      </c>
      <c r="H26" s="20" t="s">
        <v>59</v>
      </c>
      <c r="J26" s="117"/>
      <c r="L26" s="15"/>
      <c r="M26" s="16"/>
    </row>
    <row r="27" spans="1:19">
      <c r="A27" s="111">
        <v>85</v>
      </c>
      <c r="B27" s="112">
        <v>6.3</v>
      </c>
      <c r="C27" s="719" t="s">
        <v>98</v>
      </c>
      <c r="D27" s="720"/>
      <c r="E27" s="111">
        <v>267.2</v>
      </c>
      <c r="F27" s="111">
        <v>6</v>
      </c>
      <c r="G27" s="111">
        <v>267.2</v>
      </c>
      <c r="H27" s="20" t="s">
        <v>59</v>
      </c>
      <c r="J27" s="117">
        <v>1</v>
      </c>
      <c r="L27" s="15"/>
      <c r="M27" s="16"/>
    </row>
    <row r="28" spans="1:19">
      <c r="A28" s="19">
        <v>89</v>
      </c>
      <c r="B28" s="219">
        <v>5.3</v>
      </c>
      <c r="C28" s="659" t="s">
        <v>123</v>
      </c>
      <c r="D28" s="659"/>
      <c r="E28" s="121">
        <v>48.57</v>
      </c>
      <c r="F28" s="19">
        <v>2</v>
      </c>
      <c r="G28" s="19">
        <v>48.57</v>
      </c>
      <c r="H28" s="20" t="s">
        <v>59</v>
      </c>
      <c r="J28" s="117"/>
      <c r="L28" s="15"/>
      <c r="M28" s="16"/>
    </row>
    <row r="29" spans="1:19">
      <c r="A29" s="19"/>
      <c r="B29" s="219"/>
      <c r="C29" s="672"/>
      <c r="D29" s="672"/>
      <c r="E29" s="121"/>
      <c r="F29" s="19"/>
      <c r="G29" s="19"/>
      <c r="H29" s="20"/>
      <c r="J29" s="117"/>
      <c r="L29" s="15"/>
      <c r="M29" s="16"/>
    </row>
    <row r="30" spans="1:19" ht="13.5" customHeight="1">
      <c r="A30" s="19"/>
      <c r="B30" s="219"/>
      <c r="C30" s="663"/>
      <c r="D30" s="663"/>
      <c r="E30" s="122"/>
      <c r="F30" s="11"/>
      <c r="G30" s="11"/>
      <c r="H30" s="20"/>
      <c r="J30" s="15"/>
      <c r="L30" s="15"/>
      <c r="M30" s="17"/>
      <c r="N30" s="64"/>
      <c r="O30" s="65"/>
      <c r="P30" s="17"/>
      <c r="Q30" s="17"/>
      <c r="R30" s="17"/>
      <c r="S30" s="18"/>
    </row>
    <row r="31" spans="1:19" ht="15" customHeight="1">
      <c r="A31" s="19"/>
      <c r="B31" s="219"/>
      <c r="C31" s="662" t="s">
        <v>61</v>
      </c>
      <c r="D31" s="662"/>
      <c r="E31" s="121"/>
      <c r="F31" s="19">
        <f>SUM(F4:F29)</f>
        <v>70</v>
      </c>
      <c r="G31" s="19">
        <f>SUM(G4:G29)</f>
        <v>2933.55</v>
      </c>
      <c r="H31" s="20"/>
    </row>
    <row r="34" spans="1:20" ht="19.5" customHeight="1">
      <c r="A34" s="675" t="s">
        <v>114</v>
      </c>
      <c r="B34" s="676"/>
      <c r="C34" s="676"/>
      <c r="D34" s="676"/>
      <c r="E34" s="676"/>
      <c r="F34" s="676"/>
      <c r="J34" s="215" t="s">
        <v>124</v>
      </c>
      <c r="K34" s="677">
        <v>45193</v>
      </c>
      <c r="L34" s="677"/>
    </row>
    <row r="35" spans="1:20" ht="49.5">
      <c r="A35" s="211" t="s">
        <v>119</v>
      </c>
      <c r="B35" s="216" t="s">
        <v>53</v>
      </c>
      <c r="C35" s="216" t="s">
        <v>113</v>
      </c>
      <c r="D35" s="216" t="s">
        <v>4</v>
      </c>
      <c r="E35" s="216" t="s">
        <v>5</v>
      </c>
      <c r="F35" s="216" t="s">
        <v>115</v>
      </c>
      <c r="G35" s="114" t="s">
        <v>7</v>
      </c>
      <c r="H35" s="211" t="s">
        <v>116</v>
      </c>
      <c r="I35" s="678" t="s">
        <v>140</v>
      </c>
      <c r="J35" s="678"/>
      <c r="K35" s="678" t="s">
        <v>141</v>
      </c>
      <c r="L35" s="678"/>
      <c r="O35" s="678" t="s">
        <v>125</v>
      </c>
      <c r="P35" s="678"/>
      <c r="Q35" s="678" t="s">
        <v>126</v>
      </c>
      <c r="R35" s="678"/>
    </row>
    <row r="36" spans="1:20" ht="20.100000000000001" customHeight="1">
      <c r="A36" s="88">
        <v>1</v>
      </c>
      <c r="B36" s="123">
        <v>7</v>
      </c>
      <c r="C36" s="113">
        <v>216</v>
      </c>
      <c r="D36" s="19">
        <v>4256</v>
      </c>
      <c r="E36" s="19">
        <v>29</v>
      </c>
      <c r="F36" s="119">
        <v>232.2</v>
      </c>
      <c r="G36" s="115">
        <f>D36/F36</f>
        <v>18.329026701119727</v>
      </c>
      <c r="H36" s="34">
        <v>1</v>
      </c>
      <c r="I36" s="679" t="s">
        <v>129</v>
      </c>
      <c r="J36" s="679"/>
      <c r="K36" s="679" t="s">
        <v>152</v>
      </c>
      <c r="L36" s="679"/>
      <c r="O36" s="679" t="s">
        <v>127</v>
      </c>
      <c r="P36" s="679"/>
      <c r="Q36" s="679" t="s">
        <v>136</v>
      </c>
      <c r="R36" s="679"/>
      <c r="S36">
        <v>434</v>
      </c>
      <c r="T36" s="15" t="s">
        <v>131</v>
      </c>
    </row>
    <row r="37" spans="1:20" ht="20.100000000000001" customHeight="1">
      <c r="A37" s="88">
        <v>2</v>
      </c>
      <c r="B37" s="123">
        <v>15.45</v>
      </c>
      <c r="C37" s="113">
        <v>216</v>
      </c>
      <c r="D37" s="19">
        <v>5802</v>
      </c>
      <c r="E37" s="19">
        <v>50</v>
      </c>
      <c r="F37" s="119">
        <v>232.2</v>
      </c>
      <c r="G37" s="115">
        <f t="shared" ref="G37:G40" si="0">D37/F37</f>
        <v>24.987080103359176</v>
      </c>
      <c r="H37" s="34">
        <v>1</v>
      </c>
      <c r="I37" s="679" t="s">
        <v>128</v>
      </c>
      <c r="J37" s="679"/>
      <c r="K37" s="679" t="s">
        <v>138</v>
      </c>
      <c r="L37" s="679"/>
      <c r="O37" s="679" t="s">
        <v>128</v>
      </c>
      <c r="P37" s="679"/>
      <c r="Q37" s="679" t="s">
        <v>137</v>
      </c>
      <c r="R37" s="679"/>
      <c r="S37">
        <v>60</v>
      </c>
      <c r="T37" s="15" t="s">
        <v>132</v>
      </c>
    </row>
    <row r="38" spans="1:20" ht="20.100000000000001" customHeight="1">
      <c r="A38" s="88"/>
      <c r="B38" s="123"/>
      <c r="C38" s="113"/>
      <c r="D38" s="19"/>
      <c r="E38" s="19"/>
      <c r="F38" s="119"/>
      <c r="G38" s="115"/>
      <c r="H38" s="34"/>
      <c r="I38" s="680"/>
      <c r="J38" s="681"/>
      <c r="K38" s="679"/>
      <c r="L38" s="679"/>
      <c r="O38" s="679" t="s">
        <v>129</v>
      </c>
      <c r="P38" s="679"/>
      <c r="Q38" s="679" t="s">
        <v>138</v>
      </c>
      <c r="R38" s="679"/>
      <c r="S38">
        <v>170</v>
      </c>
      <c r="T38" s="15" t="s">
        <v>133</v>
      </c>
    </row>
    <row r="39" spans="1:20" ht="20.100000000000001" customHeight="1">
      <c r="A39" s="34"/>
      <c r="B39" s="119"/>
      <c r="C39" s="113"/>
      <c r="D39" s="19"/>
      <c r="E39" s="19"/>
      <c r="F39" s="119"/>
      <c r="G39" s="115"/>
      <c r="H39" s="34"/>
      <c r="I39" s="679"/>
      <c r="J39" s="679"/>
      <c r="K39" s="679"/>
      <c r="L39" s="679"/>
      <c r="O39" s="679" t="s">
        <v>130</v>
      </c>
      <c r="P39" s="679"/>
      <c r="Q39" s="679" t="s">
        <v>139</v>
      </c>
      <c r="R39" s="679"/>
      <c r="S39">
        <v>1078</v>
      </c>
      <c r="T39" s="15" t="s">
        <v>134</v>
      </c>
    </row>
    <row r="40" spans="1:20" ht="20.100000000000001" customHeight="1">
      <c r="A40" s="34"/>
      <c r="B40" s="116"/>
      <c r="C40" s="116"/>
      <c r="D40" s="116">
        <f>SUM(D36:D39)</f>
        <v>10058</v>
      </c>
      <c r="E40" s="116">
        <f>SUM(E36:E39)</f>
        <v>79</v>
      </c>
      <c r="F40" s="119">
        <f>SUM(F36:F39)</f>
        <v>464.4</v>
      </c>
      <c r="G40" s="115">
        <f t="shared" si="0"/>
        <v>21.65805340223945</v>
      </c>
      <c r="H40" s="116">
        <f>SUM(H36:H39)</f>
        <v>2</v>
      </c>
      <c r="I40" s="682"/>
      <c r="J40" s="682"/>
      <c r="K40" s="682"/>
      <c r="L40" s="682"/>
      <c r="O40" s="680" t="s">
        <v>142</v>
      </c>
      <c r="P40" s="681"/>
      <c r="Q40" s="679" t="s">
        <v>152</v>
      </c>
      <c r="R40" s="679"/>
      <c r="S40">
        <v>191</v>
      </c>
      <c r="T40" s="15" t="s">
        <v>135</v>
      </c>
    </row>
    <row r="44" spans="1:20" ht="15" customHeight="1">
      <c r="F44" s="16"/>
    </row>
  </sheetData>
  <mergeCells count="57">
    <mergeCell ref="I39:J39"/>
    <mergeCell ref="K39:L39"/>
    <mergeCell ref="O39:P39"/>
    <mergeCell ref="Q39:R39"/>
    <mergeCell ref="I40:J40"/>
    <mergeCell ref="K40:L40"/>
    <mergeCell ref="O40:P40"/>
    <mergeCell ref="Q40:R40"/>
    <mergeCell ref="I37:J37"/>
    <mergeCell ref="K37:L37"/>
    <mergeCell ref="O37:P37"/>
    <mergeCell ref="Q37:R37"/>
    <mergeCell ref="I38:J38"/>
    <mergeCell ref="K38:L38"/>
    <mergeCell ref="O38:P38"/>
    <mergeCell ref="Q38:R38"/>
    <mergeCell ref="O35:P35"/>
    <mergeCell ref="Q35:R35"/>
    <mergeCell ref="I36:J36"/>
    <mergeCell ref="K36:L36"/>
    <mergeCell ref="O36:P36"/>
    <mergeCell ref="Q36:R36"/>
    <mergeCell ref="I35:J35"/>
    <mergeCell ref="K35:L35"/>
    <mergeCell ref="C29:D29"/>
    <mergeCell ref="C30:D30"/>
    <mergeCell ref="C31:D31"/>
    <mergeCell ref="A34:F34"/>
    <mergeCell ref="K34:L34"/>
    <mergeCell ref="C28:D28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17:D17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A1:H1"/>
    <mergeCell ref="C2:D2"/>
    <mergeCell ref="C3:D3"/>
    <mergeCell ref="C4:D4"/>
    <mergeCell ref="C5:D5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4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59"/>
  <sheetViews>
    <sheetView topLeftCell="A15" zoomScale="110" zoomScaleNormal="110" zoomScaleSheetLayoutView="110" workbookViewId="0">
      <selection activeCell="D32" sqref="D32"/>
    </sheetView>
  </sheetViews>
  <sheetFormatPr defaultColWidth="14.42578125" defaultRowHeight="15" customHeight="1"/>
  <cols>
    <col min="1" max="1" width="11.5703125" bestFit="1" customWidth="1"/>
    <col min="2" max="2" width="15.5703125" customWidth="1"/>
    <col min="3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13" ht="20.25" customHeight="1">
      <c r="A1" s="660" t="s">
        <v>309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13" ht="27">
      <c r="A2" s="451" t="s">
        <v>52</v>
      </c>
      <c r="B2" s="217" t="s">
        <v>53</v>
      </c>
      <c r="C2" s="662" t="s">
        <v>54</v>
      </c>
      <c r="D2" s="662"/>
      <c r="E2" s="218" t="s">
        <v>55</v>
      </c>
      <c r="F2" s="451" t="s">
        <v>56</v>
      </c>
      <c r="G2" s="451" t="s">
        <v>57</v>
      </c>
      <c r="H2" s="451" t="s">
        <v>58</v>
      </c>
    </row>
    <row r="3" spans="1:13" ht="27">
      <c r="A3" s="19"/>
      <c r="B3" s="219"/>
      <c r="C3" s="663"/>
      <c r="D3" s="663"/>
      <c r="E3" s="121"/>
      <c r="F3" s="19"/>
      <c r="G3" s="19"/>
      <c r="H3" s="453" t="s">
        <v>296</v>
      </c>
    </row>
    <row r="4" spans="1:13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13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</row>
    <row r="6" spans="1:13">
      <c r="A6" s="19">
        <v>57</v>
      </c>
      <c r="B6" s="450">
        <v>6.15</v>
      </c>
      <c r="C6" s="666" t="s">
        <v>231</v>
      </c>
      <c r="D6" s="667"/>
      <c r="E6" s="19">
        <v>241.62</v>
      </c>
      <c r="F6" s="19">
        <v>4</v>
      </c>
      <c r="G6" s="19">
        <v>241.62</v>
      </c>
      <c r="H6" s="20" t="s">
        <v>232</v>
      </c>
      <c r="J6" s="129">
        <v>1</v>
      </c>
      <c r="L6" s="15"/>
      <c r="M6" s="16"/>
    </row>
    <row r="7" spans="1:13">
      <c r="A7" s="19">
        <v>58</v>
      </c>
      <c r="B7" s="461">
        <v>11.3</v>
      </c>
      <c r="C7" s="659" t="s">
        <v>120</v>
      </c>
      <c r="D7" s="659"/>
      <c r="E7" s="121">
        <v>36.909999999999997</v>
      </c>
      <c r="F7" s="19">
        <v>2</v>
      </c>
      <c r="G7" s="19">
        <f>F7*E7</f>
        <v>73.819999999999993</v>
      </c>
      <c r="H7" s="20" t="s">
        <v>59</v>
      </c>
      <c r="J7" s="129"/>
      <c r="L7" s="15"/>
      <c r="M7" s="16"/>
    </row>
    <row r="8" spans="1:13">
      <c r="A8" s="19">
        <v>61</v>
      </c>
      <c r="B8" s="463">
        <v>18.45</v>
      </c>
      <c r="C8" s="666" t="s">
        <v>148</v>
      </c>
      <c r="D8" s="667"/>
      <c r="E8" s="19">
        <v>107.23</v>
      </c>
      <c r="F8" s="19">
        <v>0</v>
      </c>
      <c r="G8" s="19">
        <v>10</v>
      </c>
      <c r="H8" s="453" t="s">
        <v>230</v>
      </c>
      <c r="J8" s="117"/>
      <c r="L8" s="15"/>
      <c r="M8" s="16"/>
    </row>
    <row r="9" spans="1:13">
      <c r="A9" s="19" t="s">
        <v>101</v>
      </c>
      <c r="B9" s="461">
        <v>5.3</v>
      </c>
      <c r="C9" s="659" t="s">
        <v>60</v>
      </c>
      <c r="D9" s="659"/>
      <c r="E9" s="121">
        <v>519.36</v>
      </c>
      <c r="F9" s="19">
        <v>13</v>
      </c>
      <c r="G9" s="19">
        <v>519.36</v>
      </c>
      <c r="H9" s="20" t="s">
        <v>59</v>
      </c>
      <c r="J9" s="117">
        <v>1</v>
      </c>
      <c r="L9" s="15"/>
      <c r="M9" s="16"/>
    </row>
    <row r="10" spans="1:13">
      <c r="A10" s="19"/>
      <c r="B10" s="461"/>
      <c r="C10" s="668"/>
      <c r="D10" s="669"/>
      <c r="E10" s="121"/>
      <c r="F10" s="19"/>
      <c r="G10" s="19"/>
      <c r="H10" s="20"/>
      <c r="J10" s="129"/>
      <c r="L10" s="15"/>
      <c r="M10" s="16"/>
    </row>
    <row r="11" spans="1:13" ht="18.75">
      <c r="A11" s="19"/>
      <c r="B11" s="461"/>
      <c r="C11" s="664" t="s">
        <v>21</v>
      </c>
      <c r="D11" s="664"/>
      <c r="E11" s="121"/>
      <c r="F11" s="19"/>
      <c r="G11" s="19"/>
      <c r="H11" s="20"/>
      <c r="J11" s="129"/>
      <c r="L11" s="15"/>
      <c r="M11" s="16"/>
    </row>
    <row r="12" spans="1:13">
      <c r="A12" s="19">
        <v>31</v>
      </c>
      <c r="B12" s="461">
        <v>12.55</v>
      </c>
      <c r="C12" s="659" t="s">
        <v>93</v>
      </c>
      <c r="D12" s="659"/>
      <c r="E12" s="121">
        <v>54.8</v>
      </c>
      <c r="F12" s="19">
        <v>2</v>
      </c>
      <c r="G12" s="19">
        <f>E12</f>
        <v>54.8</v>
      </c>
      <c r="H12" s="20" t="s">
        <v>59</v>
      </c>
      <c r="J12" s="129"/>
      <c r="L12" s="15"/>
      <c r="M12" s="16"/>
    </row>
    <row r="13" spans="1:13">
      <c r="A13" s="19">
        <v>70</v>
      </c>
      <c r="B13" s="461">
        <v>7</v>
      </c>
      <c r="C13" s="659" t="s">
        <v>151</v>
      </c>
      <c r="D13" s="659"/>
      <c r="E13" s="121">
        <v>135.61000000000001</v>
      </c>
      <c r="F13" s="19">
        <v>2</v>
      </c>
      <c r="G13" s="19">
        <f>F13*E13</f>
        <v>271.22000000000003</v>
      </c>
      <c r="H13" s="20" t="s">
        <v>232</v>
      </c>
      <c r="J13" s="129">
        <v>1</v>
      </c>
      <c r="L13" s="15"/>
      <c r="M13" s="16"/>
    </row>
    <row r="14" spans="1:13">
      <c r="A14" s="19">
        <v>72</v>
      </c>
      <c r="B14" s="461">
        <v>8</v>
      </c>
      <c r="C14" s="659" t="s">
        <v>151</v>
      </c>
      <c r="D14" s="659"/>
      <c r="E14" s="121">
        <v>140.62</v>
      </c>
      <c r="F14" s="19">
        <v>2</v>
      </c>
      <c r="G14" s="19">
        <f>F14*E14</f>
        <v>281.24</v>
      </c>
      <c r="H14" s="20" t="s">
        <v>59</v>
      </c>
      <c r="J14" s="129">
        <v>1</v>
      </c>
      <c r="L14" s="15"/>
      <c r="M14" s="16"/>
    </row>
    <row r="15" spans="1:13">
      <c r="A15" s="19" t="s">
        <v>257</v>
      </c>
      <c r="B15" s="461">
        <v>14</v>
      </c>
      <c r="C15" s="659" t="s">
        <v>299</v>
      </c>
      <c r="D15" s="659"/>
      <c r="E15" s="121">
        <v>239.28</v>
      </c>
      <c r="F15" s="19">
        <v>2</v>
      </c>
      <c r="G15" s="19">
        <f>F15*E15</f>
        <v>478.56</v>
      </c>
      <c r="H15" s="20" t="s">
        <v>232</v>
      </c>
      <c r="J15" s="129">
        <v>1</v>
      </c>
      <c r="L15" s="15"/>
      <c r="M15" s="16"/>
    </row>
    <row r="16" spans="1:13">
      <c r="A16" s="19" t="s">
        <v>150</v>
      </c>
      <c r="B16" s="461">
        <v>13.3</v>
      </c>
      <c r="C16" s="659" t="s">
        <v>146</v>
      </c>
      <c r="D16" s="659"/>
      <c r="E16" s="121">
        <v>433.34</v>
      </c>
      <c r="F16" s="19">
        <v>6</v>
      </c>
      <c r="G16" s="19">
        <v>433.34</v>
      </c>
      <c r="H16" s="20" t="s">
        <v>59</v>
      </c>
      <c r="J16" s="117">
        <v>1</v>
      </c>
      <c r="L16" s="15"/>
      <c r="M16" s="16"/>
    </row>
    <row r="17" spans="1:20">
      <c r="A17" s="11">
        <v>79</v>
      </c>
      <c r="B17" s="462">
        <v>10.3</v>
      </c>
      <c r="C17" s="670" t="s">
        <v>147</v>
      </c>
      <c r="D17" s="671"/>
      <c r="E17" s="11">
        <v>34.83</v>
      </c>
      <c r="F17" s="11">
        <v>2</v>
      </c>
      <c r="G17" s="11">
        <v>34.83</v>
      </c>
      <c r="H17" s="13" t="s">
        <v>59</v>
      </c>
      <c r="J17" s="117"/>
      <c r="L17" s="15"/>
      <c r="M17" s="16"/>
    </row>
    <row r="18" spans="1:20">
      <c r="A18" s="19">
        <v>80</v>
      </c>
      <c r="B18" s="461">
        <v>15.1</v>
      </c>
      <c r="C18" s="672" t="s">
        <v>62</v>
      </c>
      <c r="D18" s="672"/>
      <c r="E18" s="121">
        <v>49.76</v>
      </c>
      <c r="F18" s="19">
        <v>2</v>
      </c>
      <c r="G18" s="19">
        <v>49.76</v>
      </c>
      <c r="H18" s="20" t="s">
        <v>59</v>
      </c>
      <c r="J18" s="117"/>
      <c r="L18" s="15"/>
      <c r="M18" s="16"/>
    </row>
    <row r="19" spans="1:20">
      <c r="A19" s="19">
        <v>82</v>
      </c>
      <c r="B19" s="461">
        <v>15.5</v>
      </c>
      <c r="C19" s="672" t="s">
        <v>63</v>
      </c>
      <c r="D19" s="672"/>
      <c r="E19" s="121">
        <v>44.76</v>
      </c>
      <c r="F19" s="19">
        <v>2</v>
      </c>
      <c r="G19" s="19">
        <v>44.76</v>
      </c>
      <c r="H19" s="20" t="s">
        <v>59</v>
      </c>
      <c r="J19" s="117"/>
      <c r="L19" s="15"/>
      <c r="M19" s="16"/>
    </row>
    <row r="20" spans="1:20">
      <c r="A20" s="11">
        <v>85</v>
      </c>
      <c r="B20" s="462">
        <v>12.15</v>
      </c>
      <c r="C20" s="670" t="s">
        <v>311</v>
      </c>
      <c r="D20" s="671"/>
      <c r="E20" s="11">
        <v>44.26</v>
      </c>
      <c r="F20" s="11">
        <v>2</v>
      </c>
      <c r="G20" s="11">
        <f>F20*E20</f>
        <v>88.52</v>
      </c>
      <c r="H20" s="13" t="s">
        <v>59</v>
      </c>
      <c r="J20" s="117"/>
      <c r="L20" s="15"/>
      <c r="M20" s="16"/>
    </row>
    <row r="21" spans="1:20">
      <c r="A21" s="19"/>
      <c r="B21" s="219"/>
      <c r="C21" s="659"/>
      <c r="D21" s="659"/>
      <c r="E21" s="121"/>
      <c r="F21" s="19"/>
      <c r="G21" s="19"/>
      <c r="H21" s="20"/>
      <c r="J21" s="117"/>
      <c r="L21" s="15"/>
      <c r="M21" s="16"/>
    </row>
    <row r="22" spans="1:20" ht="13.5" customHeight="1">
      <c r="A22" s="19"/>
      <c r="B22" s="219"/>
      <c r="C22" s="663"/>
      <c r="D22" s="663"/>
      <c r="E22" s="122"/>
      <c r="F22" s="11"/>
      <c r="G22" s="11"/>
      <c r="H22" s="20"/>
      <c r="J22" s="15"/>
      <c r="L22" s="15"/>
      <c r="M22" s="17"/>
      <c r="N22" s="64"/>
      <c r="O22" s="65"/>
      <c r="P22" s="17"/>
      <c r="Q22" s="17"/>
      <c r="R22" s="17"/>
      <c r="S22" s="18"/>
    </row>
    <row r="23" spans="1:20" ht="15" customHeight="1">
      <c r="A23" s="19"/>
      <c r="B23" s="219"/>
      <c r="C23" s="662" t="s">
        <v>61</v>
      </c>
      <c r="D23" s="662"/>
      <c r="E23" s="121"/>
      <c r="F23" s="19">
        <f>SUM(F4:F21)</f>
        <v>41</v>
      </c>
      <c r="G23" s="19">
        <f>SUM(G4:G21)</f>
        <v>2581.8300000000004</v>
      </c>
      <c r="H23" s="20"/>
    </row>
    <row r="26" spans="1:20" ht="19.5" customHeight="1">
      <c r="A26" s="675" t="s">
        <v>114</v>
      </c>
      <c r="B26" s="676"/>
      <c r="C26" s="676"/>
      <c r="D26" s="676"/>
      <c r="E26" s="676"/>
      <c r="F26" s="676"/>
      <c r="J26" s="452" t="s">
        <v>124</v>
      </c>
      <c r="K26" s="677"/>
      <c r="L26" s="677"/>
    </row>
    <row r="27" spans="1:20" ht="49.5">
      <c r="A27" s="449" t="s">
        <v>119</v>
      </c>
      <c r="B27" s="448" t="s">
        <v>53</v>
      </c>
      <c r="C27" s="448" t="s">
        <v>113</v>
      </c>
      <c r="D27" s="448" t="s">
        <v>4</v>
      </c>
      <c r="E27" s="448" t="s">
        <v>5</v>
      </c>
      <c r="F27" s="448" t="s">
        <v>115</v>
      </c>
      <c r="G27" s="114" t="s">
        <v>7</v>
      </c>
      <c r="H27" s="449" t="s">
        <v>116</v>
      </c>
      <c r="I27" s="678" t="s">
        <v>140</v>
      </c>
      <c r="J27" s="678"/>
      <c r="K27" s="678" t="s">
        <v>141</v>
      </c>
      <c r="L27" s="678"/>
      <c r="O27" s="678" t="s">
        <v>125</v>
      </c>
      <c r="P27" s="678"/>
      <c r="Q27" s="678" t="s">
        <v>126</v>
      </c>
      <c r="R27" s="678"/>
    </row>
    <row r="28" spans="1:20" ht="20.100000000000001" customHeight="1">
      <c r="A28" s="88">
        <v>1</v>
      </c>
      <c r="B28" s="123">
        <v>7</v>
      </c>
      <c r="C28" s="113">
        <v>246</v>
      </c>
      <c r="D28" s="19">
        <v>5301</v>
      </c>
      <c r="E28" s="19">
        <v>53</v>
      </c>
      <c r="F28" s="119">
        <v>232.2</v>
      </c>
      <c r="G28" s="115">
        <f>D28/F28</f>
        <v>22.829457364341085</v>
      </c>
      <c r="H28" s="34">
        <v>1</v>
      </c>
      <c r="I28" s="679" t="s">
        <v>129</v>
      </c>
      <c r="J28" s="679"/>
      <c r="K28" s="679" t="s">
        <v>152</v>
      </c>
      <c r="L28" s="679"/>
      <c r="O28" s="679" t="s">
        <v>127</v>
      </c>
      <c r="P28" s="679"/>
      <c r="Q28" s="679" t="s">
        <v>136</v>
      </c>
      <c r="R28" s="679"/>
      <c r="S28">
        <v>434</v>
      </c>
      <c r="T28" s="15" t="s">
        <v>131</v>
      </c>
    </row>
    <row r="29" spans="1:20" ht="20.100000000000001" customHeight="1">
      <c r="A29" s="88">
        <v>2</v>
      </c>
      <c r="B29" s="123">
        <v>15.45</v>
      </c>
      <c r="C29" s="113">
        <v>246</v>
      </c>
      <c r="D29" s="19">
        <v>1856</v>
      </c>
      <c r="E29" s="19">
        <v>21</v>
      </c>
      <c r="F29" s="119">
        <v>232.2</v>
      </c>
      <c r="G29" s="115">
        <f>D29/F29</f>
        <v>7.9931093884582261</v>
      </c>
      <c r="H29" s="34">
        <v>1</v>
      </c>
      <c r="I29" s="679" t="s">
        <v>128</v>
      </c>
      <c r="J29" s="679"/>
      <c r="K29" s="679" t="s">
        <v>138</v>
      </c>
      <c r="L29" s="679"/>
      <c r="O29" s="679" t="s">
        <v>128</v>
      </c>
      <c r="P29" s="679"/>
      <c r="Q29" s="679" t="s">
        <v>137</v>
      </c>
      <c r="R29" s="679"/>
      <c r="S29">
        <v>60</v>
      </c>
      <c r="T29" s="15" t="s">
        <v>132</v>
      </c>
    </row>
    <row r="30" spans="1:20" ht="20.100000000000001" customHeight="1">
      <c r="A30" s="88"/>
      <c r="B30" s="123"/>
      <c r="C30" s="113"/>
      <c r="D30" s="19"/>
      <c r="E30" s="19"/>
      <c r="F30" s="119"/>
      <c r="G30" s="115"/>
      <c r="H30" s="34"/>
      <c r="I30" s="680"/>
      <c r="J30" s="681"/>
      <c r="K30" s="679"/>
      <c r="L30" s="679"/>
      <c r="O30" s="679" t="s">
        <v>129</v>
      </c>
      <c r="P30" s="679"/>
      <c r="Q30" s="679" t="s">
        <v>138</v>
      </c>
      <c r="R30" s="679"/>
      <c r="S30">
        <v>170</v>
      </c>
      <c r="T30" s="15" t="s">
        <v>133</v>
      </c>
    </row>
    <row r="31" spans="1:20" ht="20.100000000000001" customHeight="1">
      <c r="A31" s="34"/>
      <c r="B31" s="119"/>
      <c r="C31" s="113"/>
      <c r="D31" s="19"/>
      <c r="E31" s="19"/>
      <c r="F31" s="119"/>
      <c r="G31" s="115"/>
      <c r="H31" s="34"/>
      <c r="I31" s="679"/>
      <c r="J31" s="679"/>
      <c r="K31" s="679"/>
      <c r="L31" s="679"/>
      <c r="O31" s="679" t="s">
        <v>130</v>
      </c>
      <c r="P31" s="679"/>
      <c r="Q31" s="679" t="s">
        <v>139</v>
      </c>
      <c r="R31" s="679"/>
      <c r="S31">
        <v>1078</v>
      </c>
      <c r="T31" s="15" t="s">
        <v>134</v>
      </c>
    </row>
    <row r="32" spans="1:20" ht="20.100000000000001" customHeight="1">
      <c r="A32" s="34"/>
      <c r="B32" s="116"/>
      <c r="C32" s="116"/>
      <c r="D32" s="116">
        <f>SUM(D28:D31)</f>
        <v>7157</v>
      </c>
      <c r="E32" s="116">
        <f>SUM(E28:E31)</f>
        <v>74</v>
      </c>
      <c r="F32" s="119">
        <f>SUM(F28:F31)</f>
        <v>464.4</v>
      </c>
      <c r="G32" s="115">
        <f>D32/F32</f>
        <v>15.411283376399656</v>
      </c>
      <c r="H32" s="116">
        <f>SUM(H28:H31)</f>
        <v>2</v>
      </c>
      <c r="I32" s="682"/>
      <c r="J32" s="682"/>
      <c r="K32" s="682"/>
      <c r="L32" s="682"/>
      <c r="O32" s="680" t="s">
        <v>142</v>
      </c>
      <c r="P32" s="681"/>
      <c r="Q32" s="679" t="s">
        <v>152</v>
      </c>
      <c r="R32" s="679"/>
      <c r="S32">
        <v>191</v>
      </c>
      <c r="T32" s="15" t="s">
        <v>135</v>
      </c>
    </row>
    <row r="35" spans="1:7" ht="15" customHeight="1">
      <c r="A35" s="683" t="s">
        <v>154</v>
      </c>
      <c r="B35" s="683"/>
      <c r="C35" s="683"/>
      <c r="D35" s="683"/>
      <c r="E35" s="683"/>
      <c r="F35" s="683"/>
      <c r="G35" s="683"/>
    </row>
    <row r="36" spans="1:7" ht="15" customHeight="1">
      <c r="A36" s="448" t="s">
        <v>113</v>
      </c>
      <c r="B36" s="448" t="s">
        <v>3</v>
      </c>
      <c r="C36" s="448" t="s">
        <v>155</v>
      </c>
      <c r="D36" s="683" t="s">
        <v>156</v>
      </c>
      <c r="E36" s="683"/>
      <c r="F36" s="683" t="s">
        <v>157</v>
      </c>
      <c r="G36" s="683"/>
    </row>
    <row r="37" spans="1:7" ht="27">
      <c r="A37" s="88" t="s">
        <v>307</v>
      </c>
      <c r="B37" s="453" t="s">
        <v>304</v>
      </c>
      <c r="C37" s="19">
        <v>192</v>
      </c>
      <c r="D37" s="683" t="s">
        <v>235</v>
      </c>
      <c r="E37" s="683"/>
      <c r="F37" s="683" t="s">
        <v>308</v>
      </c>
      <c r="G37" s="683"/>
    </row>
    <row r="43" spans="1:7" ht="15" customHeight="1">
      <c r="A43">
        <v>3183</v>
      </c>
      <c r="B43">
        <v>3441</v>
      </c>
      <c r="C43">
        <v>3378</v>
      </c>
      <c r="D43">
        <v>1779</v>
      </c>
      <c r="E43">
        <v>80</v>
      </c>
    </row>
    <row r="44" spans="1:7" ht="15" customHeight="1">
      <c r="A44">
        <v>1326</v>
      </c>
      <c r="B44">
        <v>2593</v>
      </c>
      <c r="C44">
        <v>5129</v>
      </c>
      <c r="D44">
        <v>2003</v>
      </c>
      <c r="E44">
        <v>534</v>
      </c>
    </row>
    <row r="45" spans="1:7" ht="15" customHeight="1">
      <c r="A45">
        <v>2606</v>
      </c>
      <c r="B45">
        <v>2842</v>
      </c>
      <c r="C45">
        <v>6482</v>
      </c>
      <c r="E45">
        <v>528</v>
      </c>
    </row>
    <row r="46" spans="1:7" ht="15" customHeight="1">
      <c r="A46">
        <v>2120</v>
      </c>
      <c r="B46">
        <v>876</v>
      </c>
      <c r="C46">
        <v>2275</v>
      </c>
      <c r="E46">
        <v>-12</v>
      </c>
    </row>
    <row r="47" spans="1:7" ht="15" customHeight="1">
      <c r="A47">
        <v>113</v>
      </c>
      <c r="B47">
        <v>702</v>
      </c>
      <c r="C47">
        <v>7221</v>
      </c>
    </row>
    <row r="48" spans="1:7" ht="15" customHeight="1">
      <c r="A48">
        <v>1694</v>
      </c>
      <c r="B48">
        <v>8744</v>
      </c>
      <c r="C48">
        <v>1057</v>
      </c>
    </row>
    <row r="49" spans="1:3" ht="15" customHeight="1">
      <c r="A49">
        <v>3464</v>
      </c>
      <c r="B49">
        <v>390</v>
      </c>
      <c r="C49">
        <v>9567</v>
      </c>
    </row>
    <row r="50" spans="1:3" ht="15" customHeight="1">
      <c r="A50">
        <v>4551</v>
      </c>
      <c r="B50">
        <v>1994</v>
      </c>
      <c r="C50">
        <v>1015</v>
      </c>
    </row>
    <row r="51" spans="1:3" ht="15" customHeight="1">
      <c r="A51">
        <v>640</v>
      </c>
      <c r="B51">
        <v>5825</v>
      </c>
    </row>
    <row r="52" spans="1:3" ht="15" customHeight="1">
      <c r="A52">
        <v>3629</v>
      </c>
      <c r="B52">
        <v>10310</v>
      </c>
    </row>
    <row r="53" spans="1:3" ht="15" customHeight="1">
      <c r="A53">
        <v>1391</v>
      </c>
    </row>
    <row r="54" spans="1:3" ht="15" customHeight="1">
      <c r="A54">
        <v>5610</v>
      </c>
    </row>
    <row r="55" spans="1:3" ht="15" customHeight="1">
      <c r="A55">
        <v>2973</v>
      </c>
    </row>
    <row r="56" spans="1:3" ht="15" customHeight="1">
      <c r="A56">
        <v>7022</v>
      </c>
    </row>
    <row r="57" spans="1:3" ht="15" customHeight="1">
      <c r="A57">
        <v>7510</v>
      </c>
    </row>
    <row r="58" spans="1:3" ht="15" customHeight="1">
      <c r="A58">
        <v>4285</v>
      </c>
    </row>
    <row r="59" spans="1:3" ht="15" customHeight="1">
      <c r="A59">
        <v>10971</v>
      </c>
    </row>
  </sheetData>
  <mergeCells count="54">
    <mergeCell ref="A35:G35"/>
    <mergeCell ref="D36:E36"/>
    <mergeCell ref="F36:G36"/>
    <mergeCell ref="D37:E37"/>
    <mergeCell ref="F37:G37"/>
    <mergeCell ref="O28:P28"/>
    <mergeCell ref="Q28:R28"/>
    <mergeCell ref="C20:D20"/>
    <mergeCell ref="C21:D21"/>
    <mergeCell ref="K26:L26"/>
    <mergeCell ref="I27:J27"/>
    <mergeCell ref="K27:L27"/>
    <mergeCell ref="O27:P27"/>
    <mergeCell ref="Q27:R27"/>
    <mergeCell ref="C22:D22"/>
    <mergeCell ref="C23:D23"/>
    <mergeCell ref="A26:F26"/>
    <mergeCell ref="O32:P32"/>
    <mergeCell ref="Q32:R32"/>
    <mergeCell ref="I29:J29"/>
    <mergeCell ref="K29:L29"/>
    <mergeCell ref="O29:P29"/>
    <mergeCell ref="Q29:R29"/>
    <mergeCell ref="I30:J30"/>
    <mergeCell ref="K30:L30"/>
    <mergeCell ref="O30:P30"/>
    <mergeCell ref="Q30:R30"/>
    <mergeCell ref="I31:J31"/>
    <mergeCell ref="K31:L31"/>
    <mergeCell ref="O31:P31"/>
    <mergeCell ref="Q31:R31"/>
    <mergeCell ref="C16:D16"/>
    <mergeCell ref="C17:D17"/>
    <mergeCell ref="C18:D18"/>
    <mergeCell ref="I32:J32"/>
    <mergeCell ref="K32:L32"/>
    <mergeCell ref="I28:J28"/>
    <mergeCell ref="K28:L28"/>
    <mergeCell ref="C19:D19"/>
    <mergeCell ref="C14:D14"/>
    <mergeCell ref="C15:D15"/>
    <mergeCell ref="C13:D13"/>
    <mergeCell ref="A1:H1"/>
    <mergeCell ref="C2:D2"/>
    <mergeCell ref="C3:D3"/>
    <mergeCell ref="C4:D4"/>
    <mergeCell ref="C5:D5"/>
    <mergeCell ref="C6:D6"/>
    <mergeCell ref="C8:D8"/>
    <mergeCell ref="C9:D9"/>
    <mergeCell ref="C10:D10"/>
    <mergeCell ref="C11:D11"/>
    <mergeCell ref="C12:D12"/>
    <mergeCell ref="C7:D7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2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AY123"/>
  <sheetViews>
    <sheetView topLeftCell="A57" zoomScale="90" zoomScaleNormal="90" workbookViewId="0">
      <selection activeCell="L71" sqref="L71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310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447"/>
      <c r="B3" s="705" t="s">
        <v>65</v>
      </c>
      <c r="C3" s="706"/>
      <c r="D3" s="707"/>
      <c r="E3" s="456" t="s">
        <v>65</v>
      </c>
      <c r="F3" s="705" t="s">
        <v>67</v>
      </c>
      <c r="G3" s="707"/>
      <c r="H3" s="458"/>
      <c r="I3" s="456" t="s">
        <v>66</v>
      </c>
      <c r="J3" s="36"/>
      <c r="L3" s="698" t="s">
        <v>86</v>
      </c>
      <c r="M3" s="698"/>
      <c r="O3" s="447"/>
      <c r="P3" s="699" t="s">
        <v>65</v>
      </c>
      <c r="Q3" s="699"/>
      <c r="R3" s="699"/>
      <c r="S3" s="456" t="s">
        <v>65</v>
      </c>
      <c r="T3" s="456"/>
      <c r="U3" s="456" t="s">
        <v>67</v>
      </c>
      <c r="V3" s="27"/>
      <c r="X3" s="698" t="s">
        <v>86</v>
      </c>
      <c r="Y3" s="698"/>
      <c r="AA3" s="447"/>
      <c r="AB3" s="699" t="s">
        <v>65</v>
      </c>
      <c r="AC3" s="699"/>
      <c r="AD3" s="699"/>
      <c r="AE3" s="456" t="s">
        <v>65</v>
      </c>
      <c r="AF3" s="456"/>
      <c r="AG3" s="456" t="s">
        <v>69</v>
      </c>
      <c r="AH3" s="27"/>
      <c r="AK3" s="698" t="s">
        <v>86</v>
      </c>
      <c r="AL3" s="698"/>
      <c r="AN3" s="447"/>
      <c r="AO3" s="699" t="s">
        <v>65</v>
      </c>
      <c r="AP3" s="699"/>
      <c r="AQ3" s="699"/>
      <c r="AR3" s="456" t="s">
        <v>65</v>
      </c>
      <c r="AS3" s="456"/>
      <c r="AT3" s="456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457" t="s">
        <v>6</v>
      </c>
      <c r="E4" s="457" t="s">
        <v>104</v>
      </c>
      <c r="F4" s="457" t="s">
        <v>0</v>
      </c>
      <c r="G4" s="457" t="s">
        <v>68</v>
      </c>
      <c r="H4" s="457" t="s">
        <v>81</v>
      </c>
      <c r="I4" s="457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457" t="s">
        <v>6</v>
      </c>
      <c r="S4" s="457" t="s">
        <v>104</v>
      </c>
      <c r="T4" s="457" t="s">
        <v>81</v>
      </c>
      <c r="U4" s="457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457" t="s">
        <v>6</v>
      </c>
      <c r="AE4" s="457" t="s">
        <v>104</v>
      </c>
      <c r="AF4" s="457" t="s">
        <v>81</v>
      </c>
      <c r="AG4" s="457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457" t="s">
        <v>6</v>
      </c>
      <c r="AR4" s="457" t="s">
        <v>104</v>
      </c>
      <c r="AS4" s="457" t="s">
        <v>81</v>
      </c>
      <c r="AT4" s="457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4878</v>
      </c>
      <c r="C5" s="24">
        <v>101</v>
      </c>
      <c r="D5" s="24"/>
      <c r="E5" s="24">
        <v>354</v>
      </c>
      <c r="F5" s="24"/>
      <c r="G5" s="24"/>
      <c r="H5" s="22">
        <f t="shared" ref="H5:H18" si="0">B5-D5</f>
        <v>4878</v>
      </c>
      <c r="I5" s="22">
        <f t="shared" ref="I5:I18" si="1">G5+F5</f>
        <v>0</v>
      </c>
      <c r="J5" s="38">
        <f>B5/928.72</f>
        <v>5.2523903867688864</v>
      </c>
      <c r="K5" s="460"/>
      <c r="L5" s="460"/>
      <c r="M5" s="460"/>
      <c r="N5" s="460"/>
      <c r="O5" s="26" t="s">
        <v>70</v>
      </c>
      <c r="P5" s="23">
        <v>15601</v>
      </c>
      <c r="Q5" s="24">
        <v>126</v>
      </c>
      <c r="R5" s="24"/>
      <c r="S5" s="24">
        <v>593</v>
      </c>
      <c r="T5" s="22">
        <f t="shared" ref="T5:T28" si="2">P5-R5</f>
        <v>15601</v>
      </c>
      <c r="U5" s="24"/>
      <c r="V5" s="44">
        <f>P5/1191.62</f>
        <v>13.09226095567379</v>
      </c>
      <c r="AA5" s="26" t="s">
        <v>143</v>
      </c>
      <c r="AB5" s="89">
        <v>21924</v>
      </c>
      <c r="AC5" s="89">
        <v>249</v>
      </c>
      <c r="AD5" s="89"/>
      <c r="AE5" s="89">
        <v>335</v>
      </c>
      <c r="AF5" s="22">
        <f t="shared" ref="AF5:AF28" si="3">AB5-AD5</f>
        <v>21924</v>
      </c>
      <c r="AG5" s="89"/>
      <c r="AH5" s="44">
        <f>SUM(AB5:AB6)/384.4</f>
        <v>72.200832466181069</v>
      </c>
      <c r="AJ5" s="21"/>
      <c r="AN5" s="26" t="s">
        <v>82</v>
      </c>
      <c r="AO5" s="89">
        <v>14937</v>
      </c>
      <c r="AP5" s="89">
        <v>154</v>
      </c>
      <c r="AQ5" s="89"/>
      <c r="AR5" s="89">
        <v>1175</v>
      </c>
      <c r="AS5" s="22">
        <f t="shared" ref="AS5:AS28" si="4">AO5-AQ5</f>
        <v>14937</v>
      </c>
      <c r="AT5" s="89"/>
      <c r="AU5" s="44">
        <f>SUM(AO5:AO6)/384.4</f>
        <v>38.8579604578564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460"/>
      <c r="L6" s="460"/>
      <c r="M6" s="460"/>
      <c r="N6" s="460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5830</v>
      </c>
      <c r="AC6" s="89">
        <v>82</v>
      </c>
      <c r="AD6" s="89"/>
      <c r="AE6" s="89">
        <v>45</v>
      </c>
      <c r="AF6" s="22">
        <f t="shared" si="3"/>
        <v>5830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4444</v>
      </c>
      <c r="C7" s="24">
        <v>122</v>
      </c>
      <c r="D7" s="24"/>
      <c r="E7" s="24">
        <v>316</v>
      </c>
      <c r="F7" s="24"/>
      <c r="G7" s="24"/>
      <c r="H7" s="22">
        <f t="shared" si="0"/>
        <v>4444</v>
      </c>
      <c r="I7" s="22">
        <f t="shared" si="1"/>
        <v>0</v>
      </c>
      <c r="J7" s="38">
        <f>B7/902.14</f>
        <v>4.9260646906245151</v>
      </c>
      <c r="K7" s="460"/>
      <c r="L7" s="460"/>
      <c r="M7" s="460"/>
      <c r="N7" s="460"/>
      <c r="O7" s="26" t="s">
        <v>8</v>
      </c>
      <c r="P7" s="23">
        <v>10469</v>
      </c>
      <c r="Q7" s="24">
        <v>184</v>
      </c>
      <c r="R7" s="24"/>
      <c r="S7" s="24">
        <v>506</v>
      </c>
      <c r="T7" s="22">
        <f t="shared" si="2"/>
        <v>10469</v>
      </c>
      <c r="U7" s="24"/>
      <c r="V7" s="44">
        <f>P7/949.48</f>
        <v>11.026035303534567</v>
      </c>
      <c r="AA7" s="26" t="s">
        <v>145</v>
      </c>
      <c r="AB7" s="23">
        <v>6158</v>
      </c>
      <c r="AC7" s="24">
        <v>62</v>
      </c>
      <c r="AD7" s="24"/>
      <c r="AE7" s="24">
        <v>243</v>
      </c>
      <c r="AF7" s="22">
        <f t="shared" si="3"/>
        <v>6158</v>
      </c>
      <c r="AG7" s="24"/>
      <c r="AH7" s="44">
        <f>AB7/550.22</f>
        <v>11.191886881610991</v>
      </c>
      <c r="AJ7" s="21"/>
      <c r="AN7" s="26" t="s">
        <v>74</v>
      </c>
      <c r="AO7" s="23">
        <v>7194</v>
      </c>
      <c r="AP7" s="24">
        <v>92</v>
      </c>
      <c r="AQ7" s="24"/>
      <c r="AR7" s="24">
        <v>48</v>
      </c>
      <c r="AS7" s="22">
        <f t="shared" si="4"/>
        <v>7194</v>
      </c>
      <c r="AT7" s="24"/>
      <c r="AU7" s="44">
        <f>AO7/550.22</f>
        <v>13.074770091963215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460"/>
      <c r="L8" s="460"/>
      <c r="M8" s="460"/>
      <c r="N8" s="460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8107</v>
      </c>
      <c r="C9" s="24">
        <v>132</v>
      </c>
      <c r="D9" s="24"/>
      <c r="E9" s="24">
        <v>1964</v>
      </c>
      <c r="F9" s="24"/>
      <c r="G9" s="24"/>
      <c r="H9" s="22">
        <f t="shared" si="0"/>
        <v>8107</v>
      </c>
      <c r="I9" s="22">
        <f t="shared" si="1"/>
        <v>0</v>
      </c>
      <c r="J9" s="38">
        <f>B9/1006.28</f>
        <v>8.0564057717533881</v>
      </c>
      <c r="K9" s="460"/>
      <c r="L9" s="460"/>
      <c r="M9" s="460"/>
      <c r="N9" s="460"/>
      <c r="O9" s="26" t="s">
        <v>10</v>
      </c>
      <c r="P9" s="23">
        <v>21847</v>
      </c>
      <c r="Q9" s="24">
        <v>208</v>
      </c>
      <c r="R9" s="24"/>
      <c r="S9" s="24">
        <v>673</v>
      </c>
      <c r="T9" s="22">
        <f t="shared" si="2"/>
        <v>21847</v>
      </c>
      <c r="U9" s="24"/>
      <c r="V9" s="44">
        <f>P9/902.14</f>
        <v>24.216862127829383</v>
      </c>
      <c r="AA9" s="26" t="s">
        <v>80</v>
      </c>
      <c r="AB9" s="23">
        <v>9226</v>
      </c>
      <c r="AC9" s="24">
        <v>151</v>
      </c>
      <c r="AD9" s="24"/>
      <c r="AE9" s="24">
        <v>525</v>
      </c>
      <c r="AF9" s="22">
        <f t="shared" si="3"/>
        <v>9226</v>
      </c>
      <c r="AG9" s="24"/>
      <c r="AH9" s="44">
        <f>AB9/555.02</f>
        <v>16.622824402724227</v>
      </c>
      <c r="AI9" s="460">
        <v>0</v>
      </c>
      <c r="AJ9" s="21"/>
      <c r="AN9" s="26" t="s">
        <v>18</v>
      </c>
      <c r="AO9" s="89">
        <v>12303</v>
      </c>
      <c r="AP9" s="89">
        <v>123</v>
      </c>
      <c r="AQ9" s="89"/>
      <c r="AR9" s="89">
        <v>537</v>
      </c>
      <c r="AS9" s="22">
        <f t="shared" si="4"/>
        <v>12303</v>
      </c>
      <c r="AT9" s="89"/>
      <c r="AU9" s="44">
        <f>AO9/862.06</f>
        <v>14.271628424935621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460"/>
      <c r="L10" s="460"/>
      <c r="M10" s="460"/>
      <c r="N10" s="460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460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2690</v>
      </c>
      <c r="C11" s="24">
        <v>96</v>
      </c>
      <c r="D11" s="24"/>
      <c r="E11" s="24">
        <v>60</v>
      </c>
      <c r="F11" s="24"/>
      <c r="G11" s="24"/>
      <c r="H11" s="22">
        <f t="shared" si="0"/>
        <v>2690</v>
      </c>
      <c r="I11" s="22">
        <f t="shared" si="1"/>
        <v>0</v>
      </c>
      <c r="J11" s="38">
        <f>B11/1264.24</f>
        <v>2.1277605517939633</v>
      </c>
      <c r="K11" s="460"/>
      <c r="L11" s="460"/>
      <c r="M11" s="460"/>
      <c r="N11" s="460">
        <v>10726</v>
      </c>
      <c r="O11" s="26" t="s">
        <v>72</v>
      </c>
      <c r="P11" s="23">
        <v>8987</v>
      </c>
      <c r="Q11" s="24">
        <v>215</v>
      </c>
      <c r="R11" s="24"/>
      <c r="S11" s="24">
        <v>492</v>
      </c>
      <c r="T11" s="22">
        <f t="shared" si="2"/>
        <v>8987</v>
      </c>
      <c r="U11" s="24"/>
      <c r="V11" s="44">
        <f>P11/992.14</f>
        <v>9.0581974318140581</v>
      </c>
      <c r="AA11" s="26" t="s">
        <v>76</v>
      </c>
      <c r="AB11" s="23">
        <v>7785</v>
      </c>
      <c r="AC11" s="24">
        <v>196</v>
      </c>
      <c r="AD11" s="24"/>
      <c r="AE11" s="24">
        <v>115</v>
      </c>
      <c r="AF11" s="22">
        <f t="shared" si="3"/>
        <v>7785</v>
      </c>
      <c r="AG11" s="24"/>
      <c r="AH11" s="44">
        <f>AB11/555.02</f>
        <v>14.026521566790386</v>
      </c>
      <c r="AI11" s="460">
        <v>0</v>
      </c>
      <c r="AJ11" s="21"/>
      <c r="AN11" s="26" t="s">
        <v>18</v>
      </c>
      <c r="AO11" s="23">
        <v>12934</v>
      </c>
      <c r="AP11" s="24">
        <v>139</v>
      </c>
      <c r="AQ11" s="24"/>
      <c r="AR11" s="24">
        <v>478</v>
      </c>
      <c r="AS11" s="22">
        <f t="shared" si="4"/>
        <v>12934</v>
      </c>
      <c r="AT11" s="24"/>
      <c r="AU11" s="44">
        <f>AO11/555.02</f>
        <v>23.303664732802421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460"/>
      <c r="L12" s="460"/>
      <c r="M12" s="460"/>
      <c r="N12" s="460">
        <v>0</v>
      </c>
      <c r="O12" s="26"/>
      <c r="P12" s="23"/>
      <c r="Q12" s="24"/>
      <c r="R12" s="24"/>
      <c r="S12" s="24">
        <v>112</v>
      </c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460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16709</v>
      </c>
      <c r="C13" s="24">
        <v>103</v>
      </c>
      <c r="D13" s="24"/>
      <c r="E13" s="24">
        <v>483</v>
      </c>
      <c r="F13" s="24"/>
      <c r="G13" s="24"/>
      <c r="H13" s="22">
        <f t="shared" si="0"/>
        <v>16709</v>
      </c>
      <c r="I13" s="22">
        <f t="shared" si="1"/>
        <v>0</v>
      </c>
      <c r="J13" s="38">
        <f>B13/952.08</f>
        <v>17.549995798672381</v>
      </c>
      <c r="K13" s="460"/>
      <c r="L13" s="460"/>
      <c r="M13" s="460"/>
      <c r="N13" s="460">
        <v>0</v>
      </c>
      <c r="O13" s="26" t="s">
        <v>71</v>
      </c>
      <c r="P13" s="23">
        <v>16181</v>
      </c>
      <c r="Q13" s="24">
        <v>181</v>
      </c>
      <c r="R13" s="24"/>
      <c r="S13" s="24">
        <v>364</v>
      </c>
      <c r="T13" s="22">
        <f t="shared" si="2"/>
        <v>16181</v>
      </c>
      <c r="U13" s="24"/>
      <c r="V13" s="44">
        <f>SUM(P13:P14)/463.52</f>
        <v>34.908957542285123</v>
      </c>
      <c r="AA13" s="26" t="s">
        <v>78</v>
      </c>
      <c r="AB13" s="23">
        <v>12890</v>
      </c>
      <c r="AC13" s="24">
        <v>243</v>
      </c>
      <c r="AD13" s="24"/>
      <c r="AE13" s="24">
        <v>115</v>
      </c>
      <c r="AF13" s="22">
        <f t="shared" si="3"/>
        <v>12890</v>
      </c>
      <c r="AG13" s="24"/>
      <c r="AH13" s="44">
        <f>AB13/555.02</f>
        <v>23.224388310331161</v>
      </c>
      <c r="AI13" s="460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460"/>
      <c r="L14" s="460"/>
      <c r="M14" s="460"/>
      <c r="N14" s="460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460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460"/>
      <c r="L15" s="460"/>
      <c r="M15" s="460"/>
      <c r="N15" s="460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14418</v>
      </c>
      <c r="AC15" s="24">
        <v>232</v>
      </c>
      <c r="AD15" s="24"/>
      <c r="AE15" s="24">
        <v>88</v>
      </c>
      <c r="AF15" s="22">
        <f t="shared" si="3"/>
        <v>14418</v>
      </c>
      <c r="AG15" s="24"/>
      <c r="AH15" s="44">
        <f>AB15/355.58</f>
        <v>40.547837336183136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460"/>
      <c r="L16" s="460"/>
      <c r="M16" s="460"/>
      <c r="N16" s="460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460"/>
      <c r="L17" s="460"/>
      <c r="M17" s="460"/>
      <c r="N17" s="460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12010</v>
      </c>
      <c r="AC17" s="24">
        <v>239</v>
      </c>
      <c r="AD17" s="24"/>
      <c r="AE17" s="24">
        <v>83</v>
      </c>
      <c r="AF17" s="22">
        <f t="shared" si="3"/>
        <v>12010</v>
      </c>
      <c r="AG17" s="24"/>
      <c r="AH17" s="44">
        <f>AB17/568.06</f>
        <v>21.142132873288034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460"/>
      <c r="L18" s="460"/>
      <c r="M18" s="460"/>
      <c r="N18" s="460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460"/>
      <c r="L19" s="460"/>
      <c r="M19" s="460"/>
      <c r="N19" s="460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15161</v>
      </c>
      <c r="AC19" s="24">
        <v>258</v>
      </c>
      <c r="AD19" s="24"/>
      <c r="AE19" s="24">
        <v>711</v>
      </c>
      <c r="AF19" s="22">
        <f t="shared" si="3"/>
        <v>15161</v>
      </c>
      <c r="AG19" s="24"/>
      <c r="AH19" s="44">
        <f>AB19/555.02</f>
        <v>27.316132751972901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460"/>
      <c r="L20" s="460"/>
      <c r="M20" s="460"/>
      <c r="N20" s="460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460"/>
      <c r="L21" s="460"/>
      <c r="M21" s="460"/>
      <c r="N21" s="460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460"/>
      <c r="L22" s="460"/>
      <c r="M22" s="460"/>
      <c r="N22" s="460"/>
      <c r="O22" s="25" t="s">
        <v>109</v>
      </c>
      <c r="P22" s="23">
        <f>S29</f>
        <v>2740</v>
      </c>
      <c r="Q22" s="24"/>
      <c r="R22" s="24"/>
      <c r="S22" s="24"/>
      <c r="T22" s="22">
        <f t="shared" si="2"/>
        <v>2740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3177</v>
      </c>
      <c r="C23" s="89"/>
      <c r="D23" s="89"/>
      <c r="E23" s="89"/>
      <c r="F23" s="89"/>
      <c r="G23" s="89"/>
      <c r="H23" s="22"/>
      <c r="I23" s="22"/>
      <c r="J23" s="39"/>
      <c r="K23" s="460"/>
      <c r="L23" s="460"/>
      <c r="M23" s="460"/>
      <c r="N23" s="460"/>
      <c r="O23" s="25" t="s">
        <v>110</v>
      </c>
      <c r="P23" s="23">
        <f>D74</f>
        <v>2040</v>
      </c>
      <c r="Q23" s="24"/>
      <c r="R23" s="24"/>
      <c r="S23" s="24"/>
      <c r="T23" s="22">
        <f t="shared" si="2"/>
        <v>2040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>
        <v>104701</v>
      </c>
      <c r="G24" s="89"/>
      <c r="H24" s="22"/>
      <c r="I24" s="22"/>
      <c r="J24" s="39"/>
      <c r="K24" s="460"/>
      <c r="L24" s="460"/>
      <c r="M24" s="460"/>
      <c r="N24" s="460"/>
      <c r="O24" s="35"/>
      <c r="P24" s="23"/>
      <c r="Q24" s="24"/>
      <c r="R24" s="24"/>
      <c r="S24" s="24"/>
      <c r="T24" s="22">
        <f t="shared" si="2"/>
        <v>0</v>
      </c>
      <c r="U24" s="24">
        <v>27864</v>
      </c>
      <c r="V24" s="44"/>
      <c r="AA24" s="27"/>
      <c r="AB24" s="23"/>
      <c r="AC24" s="24"/>
      <c r="AD24" s="24"/>
      <c r="AE24" s="24"/>
      <c r="AF24" s="22">
        <f t="shared" si="3"/>
        <v>0</v>
      </c>
      <c r="AG24" s="24">
        <v>56700</v>
      </c>
      <c r="AH24" s="44"/>
      <c r="AJ24" s="460"/>
      <c r="AN24" s="27"/>
      <c r="AO24" s="23"/>
      <c r="AP24" s="24"/>
      <c r="AQ24" s="24"/>
      <c r="AR24" s="24"/>
      <c r="AS24" s="22">
        <f t="shared" si="4"/>
        <v>0</v>
      </c>
      <c r="AT24" s="24">
        <v>28364</v>
      </c>
      <c r="AU24" s="44"/>
      <c r="AW24" s="460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460"/>
      <c r="L25" s="460"/>
      <c r="M25" s="460"/>
      <c r="N25" s="460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2260</v>
      </c>
      <c r="AC25" s="24"/>
      <c r="AD25" s="24"/>
      <c r="AE25" s="24"/>
      <c r="AF25" s="22">
        <f t="shared" si="3"/>
        <v>2260</v>
      </c>
      <c r="AG25" s="24"/>
      <c r="AH25" s="44"/>
      <c r="AJ25" s="460"/>
      <c r="AN25" s="26" t="s">
        <v>109</v>
      </c>
      <c r="AO25" s="23">
        <f>AR29</f>
        <v>2238</v>
      </c>
      <c r="AP25" s="24"/>
      <c r="AQ25" s="24"/>
      <c r="AR25" s="24"/>
      <c r="AS25" s="22">
        <f t="shared" si="4"/>
        <v>2238</v>
      </c>
      <c r="AT25" s="24"/>
      <c r="AU25" s="44"/>
      <c r="AW25" s="460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460"/>
      <c r="L26" s="460"/>
      <c r="M26" s="460"/>
      <c r="N26" s="460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3446</v>
      </c>
      <c r="AC26" s="24"/>
      <c r="AD26" s="24"/>
      <c r="AE26" s="24"/>
      <c r="AF26" s="22">
        <f t="shared" si="3"/>
        <v>3446</v>
      </c>
      <c r="AG26" s="24"/>
      <c r="AH26" s="44"/>
      <c r="AJ26" s="460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460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460"/>
      <c r="L27" s="460"/>
      <c r="M27" s="460"/>
      <c r="N27" s="460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460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460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460"/>
      <c r="L28" s="460"/>
      <c r="M28" s="460"/>
      <c r="N28" s="460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460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460"/>
    </row>
    <row r="29" spans="1:51" ht="24.75" customHeight="1">
      <c r="A29" s="26" t="s">
        <v>19</v>
      </c>
      <c r="B29" s="28">
        <f t="shared" ref="B29:I29" si="5">SUM(B5:B28)</f>
        <v>40005</v>
      </c>
      <c r="C29" s="28">
        <f t="shared" si="5"/>
        <v>554</v>
      </c>
      <c r="D29" s="28">
        <f t="shared" si="5"/>
        <v>0</v>
      </c>
      <c r="E29" s="28">
        <f t="shared" si="5"/>
        <v>3177</v>
      </c>
      <c r="F29" s="28">
        <f t="shared" si="5"/>
        <v>104701</v>
      </c>
      <c r="G29" s="28">
        <f t="shared" si="5"/>
        <v>0</v>
      </c>
      <c r="H29" s="28">
        <f t="shared" si="5"/>
        <v>36828</v>
      </c>
      <c r="I29" s="28">
        <f t="shared" si="5"/>
        <v>0</v>
      </c>
      <c r="J29" s="28"/>
      <c r="K29" s="460"/>
      <c r="L29" s="41">
        <f>SUM(L5:L28)</f>
        <v>0</v>
      </c>
      <c r="M29" s="41">
        <f>SUM(M5:M28)</f>
        <v>0</v>
      </c>
      <c r="N29" s="460"/>
      <c r="O29" s="26" t="s">
        <v>19</v>
      </c>
      <c r="P29" s="28">
        <f t="shared" ref="P29:U29" si="6">SUM(P5:P28)</f>
        <v>77865</v>
      </c>
      <c r="Q29" s="28">
        <f t="shared" si="6"/>
        <v>914</v>
      </c>
      <c r="R29" s="28">
        <f t="shared" si="6"/>
        <v>0</v>
      </c>
      <c r="S29" s="28">
        <f t="shared" si="6"/>
        <v>2740</v>
      </c>
      <c r="T29" s="28">
        <f t="shared" si="6"/>
        <v>77865</v>
      </c>
      <c r="U29" s="28">
        <f t="shared" si="6"/>
        <v>27864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111108</v>
      </c>
      <c r="AC29" s="28">
        <f t="shared" si="7"/>
        <v>1712</v>
      </c>
      <c r="AD29" s="28">
        <f t="shared" si="7"/>
        <v>0</v>
      </c>
      <c r="AE29" s="28">
        <f t="shared" si="7"/>
        <v>2260</v>
      </c>
      <c r="AF29" s="28">
        <f t="shared" si="7"/>
        <v>111108</v>
      </c>
      <c r="AG29" s="28">
        <f t="shared" si="7"/>
        <v>56700</v>
      </c>
      <c r="AH29" s="27"/>
      <c r="AJ29" s="460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49606</v>
      </c>
      <c r="AP29" s="28">
        <f t="shared" si="8"/>
        <v>508</v>
      </c>
      <c r="AQ29" s="28">
        <f t="shared" si="8"/>
        <v>0</v>
      </c>
      <c r="AR29" s="28">
        <f t="shared" si="8"/>
        <v>2238</v>
      </c>
      <c r="AS29" s="28">
        <f t="shared" si="8"/>
        <v>49606</v>
      </c>
      <c r="AT29" s="28">
        <f t="shared" si="8"/>
        <v>28364</v>
      </c>
      <c r="AU29" s="27"/>
      <c r="AW29" s="460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144706</v>
      </c>
      <c r="O32" s="25" t="s">
        <v>4</v>
      </c>
      <c r="P32">
        <f>P29-R29+U29</f>
        <v>105729</v>
      </c>
      <c r="AA32" s="25" t="s">
        <v>4</v>
      </c>
      <c r="AB32">
        <f>AB29-AD29+AG29</f>
        <v>167808</v>
      </c>
      <c r="AN32" s="25" t="s">
        <v>4</v>
      </c>
      <c r="AO32">
        <f>AO29-AQ29+AT29</f>
        <v>77970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457" t="s">
        <v>104</v>
      </c>
      <c r="N36" s="50" t="s">
        <v>3</v>
      </c>
      <c r="O36" s="50" t="s">
        <v>4</v>
      </c>
      <c r="P36" s="52" t="s">
        <v>5</v>
      </c>
      <c r="Q36" s="457" t="s">
        <v>104</v>
      </c>
    </row>
    <row r="37" spans="1:20" ht="24.95" customHeight="1">
      <c r="A37" s="45" t="s">
        <v>9</v>
      </c>
      <c r="B37" s="1">
        <v>4436</v>
      </c>
      <c r="C37" s="1">
        <v>151</v>
      </c>
      <c r="D37" s="89"/>
      <c r="E37" s="89"/>
      <c r="F37" s="89"/>
      <c r="I37" s="708" t="s">
        <v>41</v>
      </c>
      <c r="J37" s="709"/>
      <c r="K37" s="1">
        <v>2947</v>
      </c>
      <c r="L37" s="1">
        <v>169</v>
      </c>
      <c r="M37" s="89">
        <v>153</v>
      </c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>
        <v>4272</v>
      </c>
      <c r="C38" s="1">
        <v>120</v>
      </c>
      <c r="D38" s="89"/>
      <c r="E38" s="89"/>
      <c r="F38" s="89"/>
      <c r="I38" s="708" t="s">
        <v>43</v>
      </c>
      <c r="J38" s="709"/>
      <c r="K38" s="1">
        <v>1710</v>
      </c>
      <c r="L38" s="1">
        <v>124</v>
      </c>
      <c r="M38" s="89">
        <v>47</v>
      </c>
      <c r="N38" s="102" t="s">
        <v>39</v>
      </c>
      <c r="O38" s="1">
        <v>5032</v>
      </c>
      <c r="P38" s="47">
        <v>182</v>
      </c>
      <c r="Q38" s="89">
        <v>201</v>
      </c>
    </row>
    <row r="39" spans="1:20" ht="24.95" customHeight="1">
      <c r="A39" s="45" t="s">
        <v>12</v>
      </c>
      <c r="B39" s="1">
        <v>4078</v>
      </c>
      <c r="C39" s="1">
        <v>119</v>
      </c>
      <c r="D39" s="89">
        <v>45</v>
      </c>
      <c r="E39" s="89"/>
      <c r="F39" s="89"/>
      <c r="I39" s="694" t="s">
        <v>23</v>
      </c>
      <c r="J39" s="695"/>
      <c r="K39" s="1">
        <v>3784</v>
      </c>
      <c r="L39" s="1">
        <v>330</v>
      </c>
      <c r="M39" s="89">
        <v>53</v>
      </c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1962</v>
      </c>
      <c r="C40" s="1">
        <v>103</v>
      </c>
      <c r="D40" s="89">
        <v>28</v>
      </c>
      <c r="E40" s="89"/>
      <c r="F40" s="89"/>
      <c r="G40" s="460">
        <v>0</v>
      </c>
      <c r="I40" s="694" t="s">
        <v>25</v>
      </c>
      <c r="J40" s="695"/>
      <c r="K40" s="1">
        <v>5492</v>
      </c>
      <c r="L40" s="1">
        <v>194</v>
      </c>
      <c r="M40" s="89">
        <v>120</v>
      </c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>
        <v>3647</v>
      </c>
      <c r="C41" s="1">
        <v>212</v>
      </c>
      <c r="D41" s="89">
        <v>16</v>
      </c>
      <c r="E41" s="89"/>
      <c r="F41" s="89"/>
      <c r="G41" s="460">
        <v>0</v>
      </c>
      <c r="I41" s="694" t="s">
        <v>28</v>
      </c>
      <c r="J41" s="695"/>
      <c r="K41" s="1">
        <v>3986</v>
      </c>
      <c r="L41" s="1">
        <v>141</v>
      </c>
      <c r="M41" s="89">
        <v>176</v>
      </c>
      <c r="N41" s="49" t="s">
        <v>22</v>
      </c>
      <c r="O41" s="1">
        <v>4570</v>
      </c>
      <c r="P41" s="47">
        <v>218</v>
      </c>
      <c r="Q41" s="89">
        <v>110</v>
      </c>
    </row>
    <row r="42" spans="1:20" ht="24.95" customHeight="1">
      <c r="A42" s="45" t="s">
        <v>17</v>
      </c>
      <c r="B42" s="1">
        <v>1556</v>
      </c>
      <c r="C42" s="1">
        <v>94</v>
      </c>
      <c r="D42" s="89">
        <v>153</v>
      </c>
      <c r="E42" s="89"/>
      <c r="F42" s="89"/>
      <c r="G42" s="460">
        <v>0</v>
      </c>
      <c r="I42" s="694" t="s">
        <v>33</v>
      </c>
      <c r="J42" s="695"/>
      <c r="K42" s="1">
        <v>1171</v>
      </c>
      <c r="L42" s="1">
        <v>112</v>
      </c>
      <c r="M42" s="89">
        <v>30</v>
      </c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>
        <v>1282</v>
      </c>
      <c r="C43" s="1">
        <v>148</v>
      </c>
      <c r="D43" s="89">
        <v>82</v>
      </c>
      <c r="E43" s="89"/>
      <c r="F43" s="89"/>
      <c r="G43" s="460">
        <v>0</v>
      </c>
      <c r="I43" s="694" t="s">
        <v>30</v>
      </c>
      <c r="J43" s="695"/>
      <c r="K43" s="1">
        <v>3132</v>
      </c>
      <c r="L43" s="1">
        <v>177</v>
      </c>
      <c r="M43" s="89">
        <v>60</v>
      </c>
      <c r="N43" s="46" t="s">
        <v>27</v>
      </c>
      <c r="O43" s="1">
        <v>3582</v>
      </c>
      <c r="P43" s="47">
        <v>263</v>
      </c>
      <c r="Q43" s="89">
        <v>150</v>
      </c>
    </row>
    <row r="44" spans="1:20" ht="24.95" customHeight="1">
      <c r="A44" s="45" t="s">
        <v>103</v>
      </c>
      <c r="B44" s="1">
        <v>5305</v>
      </c>
      <c r="C44" s="1">
        <v>229</v>
      </c>
      <c r="D44" s="89">
        <v>82</v>
      </c>
      <c r="E44" s="89"/>
      <c r="F44" s="89">
        <v>1281</v>
      </c>
      <c r="G44" s="460">
        <f>SUM(G40:G43)</f>
        <v>0</v>
      </c>
      <c r="I44" s="694" t="s">
        <v>38</v>
      </c>
      <c r="J44" s="695"/>
      <c r="K44" s="1">
        <v>3798</v>
      </c>
      <c r="L44" s="1">
        <v>220</v>
      </c>
      <c r="M44" s="89">
        <v>60</v>
      </c>
      <c r="N44" s="46" t="s">
        <v>26</v>
      </c>
      <c r="O44" s="83">
        <v>4877</v>
      </c>
      <c r="P44" s="84">
        <v>350</v>
      </c>
      <c r="Q44" s="89">
        <v>246</v>
      </c>
      <c r="T44" s="110"/>
    </row>
    <row r="45" spans="1:20" ht="24.95" customHeight="1">
      <c r="A45" s="45" t="s">
        <v>90</v>
      </c>
      <c r="B45" s="1">
        <v>9560</v>
      </c>
      <c r="C45" s="1">
        <v>162</v>
      </c>
      <c r="D45" s="89">
        <v>406</v>
      </c>
      <c r="E45" s="89"/>
      <c r="F45" s="89"/>
      <c r="G45" s="460"/>
      <c r="I45" s="694" t="s">
        <v>35</v>
      </c>
      <c r="J45" s="695"/>
      <c r="K45" s="1"/>
      <c r="L45" s="1"/>
      <c r="M45" s="89"/>
      <c r="N45" s="46" t="s">
        <v>29</v>
      </c>
      <c r="O45" s="83">
        <v>1683</v>
      </c>
      <c r="P45" s="84">
        <v>120</v>
      </c>
      <c r="Q45" s="89">
        <v>93</v>
      </c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2476</v>
      </c>
      <c r="P46" s="84">
        <v>151</v>
      </c>
      <c r="Q46" s="89">
        <v>110</v>
      </c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>
        <v>2982</v>
      </c>
      <c r="P47" s="84">
        <v>239</v>
      </c>
      <c r="Q47" s="89">
        <v>132</v>
      </c>
    </row>
    <row r="48" spans="1:20" ht="24.95" customHeight="1">
      <c r="A48" s="55"/>
      <c r="B48" s="89"/>
      <c r="C48" s="89"/>
      <c r="D48" s="89"/>
      <c r="E48" s="89"/>
      <c r="F48" s="89"/>
      <c r="I48" s="454"/>
      <c r="J48" s="455"/>
      <c r="K48" s="1"/>
      <c r="L48" s="1"/>
      <c r="M48" s="89"/>
      <c r="N48" s="46" t="s">
        <v>31</v>
      </c>
      <c r="O48" s="83">
        <v>6261</v>
      </c>
      <c r="P48" s="84">
        <v>613</v>
      </c>
      <c r="Q48" s="89">
        <v>146</v>
      </c>
    </row>
    <row r="49" spans="1:17" ht="24.95" customHeight="1">
      <c r="A49" s="55"/>
      <c r="B49" s="89"/>
      <c r="C49" s="89"/>
      <c r="D49" s="89"/>
      <c r="E49" s="89"/>
      <c r="F49" s="89"/>
      <c r="I49" s="454"/>
      <c r="J49" s="455"/>
      <c r="K49" s="1"/>
      <c r="L49" s="47"/>
      <c r="M49" s="89"/>
      <c r="N49" s="46" t="s">
        <v>99</v>
      </c>
      <c r="O49" s="86">
        <v>7058</v>
      </c>
      <c r="P49" s="84">
        <v>366</v>
      </c>
      <c r="Q49" s="89">
        <v>236</v>
      </c>
    </row>
    <row r="50" spans="1:17" ht="24.95" customHeight="1">
      <c r="A50" s="55"/>
      <c r="B50" s="89"/>
      <c r="C50" s="89"/>
      <c r="D50" s="89"/>
      <c r="E50" s="89"/>
      <c r="F50" s="89"/>
      <c r="I50" s="454"/>
      <c r="J50" s="455"/>
      <c r="K50" s="1"/>
      <c r="L50" s="47"/>
      <c r="M50" s="89"/>
      <c r="N50" s="46" t="s">
        <v>32</v>
      </c>
      <c r="O50" s="86">
        <v>3488</v>
      </c>
      <c r="P50" s="84">
        <v>231</v>
      </c>
      <c r="Q50" s="89">
        <v>131</v>
      </c>
    </row>
    <row r="51" spans="1:17" ht="24.95" customHeight="1">
      <c r="A51" s="45" t="s">
        <v>91</v>
      </c>
      <c r="B51" s="69">
        <f>K60</f>
        <v>26020</v>
      </c>
      <c r="C51" s="69">
        <f>L60</f>
        <v>1467</v>
      </c>
      <c r="D51" s="69">
        <f>M60</f>
        <v>699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>
        <v>7452</v>
      </c>
      <c r="P51" s="85">
        <v>366</v>
      </c>
      <c r="Q51" s="69">
        <v>468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1511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2023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11246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63629</v>
      </c>
      <c r="C60" s="59">
        <f>SUM(C37:C59)</f>
        <v>2805</v>
      </c>
      <c r="D60" s="59">
        <f>SUM(D37:D59)</f>
        <v>1511</v>
      </c>
      <c r="E60" s="59">
        <f>SUM(E37:E59)</f>
        <v>0</v>
      </c>
      <c r="F60" s="59">
        <f>SUM(F37:F59)</f>
        <v>1281</v>
      </c>
      <c r="I60" s="97"/>
      <c r="J60" s="90"/>
      <c r="K60" s="56">
        <f>SUM(K37:K59)</f>
        <v>26020</v>
      </c>
      <c r="L60" s="56">
        <f>SUM(L37:L59)</f>
        <v>1467</v>
      </c>
      <c r="M60" s="59">
        <f>SUM(M37:M59)</f>
        <v>699</v>
      </c>
      <c r="N60" s="79" t="s">
        <v>19</v>
      </c>
      <c r="O60" s="58">
        <f>SUM(O37:O59)</f>
        <v>62730</v>
      </c>
      <c r="P60" s="58">
        <f>SUM(P37:P59)</f>
        <v>3099</v>
      </c>
      <c r="Q60" s="59">
        <f>SUM(Q37:Q59)</f>
        <v>2023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64910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404943</v>
      </c>
      <c r="C65" s="697"/>
      <c r="D65" s="61" t="s">
        <v>5</v>
      </c>
      <c r="E65" s="62">
        <f>SUM(C60,P60,C29,Q29,AC29,AP29)</f>
        <v>9592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13949</v>
      </c>
      <c r="L65" s="688" t="s">
        <v>108</v>
      </c>
      <c r="M65" s="689"/>
      <c r="N65" s="690">
        <f>SUM(F60,F29,U29,AG29,AT29)</f>
        <v>218910</v>
      </c>
      <c r="O65" s="691"/>
    </row>
    <row r="66" spans="1:15" ht="15.75" customHeight="1">
      <c r="A66" s="459"/>
      <c r="B66" s="459"/>
      <c r="C66" s="459"/>
      <c r="D66" s="459"/>
      <c r="E66" s="459"/>
      <c r="F66" s="459"/>
      <c r="G66" s="459"/>
      <c r="H66" s="459"/>
      <c r="I66" s="459"/>
    </row>
    <row r="67" spans="1:15" ht="15.75" customHeight="1">
      <c r="A67" s="459"/>
      <c r="B67" s="459"/>
      <c r="C67" s="459"/>
      <c r="D67" s="459"/>
      <c r="E67" s="459"/>
      <c r="F67" s="459"/>
      <c r="G67" s="459"/>
      <c r="H67" s="459"/>
      <c r="I67" s="459"/>
      <c r="O67">
        <v>474</v>
      </c>
    </row>
    <row r="68" spans="1:15" ht="15.75" customHeight="1">
      <c r="C68" s="459"/>
      <c r="D68" s="459"/>
      <c r="E68" s="459"/>
      <c r="F68" s="459"/>
      <c r="G68" s="459"/>
      <c r="H68" s="459"/>
      <c r="I68" s="459"/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-218910</v>
      </c>
    </row>
    <row r="71" spans="1:15" ht="18.75">
      <c r="A71" s="7" t="s">
        <v>48</v>
      </c>
      <c r="B71" s="8">
        <v>10530</v>
      </c>
      <c r="C71" s="8">
        <v>2250</v>
      </c>
      <c r="D71" s="63">
        <v>2040</v>
      </c>
      <c r="E71" s="34"/>
      <c r="F71" s="34">
        <f>SUM(B71:E71)</f>
        <v>14820</v>
      </c>
      <c r="G71" s="33"/>
      <c r="H71" s="33"/>
      <c r="I71" s="179">
        <v>24835</v>
      </c>
      <c r="J71" s="459"/>
      <c r="K71" s="5">
        <v>2</v>
      </c>
      <c r="L71" s="5">
        <v>7</v>
      </c>
      <c r="M71" s="5">
        <f>L71+K71</f>
        <v>9</v>
      </c>
    </row>
    <row r="72" spans="1:15" ht="18.75">
      <c r="A72" s="7" t="s">
        <v>49</v>
      </c>
      <c r="B72" s="8">
        <v>716</v>
      </c>
      <c r="C72" s="8">
        <v>1196</v>
      </c>
      <c r="D72" s="63"/>
      <c r="E72" s="34"/>
      <c r="F72" s="34">
        <f>SUM(B72:E72)</f>
        <v>1912</v>
      </c>
      <c r="G72" s="33"/>
      <c r="H72" s="33"/>
      <c r="I72" s="180">
        <v>675</v>
      </c>
      <c r="J72" s="459"/>
      <c r="K72" s="66">
        <v>32</v>
      </c>
      <c r="L72" s="67">
        <v>84</v>
      </c>
      <c r="M72" s="5">
        <f>L72+K72</f>
        <v>116</v>
      </c>
    </row>
    <row r="73" spans="1:15" ht="18.75">
      <c r="A73" s="10" t="s">
        <v>50</v>
      </c>
      <c r="B73" s="8"/>
      <c r="C73" s="8"/>
      <c r="D73" s="63"/>
      <c r="E73" s="34">
        <v>24</v>
      </c>
      <c r="F73" s="34"/>
      <c r="G73" s="33"/>
      <c r="H73" s="33"/>
      <c r="I73" s="180">
        <v>10445</v>
      </c>
      <c r="J73" s="459"/>
      <c r="K73" s="9">
        <f>K71/K72*100-100</f>
        <v>-93.75</v>
      </c>
      <c r="L73" s="9">
        <f>L71/L72*100-100</f>
        <v>-91.666666666666671</v>
      </c>
      <c r="M73" s="9">
        <f>M71/M72*100-100</f>
        <v>-92.241379310344826</v>
      </c>
    </row>
    <row r="74" spans="1:15" ht="18.75">
      <c r="A74" s="10" t="s">
        <v>50</v>
      </c>
      <c r="B74" s="8">
        <f>B71+B72</f>
        <v>11246</v>
      </c>
      <c r="C74" s="8">
        <f>C71+C72</f>
        <v>3446</v>
      </c>
      <c r="D74" s="8">
        <f>D71+D72</f>
        <v>2040</v>
      </c>
      <c r="E74" s="8">
        <f>E71+E72</f>
        <v>0</v>
      </c>
      <c r="F74" s="34">
        <f>SUM(B74:E74)</f>
        <v>16732</v>
      </c>
      <c r="G74" s="33"/>
      <c r="H74" s="33"/>
      <c r="I74" s="180">
        <v>505</v>
      </c>
      <c r="J74" s="459"/>
      <c r="K74" s="459"/>
      <c r="L74" s="459"/>
    </row>
    <row r="75" spans="1:15" ht="15.75" customHeight="1">
      <c r="I75" s="180">
        <v>31</v>
      </c>
      <c r="J75" s="459"/>
      <c r="K75" s="459"/>
      <c r="L75" s="459"/>
    </row>
    <row r="76" spans="1:15" ht="18.75">
      <c r="A76" s="7" t="s">
        <v>51</v>
      </c>
      <c r="B76" s="6"/>
      <c r="C76" s="6"/>
      <c r="I76" s="181">
        <v>5</v>
      </c>
    </row>
    <row r="77" spans="1:15" ht="15.75" customHeight="1">
      <c r="I77" s="181">
        <v>376</v>
      </c>
    </row>
    <row r="78" spans="1:15" ht="15.75" customHeight="1">
      <c r="I78" s="181"/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459"/>
      <c r="F80" s="459"/>
      <c r="G80" s="459"/>
      <c r="H80" s="459"/>
      <c r="I80" s="183">
        <f>SUM(I71:I79)</f>
        <v>36872</v>
      </c>
      <c r="J80" s="92"/>
      <c r="K80" s="93"/>
    </row>
    <row r="81" spans="1:15" ht="23.25">
      <c r="A81" s="687"/>
      <c r="B81" s="685"/>
      <c r="C81" s="686"/>
      <c r="D81" s="685"/>
      <c r="E81" s="459"/>
      <c r="F81" s="459"/>
      <c r="G81" s="459"/>
      <c r="H81" s="459"/>
      <c r="I81" s="459"/>
      <c r="J81" s="92"/>
      <c r="K81" s="93"/>
    </row>
    <row r="82" spans="1:15" ht="23.25">
      <c r="A82" s="687"/>
      <c r="B82" s="685"/>
      <c r="C82" s="686"/>
      <c r="D82" s="685"/>
      <c r="E82" s="459"/>
      <c r="F82" s="459"/>
      <c r="G82" s="459"/>
      <c r="H82" s="459"/>
      <c r="I82" s="459"/>
      <c r="J82" s="94"/>
      <c r="K82" s="93"/>
    </row>
    <row r="83" spans="1:15" ht="24">
      <c r="A83" s="684"/>
      <c r="B83" s="685"/>
      <c r="C83" s="686"/>
      <c r="D83" s="685"/>
      <c r="E83" s="459"/>
      <c r="F83" s="459"/>
      <c r="G83" s="459"/>
      <c r="H83" s="459"/>
      <c r="I83" s="459"/>
      <c r="J83" s="93"/>
      <c r="K83" s="93"/>
    </row>
    <row r="84" spans="1:15" ht="24">
      <c r="A84" s="684"/>
      <c r="B84" s="685"/>
      <c r="C84" s="686"/>
      <c r="D84" s="685"/>
      <c r="E84" s="459"/>
      <c r="F84" s="459"/>
      <c r="G84" s="459"/>
      <c r="H84" s="459"/>
      <c r="I84" s="459"/>
      <c r="J84" s="93"/>
      <c r="K84" s="93"/>
    </row>
    <row r="85" spans="1:15" ht="24">
      <c r="A85" s="684"/>
      <c r="B85" s="685"/>
      <c r="C85" s="686"/>
      <c r="D85" s="685"/>
      <c r="E85" s="459"/>
      <c r="F85" s="459"/>
      <c r="G85" s="459"/>
      <c r="H85" s="459"/>
      <c r="I85" s="459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85:B85"/>
    <mergeCell ref="C85:D85"/>
    <mergeCell ref="A82:B82"/>
    <mergeCell ref="C82:D82"/>
    <mergeCell ref="A83:B83"/>
    <mergeCell ref="C83:D83"/>
    <mergeCell ref="A84:B84"/>
    <mergeCell ref="C84:D84"/>
    <mergeCell ref="L65:M65"/>
    <mergeCell ref="N65:O65"/>
    <mergeCell ref="K78:L78"/>
    <mergeCell ref="K79:L79"/>
    <mergeCell ref="A80:D80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37:J37"/>
    <mergeCell ref="I38:J38"/>
    <mergeCell ref="I39:J39"/>
    <mergeCell ref="A1:J1"/>
    <mergeCell ref="O1:V1"/>
    <mergeCell ref="AA1:AH1"/>
    <mergeCell ref="AN1:AU1"/>
    <mergeCell ref="A2:J2"/>
    <mergeCell ref="O2:V2"/>
    <mergeCell ref="AA2:AH2"/>
    <mergeCell ref="AN2:AU2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59"/>
  <sheetViews>
    <sheetView topLeftCell="A8" zoomScale="110" zoomScaleNormal="110" zoomScaleSheetLayoutView="110" workbookViewId="0">
      <selection activeCell="D32" sqref="D32"/>
    </sheetView>
  </sheetViews>
  <sheetFormatPr defaultColWidth="14.42578125" defaultRowHeight="15" customHeight="1"/>
  <cols>
    <col min="1" max="1" width="11.5703125" bestFit="1" customWidth="1"/>
    <col min="2" max="2" width="15.5703125" customWidth="1"/>
    <col min="3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13" ht="20.25" customHeight="1">
      <c r="A1" s="660" t="s">
        <v>309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13" ht="27">
      <c r="A2" s="465" t="s">
        <v>52</v>
      </c>
      <c r="B2" s="217" t="s">
        <v>53</v>
      </c>
      <c r="C2" s="662" t="s">
        <v>54</v>
      </c>
      <c r="D2" s="662"/>
      <c r="E2" s="218" t="s">
        <v>55</v>
      </c>
      <c r="F2" s="465" t="s">
        <v>56</v>
      </c>
      <c r="G2" s="465" t="s">
        <v>57</v>
      </c>
      <c r="H2" s="465" t="s">
        <v>58</v>
      </c>
    </row>
    <row r="3" spans="1:13" ht="27">
      <c r="A3" s="19"/>
      <c r="B3" s="219"/>
      <c r="C3" s="663"/>
      <c r="D3" s="663"/>
      <c r="E3" s="121"/>
      <c r="F3" s="19"/>
      <c r="G3" s="19"/>
      <c r="H3" s="467" t="s">
        <v>296</v>
      </c>
    </row>
    <row r="4" spans="1:13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13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</row>
    <row r="6" spans="1:13">
      <c r="A6" s="19"/>
      <c r="B6" s="466"/>
      <c r="C6" s="666"/>
      <c r="D6" s="667"/>
      <c r="E6" s="19"/>
      <c r="F6" s="19"/>
      <c r="G6" s="19"/>
      <c r="H6" s="20"/>
      <c r="J6" s="129"/>
      <c r="L6" s="15"/>
      <c r="M6" s="16"/>
    </row>
    <row r="7" spans="1:13">
      <c r="A7" s="19">
        <v>61</v>
      </c>
      <c r="B7" s="463">
        <v>18.45</v>
      </c>
      <c r="C7" s="666" t="s">
        <v>148</v>
      </c>
      <c r="D7" s="667"/>
      <c r="E7" s="19">
        <v>107.23</v>
      </c>
      <c r="F7" s="19">
        <v>0</v>
      </c>
      <c r="G7" s="19">
        <v>10</v>
      </c>
      <c r="H7" s="467" t="s">
        <v>230</v>
      </c>
      <c r="J7" s="117"/>
      <c r="L7" s="15"/>
      <c r="M7" s="16"/>
    </row>
    <row r="8" spans="1:13">
      <c r="A8" s="11">
        <v>69</v>
      </c>
      <c r="B8" s="120">
        <v>6.3</v>
      </c>
      <c r="C8" s="659" t="s">
        <v>277</v>
      </c>
      <c r="D8" s="659"/>
      <c r="E8" s="122">
        <v>297.29000000000002</v>
      </c>
      <c r="F8" s="11">
        <v>2</v>
      </c>
      <c r="G8" s="11">
        <v>297.29000000000002</v>
      </c>
      <c r="H8" s="20" t="s">
        <v>232</v>
      </c>
      <c r="J8" s="117"/>
      <c r="L8" s="15"/>
      <c r="M8" s="16"/>
    </row>
    <row r="9" spans="1:13">
      <c r="A9" s="19" t="s">
        <v>101</v>
      </c>
      <c r="B9" s="461">
        <v>5.3</v>
      </c>
      <c r="C9" s="659" t="s">
        <v>60</v>
      </c>
      <c r="D9" s="659"/>
      <c r="E9" s="121">
        <v>519.36</v>
      </c>
      <c r="F9" s="19">
        <v>13</v>
      </c>
      <c r="G9" s="19">
        <v>519.36</v>
      </c>
      <c r="H9" s="20" t="s">
        <v>59</v>
      </c>
      <c r="J9" s="117">
        <v>1</v>
      </c>
      <c r="L9" s="15"/>
      <c r="M9" s="16"/>
    </row>
    <row r="10" spans="1:13">
      <c r="A10" s="19"/>
      <c r="B10" s="461"/>
      <c r="C10" s="668"/>
      <c r="D10" s="669"/>
      <c r="E10" s="121"/>
      <c r="F10" s="19"/>
      <c r="G10" s="19"/>
      <c r="H10" s="20"/>
      <c r="J10" s="129"/>
      <c r="L10" s="15"/>
      <c r="M10" s="16"/>
    </row>
    <row r="11" spans="1:13" ht="18.75">
      <c r="A11" s="19"/>
      <c r="B11" s="461"/>
      <c r="C11" s="664" t="s">
        <v>21</v>
      </c>
      <c r="D11" s="664"/>
      <c r="E11" s="121"/>
      <c r="F11" s="19"/>
      <c r="G11" s="19"/>
      <c r="H11" s="20"/>
      <c r="J11" s="129"/>
      <c r="L11" s="15"/>
      <c r="M11" s="16"/>
    </row>
    <row r="12" spans="1:13">
      <c r="A12" s="19"/>
      <c r="B12" s="461"/>
      <c r="C12" s="659"/>
      <c r="D12" s="659"/>
      <c r="E12" s="121"/>
      <c r="F12" s="19"/>
      <c r="G12" s="19"/>
      <c r="H12" s="20"/>
      <c r="J12" s="129"/>
      <c r="L12" s="15"/>
      <c r="M12" s="16"/>
    </row>
    <row r="13" spans="1:13">
      <c r="A13" s="19">
        <v>70</v>
      </c>
      <c r="B13" s="461">
        <v>7</v>
      </c>
      <c r="C13" s="659" t="s">
        <v>151</v>
      </c>
      <c r="D13" s="659"/>
      <c r="E13" s="121">
        <v>135.61000000000001</v>
      </c>
      <c r="F13" s="19">
        <v>2</v>
      </c>
      <c r="G13" s="19">
        <f>F13*E13</f>
        <v>271.22000000000003</v>
      </c>
      <c r="H13" s="20" t="s">
        <v>232</v>
      </c>
      <c r="J13" s="129">
        <v>1</v>
      </c>
      <c r="L13" s="15"/>
      <c r="M13" s="16"/>
    </row>
    <row r="14" spans="1:13">
      <c r="A14" s="19">
        <v>72</v>
      </c>
      <c r="B14" s="461">
        <v>8</v>
      </c>
      <c r="C14" s="659" t="s">
        <v>151</v>
      </c>
      <c r="D14" s="659"/>
      <c r="E14" s="121">
        <v>140.62</v>
      </c>
      <c r="F14" s="19">
        <v>2</v>
      </c>
      <c r="G14" s="19">
        <f>F14*E14</f>
        <v>281.24</v>
      </c>
      <c r="H14" s="20" t="s">
        <v>59</v>
      </c>
      <c r="J14" s="129">
        <v>1</v>
      </c>
      <c r="L14" s="15"/>
      <c r="M14" s="16"/>
    </row>
    <row r="15" spans="1:13">
      <c r="A15" s="19" t="s">
        <v>257</v>
      </c>
      <c r="B15" s="461">
        <v>14</v>
      </c>
      <c r="C15" s="659" t="s">
        <v>299</v>
      </c>
      <c r="D15" s="659"/>
      <c r="E15" s="121">
        <v>239.28</v>
      </c>
      <c r="F15" s="19">
        <v>2</v>
      </c>
      <c r="G15" s="19">
        <f>F15*E15</f>
        <v>478.56</v>
      </c>
      <c r="H15" s="20" t="s">
        <v>232</v>
      </c>
      <c r="J15" s="129">
        <v>1</v>
      </c>
      <c r="L15" s="15"/>
      <c r="M15" s="16"/>
    </row>
    <row r="16" spans="1:13">
      <c r="A16" s="19" t="s">
        <v>150</v>
      </c>
      <c r="B16" s="461">
        <v>13.3</v>
      </c>
      <c r="C16" s="659" t="s">
        <v>146</v>
      </c>
      <c r="D16" s="659"/>
      <c r="E16" s="121">
        <v>433.34</v>
      </c>
      <c r="F16" s="19">
        <v>6</v>
      </c>
      <c r="G16" s="19">
        <v>433.34</v>
      </c>
      <c r="H16" s="20" t="s">
        <v>59</v>
      </c>
      <c r="J16" s="117">
        <v>1</v>
      </c>
      <c r="L16" s="15"/>
      <c r="M16" s="16"/>
    </row>
    <row r="17" spans="1:20">
      <c r="A17" s="11">
        <v>79</v>
      </c>
      <c r="B17" s="462">
        <v>10.3</v>
      </c>
      <c r="C17" s="670" t="s">
        <v>147</v>
      </c>
      <c r="D17" s="671"/>
      <c r="E17" s="11">
        <v>34.83</v>
      </c>
      <c r="F17" s="11">
        <v>2</v>
      </c>
      <c r="G17" s="11">
        <v>34.83</v>
      </c>
      <c r="H17" s="13" t="s">
        <v>59</v>
      </c>
      <c r="J17" s="117"/>
      <c r="L17" s="15"/>
      <c r="M17" s="16"/>
    </row>
    <row r="18" spans="1:20">
      <c r="A18" s="19">
        <v>80</v>
      </c>
      <c r="B18" s="461">
        <v>15.1</v>
      </c>
      <c r="C18" s="672" t="s">
        <v>62</v>
      </c>
      <c r="D18" s="672"/>
      <c r="E18" s="121">
        <v>49.76</v>
      </c>
      <c r="F18" s="19">
        <v>2</v>
      </c>
      <c r="G18" s="19">
        <v>49.76</v>
      </c>
      <c r="H18" s="20" t="s">
        <v>59</v>
      </c>
      <c r="J18" s="117"/>
      <c r="L18" s="15"/>
      <c r="M18" s="16"/>
    </row>
    <row r="19" spans="1:20">
      <c r="A19" s="19">
        <v>82</v>
      </c>
      <c r="B19" s="461">
        <v>15.5</v>
      </c>
      <c r="C19" s="672" t="s">
        <v>63</v>
      </c>
      <c r="D19" s="672"/>
      <c r="E19" s="121">
        <v>44.76</v>
      </c>
      <c r="F19" s="19">
        <v>2</v>
      </c>
      <c r="G19" s="19">
        <v>44.76</v>
      </c>
      <c r="H19" s="20" t="s">
        <v>59</v>
      </c>
      <c r="J19" s="117"/>
      <c r="L19" s="15"/>
      <c r="M19" s="16"/>
    </row>
    <row r="20" spans="1:20" ht="15" customHeight="1">
      <c r="A20" s="19">
        <v>83</v>
      </c>
      <c r="B20" s="466">
        <v>11.15</v>
      </c>
      <c r="C20" s="673" t="s">
        <v>149</v>
      </c>
      <c r="D20" s="674"/>
      <c r="E20" s="19">
        <v>37.590000000000003</v>
      </c>
      <c r="F20" s="19">
        <v>2</v>
      </c>
      <c r="G20" s="19">
        <f>F20*E20</f>
        <v>75.180000000000007</v>
      </c>
      <c r="H20" s="20" t="s">
        <v>232</v>
      </c>
      <c r="J20" s="117"/>
      <c r="L20" s="15"/>
      <c r="M20" s="16"/>
    </row>
    <row r="21" spans="1:20">
      <c r="A21" s="19"/>
      <c r="B21" s="219"/>
      <c r="C21" s="659"/>
      <c r="D21" s="659"/>
      <c r="E21" s="121"/>
      <c r="F21" s="19"/>
      <c r="G21" s="19"/>
      <c r="H21" s="20"/>
      <c r="J21" s="117"/>
      <c r="L21" s="15"/>
      <c r="M21" s="16"/>
    </row>
    <row r="22" spans="1:20" ht="13.5" customHeight="1">
      <c r="A22" s="19"/>
      <c r="B22" s="219"/>
      <c r="C22" s="663"/>
      <c r="D22" s="663"/>
      <c r="E22" s="122"/>
      <c r="F22" s="11"/>
      <c r="G22" s="11"/>
      <c r="H22" s="20"/>
      <c r="J22" s="15"/>
      <c r="L22" s="15"/>
      <c r="M22" s="17"/>
      <c r="N22" s="64"/>
      <c r="O22" s="65"/>
      <c r="P22" s="17"/>
      <c r="Q22" s="17"/>
      <c r="R22" s="17"/>
      <c r="S22" s="18"/>
    </row>
    <row r="23" spans="1:20" ht="15" customHeight="1">
      <c r="A23" s="19"/>
      <c r="B23" s="219"/>
      <c r="C23" s="662" t="s">
        <v>61</v>
      </c>
      <c r="D23" s="662"/>
      <c r="E23" s="121"/>
      <c r="F23" s="19">
        <f>SUM(F4:F21)</f>
        <v>35</v>
      </c>
      <c r="G23" s="19">
        <f>SUM(G4:G21)</f>
        <v>2495.5400000000004</v>
      </c>
      <c r="H23" s="20"/>
    </row>
    <row r="26" spans="1:20" ht="19.5" customHeight="1">
      <c r="A26" s="675" t="s">
        <v>114</v>
      </c>
      <c r="B26" s="676"/>
      <c r="C26" s="676"/>
      <c r="D26" s="676"/>
      <c r="E26" s="676"/>
      <c r="F26" s="676"/>
      <c r="J26" s="468" t="s">
        <v>124</v>
      </c>
      <c r="K26" s="677"/>
      <c r="L26" s="677"/>
    </row>
    <row r="27" spans="1:20" ht="49.5">
      <c r="A27" s="469" t="s">
        <v>119</v>
      </c>
      <c r="B27" s="470" t="s">
        <v>53</v>
      </c>
      <c r="C27" s="470" t="s">
        <v>113</v>
      </c>
      <c r="D27" s="470" t="s">
        <v>4</v>
      </c>
      <c r="E27" s="470" t="s">
        <v>5</v>
      </c>
      <c r="F27" s="470" t="s">
        <v>115</v>
      </c>
      <c r="G27" s="114" t="s">
        <v>7</v>
      </c>
      <c r="H27" s="469" t="s">
        <v>116</v>
      </c>
      <c r="I27" s="678" t="s">
        <v>140</v>
      </c>
      <c r="J27" s="678"/>
      <c r="K27" s="678" t="s">
        <v>141</v>
      </c>
      <c r="L27" s="678"/>
      <c r="O27" s="678" t="s">
        <v>125</v>
      </c>
      <c r="P27" s="678"/>
      <c r="Q27" s="678" t="s">
        <v>126</v>
      </c>
      <c r="R27" s="678"/>
    </row>
    <row r="28" spans="1:20" ht="20.100000000000001" customHeight="1">
      <c r="A28" s="88">
        <v>1</v>
      </c>
      <c r="B28" s="123">
        <v>7</v>
      </c>
      <c r="C28" s="113">
        <v>246</v>
      </c>
      <c r="D28" s="19">
        <v>4845</v>
      </c>
      <c r="E28" s="19">
        <v>42</v>
      </c>
      <c r="F28" s="119">
        <v>232.2</v>
      </c>
      <c r="G28" s="115">
        <f>D28/F28</f>
        <v>20.865633074935403</v>
      </c>
      <c r="H28" s="34">
        <v>1</v>
      </c>
      <c r="I28" s="679" t="s">
        <v>129</v>
      </c>
      <c r="J28" s="679"/>
      <c r="K28" s="679" t="s">
        <v>152</v>
      </c>
      <c r="L28" s="679"/>
      <c r="O28" s="679" t="s">
        <v>127</v>
      </c>
      <c r="P28" s="679"/>
      <c r="Q28" s="679" t="s">
        <v>136</v>
      </c>
      <c r="R28" s="679"/>
      <c r="S28">
        <v>434</v>
      </c>
      <c r="T28" s="15" t="s">
        <v>131</v>
      </c>
    </row>
    <row r="29" spans="1:20" ht="20.100000000000001" customHeight="1">
      <c r="A29" s="88">
        <v>2</v>
      </c>
      <c r="B29" s="123">
        <v>15.45</v>
      </c>
      <c r="C29" s="113">
        <v>246</v>
      </c>
      <c r="D29" s="19">
        <v>5907</v>
      </c>
      <c r="E29" s="19">
        <v>50</v>
      </c>
      <c r="F29" s="119">
        <v>232.2</v>
      </c>
      <c r="G29" s="115">
        <f>D29/F29</f>
        <v>25.439276485788113</v>
      </c>
      <c r="H29" s="34">
        <v>1</v>
      </c>
      <c r="I29" s="679" t="s">
        <v>128</v>
      </c>
      <c r="J29" s="679"/>
      <c r="K29" s="679" t="s">
        <v>138</v>
      </c>
      <c r="L29" s="679"/>
      <c r="O29" s="679" t="s">
        <v>128</v>
      </c>
      <c r="P29" s="679"/>
      <c r="Q29" s="679" t="s">
        <v>137</v>
      </c>
      <c r="R29" s="679"/>
      <c r="S29">
        <v>60</v>
      </c>
      <c r="T29" s="15" t="s">
        <v>132</v>
      </c>
    </row>
    <row r="30" spans="1:20" ht="20.100000000000001" customHeight="1">
      <c r="A30" s="88"/>
      <c r="B30" s="123"/>
      <c r="C30" s="113"/>
      <c r="D30" s="19"/>
      <c r="E30" s="19"/>
      <c r="F30" s="119"/>
      <c r="G30" s="115"/>
      <c r="H30" s="34"/>
      <c r="I30" s="680"/>
      <c r="J30" s="681"/>
      <c r="K30" s="679"/>
      <c r="L30" s="679"/>
      <c r="O30" s="679" t="s">
        <v>129</v>
      </c>
      <c r="P30" s="679"/>
      <c r="Q30" s="679" t="s">
        <v>138</v>
      </c>
      <c r="R30" s="679"/>
      <c r="S30">
        <v>170</v>
      </c>
      <c r="T30" s="15" t="s">
        <v>133</v>
      </c>
    </row>
    <row r="31" spans="1:20" ht="20.100000000000001" customHeight="1">
      <c r="A31" s="34"/>
      <c r="B31" s="119"/>
      <c r="C31" s="113"/>
      <c r="D31" s="19"/>
      <c r="E31" s="19"/>
      <c r="F31" s="119"/>
      <c r="G31" s="115"/>
      <c r="H31" s="34"/>
      <c r="I31" s="679"/>
      <c r="J31" s="679"/>
      <c r="K31" s="679"/>
      <c r="L31" s="679"/>
      <c r="O31" s="679" t="s">
        <v>130</v>
      </c>
      <c r="P31" s="679"/>
      <c r="Q31" s="679" t="s">
        <v>139</v>
      </c>
      <c r="R31" s="679"/>
      <c r="S31">
        <v>1078</v>
      </c>
      <c r="T31" s="15" t="s">
        <v>134</v>
      </c>
    </row>
    <row r="32" spans="1:20" ht="20.100000000000001" customHeight="1">
      <c r="A32" s="34"/>
      <c r="B32" s="116"/>
      <c r="C32" s="116"/>
      <c r="D32" s="116">
        <f>SUM(D28:D31)</f>
        <v>10752</v>
      </c>
      <c r="E32" s="116">
        <f>SUM(E28:E31)</f>
        <v>92</v>
      </c>
      <c r="F32" s="119">
        <f>SUM(F28:F31)</f>
        <v>464.4</v>
      </c>
      <c r="G32" s="115">
        <f>D32/F32</f>
        <v>23.152454780361758</v>
      </c>
      <c r="H32" s="116">
        <f>SUM(H28:H31)</f>
        <v>2</v>
      </c>
      <c r="I32" s="682"/>
      <c r="J32" s="682"/>
      <c r="K32" s="682"/>
      <c r="L32" s="682"/>
      <c r="O32" s="680" t="s">
        <v>142</v>
      </c>
      <c r="P32" s="681"/>
      <c r="Q32" s="679" t="s">
        <v>152</v>
      </c>
      <c r="R32" s="679"/>
      <c r="S32">
        <v>191</v>
      </c>
      <c r="T32" s="15" t="s">
        <v>135</v>
      </c>
    </row>
    <row r="35" spans="1:7" ht="15" customHeight="1">
      <c r="A35" s="683" t="s">
        <v>154</v>
      </c>
      <c r="B35" s="683"/>
      <c r="C35" s="683"/>
      <c r="D35" s="683"/>
      <c r="E35" s="683"/>
      <c r="F35" s="683"/>
      <c r="G35" s="683"/>
    </row>
    <row r="36" spans="1:7" ht="15" customHeight="1">
      <c r="A36" s="470" t="s">
        <v>113</v>
      </c>
      <c r="B36" s="470" t="s">
        <v>3</v>
      </c>
      <c r="C36" s="470" t="s">
        <v>155</v>
      </c>
      <c r="D36" s="683" t="s">
        <v>156</v>
      </c>
      <c r="E36" s="683"/>
      <c r="F36" s="683" t="s">
        <v>157</v>
      </c>
      <c r="G36" s="683"/>
    </row>
    <row r="37" spans="1:7" ht="27">
      <c r="A37" s="88" t="s">
        <v>307</v>
      </c>
      <c r="B37" s="467" t="s">
        <v>304</v>
      </c>
      <c r="C37" s="19">
        <v>192</v>
      </c>
      <c r="D37" s="683" t="s">
        <v>235</v>
      </c>
      <c r="E37" s="683"/>
      <c r="F37" s="683" t="s">
        <v>308</v>
      </c>
      <c r="G37" s="683"/>
    </row>
    <row r="43" spans="1:7" ht="15" customHeight="1">
      <c r="A43">
        <v>3183</v>
      </c>
      <c r="B43">
        <v>3441</v>
      </c>
      <c r="C43">
        <v>3378</v>
      </c>
      <c r="D43">
        <v>1779</v>
      </c>
      <c r="E43">
        <v>80</v>
      </c>
    </row>
    <row r="44" spans="1:7" ht="15" customHeight="1">
      <c r="A44">
        <v>1326</v>
      </c>
      <c r="B44">
        <v>2593</v>
      </c>
      <c r="C44">
        <v>5129</v>
      </c>
      <c r="D44">
        <v>2003</v>
      </c>
      <c r="E44">
        <v>534</v>
      </c>
    </row>
    <row r="45" spans="1:7" ht="15" customHeight="1">
      <c r="A45">
        <v>2606</v>
      </c>
      <c r="B45">
        <v>2842</v>
      </c>
      <c r="C45">
        <v>6482</v>
      </c>
      <c r="E45">
        <v>528</v>
      </c>
    </row>
    <row r="46" spans="1:7" ht="15" customHeight="1">
      <c r="A46">
        <v>2120</v>
      </c>
      <c r="B46">
        <v>876</v>
      </c>
      <c r="C46">
        <v>2275</v>
      </c>
      <c r="E46">
        <v>-12</v>
      </c>
    </row>
    <row r="47" spans="1:7" ht="15" customHeight="1">
      <c r="A47">
        <v>113</v>
      </c>
      <c r="B47">
        <v>702</v>
      </c>
      <c r="C47">
        <v>7221</v>
      </c>
    </row>
    <row r="48" spans="1:7" ht="15" customHeight="1">
      <c r="A48">
        <v>1694</v>
      </c>
      <c r="B48">
        <v>8744</v>
      </c>
      <c r="C48">
        <v>1057</v>
      </c>
    </row>
    <row r="49" spans="1:3" ht="15" customHeight="1">
      <c r="A49">
        <v>3464</v>
      </c>
      <c r="B49">
        <v>390</v>
      </c>
      <c r="C49">
        <v>9567</v>
      </c>
    </row>
    <row r="50" spans="1:3" ht="15" customHeight="1">
      <c r="A50">
        <v>4551</v>
      </c>
      <c r="B50">
        <v>1994</v>
      </c>
      <c r="C50">
        <v>1015</v>
      </c>
    </row>
    <row r="51" spans="1:3" ht="15" customHeight="1">
      <c r="A51">
        <v>640</v>
      </c>
      <c r="B51">
        <v>5825</v>
      </c>
    </row>
    <row r="52" spans="1:3" ht="15" customHeight="1">
      <c r="A52">
        <v>3629</v>
      </c>
      <c r="B52">
        <v>10310</v>
      </c>
    </row>
    <row r="53" spans="1:3" ht="15" customHeight="1">
      <c r="A53">
        <v>1391</v>
      </c>
    </row>
    <row r="54" spans="1:3" ht="15" customHeight="1">
      <c r="A54">
        <v>5610</v>
      </c>
    </row>
    <row r="55" spans="1:3" ht="15" customHeight="1">
      <c r="A55">
        <v>2973</v>
      </c>
    </row>
    <row r="56" spans="1:3" ht="15" customHeight="1">
      <c r="A56">
        <v>7022</v>
      </c>
    </row>
    <row r="57" spans="1:3" ht="15" customHeight="1">
      <c r="A57">
        <v>7510</v>
      </c>
    </row>
    <row r="58" spans="1:3" ht="15" customHeight="1">
      <c r="A58">
        <v>4285</v>
      </c>
    </row>
    <row r="59" spans="1:3" ht="15" customHeight="1">
      <c r="A59">
        <v>10971</v>
      </c>
    </row>
  </sheetData>
  <mergeCells count="54">
    <mergeCell ref="C6:D6"/>
    <mergeCell ref="A1:H1"/>
    <mergeCell ref="C2:D2"/>
    <mergeCell ref="C3:D3"/>
    <mergeCell ref="C4:D4"/>
    <mergeCell ref="C5:D5"/>
    <mergeCell ref="C18:D18"/>
    <mergeCell ref="C7:D7"/>
    <mergeCell ref="C9:D9"/>
    <mergeCell ref="C10:D10"/>
    <mergeCell ref="C11:D11"/>
    <mergeCell ref="C12:D12"/>
    <mergeCell ref="C8:D8"/>
    <mergeCell ref="C13:D13"/>
    <mergeCell ref="C14:D14"/>
    <mergeCell ref="C15:D15"/>
    <mergeCell ref="C16:D16"/>
    <mergeCell ref="C17:D17"/>
    <mergeCell ref="I32:J32"/>
    <mergeCell ref="K32:L32"/>
    <mergeCell ref="O32:P32"/>
    <mergeCell ref="Q32:R32"/>
    <mergeCell ref="I29:J29"/>
    <mergeCell ref="K29:L29"/>
    <mergeCell ref="O29:P29"/>
    <mergeCell ref="Q29:R29"/>
    <mergeCell ref="I30:J30"/>
    <mergeCell ref="K30:L30"/>
    <mergeCell ref="O30:P30"/>
    <mergeCell ref="Q30:R30"/>
    <mergeCell ref="I31:J31"/>
    <mergeCell ref="K31:L31"/>
    <mergeCell ref="O31:P31"/>
    <mergeCell ref="Q31:R31"/>
    <mergeCell ref="I28:J28"/>
    <mergeCell ref="K28:L28"/>
    <mergeCell ref="O28:P28"/>
    <mergeCell ref="Q28:R28"/>
    <mergeCell ref="C19:D19"/>
    <mergeCell ref="C20:D20"/>
    <mergeCell ref="K26:L26"/>
    <mergeCell ref="I27:J27"/>
    <mergeCell ref="K27:L27"/>
    <mergeCell ref="O27:P27"/>
    <mergeCell ref="Q27:R27"/>
    <mergeCell ref="C21:D21"/>
    <mergeCell ref="C22:D22"/>
    <mergeCell ref="C23:D23"/>
    <mergeCell ref="A26:F26"/>
    <mergeCell ref="A35:G35"/>
    <mergeCell ref="D36:E36"/>
    <mergeCell ref="F36:G36"/>
    <mergeCell ref="D37:E37"/>
    <mergeCell ref="F37:G37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2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Y123"/>
  <sheetViews>
    <sheetView topLeftCell="A64" zoomScale="90" zoomScaleNormal="90" workbookViewId="0">
      <selection activeCell="K72" sqref="K72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310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464"/>
      <c r="B3" s="705" t="s">
        <v>65</v>
      </c>
      <c r="C3" s="706"/>
      <c r="D3" s="707"/>
      <c r="E3" s="475" t="s">
        <v>65</v>
      </c>
      <c r="F3" s="705" t="s">
        <v>67</v>
      </c>
      <c r="G3" s="707"/>
      <c r="H3" s="477"/>
      <c r="I3" s="475" t="s">
        <v>66</v>
      </c>
      <c r="J3" s="36"/>
      <c r="L3" s="698" t="s">
        <v>86</v>
      </c>
      <c r="M3" s="698"/>
      <c r="O3" s="464"/>
      <c r="P3" s="699" t="s">
        <v>65</v>
      </c>
      <c r="Q3" s="699"/>
      <c r="R3" s="699"/>
      <c r="S3" s="475" t="s">
        <v>65</v>
      </c>
      <c r="T3" s="475"/>
      <c r="U3" s="475" t="s">
        <v>67</v>
      </c>
      <c r="V3" s="27"/>
      <c r="X3" s="698" t="s">
        <v>86</v>
      </c>
      <c r="Y3" s="698"/>
      <c r="AA3" s="464"/>
      <c r="AB3" s="699" t="s">
        <v>65</v>
      </c>
      <c r="AC3" s="699"/>
      <c r="AD3" s="699"/>
      <c r="AE3" s="475" t="s">
        <v>65</v>
      </c>
      <c r="AF3" s="475"/>
      <c r="AG3" s="475" t="s">
        <v>69</v>
      </c>
      <c r="AH3" s="27"/>
      <c r="AK3" s="698" t="s">
        <v>86</v>
      </c>
      <c r="AL3" s="698"/>
      <c r="AN3" s="464"/>
      <c r="AO3" s="699" t="s">
        <v>65</v>
      </c>
      <c r="AP3" s="699"/>
      <c r="AQ3" s="699"/>
      <c r="AR3" s="475" t="s">
        <v>65</v>
      </c>
      <c r="AS3" s="475"/>
      <c r="AT3" s="475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476" t="s">
        <v>6</v>
      </c>
      <c r="E4" s="476" t="s">
        <v>104</v>
      </c>
      <c r="F4" s="476" t="s">
        <v>0</v>
      </c>
      <c r="G4" s="476" t="s">
        <v>68</v>
      </c>
      <c r="H4" s="476" t="s">
        <v>81</v>
      </c>
      <c r="I4" s="476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476" t="s">
        <v>6</v>
      </c>
      <c r="S4" s="476" t="s">
        <v>104</v>
      </c>
      <c r="T4" s="476" t="s">
        <v>81</v>
      </c>
      <c r="U4" s="476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476" t="s">
        <v>6</v>
      </c>
      <c r="AE4" s="476" t="s">
        <v>104</v>
      </c>
      <c r="AF4" s="476" t="s">
        <v>81</v>
      </c>
      <c r="AG4" s="476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476" t="s">
        <v>6</v>
      </c>
      <c r="AR4" s="476" t="s">
        <v>104</v>
      </c>
      <c r="AS4" s="476" t="s">
        <v>81</v>
      </c>
      <c r="AT4" s="476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5822</v>
      </c>
      <c r="C5" s="24">
        <v>126</v>
      </c>
      <c r="D5" s="24"/>
      <c r="E5" s="24">
        <v>339</v>
      </c>
      <c r="F5" s="24"/>
      <c r="G5" s="24"/>
      <c r="H5" s="22">
        <f t="shared" ref="H5:H18" si="0">B5-D5</f>
        <v>5822</v>
      </c>
      <c r="I5" s="22">
        <f t="shared" ref="I5:I18" si="1">G5+F5</f>
        <v>0</v>
      </c>
      <c r="J5" s="38">
        <f>B5/928.72</f>
        <v>6.2688431389439225</v>
      </c>
      <c r="K5" s="472"/>
      <c r="L5" s="472"/>
      <c r="M5" s="472"/>
      <c r="N5" s="472"/>
      <c r="O5" s="26" t="s">
        <v>70</v>
      </c>
      <c r="P5" s="23">
        <v>13740</v>
      </c>
      <c r="Q5" s="24">
        <v>128</v>
      </c>
      <c r="R5" s="24"/>
      <c r="S5" s="24">
        <v>177</v>
      </c>
      <c r="T5" s="22">
        <f t="shared" ref="T5:T28" si="2">P5-R5</f>
        <v>13740</v>
      </c>
      <c r="U5" s="24"/>
      <c r="V5" s="44">
        <f>P5/1191.62</f>
        <v>11.530521474966854</v>
      </c>
      <c r="AA5" s="26" t="s">
        <v>143</v>
      </c>
      <c r="AB5" s="89">
        <v>18454</v>
      </c>
      <c r="AC5" s="89">
        <v>169</v>
      </c>
      <c r="AD5" s="89"/>
      <c r="AE5" s="89">
        <v>182</v>
      </c>
      <c r="AF5" s="22">
        <f t="shared" ref="AF5:AF28" si="3">AB5-AD5</f>
        <v>18454</v>
      </c>
      <c r="AG5" s="89"/>
      <c r="AH5" s="44">
        <f>SUM(AB5:AB6)/384.4</f>
        <v>68.899583766909473</v>
      </c>
      <c r="AJ5" s="21"/>
      <c r="AN5" s="26" t="s">
        <v>82</v>
      </c>
      <c r="AO5" s="89">
        <v>20525</v>
      </c>
      <c r="AP5" s="89">
        <v>234</v>
      </c>
      <c r="AQ5" s="89"/>
      <c r="AR5" s="89">
        <v>1331</v>
      </c>
      <c r="AS5" s="22">
        <f t="shared" ref="AS5:AS28" si="4">AO5-AQ5</f>
        <v>20525</v>
      </c>
      <c r="AT5" s="89"/>
      <c r="AU5" s="44">
        <f>SUM(AO5:AO6)/384.4</f>
        <v>53.394901144641004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472"/>
      <c r="L6" s="472"/>
      <c r="M6" s="472"/>
      <c r="N6" s="472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8031</v>
      </c>
      <c r="AC6" s="89">
        <v>116</v>
      </c>
      <c r="AD6" s="89"/>
      <c r="AE6" s="89">
        <v>155</v>
      </c>
      <c r="AF6" s="22">
        <f t="shared" si="3"/>
        <v>8031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4001</v>
      </c>
      <c r="C7" s="24">
        <v>115</v>
      </c>
      <c r="D7" s="24"/>
      <c r="E7" s="24">
        <v>856</v>
      </c>
      <c r="F7" s="24"/>
      <c r="G7" s="24"/>
      <c r="H7" s="22">
        <f t="shared" si="0"/>
        <v>4001</v>
      </c>
      <c r="I7" s="22">
        <f t="shared" si="1"/>
        <v>0</v>
      </c>
      <c r="J7" s="38">
        <f>B7/902.14</f>
        <v>4.4350100871261668</v>
      </c>
      <c r="K7" s="472"/>
      <c r="L7" s="472"/>
      <c r="M7" s="472"/>
      <c r="N7" s="472"/>
      <c r="O7" s="26" t="s">
        <v>8</v>
      </c>
      <c r="P7" s="23">
        <v>10354</v>
      </c>
      <c r="Q7" s="24">
        <v>162</v>
      </c>
      <c r="R7" s="24"/>
      <c r="S7" s="24">
        <v>464</v>
      </c>
      <c r="T7" s="22">
        <f t="shared" si="2"/>
        <v>10354</v>
      </c>
      <c r="U7" s="24"/>
      <c r="V7" s="44">
        <f>P7/949.48</f>
        <v>10.9049163752791</v>
      </c>
      <c r="AA7" s="26" t="s">
        <v>145</v>
      </c>
      <c r="AB7" s="23">
        <v>6665</v>
      </c>
      <c r="AC7" s="24">
        <v>107</v>
      </c>
      <c r="AD7" s="24"/>
      <c r="AE7" s="24"/>
      <c r="AF7" s="22">
        <f t="shared" si="3"/>
        <v>6665</v>
      </c>
      <c r="AG7" s="24"/>
      <c r="AH7" s="44">
        <f>AB7/550.22</f>
        <v>12.113336483588382</v>
      </c>
      <c r="AJ7" s="21"/>
      <c r="AN7" s="26" t="s">
        <v>74</v>
      </c>
      <c r="AO7" s="23">
        <v>6572</v>
      </c>
      <c r="AP7" s="24">
        <v>95</v>
      </c>
      <c r="AQ7" s="24"/>
      <c r="AR7" s="24"/>
      <c r="AS7" s="22">
        <f t="shared" si="4"/>
        <v>6572</v>
      </c>
      <c r="AT7" s="24"/>
      <c r="AU7" s="44">
        <f>AO7/550.22</f>
        <v>11.944313183817382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472"/>
      <c r="L8" s="472"/>
      <c r="M8" s="472"/>
      <c r="N8" s="472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5648</v>
      </c>
      <c r="C9" s="24">
        <v>118</v>
      </c>
      <c r="D9" s="24"/>
      <c r="E9" s="24">
        <v>903</v>
      </c>
      <c r="F9" s="24"/>
      <c r="G9" s="24"/>
      <c r="H9" s="22">
        <f t="shared" si="0"/>
        <v>5648</v>
      </c>
      <c r="I9" s="22">
        <f t="shared" si="1"/>
        <v>0</v>
      </c>
      <c r="J9" s="38">
        <f>B9/1006.28</f>
        <v>5.612751917955241</v>
      </c>
      <c r="K9" s="472"/>
      <c r="L9" s="472"/>
      <c r="M9" s="472"/>
      <c r="N9" s="472"/>
      <c r="O9" s="26" t="s">
        <v>10</v>
      </c>
      <c r="P9" s="23">
        <v>27679</v>
      </c>
      <c r="Q9" s="24">
        <v>251</v>
      </c>
      <c r="R9" s="24"/>
      <c r="S9" s="24">
        <v>239</v>
      </c>
      <c r="T9" s="22">
        <f t="shared" si="2"/>
        <v>27679</v>
      </c>
      <c r="U9" s="24"/>
      <c r="V9" s="44">
        <f>P9/902.14</f>
        <v>30.681490677721861</v>
      </c>
      <c r="AA9" s="26" t="s">
        <v>80</v>
      </c>
      <c r="AB9" s="23">
        <v>4151</v>
      </c>
      <c r="AC9" s="24">
        <v>111</v>
      </c>
      <c r="AD9" s="24"/>
      <c r="AE9" s="24">
        <v>381</v>
      </c>
      <c r="AF9" s="22">
        <f t="shared" si="3"/>
        <v>4151</v>
      </c>
      <c r="AG9" s="24"/>
      <c r="AH9" s="44">
        <f>AB9/555.02</f>
        <v>7.479009765413859</v>
      </c>
      <c r="AI9" s="472">
        <v>0</v>
      </c>
      <c r="AJ9" s="21"/>
      <c r="AN9" s="26" t="s">
        <v>18</v>
      </c>
      <c r="AO9" s="89">
        <v>20746</v>
      </c>
      <c r="AP9" s="89">
        <v>222</v>
      </c>
      <c r="AQ9" s="89"/>
      <c r="AR9" s="89">
        <v>635</v>
      </c>
      <c r="AS9" s="22">
        <f t="shared" si="4"/>
        <v>20746</v>
      </c>
      <c r="AT9" s="89"/>
      <c r="AU9" s="44">
        <f>AO9/862.06</f>
        <v>24.065610282346938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472"/>
      <c r="L10" s="472"/>
      <c r="M10" s="472"/>
      <c r="N10" s="472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472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1413</v>
      </c>
      <c r="C11" s="24">
        <v>95</v>
      </c>
      <c r="D11" s="24"/>
      <c r="E11" s="24">
        <v>148</v>
      </c>
      <c r="F11" s="24"/>
      <c r="G11" s="24"/>
      <c r="H11" s="22">
        <f t="shared" si="0"/>
        <v>1413</v>
      </c>
      <c r="I11" s="22">
        <f t="shared" si="1"/>
        <v>0</v>
      </c>
      <c r="J11" s="38">
        <f>B11/1264.24</f>
        <v>1.1176675314813642</v>
      </c>
      <c r="K11" s="472"/>
      <c r="L11" s="472"/>
      <c r="M11" s="472"/>
      <c r="N11" s="472">
        <v>10726</v>
      </c>
      <c r="O11" s="26" t="s">
        <v>72</v>
      </c>
      <c r="P11" s="23">
        <v>9599</v>
      </c>
      <c r="Q11" s="24">
        <v>267</v>
      </c>
      <c r="R11" s="24"/>
      <c r="S11" s="24">
        <v>478</v>
      </c>
      <c r="T11" s="22">
        <f t="shared" si="2"/>
        <v>9599</v>
      </c>
      <c r="U11" s="24"/>
      <c r="V11" s="44">
        <f>P11/992.14</f>
        <v>9.675045860463241</v>
      </c>
      <c r="AA11" s="26" t="s">
        <v>76</v>
      </c>
      <c r="AB11" s="23">
        <v>3201</v>
      </c>
      <c r="AC11" s="24">
        <v>238</v>
      </c>
      <c r="AD11" s="24"/>
      <c r="AE11" s="24">
        <v>627</v>
      </c>
      <c r="AF11" s="22">
        <f t="shared" si="3"/>
        <v>3201</v>
      </c>
      <c r="AG11" s="24"/>
      <c r="AH11" s="44">
        <f>AB11/555.02</f>
        <v>5.7673597347843319</v>
      </c>
      <c r="AI11" s="472">
        <v>0</v>
      </c>
      <c r="AJ11" s="21"/>
      <c r="AN11" s="26" t="s">
        <v>18</v>
      </c>
      <c r="AO11" s="23">
        <v>16919</v>
      </c>
      <c r="AP11" s="24">
        <v>209</v>
      </c>
      <c r="AQ11" s="24"/>
      <c r="AR11" s="24">
        <v>437</v>
      </c>
      <c r="AS11" s="22">
        <f t="shared" si="4"/>
        <v>16919</v>
      </c>
      <c r="AT11" s="24"/>
      <c r="AU11" s="44">
        <f>AO11/555.02</f>
        <v>30.483586177074702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472"/>
      <c r="L12" s="472"/>
      <c r="M12" s="472"/>
      <c r="N12" s="472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472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16183</v>
      </c>
      <c r="C13" s="24">
        <v>112</v>
      </c>
      <c r="D13" s="24"/>
      <c r="E13" s="24">
        <v>318</v>
      </c>
      <c r="F13" s="24"/>
      <c r="G13" s="24"/>
      <c r="H13" s="22">
        <f t="shared" si="0"/>
        <v>16183</v>
      </c>
      <c r="I13" s="22">
        <f t="shared" si="1"/>
        <v>0</v>
      </c>
      <c r="J13" s="38">
        <f>B13/952.08</f>
        <v>16.997521216704477</v>
      </c>
      <c r="K13" s="472"/>
      <c r="L13" s="472"/>
      <c r="M13" s="472"/>
      <c r="N13" s="472">
        <v>0</v>
      </c>
      <c r="O13" s="26" t="s">
        <v>71</v>
      </c>
      <c r="P13" s="23">
        <v>10361</v>
      </c>
      <c r="Q13" s="24">
        <v>119</v>
      </c>
      <c r="R13" s="24"/>
      <c r="S13" s="24">
        <v>320</v>
      </c>
      <c r="T13" s="22">
        <f t="shared" si="2"/>
        <v>10361</v>
      </c>
      <c r="U13" s="24"/>
      <c r="V13" s="44">
        <f>SUM(P13:P14)/463.52</f>
        <v>22.352865032792543</v>
      </c>
      <c r="AA13" s="26" t="s">
        <v>78</v>
      </c>
      <c r="AB13" s="23">
        <v>12297</v>
      </c>
      <c r="AC13" s="24">
        <v>205</v>
      </c>
      <c r="AD13" s="24"/>
      <c r="AE13" s="24">
        <v>56</v>
      </c>
      <c r="AF13" s="22">
        <f t="shared" si="3"/>
        <v>12297</v>
      </c>
      <c r="AG13" s="24"/>
      <c r="AH13" s="44">
        <f>AB13/555.02</f>
        <v>22.155958343843466</v>
      </c>
      <c r="AI13" s="472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472"/>
      <c r="L14" s="472"/>
      <c r="M14" s="472"/>
      <c r="N14" s="472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472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472"/>
      <c r="L15" s="472"/>
      <c r="M15" s="472"/>
      <c r="N15" s="472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13680</v>
      </c>
      <c r="AC15" s="24">
        <v>222</v>
      </c>
      <c r="AD15" s="24"/>
      <c r="AE15" s="24">
        <v>216</v>
      </c>
      <c r="AF15" s="22">
        <f t="shared" si="3"/>
        <v>13680</v>
      </c>
      <c r="AG15" s="24"/>
      <c r="AH15" s="44">
        <f>AB15/355.58</f>
        <v>38.472355025591995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472"/>
      <c r="L16" s="472"/>
      <c r="M16" s="472"/>
      <c r="N16" s="472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472"/>
      <c r="L17" s="472"/>
      <c r="M17" s="472"/>
      <c r="N17" s="472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12613</v>
      </c>
      <c r="AC17" s="24">
        <v>216</v>
      </c>
      <c r="AD17" s="24"/>
      <c r="AE17" s="24">
        <v>276</v>
      </c>
      <c r="AF17" s="22">
        <f t="shared" si="3"/>
        <v>12613</v>
      </c>
      <c r="AG17" s="24"/>
      <c r="AH17" s="44">
        <f>AB17/568.06</f>
        <v>22.203640460514737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472"/>
      <c r="L18" s="472"/>
      <c r="M18" s="472"/>
      <c r="N18" s="472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472"/>
      <c r="L19" s="472"/>
      <c r="M19" s="472"/>
      <c r="N19" s="472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12728</v>
      </c>
      <c r="AC19" s="24">
        <v>195</v>
      </c>
      <c r="AD19" s="24"/>
      <c r="AE19" s="24">
        <v>649</v>
      </c>
      <c r="AF19" s="22">
        <f t="shared" si="3"/>
        <v>12728</v>
      </c>
      <c r="AG19" s="24"/>
      <c r="AH19" s="44">
        <f>AB19/555.02</f>
        <v>22.932506936686966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472"/>
      <c r="L20" s="472"/>
      <c r="M20" s="472"/>
      <c r="N20" s="472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472"/>
      <c r="L21" s="472"/>
      <c r="M21" s="472"/>
      <c r="N21" s="472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>
        <v>105684</v>
      </c>
      <c r="G22" s="89"/>
      <c r="H22" s="22"/>
      <c r="I22" s="22"/>
      <c r="J22" s="39"/>
      <c r="K22" s="472"/>
      <c r="L22" s="472"/>
      <c r="M22" s="472"/>
      <c r="N22" s="472"/>
      <c r="O22" s="25" t="s">
        <v>109</v>
      </c>
      <c r="P22" s="23">
        <f>S29</f>
        <v>1678</v>
      </c>
      <c r="Q22" s="24"/>
      <c r="R22" s="24"/>
      <c r="S22" s="24"/>
      <c r="T22" s="22">
        <f t="shared" si="2"/>
        <v>1678</v>
      </c>
      <c r="U22" s="24">
        <v>34015</v>
      </c>
      <c r="V22" s="44"/>
      <c r="AA22" s="26"/>
      <c r="AB22" s="23"/>
      <c r="AC22" s="24"/>
      <c r="AD22" s="24"/>
      <c r="AE22" s="24"/>
      <c r="AF22" s="22">
        <f t="shared" si="3"/>
        <v>0</v>
      </c>
      <c r="AG22" s="24">
        <v>66555</v>
      </c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>
        <v>35961</v>
      </c>
      <c r="AU22" s="44"/>
      <c r="AW22" s="21"/>
    </row>
    <row r="23" spans="1:51" ht="24.75" customHeight="1">
      <c r="A23" s="25" t="s">
        <v>109</v>
      </c>
      <c r="B23" s="89">
        <f>E29</f>
        <v>2564</v>
      </c>
      <c r="C23" s="89"/>
      <c r="D23" s="89"/>
      <c r="E23" s="89"/>
      <c r="F23" s="89"/>
      <c r="G23" s="89"/>
      <c r="H23" s="22"/>
      <c r="I23" s="22"/>
      <c r="J23" s="39"/>
      <c r="K23" s="472"/>
      <c r="L23" s="472"/>
      <c r="M23" s="472"/>
      <c r="N23" s="472"/>
      <c r="O23" s="25" t="s">
        <v>110</v>
      </c>
      <c r="P23" s="23">
        <f>D74</f>
        <v>6180</v>
      </c>
      <c r="Q23" s="24"/>
      <c r="R23" s="24"/>
      <c r="S23" s="24"/>
      <c r="T23" s="22">
        <f t="shared" si="2"/>
        <v>6180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472"/>
      <c r="L24" s="472"/>
      <c r="M24" s="472"/>
      <c r="N24" s="472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472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472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472"/>
      <c r="L25" s="472"/>
      <c r="M25" s="472"/>
      <c r="N25" s="472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2542</v>
      </c>
      <c r="AC25" s="24"/>
      <c r="AD25" s="24"/>
      <c r="AE25" s="24"/>
      <c r="AF25" s="22">
        <f t="shared" si="3"/>
        <v>2542</v>
      </c>
      <c r="AG25" s="24"/>
      <c r="AH25" s="44"/>
      <c r="AJ25" s="472"/>
      <c r="AN25" s="26" t="s">
        <v>109</v>
      </c>
      <c r="AO25" s="23">
        <f>AR29</f>
        <v>2403</v>
      </c>
      <c r="AP25" s="24"/>
      <c r="AQ25" s="24"/>
      <c r="AR25" s="24"/>
      <c r="AS25" s="22">
        <f t="shared" si="4"/>
        <v>2403</v>
      </c>
      <c r="AT25" s="24"/>
      <c r="AU25" s="44"/>
      <c r="AW25" s="472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472"/>
      <c r="L26" s="472"/>
      <c r="M26" s="472"/>
      <c r="N26" s="472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1430</v>
      </c>
      <c r="AC26" s="24"/>
      <c r="AD26" s="24"/>
      <c r="AE26" s="24"/>
      <c r="AF26" s="22">
        <f t="shared" si="3"/>
        <v>1430</v>
      </c>
      <c r="AG26" s="24"/>
      <c r="AH26" s="44"/>
      <c r="AJ26" s="472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472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472"/>
      <c r="L27" s="472"/>
      <c r="M27" s="472"/>
      <c r="N27" s="472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472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472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472"/>
      <c r="L28" s="472"/>
      <c r="M28" s="472"/>
      <c r="N28" s="472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472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472"/>
    </row>
    <row r="29" spans="1:51" ht="24.75" customHeight="1">
      <c r="A29" s="26" t="s">
        <v>19</v>
      </c>
      <c r="B29" s="28">
        <f t="shared" ref="B29:I29" si="5">SUM(B5:B28)</f>
        <v>35631</v>
      </c>
      <c r="C29" s="28">
        <f t="shared" si="5"/>
        <v>566</v>
      </c>
      <c r="D29" s="28">
        <f t="shared" si="5"/>
        <v>0</v>
      </c>
      <c r="E29" s="28">
        <f t="shared" si="5"/>
        <v>2564</v>
      </c>
      <c r="F29" s="28">
        <f t="shared" si="5"/>
        <v>105684</v>
      </c>
      <c r="G29" s="28">
        <f t="shared" si="5"/>
        <v>0</v>
      </c>
      <c r="H29" s="28">
        <f t="shared" si="5"/>
        <v>33067</v>
      </c>
      <c r="I29" s="28">
        <f t="shared" si="5"/>
        <v>0</v>
      </c>
      <c r="J29" s="28"/>
      <c r="K29" s="472"/>
      <c r="L29" s="41">
        <f>SUM(L5:L28)</f>
        <v>0</v>
      </c>
      <c r="M29" s="41">
        <f>SUM(M5:M28)</f>
        <v>0</v>
      </c>
      <c r="N29" s="472"/>
      <c r="O29" s="26" t="s">
        <v>19</v>
      </c>
      <c r="P29" s="28">
        <f t="shared" ref="P29:U29" si="6">SUM(P5:P28)</f>
        <v>79591</v>
      </c>
      <c r="Q29" s="28">
        <f t="shared" si="6"/>
        <v>927</v>
      </c>
      <c r="R29" s="28">
        <f t="shared" si="6"/>
        <v>0</v>
      </c>
      <c r="S29" s="28">
        <f t="shared" si="6"/>
        <v>1678</v>
      </c>
      <c r="T29" s="28">
        <f t="shared" si="6"/>
        <v>79591</v>
      </c>
      <c r="U29" s="28">
        <f t="shared" si="6"/>
        <v>34015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95792</v>
      </c>
      <c r="AC29" s="28">
        <f t="shared" si="7"/>
        <v>1579</v>
      </c>
      <c r="AD29" s="28">
        <f t="shared" si="7"/>
        <v>0</v>
      </c>
      <c r="AE29" s="28">
        <f t="shared" si="7"/>
        <v>2542</v>
      </c>
      <c r="AF29" s="28">
        <f t="shared" si="7"/>
        <v>95792</v>
      </c>
      <c r="AG29" s="28">
        <f t="shared" si="7"/>
        <v>66555</v>
      </c>
      <c r="AH29" s="27"/>
      <c r="AJ29" s="472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67165</v>
      </c>
      <c r="AP29" s="28">
        <f t="shared" si="8"/>
        <v>760</v>
      </c>
      <c r="AQ29" s="28">
        <f t="shared" si="8"/>
        <v>0</v>
      </c>
      <c r="AR29" s="28">
        <f t="shared" si="8"/>
        <v>2403</v>
      </c>
      <c r="AS29" s="28">
        <f t="shared" si="8"/>
        <v>67165</v>
      </c>
      <c r="AT29" s="28">
        <f t="shared" si="8"/>
        <v>35961</v>
      </c>
      <c r="AU29" s="27"/>
      <c r="AW29" s="472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141315</v>
      </c>
      <c r="O32" s="25" t="s">
        <v>4</v>
      </c>
      <c r="P32">
        <f>P29-R29+U29</f>
        <v>113606</v>
      </c>
      <c r="AA32" s="25" t="s">
        <v>4</v>
      </c>
      <c r="AB32">
        <f>AB29-AD29+AG29</f>
        <v>162347</v>
      </c>
      <c r="AN32" s="25" t="s">
        <v>4</v>
      </c>
      <c r="AO32">
        <f>AO29-AQ29+AT29</f>
        <v>103126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476" t="s">
        <v>104</v>
      </c>
      <c r="N36" s="50" t="s">
        <v>3</v>
      </c>
      <c r="O36" s="50" t="s">
        <v>4</v>
      </c>
      <c r="P36" s="52" t="s">
        <v>5</v>
      </c>
      <c r="Q36" s="476" t="s">
        <v>104</v>
      </c>
    </row>
    <row r="37" spans="1:20" ht="24.95" customHeight="1">
      <c r="A37" s="45" t="s">
        <v>9</v>
      </c>
      <c r="B37" s="1">
        <v>6047</v>
      </c>
      <c r="C37" s="1">
        <v>217</v>
      </c>
      <c r="D37" s="89">
        <v>127</v>
      </c>
      <c r="E37" s="89"/>
      <c r="F37" s="89"/>
      <c r="I37" s="708" t="s">
        <v>41</v>
      </c>
      <c r="J37" s="709"/>
      <c r="K37" s="1">
        <v>1913</v>
      </c>
      <c r="L37" s="1">
        <v>113</v>
      </c>
      <c r="M37" s="89">
        <v>162</v>
      </c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/>
      <c r="C38" s="1"/>
      <c r="D38" s="89"/>
      <c r="E38" s="89"/>
      <c r="F38" s="89"/>
      <c r="I38" s="708" t="s">
        <v>43</v>
      </c>
      <c r="J38" s="709"/>
      <c r="K38" s="1">
        <v>2782</v>
      </c>
      <c r="L38" s="1">
        <v>124</v>
      </c>
      <c r="M38" s="89">
        <v>72</v>
      </c>
      <c r="N38" s="102" t="s">
        <v>39</v>
      </c>
      <c r="O38" s="1"/>
      <c r="P38" s="47"/>
      <c r="Q38" s="89"/>
    </row>
    <row r="39" spans="1:20" ht="24.95" customHeight="1">
      <c r="A39" s="45" t="s">
        <v>12</v>
      </c>
      <c r="B39" s="1"/>
      <c r="C39" s="1"/>
      <c r="D39" s="89"/>
      <c r="E39" s="89"/>
      <c r="F39" s="89"/>
      <c r="I39" s="694" t="s">
        <v>23</v>
      </c>
      <c r="J39" s="695"/>
      <c r="K39" s="1">
        <v>3053</v>
      </c>
      <c r="L39" s="1">
        <v>279</v>
      </c>
      <c r="M39" s="89">
        <v>30</v>
      </c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2413</v>
      </c>
      <c r="C40" s="1">
        <v>102</v>
      </c>
      <c r="D40" s="89">
        <v>140</v>
      </c>
      <c r="E40" s="89"/>
      <c r="F40" s="89"/>
      <c r="G40" s="472">
        <v>0</v>
      </c>
      <c r="I40" s="694" t="s">
        <v>25</v>
      </c>
      <c r="J40" s="695"/>
      <c r="K40" s="1">
        <v>7391</v>
      </c>
      <c r="L40" s="1">
        <v>247</v>
      </c>
      <c r="M40" s="89">
        <v>71</v>
      </c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>
        <v>4807</v>
      </c>
      <c r="C41" s="1">
        <v>264</v>
      </c>
      <c r="D41" s="89">
        <v>70</v>
      </c>
      <c r="E41" s="89"/>
      <c r="F41" s="89"/>
      <c r="G41" s="472">
        <v>0</v>
      </c>
      <c r="I41" s="694" t="s">
        <v>28</v>
      </c>
      <c r="J41" s="695"/>
      <c r="K41" s="1"/>
      <c r="L41" s="1"/>
      <c r="M41" s="89"/>
      <c r="N41" s="49" t="s">
        <v>22</v>
      </c>
      <c r="O41" s="1">
        <v>5605</v>
      </c>
      <c r="P41" s="47">
        <v>248</v>
      </c>
      <c r="Q41" s="89">
        <v>199</v>
      </c>
    </row>
    <row r="42" spans="1:20" ht="24.95" customHeight="1">
      <c r="A42" s="45" t="s">
        <v>17</v>
      </c>
      <c r="B42" s="1">
        <v>5188</v>
      </c>
      <c r="C42" s="1">
        <v>183</v>
      </c>
      <c r="D42" s="89">
        <v>33</v>
      </c>
      <c r="E42" s="89"/>
      <c r="F42" s="89"/>
      <c r="G42" s="472">
        <v>0</v>
      </c>
      <c r="I42" s="694" t="s">
        <v>33</v>
      </c>
      <c r="J42" s="695"/>
      <c r="K42" s="1">
        <v>976</v>
      </c>
      <c r="L42" s="1">
        <v>74</v>
      </c>
      <c r="M42" s="89">
        <v>110</v>
      </c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>
        <v>1877</v>
      </c>
      <c r="C43" s="1">
        <v>138</v>
      </c>
      <c r="D43" s="89">
        <v>80</v>
      </c>
      <c r="E43" s="89"/>
      <c r="F43" s="89"/>
      <c r="G43" s="472">
        <v>0</v>
      </c>
      <c r="I43" s="694" t="s">
        <v>30</v>
      </c>
      <c r="J43" s="695"/>
      <c r="K43" s="1">
        <v>4132</v>
      </c>
      <c r="L43" s="1">
        <v>244</v>
      </c>
      <c r="M43" s="89">
        <v>220</v>
      </c>
      <c r="N43" s="46" t="s">
        <v>27</v>
      </c>
      <c r="O43" s="1">
        <v>2670</v>
      </c>
      <c r="P43" s="47">
        <v>200</v>
      </c>
      <c r="Q43" s="89">
        <v>83</v>
      </c>
    </row>
    <row r="44" spans="1:20" ht="24.95" customHeight="1">
      <c r="A44" s="45" t="s">
        <v>103</v>
      </c>
      <c r="B44" s="1">
        <v>5969</v>
      </c>
      <c r="C44" s="1">
        <v>252</v>
      </c>
      <c r="D44" s="89">
        <v>26</v>
      </c>
      <c r="E44" s="89"/>
      <c r="F44" s="89"/>
      <c r="G44" s="472">
        <f>SUM(G40:G43)</f>
        <v>0</v>
      </c>
      <c r="I44" s="694" t="s">
        <v>38</v>
      </c>
      <c r="J44" s="695"/>
      <c r="K44" s="1">
        <v>4492</v>
      </c>
      <c r="L44" s="1">
        <v>239</v>
      </c>
      <c r="M44" s="89">
        <v>116</v>
      </c>
      <c r="N44" s="46" t="s">
        <v>26</v>
      </c>
      <c r="O44" s="83">
        <v>4609</v>
      </c>
      <c r="P44" s="84">
        <v>298</v>
      </c>
      <c r="Q44" s="89">
        <v>93</v>
      </c>
      <c r="T44" s="110"/>
    </row>
    <row r="45" spans="1:20" ht="24.95" customHeight="1">
      <c r="A45" s="45" t="s">
        <v>90</v>
      </c>
      <c r="B45" s="1">
        <v>12763</v>
      </c>
      <c r="C45" s="1">
        <v>234</v>
      </c>
      <c r="D45" s="89">
        <v>377</v>
      </c>
      <c r="E45" s="89"/>
      <c r="F45" s="89">
        <v>7055</v>
      </c>
      <c r="G45" s="472"/>
      <c r="I45" s="694" t="s">
        <v>35</v>
      </c>
      <c r="J45" s="695"/>
      <c r="K45" s="1">
        <v>3936</v>
      </c>
      <c r="L45" s="1">
        <v>129</v>
      </c>
      <c r="M45" s="89">
        <v>26</v>
      </c>
      <c r="N45" s="46" t="s">
        <v>29</v>
      </c>
      <c r="O45" s="83">
        <v>3202</v>
      </c>
      <c r="P45" s="84">
        <v>195</v>
      </c>
      <c r="Q45" s="89">
        <v>141</v>
      </c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3489</v>
      </c>
      <c r="P46" s="84">
        <v>210</v>
      </c>
      <c r="Q46" s="89">
        <v>123</v>
      </c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>
        <v>981</v>
      </c>
      <c r="P47" s="84">
        <v>59</v>
      </c>
      <c r="Q47" s="89">
        <v>44</v>
      </c>
    </row>
    <row r="48" spans="1:20" ht="24.95" customHeight="1">
      <c r="A48" s="55"/>
      <c r="B48" s="89"/>
      <c r="C48" s="89"/>
      <c r="D48" s="89"/>
      <c r="E48" s="89"/>
      <c r="F48" s="89"/>
      <c r="I48" s="473"/>
      <c r="J48" s="474"/>
      <c r="K48" s="1"/>
      <c r="L48" s="1"/>
      <c r="M48" s="89"/>
      <c r="N48" s="46" t="s">
        <v>31</v>
      </c>
      <c r="O48" s="83">
        <v>8650</v>
      </c>
      <c r="P48" s="84">
        <v>671</v>
      </c>
      <c r="Q48" s="89">
        <v>208</v>
      </c>
    </row>
    <row r="49" spans="1:17" ht="24.95" customHeight="1">
      <c r="A49" s="55"/>
      <c r="B49" s="89"/>
      <c r="C49" s="89"/>
      <c r="D49" s="89"/>
      <c r="E49" s="89"/>
      <c r="F49" s="89"/>
      <c r="I49" s="473"/>
      <c r="J49" s="474"/>
      <c r="K49" s="1"/>
      <c r="L49" s="47"/>
      <c r="M49" s="89"/>
      <c r="N49" s="46" t="s">
        <v>99</v>
      </c>
      <c r="O49" s="86">
        <v>4453</v>
      </c>
      <c r="P49" s="84">
        <v>273</v>
      </c>
      <c r="Q49" s="89">
        <v>236</v>
      </c>
    </row>
    <row r="50" spans="1:17" ht="24.95" customHeight="1">
      <c r="A50" s="55"/>
      <c r="B50" s="89"/>
      <c r="C50" s="89"/>
      <c r="D50" s="89"/>
      <c r="E50" s="89"/>
      <c r="F50" s="89"/>
      <c r="I50" s="473"/>
      <c r="J50" s="474"/>
      <c r="K50" s="1"/>
      <c r="L50" s="47"/>
      <c r="M50" s="89"/>
      <c r="N50" s="46" t="s">
        <v>32</v>
      </c>
      <c r="O50" s="86">
        <v>3174</v>
      </c>
      <c r="P50" s="84">
        <v>228</v>
      </c>
      <c r="Q50" s="89">
        <v>118</v>
      </c>
    </row>
    <row r="51" spans="1:17" ht="24.95" customHeight="1">
      <c r="A51" s="45" t="s">
        <v>91</v>
      </c>
      <c r="B51" s="69">
        <f>K60</f>
        <v>28675</v>
      </c>
      <c r="C51" s="69">
        <f>L60</f>
        <v>1449</v>
      </c>
      <c r="D51" s="69">
        <f>M60</f>
        <v>807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>
        <v>1656</v>
      </c>
      <c r="P51" s="85">
        <v>104</v>
      </c>
      <c r="Q51" s="69">
        <v>20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>
        <v>3626</v>
      </c>
      <c r="P52" s="81">
        <v>122</v>
      </c>
      <c r="Q52" s="89">
        <v>55</v>
      </c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1660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1320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4047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69399</v>
      </c>
      <c r="C60" s="59">
        <f>SUM(C37:C59)</f>
        <v>2839</v>
      </c>
      <c r="D60" s="59">
        <f>SUM(D37:D59)</f>
        <v>1660</v>
      </c>
      <c r="E60" s="59">
        <f>SUM(E37:E59)</f>
        <v>0</v>
      </c>
      <c r="F60" s="59">
        <f>SUM(F37:F59)</f>
        <v>7055</v>
      </c>
      <c r="I60" s="97"/>
      <c r="J60" s="90"/>
      <c r="K60" s="56">
        <f>SUM(K37:K59)</f>
        <v>28675</v>
      </c>
      <c r="L60" s="56">
        <f>SUM(L37:L59)</f>
        <v>1449</v>
      </c>
      <c r="M60" s="59">
        <f>SUM(M37:M59)</f>
        <v>807</v>
      </c>
      <c r="N60" s="79" t="s">
        <v>19</v>
      </c>
      <c r="O60" s="58">
        <f>SUM(O37:O59)</f>
        <v>47482</v>
      </c>
      <c r="P60" s="58">
        <f>SUM(P37:P59)</f>
        <v>2608</v>
      </c>
      <c r="Q60" s="59">
        <f>SUM(Q37:Q59)</f>
        <v>1320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76454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395060</v>
      </c>
      <c r="C65" s="697"/>
      <c r="D65" s="61" t="s">
        <v>5</v>
      </c>
      <c r="E65" s="62">
        <f>SUM(C60,P60,C29,Q29,AC29,AP29)</f>
        <v>9279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12167</v>
      </c>
      <c r="L65" s="688" t="s">
        <v>108</v>
      </c>
      <c r="M65" s="689"/>
      <c r="N65" s="690">
        <f>SUM(F60,F29,U29,AG29,AT29)</f>
        <v>249270</v>
      </c>
      <c r="O65" s="691"/>
    </row>
    <row r="66" spans="1:15" ht="15.75" customHeight="1">
      <c r="A66" s="471"/>
      <c r="B66" s="471"/>
      <c r="C66" s="471"/>
      <c r="D66" s="471"/>
      <c r="E66" s="471"/>
      <c r="F66" s="471"/>
      <c r="G66" s="471"/>
      <c r="H66" s="471"/>
      <c r="I66" s="471"/>
    </row>
    <row r="67" spans="1:15" ht="15.75" customHeight="1">
      <c r="A67" s="471"/>
      <c r="B67" s="471"/>
      <c r="C67" s="471"/>
      <c r="D67" s="471"/>
      <c r="E67" s="471"/>
      <c r="F67" s="471"/>
      <c r="G67" s="471"/>
      <c r="H67" s="471"/>
      <c r="I67" s="471"/>
      <c r="O67">
        <v>810</v>
      </c>
    </row>
    <row r="68" spans="1:15" ht="15.75" customHeight="1">
      <c r="C68" s="471"/>
      <c r="D68" s="471"/>
      <c r="E68" s="471"/>
      <c r="F68" s="471"/>
      <c r="G68" s="471"/>
      <c r="H68" s="471"/>
      <c r="I68" s="471"/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-249270</v>
      </c>
    </row>
    <row r="71" spans="1:15" ht="18.75">
      <c r="A71" s="7" t="s">
        <v>48</v>
      </c>
      <c r="B71" s="8">
        <v>3660</v>
      </c>
      <c r="C71" s="8">
        <v>900</v>
      </c>
      <c r="D71" s="63">
        <v>6180</v>
      </c>
      <c r="E71" s="34"/>
      <c r="F71" s="34">
        <f>SUM(B71:E71)</f>
        <v>10740</v>
      </c>
      <c r="G71" s="33"/>
      <c r="H71" s="33"/>
      <c r="I71" s="179">
        <v>35035</v>
      </c>
      <c r="J71" s="471"/>
      <c r="K71" s="5">
        <v>3</v>
      </c>
      <c r="L71" s="5">
        <v>8</v>
      </c>
      <c r="M71" s="5">
        <f>L71+K71</f>
        <v>11</v>
      </c>
    </row>
    <row r="72" spans="1:15" ht="18.75">
      <c r="A72" s="7" t="s">
        <v>49</v>
      </c>
      <c r="B72" s="8">
        <v>387</v>
      </c>
      <c r="C72" s="8">
        <v>530</v>
      </c>
      <c r="D72" s="63"/>
      <c r="E72" s="34"/>
      <c r="F72" s="34">
        <f>SUM(B72:E72)</f>
        <v>917</v>
      </c>
      <c r="G72" s="33"/>
      <c r="H72" s="33"/>
      <c r="I72" s="180">
        <v>414</v>
      </c>
      <c r="J72" s="471"/>
      <c r="K72" s="66">
        <v>32</v>
      </c>
      <c r="L72" s="67">
        <v>84</v>
      </c>
      <c r="M72" s="5">
        <f>L72+K72</f>
        <v>116</v>
      </c>
    </row>
    <row r="73" spans="1:15" ht="18.75">
      <c r="A73" s="10" t="s">
        <v>50</v>
      </c>
      <c r="B73" s="8"/>
      <c r="C73" s="8"/>
      <c r="D73" s="63"/>
      <c r="E73" s="34">
        <v>12</v>
      </c>
      <c r="F73" s="34"/>
      <c r="G73" s="33"/>
      <c r="H73" s="33"/>
      <c r="I73" s="180">
        <v>827</v>
      </c>
      <c r="J73" s="471"/>
      <c r="K73" s="9">
        <f>K71/K72*100-100</f>
        <v>-90.625</v>
      </c>
      <c r="L73" s="9">
        <f>L71/L72*100-100</f>
        <v>-90.476190476190482</v>
      </c>
      <c r="M73" s="9">
        <f>M71/M72*100-100</f>
        <v>-90.517241379310349</v>
      </c>
    </row>
    <row r="74" spans="1:15" ht="18.75">
      <c r="A74" s="10" t="s">
        <v>50</v>
      </c>
      <c r="B74" s="8">
        <f>B71+B72</f>
        <v>4047</v>
      </c>
      <c r="C74" s="8">
        <f>C71+C72</f>
        <v>1430</v>
      </c>
      <c r="D74" s="8">
        <f>D71+D72</f>
        <v>6180</v>
      </c>
      <c r="E74" s="8">
        <f>E71+E72</f>
        <v>0</v>
      </c>
      <c r="F74" s="34">
        <f>SUM(B74:E74)</f>
        <v>11657</v>
      </c>
      <c r="G74" s="33"/>
      <c r="H74" s="33"/>
      <c r="I74" s="180">
        <v>11347</v>
      </c>
      <c r="J74" s="471"/>
      <c r="K74" s="471"/>
      <c r="L74" s="471"/>
    </row>
    <row r="75" spans="1:15" ht="15.75" customHeight="1">
      <c r="I75" s="180">
        <v>526</v>
      </c>
      <c r="J75" s="471"/>
      <c r="K75" s="471"/>
      <c r="L75" s="471"/>
    </row>
    <row r="76" spans="1:15" ht="18.75">
      <c r="A76" s="7" t="s">
        <v>51</v>
      </c>
      <c r="B76" s="6"/>
      <c r="C76" s="6">
        <v>1</v>
      </c>
      <c r="I76" s="181">
        <v>38</v>
      </c>
    </row>
    <row r="77" spans="1:15" ht="15.75" customHeight="1">
      <c r="I77" s="181">
        <v>408</v>
      </c>
    </row>
    <row r="78" spans="1:15" ht="15.75" customHeight="1">
      <c r="I78" s="181"/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471"/>
      <c r="F80" s="471"/>
      <c r="G80" s="471"/>
      <c r="H80" s="471"/>
      <c r="I80" s="183">
        <f>SUM(I71:I79)</f>
        <v>48595</v>
      </c>
      <c r="J80" s="92"/>
      <c r="K80" s="93"/>
    </row>
    <row r="81" spans="1:15" ht="23.25">
      <c r="A81" s="687"/>
      <c r="B81" s="685"/>
      <c r="C81" s="686"/>
      <c r="D81" s="685"/>
      <c r="E81" s="471"/>
      <c r="F81" s="471"/>
      <c r="G81" s="471"/>
      <c r="H81" s="471"/>
      <c r="I81" s="471"/>
      <c r="J81" s="92"/>
      <c r="K81" s="93"/>
    </row>
    <row r="82" spans="1:15" ht="23.25">
      <c r="A82" s="687"/>
      <c r="B82" s="685"/>
      <c r="C82" s="686"/>
      <c r="D82" s="685"/>
      <c r="E82" s="471"/>
      <c r="F82" s="471"/>
      <c r="G82" s="471"/>
      <c r="H82" s="471"/>
      <c r="I82" s="471"/>
      <c r="J82" s="94"/>
      <c r="K82" s="93"/>
    </row>
    <row r="83" spans="1:15" ht="24">
      <c r="A83" s="684"/>
      <c r="B83" s="685"/>
      <c r="C83" s="686"/>
      <c r="D83" s="685"/>
      <c r="E83" s="471"/>
      <c r="F83" s="471"/>
      <c r="G83" s="471"/>
      <c r="H83" s="471"/>
      <c r="I83" s="471"/>
      <c r="J83" s="93"/>
      <c r="K83" s="93"/>
    </row>
    <row r="84" spans="1:15" ht="24">
      <c r="A84" s="684"/>
      <c r="B84" s="685"/>
      <c r="C84" s="686"/>
      <c r="D84" s="685"/>
      <c r="E84" s="471"/>
      <c r="F84" s="471"/>
      <c r="G84" s="471"/>
      <c r="H84" s="471"/>
      <c r="I84" s="471"/>
      <c r="J84" s="93"/>
      <c r="K84" s="93"/>
    </row>
    <row r="85" spans="1:15" ht="24">
      <c r="A85" s="684"/>
      <c r="B85" s="685"/>
      <c r="C85" s="686"/>
      <c r="D85" s="685"/>
      <c r="E85" s="471"/>
      <c r="F85" s="471"/>
      <c r="G85" s="471"/>
      <c r="H85" s="471"/>
      <c r="I85" s="471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A1:AH1"/>
    <mergeCell ref="AN1:AU1"/>
    <mergeCell ref="A2:J2"/>
    <mergeCell ref="O2:V2"/>
    <mergeCell ref="AA2:AH2"/>
    <mergeCell ref="AN2:AU2"/>
    <mergeCell ref="I37:J37"/>
    <mergeCell ref="I38:J38"/>
    <mergeCell ref="I39:J39"/>
    <mergeCell ref="A1:J1"/>
    <mergeCell ref="O1:V1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L65:M65"/>
    <mergeCell ref="N65:O65"/>
    <mergeCell ref="K78:L78"/>
    <mergeCell ref="K79:L79"/>
    <mergeCell ref="A80:D80"/>
    <mergeCell ref="A85:B85"/>
    <mergeCell ref="C85:D85"/>
    <mergeCell ref="A82:B82"/>
    <mergeCell ref="C82:D82"/>
    <mergeCell ref="A83:B83"/>
    <mergeCell ref="C83:D83"/>
    <mergeCell ref="A84:B84"/>
    <mergeCell ref="C84:D84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3"/>
  <sheetViews>
    <sheetView topLeftCell="A15" zoomScale="110" zoomScaleNormal="110" zoomScaleSheetLayoutView="110" workbookViewId="0">
      <selection activeCell="D36" sqref="D36"/>
    </sheetView>
  </sheetViews>
  <sheetFormatPr defaultColWidth="14.42578125" defaultRowHeight="15" customHeight="1"/>
  <cols>
    <col min="1" max="1" width="11.5703125" bestFit="1" customWidth="1"/>
    <col min="2" max="2" width="15.5703125" customWidth="1"/>
    <col min="3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13" ht="20.25" customHeight="1">
      <c r="A1" s="660" t="s">
        <v>315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13" ht="27">
      <c r="A2" s="482" t="s">
        <v>52</v>
      </c>
      <c r="B2" s="217" t="s">
        <v>53</v>
      </c>
      <c r="C2" s="662" t="s">
        <v>54</v>
      </c>
      <c r="D2" s="662"/>
      <c r="E2" s="218" t="s">
        <v>55</v>
      </c>
      <c r="F2" s="482" t="s">
        <v>56</v>
      </c>
      <c r="G2" s="482" t="s">
        <v>57</v>
      </c>
      <c r="H2" s="482" t="s">
        <v>58</v>
      </c>
    </row>
    <row r="3" spans="1:13" ht="27">
      <c r="A3" s="19"/>
      <c r="B3" s="219"/>
      <c r="C3" s="663"/>
      <c r="D3" s="663"/>
      <c r="E3" s="121"/>
      <c r="F3" s="19"/>
      <c r="G3" s="19"/>
      <c r="H3" s="493" t="s">
        <v>316</v>
      </c>
    </row>
    <row r="4" spans="1:13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13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</row>
    <row r="6" spans="1:13">
      <c r="A6" s="19">
        <v>52</v>
      </c>
      <c r="B6" s="219">
        <v>12.55</v>
      </c>
      <c r="C6" s="659" t="s">
        <v>312</v>
      </c>
      <c r="D6" s="659"/>
      <c r="E6" s="122">
        <v>126.09</v>
      </c>
      <c r="F6" s="11">
        <v>2</v>
      </c>
      <c r="G6" s="11">
        <f>F6*E6</f>
        <v>252.18</v>
      </c>
      <c r="H6" s="20" t="s">
        <v>232</v>
      </c>
      <c r="J6" s="129">
        <v>1</v>
      </c>
      <c r="L6" s="15"/>
      <c r="M6" s="16"/>
    </row>
    <row r="7" spans="1:13">
      <c r="A7" s="19">
        <v>53</v>
      </c>
      <c r="B7" s="481">
        <v>7</v>
      </c>
      <c r="C7" s="659" t="s">
        <v>312</v>
      </c>
      <c r="D7" s="659"/>
      <c r="E7" s="122">
        <v>126.09</v>
      </c>
      <c r="F7" s="11">
        <v>2</v>
      </c>
      <c r="G7" s="11">
        <f>F7*E7</f>
        <v>252.18</v>
      </c>
      <c r="H7" s="20" t="s">
        <v>232</v>
      </c>
      <c r="J7" s="129"/>
      <c r="L7" s="15"/>
      <c r="M7" s="16"/>
    </row>
    <row r="8" spans="1:13">
      <c r="A8" s="19">
        <v>61</v>
      </c>
      <c r="B8" s="463">
        <v>18.45</v>
      </c>
      <c r="C8" s="666" t="s">
        <v>148</v>
      </c>
      <c r="D8" s="667"/>
      <c r="E8" s="19">
        <v>107.23</v>
      </c>
      <c r="F8" s="19">
        <v>0</v>
      </c>
      <c r="G8" s="19">
        <v>10</v>
      </c>
      <c r="H8" s="484" t="s">
        <v>230</v>
      </c>
      <c r="J8" s="117"/>
      <c r="L8" s="15"/>
      <c r="M8" s="16"/>
    </row>
    <row r="9" spans="1:13">
      <c r="A9" s="19">
        <v>66</v>
      </c>
      <c r="B9" s="492">
        <v>5.45</v>
      </c>
      <c r="C9" s="714" t="s">
        <v>94</v>
      </c>
      <c r="D9" s="715"/>
      <c r="E9" s="19">
        <v>231.38</v>
      </c>
      <c r="F9" s="19">
        <v>4</v>
      </c>
      <c r="G9" s="19">
        <v>103.74</v>
      </c>
      <c r="H9" s="20" t="s">
        <v>59</v>
      </c>
      <c r="J9" s="117">
        <v>1</v>
      </c>
      <c r="L9" s="15"/>
      <c r="M9" s="16"/>
    </row>
    <row r="10" spans="1:13">
      <c r="A10" s="19">
        <v>65</v>
      </c>
      <c r="B10" s="481">
        <v>14</v>
      </c>
      <c r="C10" s="659" t="s">
        <v>312</v>
      </c>
      <c r="D10" s="659"/>
      <c r="E10" s="122">
        <v>126.09</v>
      </c>
      <c r="F10" s="11">
        <v>2</v>
      </c>
      <c r="G10" s="11">
        <f>F10*E10</f>
        <v>252.18</v>
      </c>
      <c r="H10" s="20" t="s">
        <v>232</v>
      </c>
      <c r="J10" s="117"/>
      <c r="L10" s="15"/>
      <c r="M10" s="16"/>
    </row>
    <row r="11" spans="1:13">
      <c r="A11" s="19" t="s">
        <v>101</v>
      </c>
      <c r="B11" s="461">
        <v>5.3</v>
      </c>
      <c r="C11" s="659" t="s">
        <v>60</v>
      </c>
      <c r="D11" s="659"/>
      <c r="E11" s="121">
        <v>519.36</v>
      </c>
      <c r="F11" s="19">
        <v>13</v>
      </c>
      <c r="G11" s="19">
        <v>519.36</v>
      </c>
      <c r="H11" s="20" t="s">
        <v>59</v>
      </c>
      <c r="J11" s="117">
        <v>1</v>
      </c>
      <c r="L11" s="15"/>
      <c r="M11" s="16"/>
    </row>
    <row r="12" spans="1:13">
      <c r="A12" s="19"/>
      <c r="B12" s="461"/>
      <c r="C12" s="668"/>
      <c r="D12" s="669"/>
      <c r="E12" s="121"/>
      <c r="F12" s="19"/>
      <c r="G12" s="19"/>
      <c r="H12" s="20"/>
      <c r="J12" s="129"/>
      <c r="L12" s="15"/>
      <c r="M12" s="16"/>
    </row>
    <row r="13" spans="1:13" ht="18.75">
      <c r="A13" s="19"/>
      <c r="B13" s="461"/>
      <c r="C13" s="664" t="s">
        <v>21</v>
      </c>
      <c r="D13" s="664"/>
      <c r="E13" s="121"/>
      <c r="F13" s="19"/>
      <c r="G13" s="19"/>
      <c r="H13" s="20"/>
      <c r="J13" s="129"/>
      <c r="L13" s="15"/>
      <c r="M13" s="16"/>
    </row>
    <row r="14" spans="1:13">
      <c r="A14" s="19">
        <v>31</v>
      </c>
      <c r="B14" s="461">
        <v>12.55</v>
      </c>
      <c r="C14" s="659" t="s">
        <v>93</v>
      </c>
      <c r="D14" s="659"/>
      <c r="E14" s="121">
        <v>54.8</v>
      </c>
      <c r="F14" s="19">
        <v>2</v>
      </c>
      <c r="G14" s="19">
        <f>E14</f>
        <v>54.8</v>
      </c>
      <c r="H14" s="20" t="s">
        <v>59</v>
      </c>
      <c r="J14" s="129"/>
      <c r="L14" s="15"/>
      <c r="M14" s="16"/>
    </row>
    <row r="15" spans="1:13">
      <c r="A15" s="19">
        <v>70</v>
      </c>
      <c r="B15" s="461">
        <v>7</v>
      </c>
      <c r="C15" s="659" t="s">
        <v>151</v>
      </c>
      <c r="D15" s="659"/>
      <c r="E15" s="121">
        <v>135.61000000000001</v>
      </c>
      <c r="F15" s="19">
        <v>2</v>
      </c>
      <c r="G15" s="19">
        <f>F15*E15</f>
        <v>271.22000000000003</v>
      </c>
      <c r="H15" s="20" t="s">
        <v>232</v>
      </c>
      <c r="J15" s="129">
        <v>1</v>
      </c>
      <c r="L15" s="15"/>
      <c r="M15" s="16"/>
    </row>
    <row r="16" spans="1:13">
      <c r="A16" s="19">
        <v>71</v>
      </c>
      <c r="B16" s="481">
        <v>7.05</v>
      </c>
      <c r="C16" s="659" t="s">
        <v>313</v>
      </c>
      <c r="D16" s="659"/>
      <c r="E16" s="122">
        <v>283.18</v>
      </c>
      <c r="F16" s="11">
        <v>4</v>
      </c>
      <c r="G16" s="11">
        <v>283.18</v>
      </c>
      <c r="H16" s="20" t="s">
        <v>232</v>
      </c>
      <c r="J16" s="129">
        <v>1</v>
      </c>
      <c r="L16" s="15"/>
      <c r="M16" s="16"/>
    </row>
    <row r="17" spans="1:20">
      <c r="A17" s="19">
        <v>72</v>
      </c>
      <c r="B17" s="461">
        <v>8</v>
      </c>
      <c r="C17" s="659" t="s">
        <v>151</v>
      </c>
      <c r="D17" s="659"/>
      <c r="E17" s="121">
        <v>140.62</v>
      </c>
      <c r="F17" s="19">
        <v>2</v>
      </c>
      <c r="G17" s="19">
        <f>F17*E17</f>
        <v>281.24</v>
      </c>
      <c r="H17" s="20" t="s">
        <v>59</v>
      </c>
      <c r="J17" s="129">
        <v>1</v>
      </c>
      <c r="L17" s="15"/>
      <c r="M17" s="16"/>
    </row>
    <row r="18" spans="1:20">
      <c r="A18" s="19" t="s">
        <v>257</v>
      </c>
      <c r="B18" s="461">
        <v>14</v>
      </c>
      <c r="C18" s="659" t="s">
        <v>299</v>
      </c>
      <c r="D18" s="659"/>
      <c r="E18" s="121">
        <v>239.28</v>
      </c>
      <c r="F18" s="19">
        <v>2</v>
      </c>
      <c r="G18" s="19">
        <f>F18*E18</f>
        <v>478.56</v>
      </c>
      <c r="H18" s="20" t="s">
        <v>232</v>
      </c>
      <c r="J18" s="129">
        <v>1</v>
      </c>
      <c r="L18" s="15"/>
      <c r="M18" s="16"/>
    </row>
    <row r="19" spans="1:20">
      <c r="A19" s="19">
        <v>75</v>
      </c>
      <c r="B19" s="219">
        <v>13</v>
      </c>
      <c r="C19" s="659" t="s">
        <v>22</v>
      </c>
      <c r="D19" s="659"/>
      <c r="E19" s="121">
        <v>222.48</v>
      </c>
      <c r="F19" s="19">
        <v>3</v>
      </c>
      <c r="G19" s="19">
        <v>222.48</v>
      </c>
      <c r="H19" s="20" t="s">
        <v>232</v>
      </c>
      <c r="J19" s="129"/>
      <c r="L19" s="15"/>
      <c r="M19" s="16"/>
    </row>
    <row r="20" spans="1:20">
      <c r="A20" s="19" t="s">
        <v>150</v>
      </c>
      <c r="B20" s="461">
        <v>13.3</v>
      </c>
      <c r="C20" s="659" t="s">
        <v>146</v>
      </c>
      <c r="D20" s="659"/>
      <c r="E20" s="121">
        <v>433.34</v>
      </c>
      <c r="F20" s="19">
        <v>6</v>
      </c>
      <c r="G20" s="19">
        <v>433.34</v>
      </c>
      <c r="H20" s="20" t="s">
        <v>59</v>
      </c>
      <c r="J20" s="117">
        <v>1</v>
      </c>
      <c r="L20" s="15"/>
      <c r="M20" s="16"/>
    </row>
    <row r="21" spans="1:20">
      <c r="A21" s="11">
        <v>79</v>
      </c>
      <c r="B21" s="462">
        <v>10.3</v>
      </c>
      <c r="C21" s="670" t="s">
        <v>147</v>
      </c>
      <c r="D21" s="671"/>
      <c r="E21" s="11">
        <v>34.83</v>
      </c>
      <c r="F21" s="11">
        <v>2</v>
      </c>
      <c r="G21" s="11">
        <v>34.83</v>
      </c>
      <c r="H21" s="13" t="s">
        <v>59</v>
      </c>
      <c r="J21" s="117"/>
      <c r="L21" s="15"/>
      <c r="M21" s="16"/>
    </row>
    <row r="22" spans="1:20">
      <c r="A22" s="19">
        <v>80</v>
      </c>
      <c r="B22" s="461">
        <v>15.1</v>
      </c>
      <c r="C22" s="672" t="s">
        <v>62</v>
      </c>
      <c r="D22" s="672"/>
      <c r="E22" s="121">
        <v>49.76</v>
      </c>
      <c r="F22" s="19">
        <v>2</v>
      </c>
      <c r="G22" s="19">
        <v>49.76</v>
      </c>
      <c r="H22" s="20" t="s">
        <v>59</v>
      </c>
      <c r="J22" s="117"/>
      <c r="L22" s="15"/>
      <c r="M22" s="16"/>
    </row>
    <row r="23" spans="1:20">
      <c r="A23" s="19">
        <v>82</v>
      </c>
      <c r="B23" s="461">
        <v>15.5</v>
      </c>
      <c r="C23" s="672" t="s">
        <v>63</v>
      </c>
      <c r="D23" s="672"/>
      <c r="E23" s="121">
        <v>44.76</v>
      </c>
      <c r="F23" s="19">
        <v>2</v>
      </c>
      <c r="G23" s="19">
        <v>44.76</v>
      </c>
      <c r="H23" s="20" t="s">
        <v>59</v>
      </c>
      <c r="J23" s="117"/>
      <c r="L23" s="15"/>
      <c r="M23" s="16"/>
    </row>
    <row r="24" spans="1:20" ht="15" customHeight="1">
      <c r="A24" s="111">
        <v>85</v>
      </c>
      <c r="B24" s="112">
        <v>6.3</v>
      </c>
      <c r="C24" s="719" t="s">
        <v>98</v>
      </c>
      <c r="D24" s="720"/>
      <c r="E24" s="111">
        <v>267.2</v>
      </c>
      <c r="F24" s="111">
        <v>4</v>
      </c>
      <c r="G24" s="111">
        <v>167.46</v>
      </c>
      <c r="H24" s="20" t="s">
        <v>59</v>
      </c>
      <c r="J24" s="117"/>
      <c r="L24" s="15"/>
      <c r="M24" s="16"/>
    </row>
    <row r="25" spans="1:20">
      <c r="A25" s="19"/>
      <c r="B25" s="219"/>
      <c r="C25" s="659"/>
      <c r="D25" s="659"/>
      <c r="E25" s="121"/>
      <c r="F25" s="19"/>
      <c r="G25" s="19"/>
      <c r="H25" s="20"/>
      <c r="J25" s="117"/>
      <c r="L25" s="15"/>
      <c r="M25" s="16"/>
    </row>
    <row r="26" spans="1:20" ht="13.5" customHeight="1">
      <c r="A26" s="19"/>
      <c r="B26" s="219"/>
      <c r="C26" s="663"/>
      <c r="D26" s="663"/>
      <c r="E26" s="122"/>
      <c r="F26" s="11"/>
      <c r="G26" s="11"/>
      <c r="H26" s="20"/>
      <c r="J26" s="15"/>
      <c r="L26" s="15"/>
      <c r="M26" s="17"/>
      <c r="N26" s="64"/>
      <c r="O26" s="65"/>
      <c r="P26" s="17"/>
      <c r="Q26" s="17"/>
      <c r="R26" s="17"/>
      <c r="S26" s="18"/>
    </row>
    <row r="27" spans="1:20" ht="15" customHeight="1">
      <c r="A27" s="19"/>
      <c r="B27" s="219"/>
      <c r="C27" s="662" t="s">
        <v>61</v>
      </c>
      <c r="D27" s="662"/>
      <c r="E27" s="121"/>
      <c r="F27" s="19">
        <f>SUM(F4:F25)</f>
        <v>54</v>
      </c>
      <c r="G27" s="19">
        <f>SUM(G4:G25)</f>
        <v>3711.2700000000004</v>
      </c>
      <c r="H27" s="20"/>
    </row>
    <row r="30" spans="1:20" ht="19.5" customHeight="1">
      <c r="A30" s="675" t="s">
        <v>114</v>
      </c>
      <c r="B30" s="676"/>
      <c r="C30" s="676"/>
      <c r="D30" s="676"/>
      <c r="E30" s="676"/>
      <c r="F30" s="676"/>
      <c r="J30" s="483" t="s">
        <v>124</v>
      </c>
      <c r="K30" s="677"/>
      <c r="L30" s="677"/>
    </row>
    <row r="31" spans="1:20" ht="49.5">
      <c r="A31" s="480" t="s">
        <v>119</v>
      </c>
      <c r="B31" s="479" t="s">
        <v>53</v>
      </c>
      <c r="C31" s="479" t="s">
        <v>113</v>
      </c>
      <c r="D31" s="479" t="s">
        <v>4</v>
      </c>
      <c r="E31" s="479" t="s">
        <v>5</v>
      </c>
      <c r="F31" s="479" t="s">
        <v>115</v>
      </c>
      <c r="G31" s="114" t="s">
        <v>7</v>
      </c>
      <c r="H31" s="480" t="s">
        <v>116</v>
      </c>
      <c r="I31" s="678" t="s">
        <v>140</v>
      </c>
      <c r="J31" s="678"/>
      <c r="K31" s="678" t="s">
        <v>141</v>
      </c>
      <c r="L31" s="678"/>
      <c r="O31" s="678" t="s">
        <v>125</v>
      </c>
      <c r="P31" s="678"/>
      <c r="Q31" s="678" t="s">
        <v>126</v>
      </c>
      <c r="R31" s="678"/>
    </row>
    <row r="32" spans="1:20" ht="20.100000000000001" customHeight="1">
      <c r="A32" s="88">
        <v>1</v>
      </c>
      <c r="B32" s="123">
        <v>7</v>
      </c>
      <c r="C32" s="113">
        <v>246</v>
      </c>
      <c r="D32" s="19">
        <v>6467</v>
      </c>
      <c r="E32" s="19">
        <v>62</v>
      </c>
      <c r="F32" s="119">
        <v>232.2</v>
      </c>
      <c r="G32" s="115">
        <f>D32/F32</f>
        <v>27.850990525409131</v>
      </c>
      <c r="H32" s="34">
        <v>1</v>
      </c>
      <c r="I32" s="679" t="s">
        <v>129</v>
      </c>
      <c r="J32" s="679"/>
      <c r="K32" s="679" t="s">
        <v>152</v>
      </c>
      <c r="L32" s="679"/>
      <c r="O32" s="679" t="s">
        <v>127</v>
      </c>
      <c r="P32" s="679"/>
      <c r="Q32" s="679" t="s">
        <v>136</v>
      </c>
      <c r="R32" s="679"/>
      <c r="S32">
        <v>434</v>
      </c>
      <c r="T32" s="15" t="s">
        <v>131</v>
      </c>
    </row>
    <row r="33" spans="1:20" ht="20.100000000000001" customHeight="1">
      <c r="A33" s="88">
        <v>2</v>
      </c>
      <c r="B33" s="123">
        <v>15.45</v>
      </c>
      <c r="C33" s="113">
        <v>246</v>
      </c>
      <c r="D33" s="19">
        <v>6946</v>
      </c>
      <c r="E33" s="19">
        <v>64</v>
      </c>
      <c r="F33" s="119">
        <v>232.2</v>
      </c>
      <c r="G33" s="115">
        <f>D33/F33</f>
        <v>29.913867355727824</v>
      </c>
      <c r="H33" s="34">
        <v>1</v>
      </c>
      <c r="I33" s="679" t="s">
        <v>128</v>
      </c>
      <c r="J33" s="679"/>
      <c r="K33" s="679" t="s">
        <v>138</v>
      </c>
      <c r="L33" s="679"/>
      <c r="O33" s="679" t="s">
        <v>128</v>
      </c>
      <c r="P33" s="679"/>
      <c r="Q33" s="679" t="s">
        <v>137</v>
      </c>
      <c r="R33" s="679"/>
      <c r="S33">
        <v>60</v>
      </c>
      <c r="T33" s="15" t="s">
        <v>132</v>
      </c>
    </row>
    <row r="34" spans="1:20" ht="20.100000000000001" customHeight="1">
      <c r="A34" s="88"/>
      <c r="B34" s="123"/>
      <c r="C34" s="113"/>
      <c r="D34" s="19"/>
      <c r="E34" s="19"/>
      <c r="F34" s="119"/>
      <c r="G34" s="115"/>
      <c r="H34" s="34"/>
      <c r="I34" s="680"/>
      <c r="J34" s="681"/>
      <c r="K34" s="679"/>
      <c r="L34" s="679"/>
      <c r="O34" s="679" t="s">
        <v>129</v>
      </c>
      <c r="P34" s="679"/>
      <c r="Q34" s="679" t="s">
        <v>138</v>
      </c>
      <c r="R34" s="679"/>
      <c r="S34">
        <v>170</v>
      </c>
      <c r="T34" s="15" t="s">
        <v>133</v>
      </c>
    </row>
    <row r="35" spans="1:20" ht="20.100000000000001" customHeight="1">
      <c r="A35" s="34"/>
      <c r="B35" s="119"/>
      <c r="C35" s="113"/>
      <c r="D35" s="19"/>
      <c r="E35" s="19"/>
      <c r="F35" s="119"/>
      <c r="G35" s="115"/>
      <c r="H35" s="34"/>
      <c r="I35" s="679"/>
      <c r="J35" s="679"/>
      <c r="K35" s="679"/>
      <c r="L35" s="679"/>
      <c r="O35" s="679" t="s">
        <v>130</v>
      </c>
      <c r="P35" s="679"/>
      <c r="Q35" s="679" t="s">
        <v>139</v>
      </c>
      <c r="R35" s="679"/>
      <c r="S35">
        <v>1078</v>
      </c>
      <c r="T35" s="15" t="s">
        <v>134</v>
      </c>
    </row>
    <row r="36" spans="1:20" ht="20.100000000000001" customHeight="1">
      <c r="A36" s="34"/>
      <c r="B36" s="116"/>
      <c r="C36" s="116"/>
      <c r="D36" s="116">
        <f>SUM(D32:D35)</f>
        <v>13413</v>
      </c>
      <c r="E36" s="116">
        <f>SUM(E32:E35)</f>
        <v>126</v>
      </c>
      <c r="F36" s="119">
        <f>SUM(F32:F35)</f>
        <v>464.4</v>
      </c>
      <c r="G36" s="115">
        <f>D36/F36</f>
        <v>28.882428940568477</v>
      </c>
      <c r="H36" s="116">
        <f>SUM(H32:H35)</f>
        <v>2</v>
      </c>
      <c r="I36" s="682"/>
      <c r="J36" s="682"/>
      <c r="K36" s="682"/>
      <c r="L36" s="682"/>
      <c r="O36" s="680" t="s">
        <v>142</v>
      </c>
      <c r="P36" s="681"/>
      <c r="Q36" s="679" t="s">
        <v>152</v>
      </c>
      <c r="R36" s="679"/>
      <c r="S36">
        <v>191</v>
      </c>
      <c r="T36" s="15" t="s">
        <v>135</v>
      </c>
    </row>
    <row r="39" spans="1:20" ht="15" customHeight="1">
      <c r="A39" s="683" t="s">
        <v>154</v>
      </c>
      <c r="B39" s="683"/>
      <c r="C39" s="683"/>
      <c r="D39" s="683"/>
      <c r="E39" s="683"/>
      <c r="F39" s="683"/>
      <c r="G39" s="683"/>
    </row>
    <row r="40" spans="1:20" ht="15" customHeight="1">
      <c r="A40" s="479" t="s">
        <v>113</v>
      </c>
      <c r="B40" s="479" t="s">
        <v>3</v>
      </c>
      <c r="C40" s="479" t="s">
        <v>155</v>
      </c>
      <c r="D40" s="683" t="s">
        <v>156</v>
      </c>
      <c r="E40" s="683"/>
      <c r="F40" s="683" t="s">
        <v>157</v>
      </c>
      <c r="G40" s="683"/>
    </row>
    <row r="41" spans="1:20" ht="27">
      <c r="A41" s="88" t="s">
        <v>307</v>
      </c>
      <c r="B41" s="484" t="s">
        <v>304</v>
      </c>
      <c r="C41" s="19">
        <v>192</v>
      </c>
      <c r="D41" s="683" t="s">
        <v>235</v>
      </c>
      <c r="E41" s="683"/>
      <c r="F41" s="683" t="s">
        <v>308</v>
      </c>
      <c r="G41" s="683"/>
    </row>
    <row r="47" spans="1:20" ht="15" customHeight="1">
      <c r="A47">
        <v>3183</v>
      </c>
      <c r="B47">
        <v>3441</v>
      </c>
      <c r="C47">
        <v>3378</v>
      </c>
      <c r="D47">
        <v>1779</v>
      </c>
      <c r="E47">
        <v>80</v>
      </c>
    </row>
    <row r="48" spans="1:20" ht="15" customHeight="1">
      <c r="A48">
        <v>1326</v>
      </c>
      <c r="B48">
        <v>2593</v>
      </c>
      <c r="C48">
        <v>5129</v>
      </c>
      <c r="D48">
        <v>2003</v>
      </c>
      <c r="E48">
        <v>534</v>
      </c>
    </row>
    <row r="49" spans="1:5" ht="15" customHeight="1">
      <c r="A49">
        <v>2606</v>
      </c>
      <c r="B49">
        <v>2842</v>
      </c>
      <c r="C49">
        <v>6482</v>
      </c>
      <c r="E49">
        <v>528</v>
      </c>
    </row>
    <row r="50" spans="1:5" ht="15" customHeight="1">
      <c r="A50">
        <v>2120</v>
      </c>
      <c r="B50">
        <v>876</v>
      </c>
      <c r="C50">
        <v>2275</v>
      </c>
      <c r="E50">
        <v>-12</v>
      </c>
    </row>
    <row r="51" spans="1:5" ht="15" customHeight="1">
      <c r="A51">
        <v>113</v>
      </c>
      <c r="B51">
        <v>702</v>
      </c>
      <c r="C51">
        <v>7221</v>
      </c>
    </row>
    <row r="52" spans="1:5" ht="15" customHeight="1">
      <c r="A52">
        <v>1694</v>
      </c>
      <c r="B52">
        <v>8744</v>
      </c>
      <c r="C52">
        <v>1057</v>
      </c>
    </row>
    <row r="53" spans="1:5" ht="15" customHeight="1">
      <c r="A53">
        <v>3464</v>
      </c>
      <c r="B53">
        <v>390</v>
      </c>
      <c r="C53">
        <v>9567</v>
      </c>
    </row>
    <row r="54" spans="1:5" ht="15" customHeight="1">
      <c r="A54">
        <v>4551</v>
      </c>
      <c r="B54">
        <v>1994</v>
      </c>
      <c r="C54">
        <v>1015</v>
      </c>
    </row>
    <row r="55" spans="1:5" ht="15" customHeight="1">
      <c r="A55">
        <v>640</v>
      </c>
      <c r="B55">
        <v>5825</v>
      </c>
    </row>
    <row r="56" spans="1:5" ht="15" customHeight="1">
      <c r="A56">
        <v>3629</v>
      </c>
      <c r="B56">
        <v>10310</v>
      </c>
    </row>
    <row r="57" spans="1:5" ht="15" customHeight="1">
      <c r="A57">
        <v>1391</v>
      </c>
    </row>
    <row r="58" spans="1:5" ht="15" customHeight="1">
      <c r="A58">
        <v>5610</v>
      </c>
    </row>
    <row r="59" spans="1:5" ht="15" customHeight="1">
      <c r="A59">
        <v>2973</v>
      </c>
    </row>
    <row r="60" spans="1:5" ht="15" customHeight="1">
      <c r="A60">
        <v>7022</v>
      </c>
    </row>
    <row r="61" spans="1:5" ht="15" customHeight="1">
      <c r="A61">
        <v>7510</v>
      </c>
    </row>
    <row r="62" spans="1:5" ht="15" customHeight="1">
      <c r="A62">
        <v>4285</v>
      </c>
    </row>
    <row r="63" spans="1:5" ht="15" customHeight="1">
      <c r="A63">
        <v>10971</v>
      </c>
    </row>
  </sheetData>
  <mergeCells count="58">
    <mergeCell ref="A39:G39"/>
    <mergeCell ref="D40:E40"/>
    <mergeCell ref="F40:G40"/>
    <mergeCell ref="D41:E41"/>
    <mergeCell ref="F41:G41"/>
    <mergeCell ref="K30:L30"/>
    <mergeCell ref="I31:J31"/>
    <mergeCell ref="K31:L31"/>
    <mergeCell ref="C23:D23"/>
    <mergeCell ref="C24:D24"/>
    <mergeCell ref="C25:D25"/>
    <mergeCell ref="C26:D26"/>
    <mergeCell ref="C27:D27"/>
    <mergeCell ref="A30:F30"/>
    <mergeCell ref="O35:P35"/>
    <mergeCell ref="Q35:R35"/>
    <mergeCell ref="I36:J36"/>
    <mergeCell ref="K36:L36"/>
    <mergeCell ref="O36:P36"/>
    <mergeCell ref="Q36:R36"/>
    <mergeCell ref="I35:J35"/>
    <mergeCell ref="K35:L35"/>
    <mergeCell ref="O33:P33"/>
    <mergeCell ref="Q33:R33"/>
    <mergeCell ref="I34:J34"/>
    <mergeCell ref="K34:L34"/>
    <mergeCell ref="O34:P34"/>
    <mergeCell ref="Q34:R34"/>
    <mergeCell ref="I33:J33"/>
    <mergeCell ref="K33:L33"/>
    <mergeCell ref="O31:P31"/>
    <mergeCell ref="Q31:R31"/>
    <mergeCell ref="I32:J32"/>
    <mergeCell ref="K32:L32"/>
    <mergeCell ref="O32:P32"/>
    <mergeCell ref="Q32:R32"/>
    <mergeCell ref="C22:D22"/>
    <mergeCell ref="C8:D8"/>
    <mergeCell ref="C10:D10"/>
    <mergeCell ref="C11:D11"/>
    <mergeCell ref="C12:D12"/>
    <mergeCell ref="C13:D13"/>
    <mergeCell ref="C14:D14"/>
    <mergeCell ref="C15:D15"/>
    <mergeCell ref="C17:D17"/>
    <mergeCell ref="C18:D18"/>
    <mergeCell ref="C20:D20"/>
    <mergeCell ref="C21:D21"/>
    <mergeCell ref="C16:D16"/>
    <mergeCell ref="C19:D19"/>
    <mergeCell ref="C7:D7"/>
    <mergeCell ref="C9:D9"/>
    <mergeCell ref="A1:H1"/>
    <mergeCell ref="C2:D2"/>
    <mergeCell ref="C3:D3"/>
    <mergeCell ref="C4:D4"/>
    <mergeCell ref="C5:D5"/>
    <mergeCell ref="C6:D6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2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AY123"/>
  <sheetViews>
    <sheetView topLeftCell="A57" zoomScale="90" zoomScaleNormal="90" workbookViewId="0">
      <selection activeCell="L72" sqref="L72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314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478"/>
      <c r="B3" s="705" t="s">
        <v>65</v>
      </c>
      <c r="C3" s="706"/>
      <c r="D3" s="707"/>
      <c r="E3" s="487" t="s">
        <v>65</v>
      </c>
      <c r="F3" s="705" t="s">
        <v>67</v>
      </c>
      <c r="G3" s="707"/>
      <c r="H3" s="489"/>
      <c r="I3" s="487" t="s">
        <v>66</v>
      </c>
      <c r="J3" s="36"/>
      <c r="L3" s="698" t="s">
        <v>86</v>
      </c>
      <c r="M3" s="698"/>
      <c r="O3" s="478"/>
      <c r="P3" s="699" t="s">
        <v>65</v>
      </c>
      <c r="Q3" s="699"/>
      <c r="R3" s="699"/>
      <c r="S3" s="487" t="s">
        <v>65</v>
      </c>
      <c r="T3" s="487"/>
      <c r="U3" s="487" t="s">
        <v>67</v>
      </c>
      <c r="V3" s="27"/>
      <c r="X3" s="698" t="s">
        <v>86</v>
      </c>
      <c r="Y3" s="698"/>
      <c r="AA3" s="478"/>
      <c r="AB3" s="699" t="s">
        <v>65</v>
      </c>
      <c r="AC3" s="699"/>
      <c r="AD3" s="699"/>
      <c r="AE3" s="487" t="s">
        <v>65</v>
      </c>
      <c r="AF3" s="487"/>
      <c r="AG3" s="487" t="s">
        <v>69</v>
      </c>
      <c r="AH3" s="27"/>
      <c r="AK3" s="698" t="s">
        <v>86</v>
      </c>
      <c r="AL3" s="698"/>
      <c r="AN3" s="478"/>
      <c r="AO3" s="699" t="s">
        <v>65</v>
      </c>
      <c r="AP3" s="699"/>
      <c r="AQ3" s="699"/>
      <c r="AR3" s="487" t="s">
        <v>65</v>
      </c>
      <c r="AS3" s="487"/>
      <c r="AT3" s="487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488" t="s">
        <v>6</v>
      </c>
      <c r="E4" s="488" t="s">
        <v>104</v>
      </c>
      <c r="F4" s="488" t="s">
        <v>0</v>
      </c>
      <c r="G4" s="488" t="s">
        <v>68</v>
      </c>
      <c r="H4" s="488" t="s">
        <v>81</v>
      </c>
      <c r="I4" s="488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488" t="s">
        <v>6</v>
      </c>
      <c r="S4" s="488" t="s">
        <v>104</v>
      </c>
      <c r="T4" s="488" t="s">
        <v>81</v>
      </c>
      <c r="U4" s="488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488" t="s">
        <v>6</v>
      </c>
      <c r="AE4" s="488" t="s">
        <v>104</v>
      </c>
      <c r="AF4" s="488" t="s">
        <v>81</v>
      </c>
      <c r="AG4" s="488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488" t="s">
        <v>6</v>
      </c>
      <c r="AR4" s="488" t="s">
        <v>104</v>
      </c>
      <c r="AS4" s="488" t="s">
        <v>81</v>
      </c>
      <c r="AT4" s="488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4087</v>
      </c>
      <c r="C5" s="24">
        <v>106</v>
      </c>
      <c r="D5" s="24"/>
      <c r="E5" s="24">
        <v>1097</v>
      </c>
      <c r="F5" s="24"/>
      <c r="G5" s="24"/>
      <c r="H5" s="22">
        <f t="shared" ref="H5:H18" si="0">B5-D5</f>
        <v>4087</v>
      </c>
      <c r="I5" s="22">
        <f t="shared" ref="I5:I18" si="1">G5+F5</f>
        <v>0</v>
      </c>
      <c r="J5" s="38">
        <f>B5/928.72</f>
        <v>4.4006805065035746</v>
      </c>
      <c r="K5" s="491"/>
      <c r="L5" s="491"/>
      <c r="M5" s="491"/>
      <c r="N5" s="491"/>
      <c r="O5" s="26" t="s">
        <v>70</v>
      </c>
      <c r="P5" s="23">
        <v>17100</v>
      </c>
      <c r="Q5" s="24">
        <v>130</v>
      </c>
      <c r="R5" s="24"/>
      <c r="S5" s="24">
        <v>42</v>
      </c>
      <c r="T5" s="22">
        <f t="shared" ref="T5:T28" si="2">P5-R5</f>
        <v>17100</v>
      </c>
      <c r="U5" s="24"/>
      <c r="V5" s="44">
        <f>P5/1191.62</f>
        <v>14.350212316006782</v>
      </c>
      <c r="AA5" s="26" t="s">
        <v>143</v>
      </c>
      <c r="AB5" s="89">
        <v>29272</v>
      </c>
      <c r="AC5" s="89">
        <v>330</v>
      </c>
      <c r="AD5" s="89"/>
      <c r="AE5" s="89">
        <v>504</v>
      </c>
      <c r="AF5" s="22">
        <f t="shared" ref="AF5:AF28" si="3">AB5-AD5</f>
        <v>29272</v>
      </c>
      <c r="AG5" s="89"/>
      <c r="AH5" s="44">
        <f>SUM(AB5:AB6)/384.4</f>
        <v>94.490114464099904</v>
      </c>
      <c r="AJ5" s="21"/>
      <c r="AN5" s="26" t="s">
        <v>82</v>
      </c>
      <c r="AO5" s="89">
        <v>20545</v>
      </c>
      <c r="AP5" s="89">
        <v>247</v>
      </c>
      <c r="AQ5" s="89"/>
      <c r="AR5" s="89">
        <v>865</v>
      </c>
      <c r="AS5" s="22">
        <f t="shared" ref="AS5:AS28" si="4">AO5-AQ5</f>
        <v>20545</v>
      </c>
      <c r="AT5" s="89"/>
      <c r="AU5" s="44">
        <f>SUM(AO5:AO6)/384.4</f>
        <v>53.446930280957339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491"/>
      <c r="L6" s="491"/>
      <c r="M6" s="491"/>
      <c r="N6" s="491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7050</v>
      </c>
      <c r="AC6" s="89">
        <v>123</v>
      </c>
      <c r="AD6" s="89"/>
      <c r="AE6" s="89">
        <v>334</v>
      </c>
      <c r="AF6" s="22">
        <f t="shared" si="3"/>
        <v>7050</v>
      </c>
      <c r="AG6" s="89"/>
      <c r="AH6" s="44"/>
      <c r="AJ6" s="21"/>
      <c r="AN6" s="26"/>
      <c r="AO6" s="89"/>
      <c r="AP6" s="89"/>
      <c r="AQ6" s="89"/>
      <c r="AR6" s="89">
        <v>70</v>
      </c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5133</v>
      </c>
      <c r="C7" s="24">
        <v>128</v>
      </c>
      <c r="D7" s="24"/>
      <c r="E7" s="24">
        <v>448</v>
      </c>
      <c r="F7" s="24"/>
      <c r="G7" s="24"/>
      <c r="H7" s="22">
        <f t="shared" si="0"/>
        <v>5133</v>
      </c>
      <c r="I7" s="22">
        <f t="shared" si="1"/>
        <v>0</v>
      </c>
      <c r="J7" s="38">
        <f>B7/902.14</f>
        <v>5.6898042432438425</v>
      </c>
      <c r="K7" s="491"/>
      <c r="L7" s="491"/>
      <c r="M7" s="491"/>
      <c r="N7" s="491"/>
      <c r="O7" s="26" t="s">
        <v>8</v>
      </c>
      <c r="P7" s="23">
        <v>11244</v>
      </c>
      <c r="Q7" s="24">
        <v>146</v>
      </c>
      <c r="R7" s="24"/>
      <c r="S7" s="24">
        <v>99</v>
      </c>
      <c r="T7" s="22">
        <f t="shared" si="2"/>
        <v>11244</v>
      </c>
      <c r="U7" s="24"/>
      <c r="V7" s="44">
        <f>P7/949.48</f>
        <v>11.842271559169228</v>
      </c>
      <c r="AA7" s="26" t="s">
        <v>145</v>
      </c>
      <c r="AB7" s="23">
        <v>8507</v>
      </c>
      <c r="AC7" s="24">
        <v>117</v>
      </c>
      <c r="AD7" s="24"/>
      <c r="AE7" s="24">
        <v>608</v>
      </c>
      <c r="AF7" s="22">
        <f t="shared" si="3"/>
        <v>8507</v>
      </c>
      <c r="AG7" s="24"/>
      <c r="AH7" s="44">
        <f>AB7/550.22</f>
        <v>15.461088291955944</v>
      </c>
      <c r="AJ7" s="21"/>
      <c r="AN7" s="26" t="s">
        <v>74</v>
      </c>
      <c r="AO7" s="23">
        <v>9632</v>
      </c>
      <c r="AP7" s="24">
        <v>123</v>
      </c>
      <c r="AQ7" s="24"/>
      <c r="AR7" s="24">
        <v>1017</v>
      </c>
      <c r="AS7" s="22">
        <f t="shared" si="4"/>
        <v>9632</v>
      </c>
      <c r="AT7" s="24"/>
      <c r="AU7" s="44">
        <f>AO7/550.22</f>
        <v>17.505724982734179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491"/>
      <c r="L8" s="491"/>
      <c r="M8" s="491"/>
      <c r="N8" s="491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8375</v>
      </c>
      <c r="C9" s="24">
        <v>165</v>
      </c>
      <c r="D9" s="24"/>
      <c r="E9" s="24">
        <v>263</v>
      </c>
      <c r="F9" s="24"/>
      <c r="G9" s="24"/>
      <c r="H9" s="22">
        <f t="shared" si="0"/>
        <v>8375</v>
      </c>
      <c r="I9" s="22">
        <f t="shared" si="1"/>
        <v>0</v>
      </c>
      <c r="J9" s="38">
        <f>B9/1006.28</f>
        <v>8.3227332352824259</v>
      </c>
      <c r="K9" s="491"/>
      <c r="L9" s="491"/>
      <c r="M9" s="491"/>
      <c r="N9" s="491"/>
      <c r="O9" s="26" t="s">
        <v>10</v>
      </c>
      <c r="P9" s="23">
        <v>27776</v>
      </c>
      <c r="Q9" s="24">
        <v>233</v>
      </c>
      <c r="R9" s="24"/>
      <c r="S9" s="24">
        <v>167</v>
      </c>
      <c r="T9" s="22">
        <f t="shared" si="2"/>
        <v>27776</v>
      </c>
      <c r="U9" s="24"/>
      <c r="V9" s="44">
        <f>P9/902.14</f>
        <v>30.789012791806151</v>
      </c>
      <c r="AA9" s="26" t="s">
        <v>80</v>
      </c>
      <c r="AB9" s="23">
        <v>9641</v>
      </c>
      <c r="AC9" s="24">
        <v>169</v>
      </c>
      <c r="AD9" s="24"/>
      <c r="AE9" s="24">
        <v>364</v>
      </c>
      <c r="AF9" s="22">
        <f t="shared" si="3"/>
        <v>9641</v>
      </c>
      <c r="AG9" s="24"/>
      <c r="AH9" s="44">
        <f>AB9/555.02</f>
        <v>17.370545205578178</v>
      </c>
      <c r="AI9" s="491">
        <v>0</v>
      </c>
      <c r="AJ9" s="21"/>
      <c r="AN9" s="26" t="s">
        <v>18</v>
      </c>
      <c r="AO9" s="89">
        <v>11577</v>
      </c>
      <c r="AP9" s="89">
        <v>147</v>
      </c>
      <c r="AQ9" s="89"/>
      <c r="AR9" s="89">
        <v>224</v>
      </c>
      <c r="AS9" s="22">
        <f t="shared" si="4"/>
        <v>11577</v>
      </c>
      <c r="AT9" s="89"/>
      <c r="AU9" s="44">
        <f>AO9/862.06</f>
        <v>13.429459666380531</v>
      </c>
      <c r="AW9" s="21"/>
    </row>
    <row r="10" spans="1:51" ht="24.75" customHeight="1">
      <c r="A10" s="26"/>
      <c r="B10" s="23">
        <v>4763</v>
      </c>
      <c r="C10" s="24">
        <v>80</v>
      </c>
      <c r="D10" s="24"/>
      <c r="E10" s="24">
        <v>120</v>
      </c>
      <c r="F10" s="24"/>
      <c r="G10" s="24"/>
      <c r="H10" s="22">
        <f t="shared" si="0"/>
        <v>4763</v>
      </c>
      <c r="I10" s="22">
        <f t="shared" si="1"/>
        <v>0</v>
      </c>
      <c r="J10" s="38"/>
      <c r="K10" s="491"/>
      <c r="L10" s="491"/>
      <c r="M10" s="491"/>
      <c r="N10" s="491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491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3757</v>
      </c>
      <c r="C11" s="24">
        <v>99</v>
      </c>
      <c r="D11" s="24"/>
      <c r="E11" s="24"/>
      <c r="F11" s="24"/>
      <c r="G11" s="24"/>
      <c r="H11" s="22">
        <f t="shared" si="0"/>
        <v>3757</v>
      </c>
      <c r="I11" s="22">
        <f t="shared" si="1"/>
        <v>0</v>
      </c>
      <c r="J11" s="38">
        <f>B11/1264.24</f>
        <v>2.9717458710371449</v>
      </c>
      <c r="K11" s="491"/>
      <c r="L11" s="491"/>
      <c r="M11" s="491"/>
      <c r="N11" s="491">
        <v>10726</v>
      </c>
      <c r="O11" s="26" t="s">
        <v>72</v>
      </c>
      <c r="P11" s="23">
        <v>12511</v>
      </c>
      <c r="Q11" s="24">
        <v>200</v>
      </c>
      <c r="R11" s="24"/>
      <c r="S11" s="24">
        <v>108</v>
      </c>
      <c r="T11" s="22">
        <f t="shared" si="2"/>
        <v>12511</v>
      </c>
      <c r="U11" s="24"/>
      <c r="V11" s="44">
        <f>P11/992.14</f>
        <v>12.610115507892031</v>
      </c>
      <c r="AA11" s="26" t="s">
        <v>76</v>
      </c>
      <c r="AB11" s="23">
        <v>15563</v>
      </c>
      <c r="AC11" s="24">
        <v>280</v>
      </c>
      <c r="AD11" s="24"/>
      <c r="AE11" s="24">
        <v>369</v>
      </c>
      <c r="AF11" s="22">
        <f t="shared" si="3"/>
        <v>15563</v>
      </c>
      <c r="AG11" s="24"/>
      <c r="AH11" s="44">
        <f>AB11/555.02</f>
        <v>28.040430975460346</v>
      </c>
      <c r="AI11" s="491">
        <v>0</v>
      </c>
      <c r="AJ11" s="21"/>
      <c r="AN11" s="26" t="s">
        <v>18</v>
      </c>
      <c r="AO11" s="23">
        <v>21856</v>
      </c>
      <c r="AP11" s="24">
        <v>209</v>
      </c>
      <c r="AQ11" s="24"/>
      <c r="AR11" s="24">
        <v>471</v>
      </c>
      <c r="AS11" s="22">
        <f t="shared" si="4"/>
        <v>21856</v>
      </c>
      <c r="AT11" s="24"/>
      <c r="AU11" s="44">
        <f>AO11/555.02</f>
        <v>39.378761125725198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491"/>
      <c r="L12" s="491"/>
      <c r="M12" s="491"/>
      <c r="N12" s="491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491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25943</v>
      </c>
      <c r="C13" s="24">
        <v>180</v>
      </c>
      <c r="D13" s="24"/>
      <c r="E13" s="24">
        <v>205</v>
      </c>
      <c r="F13" s="24"/>
      <c r="G13" s="24"/>
      <c r="H13" s="22">
        <f t="shared" si="0"/>
        <v>25943</v>
      </c>
      <c r="I13" s="22">
        <f t="shared" si="1"/>
        <v>0</v>
      </c>
      <c r="J13" s="38">
        <f>B13/952.08</f>
        <v>27.248760608352239</v>
      </c>
      <c r="K13" s="491"/>
      <c r="L13" s="491"/>
      <c r="M13" s="491"/>
      <c r="N13" s="491">
        <v>0</v>
      </c>
      <c r="O13" s="26" t="s">
        <v>71</v>
      </c>
      <c r="P13" s="23">
        <v>13386</v>
      </c>
      <c r="Q13" s="24">
        <v>136</v>
      </c>
      <c r="R13" s="24"/>
      <c r="S13" s="24">
        <v>277</v>
      </c>
      <c r="T13" s="22">
        <f t="shared" si="2"/>
        <v>13386</v>
      </c>
      <c r="U13" s="24"/>
      <c r="V13" s="44">
        <f>SUM(P13:P14)/463.52</f>
        <v>28.879012771832933</v>
      </c>
      <c r="AA13" s="26" t="s">
        <v>78</v>
      </c>
      <c r="AB13" s="23">
        <v>13555</v>
      </c>
      <c r="AC13" s="24">
        <v>240</v>
      </c>
      <c r="AD13" s="24"/>
      <c r="AE13" s="24">
        <v>251</v>
      </c>
      <c r="AF13" s="22">
        <f t="shared" si="3"/>
        <v>13555</v>
      </c>
      <c r="AG13" s="24"/>
      <c r="AH13" s="44">
        <f>AB13/555.02</f>
        <v>24.422543331771831</v>
      </c>
      <c r="AI13" s="491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491"/>
      <c r="L14" s="491"/>
      <c r="M14" s="491"/>
      <c r="N14" s="491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491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491"/>
      <c r="L15" s="491"/>
      <c r="M15" s="491"/>
      <c r="N15" s="491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14048</v>
      </c>
      <c r="AC15" s="24">
        <v>218</v>
      </c>
      <c r="AD15" s="24"/>
      <c r="AE15" s="24">
        <v>310</v>
      </c>
      <c r="AF15" s="22">
        <f t="shared" si="3"/>
        <v>14048</v>
      </c>
      <c r="AG15" s="24"/>
      <c r="AH15" s="44">
        <f>AB15/355.58</f>
        <v>39.50728387423365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491"/>
      <c r="L16" s="491"/>
      <c r="M16" s="491"/>
      <c r="N16" s="491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491"/>
      <c r="L17" s="491"/>
      <c r="M17" s="491"/>
      <c r="N17" s="491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13211</v>
      </c>
      <c r="AC17" s="24">
        <v>201</v>
      </c>
      <c r="AD17" s="24"/>
      <c r="AE17" s="24">
        <v>102</v>
      </c>
      <c r="AF17" s="22">
        <f t="shared" si="3"/>
        <v>13211</v>
      </c>
      <c r="AG17" s="24"/>
      <c r="AH17" s="44">
        <f>AB17/568.06</f>
        <v>23.25634616061684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491"/>
      <c r="L18" s="491"/>
      <c r="M18" s="491"/>
      <c r="N18" s="491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491"/>
      <c r="L19" s="491"/>
      <c r="M19" s="491"/>
      <c r="N19" s="491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9629</v>
      </c>
      <c r="AC19" s="24">
        <v>154</v>
      </c>
      <c r="AD19" s="24"/>
      <c r="AE19" s="24">
        <v>217</v>
      </c>
      <c r="AF19" s="22">
        <f t="shared" si="3"/>
        <v>9629</v>
      </c>
      <c r="AG19" s="24"/>
      <c r="AH19" s="44">
        <f>AB19/555.02</f>
        <v>17.348924363086017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491"/>
      <c r="L20" s="491"/>
      <c r="M20" s="491"/>
      <c r="N20" s="491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491"/>
      <c r="L21" s="491"/>
      <c r="M21" s="491"/>
      <c r="N21" s="491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491"/>
      <c r="L22" s="491"/>
      <c r="M22" s="491"/>
      <c r="N22" s="491"/>
      <c r="O22" s="25" t="s">
        <v>109</v>
      </c>
      <c r="P22" s="23">
        <f>S29</f>
        <v>693</v>
      </c>
      <c r="Q22" s="24"/>
      <c r="R22" s="24"/>
      <c r="S22" s="24"/>
      <c r="T22" s="22">
        <f t="shared" si="2"/>
        <v>693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2133</v>
      </c>
      <c r="C23" s="89"/>
      <c r="D23" s="89"/>
      <c r="E23" s="89"/>
      <c r="F23" s="89">
        <v>113399</v>
      </c>
      <c r="G23" s="89"/>
      <c r="H23" s="22"/>
      <c r="I23" s="22"/>
      <c r="J23" s="39"/>
      <c r="K23" s="491"/>
      <c r="L23" s="491"/>
      <c r="M23" s="491"/>
      <c r="N23" s="491"/>
      <c r="O23" s="25" t="s">
        <v>110</v>
      </c>
      <c r="P23" s="23">
        <f>D74</f>
        <v>0</v>
      </c>
      <c r="Q23" s="24"/>
      <c r="R23" s="24"/>
      <c r="S23" s="24"/>
      <c r="T23" s="22">
        <f t="shared" si="2"/>
        <v>0</v>
      </c>
      <c r="U23" s="24">
        <v>31957</v>
      </c>
      <c r="V23" s="44"/>
      <c r="AA23" s="26"/>
      <c r="AB23" s="23"/>
      <c r="AC23" s="24"/>
      <c r="AD23" s="24"/>
      <c r="AE23" s="24"/>
      <c r="AF23" s="22">
        <f t="shared" si="3"/>
        <v>0</v>
      </c>
      <c r="AG23" s="24">
        <v>69816</v>
      </c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>
        <v>35427</v>
      </c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491"/>
      <c r="L24" s="491"/>
      <c r="M24" s="491"/>
      <c r="N24" s="491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491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491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491"/>
      <c r="L25" s="491"/>
      <c r="M25" s="491"/>
      <c r="N25" s="491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3059</v>
      </c>
      <c r="AC25" s="24"/>
      <c r="AD25" s="24"/>
      <c r="AE25" s="24"/>
      <c r="AF25" s="22">
        <f t="shared" si="3"/>
        <v>3059</v>
      </c>
      <c r="AG25" s="24"/>
      <c r="AH25" s="44"/>
      <c r="AJ25" s="491"/>
      <c r="AN25" s="26" t="s">
        <v>109</v>
      </c>
      <c r="AO25" s="23">
        <f>AR29</f>
        <v>2647</v>
      </c>
      <c r="AP25" s="24"/>
      <c r="AQ25" s="24"/>
      <c r="AR25" s="24"/>
      <c r="AS25" s="22">
        <f t="shared" si="4"/>
        <v>2647</v>
      </c>
      <c r="AT25" s="24"/>
      <c r="AU25" s="44"/>
      <c r="AW25" s="491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491"/>
      <c r="L26" s="491"/>
      <c r="M26" s="491"/>
      <c r="N26" s="491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0</v>
      </c>
      <c r="AC26" s="24"/>
      <c r="AD26" s="24"/>
      <c r="AE26" s="24"/>
      <c r="AF26" s="22">
        <f t="shared" si="3"/>
        <v>0</v>
      </c>
      <c r="AG26" s="24"/>
      <c r="AH26" s="44"/>
      <c r="AJ26" s="491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491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491"/>
      <c r="L27" s="491"/>
      <c r="M27" s="491"/>
      <c r="N27" s="491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491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491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491"/>
      <c r="L28" s="491"/>
      <c r="M28" s="491"/>
      <c r="N28" s="491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491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491"/>
    </row>
    <row r="29" spans="1:51" ht="24.75" customHeight="1">
      <c r="A29" s="26" t="s">
        <v>19</v>
      </c>
      <c r="B29" s="28">
        <f t="shared" ref="B29:I29" si="5">SUM(B5:B28)</f>
        <v>54191</v>
      </c>
      <c r="C29" s="28">
        <f t="shared" si="5"/>
        <v>758</v>
      </c>
      <c r="D29" s="28">
        <f t="shared" si="5"/>
        <v>0</v>
      </c>
      <c r="E29" s="28">
        <f t="shared" si="5"/>
        <v>2133</v>
      </c>
      <c r="F29" s="28">
        <f t="shared" si="5"/>
        <v>113399</v>
      </c>
      <c r="G29" s="28">
        <f t="shared" si="5"/>
        <v>0</v>
      </c>
      <c r="H29" s="28">
        <f t="shared" si="5"/>
        <v>52058</v>
      </c>
      <c r="I29" s="28">
        <f t="shared" si="5"/>
        <v>0</v>
      </c>
      <c r="J29" s="28"/>
      <c r="K29" s="491"/>
      <c r="L29" s="41">
        <f>SUM(L5:L28)</f>
        <v>0</v>
      </c>
      <c r="M29" s="41">
        <f>SUM(M5:M28)</f>
        <v>0</v>
      </c>
      <c r="N29" s="491"/>
      <c r="O29" s="26" t="s">
        <v>19</v>
      </c>
      <c r="P29" s="28">
        <f t="shared" ref="P29:U29" si="6">SUM(P5:P28)</f>
        <v>82710</v>
      </c>
      <c r="Q29" s="28">
        <f t="shared" si="6"/>
        <v>845</v>
      </c>
      <c r="R29" s="28">
        <f t="shared" si="6"/>
        <v>0</v>
      </c>
      <c r="S29" s="28">
        <f t="shared" si="6"/>
        <v>693</v>
      </c>
      <c r="T29" s="28">
        <f t="shared" si="6"/>
        <v>82710</v>
      </c>
      <c r="U29" s="28">
        <f t="shared" si="6"/>
        <v>31957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123535</v>
      </c>
      <c r="AC29" s="28">
        <f t="shared" si="7"/>
        <v>1832</v>
      </c>
      <c r="AD29" s="28">
        <f t="shared" si="7"/>
        <v>0</v>
      </c>
      <c r="AE29" s="28">
        <f t="shared" si="7"/>
        <v>3059</v>
      </c>
      <c r="AF29" s="28">
        <f t="shared" si="7"/>
        <v>123535</v>
      </c>
      <c r="AG29" s="28">
        <f t="shared" si="7"/>
        <v>69816</v>
      </c>
      <c r="AH29" s="27"/>
      <c r="AJ29" s="491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66257</v>
      </c>
      <c r="AP29" s="28">
        <f t="shared" si="8"/>
        <v>726</v>
      </c>
      <c r="AQ29" s="28">
        <f t="shared" si="8"/>
        <v>0</v>
      </c>
      <c r="AR29" s="28">
        <f t="shared" si="8"/>
        <v>2647</v>
      </c>
      <c r="AS29" s="28">
        <f t="shared" si="8"/>
        <v>66257</v>
      </c>
      <c r="AT29" s="28">
        <f t="shared" si="8"/>
        <v>35427</v>
      </c>
      <c r="AU29" s="27"/>
      <c r="AW29" s="491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167590</v>
      </c>
      <c r="O32" s="25" t="s">
        <v>4</v>
      </c>
      <c r="P32">
        <f>P29-R29+U29</f>
        <v>114667</v>
      </c>
      <c r="AA32" s="25" t="s">
        <v>4</v>
      </c>
      <c r="AB32">
        <f>AB29-AD29+AG29</f>
        <v>193351</v>
      </c>
      <c r="AN32" s="25" t="s">
        <v>4</v>
      </c>
      <c r="AO32">
        <f>AO29-AQ29+AT29</f>
        <v>101684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488" t="s">
        <v>104</v>
      </c>
      <c r="N36" s="50" t="s">
        <v>3</v>
      </c>
      <c r="O36" s="50" t="s">
        <v>4</v>
      </c>
      <c r="P36" s="52" t="s">
        <v>5</v>
      </c>
      <c r="Q36" s="488" t="s">
        <v>104</v>
      </c>
    </row>
    <row r="37" spans="1:20" ht="24.95" customHeight="1">
      <c r="A37" s="45" t="s">
        <v>9</v>
      </c>
      <c r="B37" s="1">
        <v>3464</v>
      </c>
      <c r="C37" s="1">
        <v>107</v>
      </c>
      <c r="D37" s="89">
        <v>204</v>
      </c>
      <c r="E37" s="89"/>
      <c r="F37" s="89"/>
      <c r="I37" s="708" t="s">
        <v>41</v>
      </c>
      <c r="J37" s="709"/>
      <c r="K37" s="1">
        <v>2961</v>
      </c>
      <c r="L37" s="1">
        <v>88</v>
      </c>
      <c r="M37" s="89">
        <v>99</v>
      </c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/>
      <c r="C38" s="1"/>
      <c r="D38" s="89"/>
      <c r="E38" s="89"/>
      <c r="F38" s="89"/>
      <c r="I38" s="708" t="s">
        <v>43</v>
      </c>
      <c r="J38" s="709"/>
      <c r="K38" s="1">
        <v>2674</v>
      </c>
      <c r="L38" s="1">
        <v>87</v>
      </c>
      <c r="M38" s="89">
        <v>28</v>
      </c>
      <c r="N38" s="102" t="s">
        <v>39</v>
      </c>
      <c r="O38" s="1"/>
      <c r="P38" s="47"/>
      <c r="Q38" s="89"/>
    </row>
    <row r="39" spans="1:20" ht="24.95" customHeight="1">
      <c r="A39" s="45" t="s">
        <v>12</v>
      </c>
      <c r="B39" s="1"/>
      <c r="C39" s="1"/>
      <c r="D39" s="89"/>
      <c r="E39" s="89"/>
      <c r="F39" s="89"/>
      <c r="I39" s="694" t="s">
        <v>23</v>
      </c>
      <c r="J39" s="695"/>
      <c r="K39" s="1">
        <v>3217</v>
      </c>
      <c r="L39" s="1">
        <v>186</v>
      </c>
      <c r="M39" s="89">
        <v>106</v>
      </c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2754</v>
      </c>
      <c r="C40" s="1">
        <v>95</v>
      </c>
      <c r="D40" s="89">
        <v>74</v>
      </c>
      <c r="E40" s="89"/>
      <c r="F40" s="89"/>
      <c r="G40" s="491">
        <v>0</v>
      </c>
      <c r="I40" s="694" t="s">
        <v>25</v>
      </c>
      <c r="J40" s="695"/>
      <c r="K40" s="1">
        <v>8162</v>
      </c>
      <c r="L40" s="1">
        <v>236</v>
      </c>
      <c r="M40" s="89">
        <v>34</v>
      </c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>
        <v>5547</v>
      </c>
      <c r="C41" s="1">
        <v>176</v>
      </c>
      <c r="D41" s="89">
        <v>25</v>
      </c>
      <c r="E41" s="89"/>
      <c r="F41" s="89"/>
      <c r="G41" s="491">
        <v>0</v>
      </c>
      <c r="I41" s="694" t="s">
        <v>28</v>
      </c>
      <c r="J41" s="695"/>
      <c r="K41" s="1">
        <v>7574</v>
      </c>
      <c r="L41" s="1">
        <v>173</v>
      </c>
      <c r="M41" s="89">
        <v>75</v>
      </c>
      <c r="N41" s="49" t="s">
        <v>22</v>
      </c>
      <c r="O41" s="1"/>
      <c r="P41" s="47"/>
      <c r="Q41" s="89"/>
    </row>
    <row r="42" spans="1:20" ht="24.95" customHeight="1">
      <c r="A42" s="45" t="s">
        <v>17</v>
      </c>
      <c r="B42" s="1">
        <v>4399</v>
      </c>
      <c r="C42" s="1">
        <v>146</v>
      </c>
      <c r="D42" s="89">
        <v>140</v>
      </c>
      <c r="E42" s="89"/>
      <c r="F42" s="89"/>
      <c r="G42" s="491">
        <v>0</v>
      </c>
      <c r="I42" s="694" t="s">
        <v>33</v>
      </c>
      <c r="J42" s="695"/>
      <c r="K42" s="1"/>
      <c r="L42" s="1"/>
      <c r="M42" s="89"/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/>
      <c r="C43" s="1"/>
      <c r="D43" s="89"/>
      <c r="E43" s="89"/>
      <c r="F43" s="89"/>
      <c r="G43" s="491">
        <v>0</v>
      </c>
      <c r="I43" s="694" t="s">
        <v>30</v>
      </c>
      <c r="J43" s="695"/>
      <c r="K43" s="1">
        <v>5119</v>
      </c>
      <c r="L43" s="1">
        <v>214</v>
      </c>
      <c r="M43" s="89">
        <v>202</v>
      </c>
      <c r="N43" s="46" t="s">
        <v>27</v>
      </c>
      <c r="O43" s="1"/>
      <c r="P43" s="47"/>
      <c r="Q43" s="89"/>
    </row>
    <row r="44" spans="1:20" ht="24.95" customHeight="1">
      <c r="A44" s="45" t="s">
        <v>103</v>
      </c>
      <c r="B44" s="1"/>
      <c r="C44" s="1"/>
      <c r="D44" s="89"/>
      <c r="E44" s="89"/>
      <c r="F44" s="89"/>
      <c r="G44" s="491">
        <f>SUM(G40:G43)</f>
        <v>0</v>
      </c>
      <c r="I44" s="694" t="s">
        <v>38</v>
      </c>
      <c r="J44" s="695"/>
      <c r="K44" s="1">
        <v>3319</v>
      </c>
      <c r="L44" s="1">
        <v>149</v>
      </c>
      <c r="M44" s="89">
        <v>174</v>
      </c>
      <c r="N44" s="46" t="s">
        <v>26</v>
      </c>
      <c r="O44" s="83">
        <v>7735</v>
      </c>
      <c r="P44" s="84">
        <v>443</v>
      </c>
      <c r="Q44" s="89">
        <v>388</v>
      </c>
      <c r="T44" s="110"/>
    </row>
    <row r="45" spans="1:20" ht="24.95" customHeight="1">
      <c r="A45" s="45" t="s">
        <v>90</v>
      </c>
      <c r="B45" s="1">
        <v>13447</v>
      </c>
      <c r="C45" s="1">
        <v>201</v>
      </c>
      <c r="D45" s="89">
        <v>295</v>
      </c>
      <c r="E45" s="89"/>
      <c r="F45" s="89">
        <v>5507</v>
      </c>
      <c r="G45" s="491"/>
      <c r="I45" s="694" t="s">
        <v>35</v>
      </c>
      <c r="J45" s="695"/>
      <c r="K45" s="1"/>
      <c r="L45" s="1"/>
      <c r="M45" s="89"/>
      <c r="N45" s="46" t="s">
        <v>29</v>
      </c>
      <c r="O45" s="83">
        <v>3006</v>
      </c>
      <c r="P45" s="84">
        <v>163</v>
      </c>
      <c r="Q45" s="89">
        <v>65</v>
      </c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5397</v>
      </c>
      <c r="P46" s="84">
        <v>225</v>
      </c>
      <c r="Q46" s="89">
        <v>91</v>
      </c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/>
      <c r="P47" s="84"/>
      <c r="Q47" s="89"/>
    </row>
    <row r="48" spans="1:20" ht="24.95" customHeight="1">
      <c r="A48" s="55"/>
      <c r="B48" s="89"/>
      <c r="C48" s="89"/>
      <c r="D48" s="89"/>
      <c r="E48" s="89"/>
      <c r="F48" s="89"/>
      <c r="I48" s="485"/>
      <c r="J48" s="486"/>
      <c r="K48" s="1"/>
      <c r="L48" s="1"/>
      <c r="M48" s="89"/>
      <c r="N48" s="46" t="s">
        <v>31</v>
      </c>
      <c r="O48" s="83">
        <v>7131</v>
      </c>
      <c r="P48" s="84">
        <v>349</v>
      </c>
      <c r="Q48" s="89">
        <v>83</v>
      </c>
    </row>
    <row r="49" spans="1:17" ht="24.95" customHeight="1">
      <c r="A49" s="55"/>
      <c r="B49" s="89"/>
      <c r="C49" s="89"/>
      <c r="D49" s="89"/>
      <c r="E49" s="89"/>
      <c r="F49" s="89"/>
      <c r="I49" s="485"/>
      <c r="J49" s="486"/>
      <c r="K49" s="1"/>
      <c r="L49" s="47"/>
      <c r="M49" s="89"/>
      <c r="N49" s="46" t="s">
        <v>99</v>
      </c>
      <c r="O49" s="86"/>
      <c r="P49" s="84"/>
      <c r="Q49" s="89"/>
    </row>
    <row r="50" spans="1:17" ht="24.95" customHeight="1">
      <c r="A50" s="55"/>
      <c r="B50" s="89"/>
      <c r="C50" s="89"/>
      <c r="D50" s="89"/>
      <c r="E50" s="89"/>
      <c r="F50" s="89"/>
      <c r="I50" s="485"/>
      <c r="J50" s="486"/>
      <c r="K50" s="1"/>
      <c r="L50" s="47"/>
      <c r="M50" s="89"/>
      <c r="N50" s="46" t="s">
        <v>32</v>
      </c>
      <c r="O50" s="86">
        <v>8842</v>
      </c>
      <c r="P50" s="84">
        <v>305</v>
      </c>
      <c r="Q50" s="89">
        <v>356</v>
      </c>
    </row>
    <row r="51" spans="1:17" ht="24.95" customHeight="1">
      <c r="A51" s="45" t="s">
        <v>91</v>
      </c>
      <c r="B51" s="69">
        <f>K60</f>
        <v>33026</v>
      </c>
      <c r="C51" s="69">
        <f>L60</f>
        <v>1133</v>
      </c>
      <c r="D51" s="69">
        <f>M60</f>
        <v>718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/>
      <c r="P51" s="85"/>
      <c r="Q51" s="69"/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1456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983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0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64093</v>
      </c>
      <c r="C60" s="59">
        <f>SUM(C37:C59)</f>
        <v>1858</v>
      </c>
      <c r="D60" s="59">
        <f>SUM(D37:D59)</f>
        <v>1456</v>
      </c>
      <c r="E60" s="59">
        <f>SUM(E37:E59)</f>
        <v>0</v>
      </c>
      <c r="F60" s="59">
        <f>SUM(F37:F59)</f>
        <v>5507</v>
      </c>
      <c r="I60" s="97"/>
      <c r="J60" s="90"/>
      <c r="K60" s="56">
        <f>SUM(K37:K59)</f>
        <v>33026</v>
      </c>
      <c r="L60" s="56">
        <f>SUM(L37:L59)</f>
        <v>1133</v>
      </c>
      <c r="M60" s="59">
        <f>SUM(M37:M59)</f>
        <v>718</v>
      </c>
      <c r="N60" s="79" t="s">
        <v>19</v>
      </c>
      <c r="O60" s="58">
        <f>SUM(O37:O59)</f>
        <v>33094</v>
      </c>
      <c r="P60" s="58">
        <f>SUM(P37:P59)</f>
        <v>1485</v>
      </c>
      <c r="Q60" s="59">
        <f>SUM(Q37:Q59)</f>
        <v>983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69600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423880</v>
      </c>
      <c r="C65" s="697"/>
      <c r="D65" s="61" t="s">
        <v>5</v>
      </c>
      <c r="E65" s="62">
        <f>SUM(C60,P60,C29,Q29,AC29,AP29)</f>
        <v>7504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10971</v>
      </c>
      <c r="L65" s="688" t="s">
        <v>108</v>
      </c>
      <c r="M65" s="689"/>
      <c r="N65" s="690">
        <f>SUM(F60,F29,U29,AG29,AT29)</f>
        <v>256106</v>
      </c>
      <c r="O65" s="691"/>
    </row>
    <row r="66" spans="1:15" ht="15.75" customHeight="1">
      <c r="A66" s="490"/>
      <c r="B66" s="490"/>
      <c r="C66" s="490"/>
      <c r="D66" s="490"/>
      <c r="E66" s="490"/>
      <c r="F66" s="490"/>
      <c r="G66" s="490"/>
      <c r="H66" s="490"/>
      <c r="I66" s="490"/>
    </row>
    <row r="67" spans="1:15" ht="15.75" customHeight="1">
      <c r="A67" s="490"/>
      <c r="B67" s="490"/>
      <c r="C67" s="490"/>
      <c r="D67" s="490"/>
      <c r="E67" s="490"/>
      <c r="F67" s="490"/>
      <c r="G67" s="490"/>
      <c r="H67" s="490"/>
      <c r="I67" s="490"/>
      <c r="O67">
        <v>1754</v>
      </c>
    </row>
    <row r="68" spans="1:15" ht="15.75" customHeight="1">
      <c r="C68" s="490"/>
      <c r="D68" s="490"/>
      <c r="E68" s="490"/>
      <c r="F68" s="490"/>
      <c r="G68" s="490"/>
      <c r="H68" s="490"/>
      <c r="I68" s="490"/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-256106</v>
      </c>
    </row>
    <row r="71" spans="1:15" ht="18.75">
      <c r="A71" s="7" t="s">
        <v>48</v>
      </c>
      <c r="B71" s="8"/>
      <c r="C71" s="8"/>
      <c r="D71" s="63"/>
      <c r="E71" s="34"/>
      <c r="F71" s="34">
        <f>SUM(B71:E71)</f>
        <v>0</v>
      </c>
      <c r="G71" s="33"/>
      <c r="H71" s="33"/>
      <c r="I71" s="179">
        <v>17272</v>
      </c>
      <c r="J71" s="490"/>
      <c r="K71" s="5">
        <v>1</v>
      </c>
      <c r="L71" s="5">
        <v>3</v>
      </c>
      <c r="M71" s="5">
        <f>L71+K71</f>
        <v>4</v>
      </c>
    </row>
    <row r="72" spans="1:15" ht="18.75">
      <c r="A72" s="7" t="s">
        <v>49</v>
      </c>
      <c r="B72" s="8"/>
      <c r="C72" s="8"/>
      <c r="D72" s="63"/>
      <c r="E72" s="34"/>
      <c r="F72" s="34">
        <f>SUM(B72:E72)</f>
        <v>0</v>
      </c>
      <c r="G72" s="33"/>
      <c r="H72" s="33"/>
      <c r="I72" s="180">
        <v>3684</v>
      </c>
      <c r="J72" s="490"/>
      <c r="K72" s="66">
        <v>32</v>
      </c>
      <c r="L72" s="67">
        <v>60</v>
      </c>
      <c r="M72" s="5">
        <f>L72+K72</f>
        <v>92</v>
      </c>
    </row>
    <row r="73" spans="1:15" ht="18.75">
      <c r="A73" s="10" t="s">
        <v>50</v>
      </c>
      <c r="B73" s="8"/>
      <c r="C73" s="8"/>
      <c r="D73" s="63"/>
      <c r="E73" s="34"/>
      <c r="F73" s="34"/>
      <c r="G73" s="33"/>
      <c r="H73" s="33"/>
      <c r="I73" s="180"/>
      <c r="J73" s="490"/>
      <c r="K73" s="9">
        <f>K71/K72*100-100</f>
        <v>-96.875</v>
      </c>
      <c r="L73" s="9">
        <f>L71/L72*100-100</f>
        <v>-95</v>
      </c>
      <c r="M73" s="9">
        <f>M71/M72*100-100</f>
        <v>-95.652173913043484</v>
      </c>
    </row>
    <row r="74" spans="1:15" ht="18.75">
      <c r="A74" s="10" t="s">
        <v>50</v>
      </c>
      <c r="B74" s="8">
        <f>B71+B72</f>
        <v>0</v>
      </c>
      <c r="C74" s="8">
        <f>C71+C72</f>
        <v>0</v>
      </c>
      <c r="D74" s="8">
        <f>D71+D72</f>
        <v>0</v>
      </c>
      <c r="E74" s="8">
        <f>E71+E72</f>
        <v>0</v>
      </c>
      <c r="F74" s="34">
        <f>SUM(B74:E74)</f>
        <v>0</v>
      </c>
      <c r="G74" s="33"/>
      <c r="H74" s="33"/>
      <c r="I74" s="180"/>
      <c r="J74" s="490"/>
      <c r="K74" s="490"/>
      <c r="L74" s="490"/>
    </row>
    <row r="75" spans="1:15" ht="15.75" customHeight="1">
      <c r="I75" s="180"/>
      <c r="J75" s="490"/>
      <c r="K75" s="490"/>
      <c r="L75" s="490"/>
    </row>
    <row r="76" spans="1:15" ht="18.75">
      <c r="A76" s="7" t="s">
        <v>51</v>
      </c>
      <c r="B76" s="6"/>
      <c r="C76" s="6"/>
      <c r="I76" s="181"/>
    </row>
    <row r="77" spans="1:15" ht="15.75" customHeight="1">
      <c r="I77" s="181"/>
    </row>
    <row r="78" spans="1:15" ht="15.75" customHeight="1">
      <c r="I78" s="181"/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490"/>
      <c r="F80" s="490"/>
      <c r="G80" s="490"/>
      <c r="H80" s="490"/>
      <c r="I80" s="183">
        <f>SUM(I71:I79)</f>
        <v>20956</v>
      </c>
      <c r="J80" s="92"/>
      <c r="K80" s="93"/>
    </row>
    <row r="81" spans="1:15" ht="23.25">
      <c r="A81" s="687"/>
      <c r="B81" s="685"/>
      <c r="C81" s="686"/>
      <c r="D81" s="685"/>
      <c r="E81" s="490"/>
      <c r="F81" s="490"/>
      <c r="G81" s="490"/>
      <c r="H81" s="490"/>
      <c r="I81" s="490"/>
      <c r="J81" s="92"/>
      <c r="K81" s="93"/>
    </row>
    <row r="82" spans="1:15" ht="23.25">
      <c r="A82" s="687"/>
      <c r="B82" s="685"/>
      <c r="C82" s="686"/>
      <c r="D82" s="685"/>
      <c r="E82" s="490"/>
      <c r="F82" s="490"/>
      <c r="G82" s="490"/>
      <c r="H82" s="490"/>
      <c r="I82" s="490"/>
      <c r="J82" s="94"/>
      <c r="K82" s="93"/>
    </row>
    <row r="83" spans="1:15" ht="24">
      <c r="A83" s="684"/>
      <c r="B83" s="685"/>
      <c r="C83" s="686"/>
      <c r="D83" s="685"/>
      <c r="E83" s="490"/>
      <c r="F83" s="490"/>
      <c r="G83" s="490"/>
      <c r="H83" s="490"/>
      <c r="I83" s="490"/>
      <c r="J83" s="93"/>
      <c r="K83" s="93"/>
    </row>
    <row r="84" spans="1:15" ht="24">
      <c r="A84" s="684"/>
      <c r="B84" s="685"/>
      <c r="C84" s="686"/>
      <c r="D84" s="685"/>
      <c r="E84" s="490"/>
      <c r="F84" s="490"/>
      <c r="G84" s="490"/>
      <c r="H84" s="490"/>
      <c r="I84" s="490"/>
      <c r="J84" s="93"/>
      <c r="K84" s="93"/>
    </row>
    <row r="85" spans="1:15" ht="24">
      <c r="A85" s="684"/>
      <c r="B85" s="685"/>
      <c r="C85" s="686"/>
      <c r="D85" s="685"/>
      <c r="E85" s="490"/>
      <c r="F85" s="490"/>
      <c r="G85" s="490"/>
      <c r="H85" s="490"/>
      <c r="I85" s="490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85:B85"/>
    <mergeCell ref="C85:D85"/>
    <mergeCell ref="A82:B82"/>
    <mergeCell ref="C82:D82"/>
    <mergeCell ref="A83:B83"/>
    <mergeCell ref="C83:D83"/>
    <mergeCell ref="A84:B84"/>
    <mergeCell ref="C84:D84"/>
    <mergeCell ref="L65:M65"/>
    <mergeCell ref="N65:O65"/>
    <mergeCell ref="K78:L78"/>
    <mergeCell ref="K79:L79"/>
    <mergeCell ref="A80:D80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37:J37"/>
    <mergeCell ref="I38:J38"/>
    <mergeCell ref="I39:J39"/>
    <mergeCell ref="A1:J1"/>
    <mergeCell ref="O1:V1"/>
    <mergeCell ref="AA1:AH1"/>
    <mergeCell ref="AN1:AU1"/>
    <mergeCell ref="A2:J2"/>
    <mergeCell ref="O2:V2"/>
    <mergeCell ref="AA2:AH2"/>
    <mergeCell ref="AN2:AU2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51"/>
  <sheetViews>
    <sheetView topLeftCell="A22" zoomScale="110" zoomScaleNormal="110" zoomScaleSheetLayoutView="110" workbookViewId="0">
      <selection activeCell="A6" sqref="A6:H6"/>
    </sheetView>
  </sheetViews>
  <sheetFormatPr defaultColWidth="14.42578125" defaultRowHeight="15" customHeight="1"/>
  <cols>
    <col min="1" max="1" width="11.5703125" bestFit="1" customWidth="1"/>
    <col min="2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13" ht="20.25" customHeight="1">
      <c r="A1" s="660" t="s">
        <v>327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13" ht="27">
      <c r="A2" s="498" t="s">
        <v>52</v>
      </c>
      <c r="B2" s="217" t="s">
        <v>53</v>
      </c>
      <c r="C2" s="662" t="s">
        <v>54</v>
      </c>
      <c r="D2" s="662"/>
      <c r="E2" s="218" t="s">
        <v>55</v>
      </c>
      <c r="F2" s="498" t="s">
        <v>56</v>
      </c>
      <c r="G2" s="498" t="s">
        <v>57</v>
      </c>
      <c r="H2" s="498" t="s">
        <v>58</v>
      </c>
    </row>
    <row r="3" spans="1:13" ht="27">
      <c r="A3" s="19"/>
      <c r="B3" s="219"/>
      <c r="C3" s="663"/>
      <c r="D3" s="663"/>
      <c r="E3" s="121"/>
      <c r="F3" s="19"/>
      <c r="G3" s="19"/>
      <c r="H3" s="528" t="s">
        <v>328</v>
      </c>
    </row>
    <row r="4" spans="1:13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13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</row>
    <row r="6" spans="1:13">
      <c r="A6" s="19">
        <v>52</v>
      </c>
      <c r="B6" s="219">
        <v>12.55</v>
      </c>
      <c r="C6" s="659" t="s">
        <v>312</v>
      </c>
      <c r="D6" s="659"/>
      <c r="E6" s="122">
        <v>126.09</v>
      </c>
      <c r="F6" s="11">
        <v>2</v>
      </c>
      <c r="G6" s="11">
        <f>F6*E6</f>
        <v>252.18</v>
      </c>
      <c r="H6" s="20" t="s">
        <v>232</v>
      </c>
      <c r="J6" s="129"/>
      <c r="L6" s="15"/>
      <c r="M6" s="16"/>
    </row>
    <row r="7" spans="1:13">
      <c r="A7" s="19">
        <v>53</v>
      </c>
      <c r="B7" s="497">
        <v>7</v>
      </c>
      <c r="C7" s="659" t="s">
        <v>312</v>
      </c>
      <c r="D7" s="659"/>
      <c r="E7" s="122">
        <v>126.09</v>
      </c>
      <c r="F7" s="11">
        <v>2</v>
      </c>
      <c r="G7" s="11">
        <f>F7*E7</f>
        <v>252.18</v>
      </c>
      <c r="H7" s="20" t="s">
        <v>232</v>
      </c>
      <c r="J7" s="129">
        <v>1</v>
      </c>
      <c r="L7" s="15"/>
      <c r="M7" s="16"/>
    </row>
    <row r="8" spans="1:13">
      <c r="A8" s="19">
        <v>57</v>
      </c>
      <c r="B8" s="497">
        <v>6.15</v>
      </c>
      <c r="C8" s="666" t="s">
        <v>231</v>
      </c>
      <c r="D8" s="667"/>
      <c r="E8" s="19">
        <v>241.62</v>
      </c>
      <c r="F8" s="19">
        <v>4</v>
      </c>
      <c r="G8" s="19">
        <v>241.62</v>
      </c>
      <c r="H8" s="20" t="s">
        <v>232</v>
      </c>
      <c r="J8" s="129"/>
      <c r="L8" s="15"/>
      <c r="M8" s="16"/>
    </row>
    <row r="9" spans="1:13">
      <c r="A9" s="19">
        <v>58</v>
      </c>
      <c r="B9" s="219">
        <v>6.3</v>
      </c>
      <c r="C9" s="711" t="s">
        <v>122</v>
      </c>
      <c r="D9" s="712"/>
      <c r="E9" s="121">
        <v>259.94</v>
      </c>
      <c r="F9" s="19">
        <v>6</v>
      </c>
      <c r="G9" s="19">
        <v>259.94</v>
      </c>
      <c r="H9" s="20" t="s">
        <v>59</v>
      </c>
      <c r="J9" s="417">
        <v>1</v>
      </c>
      <c r="L9" s="15"/>
      <c r="M9" s="16"/>
    </row>
    <row r="10" spans="1:13">
      <c r="A10" s="19">
        <v>61</v>
      </c>
      <c r="B10" s="497">
        <v>12.3</v>
      </c>
      <c r="C10" s="666" t="s">
        <v>318</v>
      </c>
      <c r="D10" s="667"/>
      <c r="E10" s="19">
        <v>247.79</v>
      </c>
      <c r="F10" s="19">
        <v>5</v>
      </c>
      <c r="G10" s="19">
        <v>242.79</v>
      </c>
      <c r="H10" s="20" t="s">
        <v>232</v>
      </c>
      <c r="J10" s="417"/>
      <c r="L10" s="15"/>
      <c r="M10" s="16"/>
    </row>
    <row r="11" spans="1:13">
      <c r="A11" s="19">
        <v>61</v>
      </c>
      <c r="B11" s="497">
        <v>18.45</v>
      </c>
      <c r="C11" s="666" t="s">
        <v>148</v>
      </c>
      <c r="D11" s="667"/>
      <c r="E11" s="19">
        <v>107.23</v>
      </c>
      <c r="F11" s="19">
        <v>0</v>
      </c>
      <c r="G11" s="19">
        <v>10</v>
      </c>
      <c r="H11" s="500" t="s">
        <v>230</v>
      </c>
      <c r="J11" s="417"/>
      <c r="L11" s="15"/>
      <c r="M11" s="16"/>
    </row>
    <row r="12" spans="1:13">
      <c r="A12" s="19">
        <v>63</v>
      </c>
      <c r="B12" s="219">
        <v>13.15</v>
      </c>
      <c r="C12" s="666" t="s">
        <v>319</v>
      </c>
      <c r="D12" s="667"/>
      <c r="E12" s="121">
        <v>240.28</v>
      </c>
      <c r="F12" s="19">
        <v>1</v>
      </c>
      <c r="G12" s="19">
        <f>F12*E12</f>
        <v>240.28</v>
      </c>
      <c r="H12" s="20" t="s">
        <v>232</v>
      </c>
      <c r="J12" s="417">
        <v>1</v>
      </c>
      <c r="L12" s="15"/>
      <c r="M12" s="16"/>
    </row>
    <row r="13" spans="1:13" ht="15" customHeight="1">
      <c r="A13" s="19">
        <v>66</v>
      </c>
      <c r="B13" s="497">
        <v>5.45</v>
      </c>
      <c r="C13" s="714" t="s">
        <v>94</v>
      </c>
      <c r="D13" s="715"/>
      <c r="E13" s="19">
        <v>231.38</v>
      </c>
      <c r="F13" s="19">
        <v>8</v>
      </c>
      <c r="G13" s="19">
        <v>231.38</v>
      </c>
      <c r="H13" s="20" t="s">
        <v>59</v>
      </c>
      <c r="J13" s="129"/>
      <c r="L13" s="15"/>
      <c r="M13" s="16"/>
    </row>
    <row r="14" spans="1:13" ht="15" customHeight="1">
      <c r="A14" s="11">
        <v>67</v>
      </c>
      <c r="B14" s="120">
        <v>5.3</v>
      </c>
      <c r="C14" s="659" t="s">
        <v>95</v>
      </c>
      <c r="D14" s="659"/>
      <c r="E14" s="122">
        <v>99.64</v>
      </c>
      <c r="F14" s="11">
        <v>2</v>
      </c>
      <c r="G14" s="11">
        <v>99.64</v>
      </c>
      <c r="H14" s="20" t="s">
        <v>59</v>
      </c>
      <c r="J14" s="417"/>
      <c r="L14" s="15"/>
      <c r="M14" s="16"/>
    </row>
    <row r="15" spans="1:13" ht="15" customHeight="1">
      <c r="A15" s="11">
        <v>68</v>
      </c>
      <c r="B15" s="120">
        <v>16.45</v>
      </c>
      <c r="C15" s="716" t="s">
        <v>121</v>
      </c>
      <c r="D15" s="716"/>
      <c r="E15" s="19">
        <v>191.77</v>
      </c>
      <c r="F15" s="19">
        <v>0</v>
      </c>
      <c r="G15" s="19">
        <v>65.81</v>
      </c>
      <c r="H15" s="20" t="s">
        <v>59</v>
      </c>
      <c r="J15" s="129"/>
      <c r="L15" s="15"/>
      <c r="M15" s="16"/>
    </row>
    <row r="16" spans="1:13" ht="15" customHeight="1">
      <c r="A16" s="11">
        <v>69</v>
      </c>
      <c r="B16" s="120">
        <v>6.3</v>
      </c>
      <c r="C16" s="659" t="s">
        <v>277</v>
      </c>
      <c r="D16" s="659"/>
      <c r="E16" s="122">
        <v>297.29000000000002</v>
      </c>
      <c r="F16" s="11">
        <v>2</v>
      </c>
      <c r="G16" s="11">
        <v>297.29000000000002</v>
      </c>
      <c r="H16" s="20" t="s">
        <v>232</v>
      </c>
      <c r="J16" s="129">
        <v>1</v>
      </c>
      <c r="L16" s="15"/>
      <c r="M16" s="16"/>
    </row>
    <row r="17" spans="1:13">
      <c r="A17" s="19" t="s">
        <v>101</v>
      </c>
      <c r="B17" s="219">
        <v>5.3</v>
      </c>
      <c r="C17" s="659" t="s">
        <v>60</v>
      </c>
      <c r="D17" s="659"/>
      <c r="E17" s="121">
        <v>519.36</v>
      </c>
      <c r="F17" s="19">
        <v>13</v>
      </c>
      <c r="G17" s="19">
        <v>519.36</v>
      </c>
      <c r="H17" s="20" t="s">
        <v>59</v>
      </c>
      <c r="J17" s="417">
        <v>1</v>
      </c>
      <c r="L17" s="15"/>
      <c r="M17" s="16"/>
    </row>
    <row r="18" spans="1:13" ht="18.75">
      <c r="A18" s="19"/>
      <c r="B18" s="219"/>
      <c r="C18" s="664" t="s">
        <v>21</v>
      </c>
      <c r="D18" s="664"/>
      <c r="E18" s="121"/>
      <c r="F18" s="19"/>
      <c r="G18" s="19"/>
      <c r="H18" s="20"/>
      <c r="J18" s="129"/>
      <c r="L18" s="15"/>
      <c r="M18" s="16"/>
    </row>
    <row r="19" spans="1:13" ht="15" customHeight="1">
      <c r="A19" s="19">
        <v>24</v>
      </c>
      <c r="B19" s="219">
        <v>5.05</v>
      </c>
      <c r="C19" s="673" t="s">
        <v>97</v>
      </c>
      <c r="D19" s="674"/>
      <c r="E19" s="121">
        <v>33.56</v>
      </c>
      <c r="F19" s="19">
        <v>2</v>
      </c>
      <c r="G19" s="19">
        <f>F19*E19</f>
        <v>67.12</v>
      </c>
      <c r="H19" s="20" t="s">
        <v>232</v>
      </c>
      <c r="J19" s="129"/>
      <c r="L19" s="15"/>
      <c r="M19" s="16"/>
    </row>
    <row r="20" spans="1:13">
      <c r="A20" s="19">
        <v>31</v>
      </c>
      <c r="B20" s="219">
        <v>12.55</v>
      </c>
      <c r="C20" s="659" t="s">
        <v>93</v>
      </c>
      <c r="D20" s="659"/>
      <c r="E20" s="121">
        <v>54.8</v>
      </c>
      <c r="F20" s="19">
        <v>2</v>
      </c>
      <c r="G20" s="19">
        <v>54.8</v>
      </c>
      <c r="H20" s="20" t="s">
        <v>59</v>
      </c>
      <c r="J20" s="129"/>
      <c r="L20" s="15"/>
      <c r="M20" s="16"/>
    </row>
    <row r="21" spans="1:13">
      <c r="A21" s="19">
        <v>34</v>
      </c>
      <c r="B21" s="219">
        <v>13</v>
      </c>
      <c r="C21" s="659" t="s">
        <v>120</v>
      </c>
      <c r="D21" s="659"/>
      <c r="E21" s="121">
        <v>36.369999999999997</v>
      </c>
      <c r="F21" s="19">
        <v>2</v>
      </c>
      <c r="G21" s="19">
        <f>F21*E21</f>
        <v>72.739999999999995</v>
      </c>
      <c r="H21" s="13" t="s">
        <v>59</v>
      </c>
      <c r="J21" s="129"/>
      <c r="L21" s="15"/>
      <c r="M21" s="16"/>
    </row>
    <row r="22" spans="1:13">
      <c r="A22" s="19">
        <v>70</v>
      </c>
      <c r="B22" s="219">
        <v>7</v>
      </c>
      <c r="C22" s="659" t="s">
        <v>151</v>
      </c>
      <c r="D22" s="659"/>
      <c r="E22" s="121">
        <v>135.61000000000001</v>
      </c>
      <c r="F22" s="19">
        <v>2</v>
      </c>
      <c r="G22" s="19">
        <f>F22*E22</f>
        <v>271.22000000000003</v>
      </c>
      <c r="H22" s="20" t="s">
        <v>232</v>
      </c>
      <c r="J22" s="129">
        <v>1</v>
      </c>
      <c r="L22" s="15"/>
      <c r="M22" s="16"/>
    </row>
    <row r="23" spans="1:13" ht="15" customHeight="1">
      <c r="A23" s="19">
        <v>71</v>
      </c>
      <c r="B23" s="497">
        <v>7.05</v>
      </c>
      <c r="C23" s="659" t="s">
        <v>313</v>
      </c>
      <c r="D23" s="659"/>
      <c r="E23" s="122">
        <v>283.18</v>
      </c>
      <c r="F23" s="11">
        <v>4</v>
      </c>
      <c r="G23" s="11">
        <v>283.18</v>
      </c>
      <c r="H23" s="20" t="s">
        <v>232</v>
      </c>
      <c r="J23" s="417">
        <v>1</v>
      </c>
      <c r="L23" s="15"/>
      <c r="M23" s="16"/>
    </row>
    <row r="24" spans="1:13">
      <c r="A24" s="19">
        <v>72</v>
      </c>
      <c r="B24" s="219">
        <v>8</v>
      </c>
      <c r="C24" s="659" t="s">
        <v>151</v>
      </c>
      <c r="D24" s="659"/>
      <c r="E24" s="121">
        <v>140.62</v>
      </c>
      <c r="F24" s="19">
        <v>2</v>
      </c>
      <c r="G24" s="19">
        <f>F24*E24</f>
        <v>281.24</v>
      </c>
      <c r="H24" s="20" t="s">
        <v>59</v>
      </c>
      <c r="J24" s="129">
        <v>1</v>
      </c>
      <c r="L24" s="15"/>
      <c r="M24" s="16"/>
    </row>
    <row r="25" spans="1:13">
      <c r="A25" s="19" t="s">
        <v>257</v>
      </c>
      <c r="B25" s="219">
        <v>14</v>
      </c>
      <c r="C25" s="659" t="s">
        <v>252</v>
      </c>
      <c r="D25" s="659"/>
      <c r="E25" s="121">
        <v>239.28</v>
      </c>
      <c r="F25" s="19">
        <v>2</v>
      </c>
      <c r="G25" s="19">
        <f>F25*E25</f>
        <v>478.56</v>
      </c>
      <c r="H25" s="20" t="s">
        <v>232</v>
      </c>
      <c r="J25" s="129">
        <v>1</v>
      </c>
      <c r="L25" s="15"/>
      <c r="M25" s="16"/>
    </row>
    <row r="26" spans="1:13">
      <c r="A26" s="19" t="s">
        <v>292</v>
      </c>
      <c r="B26" s="219">
        <v>13</v>
      </c>
      <c r="C26" s="659" t="s">
        <v>22</v>
      </c>
      <c r="D26" s="659"/>
      <c r="E26" s="121">
        <v>444.96</v>
      </c>
      <c r="F26" s="19">
        <v>6</v>
      </c>
      <c r="G26" s="19">
        <v>444.96</v>
      </c>
      <c r="H26" s="20" t="s">
        <v>232</v>
      </c>
      <c r="J26" s="417">
        <v>1</v>
      </c>
      <c r="L26" s="15"/>
      <c r="M26" s="16"/>
    </row>
    <row r="27" spans="1:13">
      <c r="A27" s="19" t="s">
        <v>150</v>
      </c>
      <c r="B27" s="219">
        <v>13.3</v>
      </c>
      <c r="C27" s="659" t="s">
        <v>146</v>
      </c>
      <c r="D27" s="659"/>
      <c r="E27" s="121">
        <v>433.34</v>
      </c>
      <c r="F27" s="19">
        <v>6</v>
      </c>
      <c r="G27" s="19">
        <v>433.34</v>
      </c>
      <c r="H27" s="20" t="s">
        <v>59</v>
      </c>
      <c r="J27" s="417">
        <v>1</v>
      </c>
      <c r="L27" s="15"/>
      <c r="M27" s="16"/>
    </row>
    <row r="28" spans="1:13">
      <c r="A28" s="11">
        <v>79</v>
      </c>
      <c r="B28" s="12">
        <v>6</v>
      </c>
      <c r="C28" s="717" t="s">
        <v>96</v>
      </c>
      <c r="D28" s="718"/>
      <c r="E28" s="11">
        <v>278.91000000000003</v>
      </c>
      <c r="F28" s="11">
        <v>8</v>
      </c>
      <c r="G28" s="11">
        <v>278.91000000000003</v>
      </c>
      <c r="H28" s="20" t="s">
        <v>59</v>
      </c>
      <c r="J28" s="417">
        <v>1</v>
      </c>
      <c r="L28" s="15"/>
      <c r="M28" s="16"/>
    </row>
    <row r="29" spans="1:13">
      <c r="A29" s="19">
        <v>80</v>
      </c>
      <c r="B29" s="219">
        <v>15.1</v>
      </c>
      <c r="C29" s="672" t="s">
        <v>62</v>
      </c>
      <c r="D29" s="672"/>
      <c r="E29" s="121">
        <v>49.76</v>
      </c>
      <c r="F29" s="19">
        <v>2</v>
      </c>
      <c r="G29" s="19">
        <v>49.76</v>
      </c>
      <c r="H29" s="20" t="s">
        <v>59</v>
      </c>
      <c r="J29" s="417"/>
      <c r="L29" s="15"/>
      <c r="M29" s="16"/>
    </row>
    <row r="30" spans="1:13">
      <c r="A30" s="19">
        <v>82</v>
      </c>
      <c r="B30" s="219">
        <v>15.5</v>
      </c>
      <c r="C30" s="672" t="s">
        <v>63</v>
      </c>
      <c r="D30" s="672"/>
      <c r="E30" s="121">
        <v>44.76</v>
      </c>
      <c r="F30" s="19">
        <v>2</v>
      </c>
      <c r="G30" s="19">
        <v>44.76</v>
      </c>
      <c r="H30" s="20" t="s">
        <v>59</v>
      </c>
      <c r="J30" s="417"/>
      <c r="L30" s="15"/>
      <c r="M30" s="16"/>
    </row>
    <row r="31" spans="1:13">
      <c r="A31" s="19">
        <v>82</v>
      </c>
      <c r="B31" s="497">
        <v>16.55</v>
      </c>
      <c r="C31" s="673" t="s">
        <v>97</v>
      </c>
      <c r="D31" s="674"/>
      <c r="E31" s="19">
        <v>31</v>
      </c>
      <c r="F31" s="19">
        <v>2</v>
      </c>
      <c r="G31" s="19">
        <v>31</v>
      </c>
      <c r="H31" s="20" t="s">
        <v>59</v>
      </c>
      <c r="I31" s="16" t="s">
        <v>322</v>
      </c>
      <c r="J31" s="417"/>
      <c r="L31" s="15"/>
      <c r="M31" s="16"/>
    </row>
    <row r="32" spans="1:13">
      <c r="A32" s="19">
        <v>83</v>
      </c>
      <c r="B32" s="497">
        <v>11.15</v>
      </c>
      <c r="C32" s="673" t="s">
        <v>149</v>
      </c>
      <c r="D32" s="674"/>
      <c r="E32" s="19">
        <v>37.590000000000003</v>
      </c>
      <c r="F32" s="19">
        <v>2</v>
      </c>
      <c r="G32" s="19">
        <f>F32*E32</f>
        <v>75.180000000000007</v>
      </c>
      <c r="H32" s="20" t="s">
        <v>59</v>
      </c>
      <c r="J32" s="417"/>
      <c r="L32" s="15"/>
      <c r="M32" s="16"/>
    </row>
    <row r="33" spans="1:20">
      <c r="A33" s="19">
        <v>84</v>
      </c>
      <c r="B33" s="497">
        <v>16</v>
      </c>
      <c r="C33" s="672" t="s">
        <v>320</v>
      </c>
      <c r="D33" s="672"/>
      <c r="E33" s="19">
        <v>255.89</v>
      </c>
      <c r="F33" s="19">
        <v>4</v>
      </c>
      <c r="G33" s="19">
        <v>255.89</v>
      </c>
      <c r="H33" s="20" t="s">
        <v>232</v>
      </c>
      <c r="J33" s="417">
        <v>1</v>
      </c>
      <c r="L33" s="15"/>
      <c r="M33" s="16"/>
    </row>
    <row r="34" spans="1:20">
      <c r="A34" s="19">
        <v>85</v>
      </c>
      <c r="B34" s="497">
        <v>6.3</v>
      </c>
      <c r="C34" s="672" t="s">
        <v>98</v>
      </c>
      <c r="D34" s="672"/>
      <c r="E34" s="19">
        <v>267.2</v>
      </c>
      <c r="F34" s="19">
        <v>6</v>
      </c>
      <c r="G34" s="19">
        <v>267.2</v>
      </c>
      <c r="H34" s="20" t="s">
        <v>59</v>
      </c>
      <c r="J34" s="417">
        <v>1</v>
      </c>
      <c r="L34" s="15"/>
      <c r="M34" s="16"/>
    </row>
    <row r="35" spans="1:20">
      <c r="A35" s="19">
        <v>89</v>
      </c>
      <c r="B35" s="219">
        <v>5.45</v>
      </c>
      <c r="C35" s="659" t="s">
        <v>254</v>
      </c>
      <c r="D35" s="659"/>
      <c r="E35" s="121">
        <v>224.25</v>
      </c>
      <c r="F35" s="19">
        <v>4</v>
      </c>
      <c r="G35" s="19">
        <v>224.25</v>
      </c>
      <c r="H35" s="20" t="s">
        <v>232</v>
      </c>
      <c r="J35" s="417"/>
      <c r="L35" s="15"/>
      <c r="M35" s="16"/>
    </row>
    <row r="36" spans="1:20">
      <c r="A36" s="19">
        <v>91</v>
      </c>
      <c r="B36" s="219">
        <v>5</v>
      </c>
      <c r="C36" s="659" t="s">
        <v>280</v>
      </c>
      <c r="D36" s="659"/>
      <c r="E36" s="121">
        <v>198.44</v>
      </c>
      <c r="F36" s="19">
        <v>6</v>
      </c>
      <c r="G36" s="19">
        <v>198.44</v>
      </c>
      <c r="H36" s="20" t="s">
        <v>59</v>
      </c>
      <c r="J36" s="417"/>
      <c r="L36" s="15"/>
      <c r="M36" s="16"/>
    </row>
    <row r="37" spans="1:20" ht="13.5" customHeight="1">
      <c r="A37" s="19"/>
      <c r="B37" s="219"/>
      <c r="C37" s="663"/>
      <c r="D37" s="663"/>
      <c r="E37" s="122"/>
      <c r="F37" s="11"/>
      <c r="G37" s="11"/>
      <c r="H37" s="20"/>
      <c r="J37" s="15"/>
      <c r="L37" s="15"/>
      <c r="M37" s="17"/>
      <c r="N37" s="64"/>
      <c r="O37" s="65"/>
      <c r="P37" s="17"/>
      <c r="Q37" s="17"/>
      <c r="R37" s="17"/>
      <c r="S37" s="18"/>
    </row>
    <row r="38" spans="1:20" ht="15" customHeight="1">
      <c r="A38" s="19"/>
      <c r="B38" s="219"/>
      <c r="C38" s="662" t="s">
        <v>61</v>
      </c>
      <c r="D38" s="662"/>
      <c r="E38" s="121"/>
      <c r="F38" s="19">
        <f>SUM(F6:F36)</f>
        <v>109</v>
      </c>
      <c r="G38" s="19">
        <f>SUM(G6:G36)</f>
        <v>6525.0200000000013</v>
      </c>
      <c r="H38" s="20"/>
    </row>
    <row r="41" spans="1:20" ht="19.5" customHeight="1">
      <c r="A41" s="675" t="s">
        <v>114</v>
      </c>
      <c r="B41" s="676"/>
      <c r="C41" s="676"/>
      <c r="D41" s="676"/>
      <c r="E41" s="676"/>
      <c r="F41" s="676"/>
      <c r="J41" s="499" t="s">
        <v>124</v>
      </c>
      <c r="K41" s="677"/>
      <c r="L41" s="677"/>
    </row>
    <row r="42" spans="1:20" ht="49.5">
      <c r="A42" s="496" t="s">
        <v>119</v>
      </c>
      <c r="B42" s="495" t="s">
        <v>53</v>
      </c>
      <c r="C42" s="495" t="s">
        <v>113</v>
      </c>
      <c r="D42" s="495" t="s">
        <v>4</v>
      </c>
      <c r="E42" s="495" t="s">
        <v>5</v>
      </c>
      <c r="F42" s="495" t="s">
        <v>115</v>
      </c>
      <c r="G42" s="114" t="s">
        <v>7</v>
      </c>
      <c r="H42" s="496" t="s">
        <v>116</v>
      </c>
      <c r="I42" s="678" t="s">
        <v>140</v>
      </c>
      <c r="J42" s="678"/>
      <c r="K42" s="678" t="s">
        <v>141</v>
      </c>
      <c r="L42" s="678"/>
      <c r="O42" s="678" t="s">
        <v>125</v>
      </c>
      <c r="P42" s="678"/>
      <c r="Q42" s="678" t="s">
        <v>126</v>
      </c>
      <c r="R42" s="678"/>
    </row>
    <row r="43" spans="1:20" ht="20.100000000000001" customHeight="1">
      <c r="A43" s="88">
        <v>1</v>
      </c>
      <c r="B43" s="721" t="s">
        <v>245</v>
      </c>
      <c r="C43" s="722"/>
      <c r="D43" s="722"/>
      <c r="E43" s="722"/>
      <c r="F43" s="722"/>
      <c r="G43" s="722"/>
      <c r="H43" s="723"/>
      <c r="I43" s="679" t="s">
        <v>129</v>
      </c>
      <c r="J43" s="679"/>
      <c r="K43" s="679" t="s">
        <v>152</v>
      </c>
      <c r="L43" s="679"/>
      <c r="O43" s="679" t="s">
        <v>127</v>
      </c>
      <c r="P43" s="679"/>
      <c r="Q43" s="679" t="s">
        <v>136</v>
      </c>
      <c r="R43" s="679"/>
      <c r="S43">
        <v>434</v>
      </c>
      <c r="T43" s="15" t="s">
        <v>131</v>
      </c>
    </row>
    <row r="44" spans="1:20" ht="20.100000000000001" customHeight="1">
      <c r="A44" s="88">
        <v>2</v>
      </c>
      <c r="B44" s="724"/>
      <c r="C44" s="725"/>
      <c r="D44" s="725"/>
      <c r="E44" s="725"/>
      <c r="F44" s="725"/>
      <c r="G44" s="725"/>
      <c r="H44" s="726"/>
      <c r="I44" s="679" t="s">
        <v>128</v>
      </c>
      <c r="J44" s="679"/>
      <c r="K44" s="679" t="s">
        <v>138</v>
      </c>
      <c r="L44" s="679"/>
      <c r="O44" s="679" t="s">
        <v>128</v>
      </c>
      <c r="P44" s="679"/>
      <c r="Q44" s="679" t="s">
        <v>137</v>
      </c>
      <c r="R44" s="679"/>
      <c r="S44">
        <v>60</v>
      </c>
      <c r="T44" s="15" t="s">
        <v>132</v>
      </c>
    </row>
    <row r="45" spans="1:20" ht="20.100000000000001" customHeight="1">
      <c r="A45" s="88"/>
      <c r="B45" s="123"/>
      <c r="C45" s="113"/>
      <c r="D45" s="19"/>
      <c r="E45" s="19"/>
      <c r="F45" s="119"/>
      <c r="G45" s="115"/>
      <c r="H45" s="34"/>
      <c r="I45" s="680"/>
      <c r="J45" s="681"/>
      <c r="K45" s="679"/>
      <c r="L45" s="679"/>
      <c r="O45" s="679" t="s">
        <v>129</v>
      </c>
      <c r="P45" s="679"/>
      <c r="Q45" s="679" t="s">
        <v>138</v>
      </c>
      <c r="R45" s="679"/>
      <c r="S45">
        <v>170</v>
      </c>
      <c r="T45" s="15" t="s">
        <v>133</v>
      </c>
    </row>
    <row r="46" spans="1:20" ht="20.100000000000001" customHeight="1">
      <c r="A46" s="34"/>
      <c r="B46" s="119"/>
      <c r="C46" s="113"/>
      <c r="D46" s="19"/>
      <c r="E46" s="19"/>
      <c r="F46" s="119"/>
      <c r="G46" s="115"/>
      <c r="H46" s="34"/>
      <c r="I46" s="679"/>
      <c r="J46" s="679"/>
      <c r="K46" s="679"/>
      <c r="L46" s="679"/>
      <c r="O46" s="679" t="s">
        <v>130</v>
      </c>
      <c r="P46" s="679"/>
      <c r="Q46" s="679" t="s">
        <v>139</v>
      </c>
      <c r="R46" s="679"/>
      <c r="S46">
        <v>1078</v>
      </c>
      <c r="T46" s="15" t="s">
        <v>134</v>
      </c>
    </row>
    <row r="47" spans="1:20" ht="20.100000000000001" customHeight="1">
      <c r="A47" s="34"/>
      <c r="B47" s="116"/>
      <c r="C47" s="116"/>
      <c r="D47" s="116">
        <f>SUM(D43:D46)</f>
        <v>0</v>
      </c>
      <c r="E47" s="116">
        <f>SUM(E43:E46)</f>
        <v>0</v>
      </c>
      <c r="F47" s="119">
        <f>SUM(F43:F46)</f>
        <v>0</v>
      </c>
      <c r="G47" s="115" t="e">
        <f t="shared" ref="G47" si="0">D47/F47</f>
        <v>#DIV/0!</v>
      </c>
      <c r="H47" s="116">
        <f>SUM(H43:H46)</f>
        <v>0</v>
      </c>
      <c r="I47" s="682"/>
      <c r="J47" s="682"/>
      <c r="K47" s="682"/>
      <c r="L47" s="682"/>
      <c r="O47" s="680" t="s">
        <v>142</v>
      </c>
      <c r="P47" s="681"/>
      <c r="Q47" s="679" t="s">
        <v>152</v>
      </c>
      <c r="R47" s="679"/>
      <c r="S47">
        <v>191</v>
      </c>
      <c r="T47" s="15" t="s">
        <v>135</v>
      </c>
    </row>
    <row r="51" spans="6:6" ht="15" customHeight="1">
      <c r="F51" s="16"/>
    </row>
  </sheetData>
  <mergeCells count="65">
    <mergeCell ref="O44:P44"/>
    <mergeCell ref="Q44:R44"/>
    <mergeCell ref="I47:J47"/>
    <mergeCell ref="K47:L47"/>
    <mergeCell ref="O47:P47"/>
    <mergeCell ref="Q47:R47"/>
    <mergeCell ref="O45:P45"/>
    <mergeCell ref="Q45:R45"/>
    <mergeCell ref="I46:J46"/>
    <mergeCell ref="K46:L46"/>
    <mergeCell ref="O46:P46"/>
    <mergeCell ref="Q46:R46"/>
    <mergeCell ref="I45:J45"/>
    <mergeCell ref="K45:L45"/>
    <mergeCell ref="I44:J44"/>
    <mergeCell ref="K44:L44"/>
    <mergeCell ref="C31:D31"/>
    <mergeCell ref="C32:D32"/>
    <mergeCell ref="C34:D34"/>
    <mergeCell ref="C35:D35"/>
    <mergeCell ref="C36:D36"/>
    <mergeCell ref="C33:D33"/>
    <mergeCell ref="C37:D37"/>
    <mergeCell ref="C38:D38"/>
    <mergeCell ref="A41:F41"/>
    <mergeCell ref="K41:L41"/>
    <mergeCell ref="B43:H44"/>
    <mergeCell ref="Q42:R42"/>
    <mergeCell ref="I43:J43"/>
    <mergeCell ref="K43:L43"/>
    <mergeCell ref="O43:P43"/>
    <mergeCell ref="Q43:R43"/>
    <mergeCell ref="O42:P42"/>
    <mergeCell ref="I42:J42"/>
    <mergeCell ref="K42:L42"/>
    <mergeCell ref="C30:D30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18:D18"/>
    <mergeCell ref="C8:D8"/>
    <mergeCell ref="C9:D9"/>
    <mergeCell ref="C10:D10"/>
    <mergeCell ref="C11:D11"/>
    <mergeCell ref="C13:D13"/>
    <mergeCell ref="C14:D14"/>
    <mergeCell ref="C15:D15"/>
    <mergeCell ref="C16:D16"/>
    <mergeCell ref="C17:D17"/>
    <mergeCell ref="C12:D12"/>
    <mergeCell ref="C7:D7"/>
    <mergeCell ref="A1:H1"/>
    <mergeCell ref="C2:D2"/>
    <mergeCell ref="C3:D3"/>
    <mergeCell ref="C4:D4"/>
    <mergeCell ref="C5:D5"/>
    <mergeCell ref="C6:D6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4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AY123"/>
  <sheetViews>
    <sheetView topLeftCell="A43" zoomScale="90" zoomScaleNormal="90" workbookViewId="0">
      <selection activeCell="R55" sqref="R55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317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494"/>
      <c r="B3" s="705" t="s">
        <v>65</v>
      </c>
      <c r="C3" s="706"/>
      <c r="D3" s="707"/>
      <c r="E3" s="503" t="s">
        <v>65</v>
      </c>
      <c r="F3" s="705" t="s">
        <v>67</v>
      </c>
      <c r="G3" s="707"/>
      <c r="H3" s="505"/>
      <c r="I3" s="503" t="s">
        <v>66</v>
      </c>
      <c r="J3" s="36"/>
      <c r="L3" s="698" t="s">
        <v>86</v>
      </c>
      <c r="M3" s="698"/>
      <c r="O3" s="494"/>
      <c r="P3" s="699" t="s">
        <v>65</v>
      </c>
      <c r="Q3" s="699"/>
      <c r="R3" s="699"/>
      <c r="S3" s="503" t="s">
        <v>65</v>
      </c>
      <c r="T3" s="503"/>
      <c r="U3" s="503" t="s">
        <v>67</v>
      </c>
      <c r="V3" s="27"/>
      <c r="X3" s="698" t="s">
        <v>86</v>
      </c>
      <c r="Y3" s="698"/>
      <c r="AA3" s="494"/>
      <c r="AB3" s="699" t="s">
        <v>65</v>
      </c>
      <c r="AC3" s="699"/>
      <c r="AD3" s="699"/>
      <c r="AE3" s="503" t="s">
        <v>65</v>
      </c>
      <c r="AF3" s="503"/>
      <c r="AG3" s="503" t="s">
        <v>69</v>
      </c>
      <c r="AH3" s="27"/>
      <c r="AK3" s="698" t="s">
        <v>86</v>
      </c>
      <c r="AL3" s="698"/>
      <c r="AN3" s="494"/>
      <c r="AO3" s="699" t="s">
        <v>65</v>
      </c>
      <c r="AP3" s="699"/>
      <c r="AQ3" s="699"/>
      <c r="AR3" s="503" t="s">
        <v>65</v>
      </c>
      <c r="AS3" s="503"/>
      <c r="AT3" s="503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504" t="s">
        <v>6</v>
      </c>
      <c r="E4" s="504" t="s">
        <v>104</v>
      </c>
      <c r="F4" s="504" t="s">
        <v>0</v>
      </c>
      <c r="G4" s="504" t="s">
        <v>68</v>
      </c>
      <c r="H4" s="504" t="s">
        <v>81</v>
      </c>
      <c r="I4" s="504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504" t="s">
        <v>6</v>
      </c>
      <c r="S4" s="504" t="s">
        <v>104</v>
      </c>
      <c r="T4" s="504" t="s">
        <v>81</v>
      </c>
      <c r="U4" s="504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504" t="s">
        <v>6</v>
      </c>
      <c r="AE4" s="504" t="s">
        <v>104</v>
      </c>
      <c r="AF4" s="504" t="s">
        <v>81</v>
      </c>
      <c r="AG4" s="504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504" t="s">
        <v>6</v>
      </c>
      <c r="AR4" s="504" t="s">
        <v>104</v>
      </c>
      <c r="AS4" s="504" t="s">
        <v>81</v>
      </c>
      <c r="AT4" s="504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4585</v>
      </c>
      <c r="C5" s="24">
        <v>106</v>
      </c>
      <c r="D5" s="24">
        <v>23906</v>
      </c>
      <c r="E5" s="24">
        <v>340</v>
      </c>
      <c r="F5" s="24"/>
      <c r="G5" s="24"/>
      <c r="H5" s="22">
        <f t="shared" ref="H5:H18" si="0">B5-D5</f>
        <v>-19321</v>
      </c>
      <c r="I5" s="22">
        <f t="shared" ref="I5:I18" si="1">G5+F5</f>
        <v>0</v>
      </c>
      <c r="J5" s="38">
        <f>B5/928.72</f>
        <v>4.9369024033077782</v>
      </c>
      <c r="K5" s="507"/>
      <c r="L5" s="507"/>
      <c r="M5" s="507"/>
      <c r="N5" s="507"/>
      <c r="O5" s="26" t="s">
        <v>70</v>
      </c>
      <c r="P5" s="23">
        <v>20006</v>
      </c>
      <c r="Q5" s="24">
        <v>118</v>
      </c>
      <c r="R5" s="24">
        <v>8457</v>
      </c>
      <c r="S5" s="24">
        <v>30</v>
      </c>
      <c r="T5" s="22">
        <f t="shared" ref="T5:T28" si="2">P5-R5</f>
        <v>11549</v>
      </c>
      <c r="U5" s="24"/>
      <c r="V5" s="44">
        <f>P5/1191.62</f>
        <v>16.788909216025246</v>
      </c>
      <c r="AA5" s="26" t="s">
        <v>143</v>
      </c>
      <c r="AB5" s="89">
        <v>23931</v>
      </c>
      <c r="AC5" s="89">
        <v>223</v>
      </c>
      <c r="AD5" s="89">
        <v>3838</v>
      </c>
      <c r="AE5" s="89">
        <v>928</v>
      </c>
      <c r="AF5" s="22">
        <f t="shared" ref="AF5:AF28" si="3">AB5-AD5</f>
        <v>20093</v>
      </c>
      <c r="AG5" s="89"/>
      <c r="AH5" s="44">
        <f>SUM(AB5:AB6)/384.4</f>
        <v>85.944328824141522</v>
      </c>
      <c r="AJ5" s="21"/>
      <c r="AN5" s="26" t="s">
        <v>82</v>
      </c>
      <c r="AO5" s="89">
        <v>20898</v>
      </c>
      <c r="AP5" s="89">
        <v>186</v>
      </c>
      <c r="AQ5" s="89">
        <v>9796</v>
      </c>
      <c r="AR5" s="89">
        <v>423</v>
      </c>
      <c r="AS5" s="22">
        <f t="shared" ref="AS5:AS28" si="4">AO5-AQ5</f>
        <v>11102</v>
      </c>
      <c r="AT5" s="89"/>
      <c r="AU5" s="44">
        <f>SUM(AO5:AO6)/384.4</f>
        <v>54.365244536940693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507"/>
      <c r="L6" s="507"/>
      <c r="M6" s="507"/>
      <c r="N6" s="507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9106</v>
      </c>
      <c r="AC6" s="89">
        <v>129</v>
      </c>
      <c r="AD6" s="89">
        <v>14571</v>
      </c>
      <c r="AE6" s="89">
        <v>89</v>
      </c>
      <c r="AF6" s="22">
        <f t="shared" si="3"/>
        <v>-5465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5349</v>
      </c>
      <c r="C7" s="24">
        <v>1092</v>
      </c>
      <c r="D7" s="24">
        <v>21007</v>
      </c>
      <c r="E7" s="24">
        <v>75</v>
      </c>
      <c r="F7" s="24"/>
      <c r="G7" s="24"/>
      <c r="H7" s="22">
        <f t="shared" si="0"/>
        <v>-15658</v>
      </c>
      <c r="I7" s="22">
        <f t="shared" si="1"/>
        <v>0</v>
      </c>
      <c r="J7" s="38">
        <f>B7/902.14</f>
        <v>5.9292349302768974</v>
      </c>
      <c r="K7" s="507"/>
      <c r="L7" s="507"/>
      <c r="M7" s="507"/>
      <c r="N7" s="507"/>
      <c r="O7" s="26" t="s">
        <v>8</v>
      </c>
      <c r="P7" s="23">
        <v>15192</v>
      </c>
      <c r="Q7" s="24">
        <v>156</v>
      </c>
      <c r="R7" s="24">
        <v>3258</v>
      </c>
      <c r="S7" s="24">
        <v>836</v>
      </c>
      <c r="T7" s="22">
        <f t="shared" si="2"/>
        <v>11934</v>
      </c>
      <c r="U7" s="24"/>
      <c r="V7" s="44">
        <f>P7/949.48</f>
        <v>16.000337026582972</v>
      </c>
      <c r="AA7" s="26" t="s">
        <v>145</v>
      </c>
      <c r="AB7" s="23">
        <v>8157</v>
      </c>
      <c r="AC7" s="24">
        <v>178</v>
      </c>
      <c r="AD7" s="24">
        <v>19886</v>
      </c>
      <c r="AE7" s="24">
        <v>0</v>
      </c>
      <c r="AF7" s="22">
        <f t="shared" si="3"/>
        <v>-11729</v>
      </c>
      <c r="AG7" s="24"/>
      <c r="AH7" s="44">
        <f>AB7/550.22</f>
        <v>14.824979099269383</v>
      </c>
      <c r="AJ7" s="21"/>
      <c r="AN7" s="26" t="s">
        <v>74</v>
      </c>
      <c r="AO7" s="23">
        <v>8174</v>
      </c>
      <c r="AP7" s="24">
        <v>124</v>
      </c>
      <c r="AQ7" s="24">
        <v>11795</v>
      </c>
      <c r="AR7" s="24">
        <v>0</v>
      </c>
      <c r="AS7" s="22">
        <f t="shared" si="4"/>
        <v>-3621</v>
      </c>
      <c r="AT7" s="24"/>
      <c r="AU7" s="44">
        <f>AO7/550.22</f>
        <v>14.855875831485587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507"/>
      <c r="L8" s="507"/>
      <c r="M8" s="507"/>
      <c r="N8" s="507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2196</v>
      </c>
      <c r="C9" s="24">
        <v>76</v>
      </c>
      <c r="D9" s="24">
        <v>16514</v>
      </c>
      <c r="E9" s="24">
        <v>0</v>
      </c>
      <c r="F9" s="24"/>
      <c r="G9" s="24"/>
      <c r="H9" s="22">
        <f t="shared" si="0"/>
        <v>-14318</v>
      </c>
      <c r="I9" s="22">
        <f t="shared" si="1"/>
        <v>0</v>
      </c>
      <c r="J9" s="38">
        <f>B9/1006.28</f>
        <v>2.1822951862304727</v>
      </c>
      <c r="K9" s="507"/>
      <c r="L9" s="507"/>
      <c r="M9" s="507"/>
      <c r="N9" s="507"/>
      <c r="O9" s="26" t="s">
        <v>10</v>
      </c>
      <c r="P9" s="23">
        <v>25868</v>
      </c>
      <c r="Q9" s="24">
        <v>268</v>
      </c>
      <c r="R9" s="24">
        <v>5497</v>
      </c>
      <c r="S9" s="24">
        <v>968</v>
      </c>
      <c r="T9" s="22">
        <f t="shared" si="2"/>
        <v>20371</v>
      </c>
      <c r="U9" s="24"/>
      <c r="V9" s="44">
        <f>P9/902.14</f>
        <v>28.674041723014167</v>
      </c>
      <c r="AA9" s="26" t="s">
        <v>80</v>
      </c>
      <c r="AB9" s="23">
        <v>12494</v>
      </c>
      <c r="AC9" s="24">
        <v>178</v>
      </c>
      <c r="AD9" s="24">
        <v>1129</v>
      </c>
      <c r="AE9" s="24">
        <v>1017</v>
      </c>
      <c r="AF9" s="22">
        <f t="shared" si="3"/>
        <v>11365</v>
      </c>
      <c r="AG9" s="24"/>
      <c r="AH9" s="44">
        <f>AB9/555.02</f>
        <v>22.510900508089801</v>
      </c>
      <c r="AI9" s="507">
        <v>0</v>
      </c>
      <c r="AJ9" s="21"/>
      <c r="AN9" s="26" t="s">
        <v>18</v>
      </c>
      <c r="AO9" s="89">
        <v>20368</v>
      </c>
      <c r="AP9" s="89">
        <v>185</v>
      </c>
      <c r="AQ9" s="89">
        <v>2075</v>
      </c>
      <c r="AR9" s="89">
        <v>286</v>
      </c>
      <c r="AS9" s="22">
        <f t="shared" si="4"/>
        <v>18293</v>
      </c>
      <c r="AT9" s="89"/>
      <c r="AU9" s="44">
        <f>AO9/862.06</f>
        <v>23.627125722107511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507"/>
      <c r="L10" s="507"/>
      <c r="M10" s="507"/>
      <c r="N10" s="507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507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2230</v>
      </c>
      <c r="C11" s="24">
        <v>97</v>
      </c>
      <c r="D11" s="24">
        <v>26071</v>
      </c>
      <c r="E11" s="24">
        <v>150</v>
      </c>
      <c r="F11" s="24"/>
      <c r="G11" s="24"/>
      <c r="H11" s="22">
        <f t="shared" si="0"/>
        <v>-23841</v>
      </c>
      <c r="I11" s="22">
        <f t="shared" si="1"/>
        <v>0</v>
      </c>
      <c r="J11" s="38">
        <f>B11/1264.24</f>
        <v>1.7639055875466683</v>
      </c>
      <c r="K11" s="507"/>
      <c r="L11" s="507"/>
      <c r="M11" s="507"/>
      <c r="N11" s="507">
        <v>10726</v>
      </c>
      <c r="O11" s="26" t="s">
        <v>72</v>
      </c>
      <c r="P11" s="23">
        <v>16168</v>
      </c>
      <c r="Q11" s="24">
        <v>253</v>
      </c>
      <c r="R11" s="24">
        <v>5232</v>
      </c>
      <c r="S11" s="24">
        <v>1967</v>
      </c>
      <c r="T11" s="22">
        <f t="shared" si="2"/>
        <v>10936</v>
      </c>
      <c r="U11" s="24"/>
      <c r="V11" s="44">
        <f>P11/992.14</f>
        <v>16.296087245751607</v>
      </c>
      <c r="AA11" s="26" t="s">
        <v>76</v>
      </c>
      <c r="AB11" s="23">
        <v>12550</v>
      </c>
      <c r="AC11" s="24">
        <v>170</v>
      </c>
      <c r="AD11" s="24">
        <v>2902</v>
      </c>
      <c r="AE11" s="24">
        <v>778</v>
      </c>
      <c r="AF11" s="22">
        <f t="shared" si="3"/>
        <v>9648</v>
      </c>
      <c r="AG11" s="24"/>
      <c r="AH11" s="44">
        <f>AB11/555.02</f>
        <v>22.611797773053222</v>
      </c>
      <c r="AI11" s="507">
        <v>0</v>
      </c>
      <c r="AJ11" s="21"/>
      <c r="AN11" s="26" t="s">
        <v>18</v>
      </c>
      <c r="AO11" s="23">
        <v>18487</v>
      </c>
      <c r="AP11" s="24">
        <v>199</v>
      </c>
      <c r="AQ11" s="24">
        <v>3621</v>
      </c>
      <c r="AR11" s="24">
        <v>495</v>
      </c>
      <c r="AS11" s="22">
        <f t="shared" si="4"/>
        <v>14866</v>
      </c>
      <c r="AT11" s="24"/>
      <c r="AU11" s="44">
        <f>AO11/555.02</f>
        <v>33.308709596050591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507"/>
      <c r="L12" s="507"/>
      <c r="M12" s="507"/>
      <c r="N12" s="507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507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18259</v>
      </c>
      <c r="C13" s="24">
        <v>106</v>
      </c>
      <c r="D13" s="24">
        <v>0</v>
      </c>
      <c r="E13" s="24">
        <v>0</v>
      </c>
      <c r="F13" s="24"/>
      <c r="G13" s="24"/>
      <c r="H13" s="22">
        <f t="shared" si="0"/>
        <v>18259</v>
      </c>
      <c r="I13" s="22">
        <f t="shared" si="1"/>
        <v>0</v>
      </c>
      <c r="J13" s="38">
        <f>B13/952.08</f>
        <v>19.178010251239392</v>
      </c>
      <c r="K13" s="507"/>
      <c r="L13" s="507"/>
      <c r="M13" s="507"/>
      <c r="N13" s="507">
        <v>0</v>
      </c>
      <c r="O13" s="26" t="s">
        <v>71</v>
      </c>
      <c r="P13" s="23">
        <v>14901</v>
      </c>
      <c r="Q13" s="24">
        <v>156</v>
      </c>
      <c r="R13" s="24">
        <v>974</v>
      </c>
      <c r="S13" s="24">
        <v>328</v>
      </c>
      <c r="T13" s="22">
        <f t="shared" si="2"/>
        <v>13927</v>
      </c>
      <c r="U13" s="24"/>
      <c r="V13" s="44">
        <f>SUM(P13:P14)/463.52</f>
        <v>32.147480151881261</v>
      </c>
      <c r="AA13" s="26" t="s">
        <v>78</v>
      </c>
      <c r="AB13" s="23">
        <v>9936</v>
      </c>
      <c r="AC13" s="24">
        <v>159</v>
      </c>
      <c r="AD13" s="24">
        <v>2032</v>
      </c>
      <c r="AE13" s="24">
        <v>974</v>
      </c>
      <c r="AF13" s="22">
        <f t="shared" si="3"/>
        <v>7904</v>
      </c>
      <c r="AG13" s="24"/>
      <c r="AH13" s="44">
        <f>AB13/555.02</f>
        <v>17.902057583510505</v>
      </c>
      <c r="AI13" s="507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507"/>
      <c r="L14" s="507"/>
      <c r="M14" s="507"/>
      <c r="N14" s="507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507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507"/>
      <c r="L15" s="507"/>
      <c r="M15" s="507"/>
      <c r="N15" s="507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15510</v>
      </c>
      <c r="AC15" s="24">
        <v>267</v>
      </c>
      <c r="AD15" s="24">
        <v>2844</v>
      </c>
      <c r="AE15" s="24">
        <v>1045</v>
      </c>
      <c r="AF15" s="22">
        <f t="shared" si="3"/>
        <v>12666</v>
      </c>
      <c r="AG15" s="24"/>
      <c r="AH15" s="44">
        <f>AB15/355.58</f>
        <v>43.618876202261099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507"/>
      <c r="L16" s="507"/>
      <c r="M16" s="507"/>
      <c r="N16" s="507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507"/>
      <c r="L17" s="507"/>
      <c r="M17" s="507"/>
      <c r="N17" s="507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15512</v>
      </c>
      <c r="AC17" s="24">
        <v>252</v>
      </c>
      <c r="AD17" s="24">
        <v>810</v>
      </c>
      <c r="AE17" s="24">
        <v>685</v>
      </c>
      <c r="AF17" s="22">
        <f t="shared" si="3"/>
        <v>14702</v>
      </c>
      <c r="AG17" s="24"/>
      <c r="AH17" s="44">
        <f>AB17/568.06</f>
        <v>27.306974615357536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507"/>
      <c r="L18" s="507"/>
      <c r="M18" s="507"/>
      <c r="N18" s="507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507"/>
      <c r="L19" s="507"/>
      <c r="M19" s="507"/>
      <c r="N19" s="507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12515</v>
      </c>
      <c r="AC19" s="24">
        <v>198</v>
      </c>
      <c r="AD19" s="24">
        <v>7846</v>
      </c>
      <c r="AE19" s="24">
        <v>816</v>
      </c>
      <c r="AF19" s="22">
        <f t="shared" si="3"/>
        <v>4669</v>
      </c>
      <c r="AG19" s="24"/>
      <c r="AH19" s="44">
        <f>AB19/555.02</f>
        <v>22.548736982451082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507"/>
      <c r="L20" s="507"/>
      <c r="M20" s="507"/>
      <c r="N20" s="507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507"/>
      <c r="L21" s="507"/>
      <c r="M21" s="507"/>
      <c r="N21" s="507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507"/>
      <c r="L22" s="507"/>
      <c r="M22" s="507"/>
      <c r="N22" s="507"/>
      <c r="O22" s="25" t="s">
        <v>109</v>
      </c>
      <c r="P22" s="23">
        <f>S29</f>
        <v>4129</v>
      </c>
      <c r="Q22" s="24"/>
      <c r="R22" s="24"/>
      <c r="S22" s="24"/>
      <c r="T22" s="22">
        <f t="shared" si="2"/>
        <v>4129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565</v>
      </c>
      <c r="C23" s="89"/>
      <c r="D23" s="89"/>
      <c r="E23" s="89"/>
      <c r="F23" s="89"/>
      <c r="G23" s="89"/>
      <c r="H23" s="22"/>
      <c r="I23" s="22"/>
      <c r="J23" s="39"/>
      <c r="K23" s="507"/>
      <c r="L23" s="507"/>
      <c r="M23" s="507"/>
      <c r="N23" s="507"/>
      <c r="O23" s="25" t="s">
        <v>110</v>
      </c>
      <c r="P23" s="23">
        <f>D74</f>
        <v>5130</v>
      </c>
      <c r="Q23" s="24"/>
      <c r="R23" s="24"/>
      <c r="S23" s="24"/>
      <c r="T23" s="22">
        <f t="shared" si="2"/>
        <v>5130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507"/>
      <c r="L24" s="507"/>
      <c r="M24" s="507"/>
      <c r="N24" s="507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507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507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507"/>
      <c r="L25" s="507"/>
      <c r="M25" s="507"/>
      <c r="N25" s="507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6332</v>
      </c>
      <c r="AC25" s="24"/>
      <c r="AD25" s="24"/>
      <c r="AE25" s="24"/>
      <c r="AF25" s="22">
        <f t="shared" si="3"/>
        <v>6332</v>
      </c>
      <c r="AG25" s="24"/>
      <c r="AH25" s="44"/>
      <c r="AJ25" s="507"/>
      <c r="AN25" s="26" t="s">
        <v>109</v>
      </c>
      <c r="AO25" s="23">
        <f>AR29</f>
        <v>1204</v>
      </c>
      <c r="AP25" s="24"/>
      <c r="AQ25" s="24"/>
      <c r="AR25" s="24"/>
      <c r="AS25" s="22">
        <f t="shared" si="4"/>
        <v>1204</v>
      </c>
      <c r="AT25" s="24"/>
      <c r="AU25" s="44"/>
      <c r="AW25" s="507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507"/>
      <c r="L26" s="507"/>
      <c r="M26" s="507"/>
      <c r="N26" s="507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6330</v>
      </c>
      <c r="AC26" s="24"/>
      <c r="AD26" s="24"/>
      <c r="AE26" s="24"/>
      <c r="AF26" s="22">
        <f t="shared" si="3"/>
        <v>6330</v>
      </c>
      <c r="AG26" s="24"/>
      <c r="AH26" s="44"/>
      <c r="AJ26" s="507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507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507"/>
      <c r="L27" s="507"/>
      <c r="M27" s="507"/>
      <c r="N27" s="507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507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507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507"/>
      <c r="L28" s="507"/>
      <c r="M28" s="507"/>
      <c r="N28" s="507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507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507"/>
    </row>
    <row r="29" spans="1:51" ht="24.75" customHeight="1">
      <c r="A29" s="26" t="s">
        <v>19</v>
      </c>
      <c r="B29" s="28">
        <f t="shared" ref="B29:I29" si="5">SUM(B5:B28)</f>
        <v>33184</v>
      </c>
      <c r="C29" s="28">
        <f t="shared" si="5"/>
        <v>1477</v>
      </c>
      <c r="D29" s="28">
        <f t="shared" si="5"/>
        <v>87498</v>
      </c>
      <c r="E29" s="28">
        <f t="shared" si="5"/>
        <v>565</v>
      </c>
      <c r="F29" s="28">
        <f t="shared" si="5"/>
        <v>0</v>
      </c>
      <c r="G29" s="28">
        <f t="shared" si="5"/>
        <v>0</v>
      </c>
      <c r="H29" s="28">
        <f t="shared" si="5"/>
        <v>-54879</v>
      </c>
      <c r="I29" s="28">
        <f t="shared" si="5"/>
        <v>0</v>
      </c>
      <c r="J29" s="28"/>
      <c r="K29" s="507"/>
      <c r="L29" s="41">
        <f>SUM(L5:L28)</f>
        <v>0</v>
      </c>
      <c r="M29" s="41">
        <f>SUM(M5:M28)</f>
        <v>0</v>
      </c>
      <c r="N29" s="507"/>
      <c r="O29" s="26" t="s">
        <v>19</v>
      </c>
      <c r="P29" s="28">
        <f t="shared" ref="P29:U29" si="6">SUM(P5:P28)</f>
        <v>101394</v>
      </c>
      <c r="Q29" s="28">
        <f t="shared" si="6"/>
        <v>951</v>
      </c>
      <c r="R29" s="28">
        <f t="shared" si="6"/>
        <v>23418</v>
      </c>
      <c r="S29" s="28">
        <f t="shared" si="6"/>
        <v>4129</v>
      </c>
      <c r="T29" s="28">
        <f t="shared" si="6"/>
        <v>77976</v>
      </c>
      <c r="U29" s="28">
        <f t="shared" si="6"/>
        <v>0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132373</v>
      </c>
      <c r="AC29" s="28">
        <f t="shared" si="7"/>
        <v>1754</v>
      </c>
      <c r="AD29" s="28">
        <f t="shared" si="7"/>
        <v>55858</v>
      </c>
      <c r="AE29" s="28">
        <f t="shared" si="7"/>
        <v>6332</v>
      </c>
      <c r="AF29" s="28">
        <f t="shared" si="7"/>
        <v>76515</v>
      </c>
      <c r="AG29" s="28">
        <f t="shared" si="7"/>
        <v>0</v>
      </c>
      <c r="AH29" s="27"/>
      <c r="AJ29" s="507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69131</v>
      </c>
      <c r="AP29" s="28">
        <f t="shared" si="8"/>
        <v>694</v>
      </c>
      <c r="AQ29" s="28">
        <f t="shared" si="8"/>
        <v>27287</v>
      </c>
      <c r="AR29" s="28">
        <f t="shared" si="8"/>
        <v>1204</v>
      </c>
      <c r="AS29" s="28">
        <f t="shared" si="8"/>
        <v>41844</v>
      </c>
      <c r="AT29" s="28">
        <f t="shared" si="8"/>
        <v>0</v>
      </c>
      <c r="AU29" s="27"/>
      <c r="AW29" s="507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-54314</v>
      </c>
      <c r="O32" s="25" t="s">
        <v>4</v>
      </c>
      <c r="P32">
        <f>P29-R29+U29</f>
        <v>77976</v>
      </c>
      <c r="AA32" s="25" t="s">
        <v>4</v>
      </c>
      <c r="AB32">
        <f>AB29-AD29+AG29</f>
        <v>76515</v>
      </c>
      <c r="AN32" s="25" t="s">
        <v>4</v>
      </c>
      <c r="AO32">
        <f>AO29-AQ29+AT29</f>
        <v>41844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504" t="s">
        <v>104</v>
      </c>
      <c r="N36" s="50" t="s">
        <v>3</v>
      </c>
      <c r="O36" s="50" t="s">
        <v>4</v>
      </c>
      <c r="P36" s="52" t="s">
        <v>5</v>
      </c>
      <c r="Q36" s="504" t="s">
        <v>104</v>
      </c>
    </row>
    <row r="37" spans="1:20" ht="24.95" customHeight="1">
      <c r="A37" s="45" t="s">
        <v>9</v>
      </c>
      <c r="B37" s="1">
        <v>4881</v>
      </c>
      <c r="C37" s="1">
        <v>165</v>
      </c>
      <c r="D37" s="89">
        <v>1218</v>
      </c>
      <c r="E37" s="89"/>
      <c r="F37" s="89"/>
      <c r="I37" s="708" t="s">
        <v>41</v>
      </c>
      <c r="J37" s="709"/>
      <c r="K37" s="1">
        <v>3095</v>
      </c>
      <c r="L37" s="1">
        <v>115</v>
      </c>
      <c r="M37" s="89">
        <v>976</v>
      </c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/>
      <c r="C38" s="1"/>
      <c r="D38" s="89"/>
      <c r="E38" s="89"/>
      <c r="F38" s="89"/>
      <c r="I38" s="708" t="s">
        <v>43</v>
      </c>
      <c r="J38" s="709"/>
      <c r="K38" s="1">
        <v>2812</v>
      </c>
      <c r="L38" s="1">
        <v>98</v>
      </c>
      <c r="M38" s="89">
        <v>798</v>
      </c>
      <c r="N38" s="102" t="s">
        <v>39</v>
      </c>
      <c r="O38" s="1"/>
      <c r="P38" s="47"/>
      <c r="Q38" s="89"/>
    </row>
    <row r="39" spans="1:20" ht="24.95" customHeight="1">
      <c r="A39" s="45" t="s">
        <v>12</v>
      </c>
      <c r="B39" s="1"/>
      <c r="C39" s="1"/>
      <c r="D39" s="89"/>
      <c r="E39" s="89"/>
      <c r="F39" s="89"/>
      <c r="I39" s="694" t="s">
        <v>23</v>
      </c>
      <c r="J39" s="695"/>
      <c r="K39" s="1"/>
      <c r="L39" s="1"/>
      <c r="M39" s="89"/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2900</v>
      </c>
      <c r="C40" s="1">
        <v>141</v>
      </c>
      <c r="D40" s="89">
        <v>910</v>
      </c>
      <c r="E40" s="89"/>
      <c r="F40" s="89"/>
      <c r="G40" s="507">
        <v>0</v>
      </c>
      <c r="I40" s="694" t="s">
        <v>25</v>
      </c>
      <c r="J40" s="695"/>
      <c r="K40" s="1"/>
      <c r="L40" s="1"/>
      <c r="M40" s="89"/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>
        <v>5910</v>
      </c>
      <c r="C41" s="1">
        <v>210</v>
      </c>
      <c r="D41" s="89">
        <v>1078</v>
      </c>
      <c r="E41" s="89"/>
      <c r="F41" s="89"/>
      <c r="G41" s="507">
        <v>0</v>
      </c>
      <c r="I41" s="694" t="s">
        <v>28</v>
      </c>
      <c r="J41" s="695"/>
      <c r="K41" s="1"/>
      <c r="L41" s="1"/>
      <c r="M41" s="89"/>
      <c r="N41" s="49" t="s">
        <v>22</v>
      </c>
      <c r="O41" s="1"/>
      <c r="P41" s="47"/>
      <c r="Q41" s="89"/>
    </row>
    <row r="42" spans="1:20" ht="24.95" customHeight="1">
      <c r="A42" s="45" t="s">
        <v>17</v>
      </c>
      <c r="B42" s="1">
        <v>6819</v>
      </c>
      <c r="C42" s="1">
        <v>226</v>
      </c>
      <c r="D42" s="89">
        <v>737</v>
      </c>
      <c r="E42" s="89"/>
      <c r="F42" s="89"/>
      <c r="G42" s="507">
        <v>0</v>
      </c>
      <c r="I42" s="694" t="s">
        <v>33</v>
      </c>
      <c r="J42" s="695"/>
      <c r="K42" s="1"/>
      <c r="L42" s="1"/>
      <c r="M42" s="89"/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>
        <v>2005</v>
      </c>
      <c r="C43" s="1">
        <v>121</v>
      </c>
      <c r="D43" s="89">
        <v>1446</v>
      </c>
      <c r="E43" s="89"/>
      <c r="F43" s="89"/>
      <c r="G43" s="507">
        <v>0</v>
      </c>
      <c r="I43" s="694" t="s">
        <v>30</v>
      </c>
      <c r="J43" s="695"/>
      <c r="K43" s="1">
        <v>4094</v>
      </c>
      <c r="L43" s="1">
        <v>228</v>
      </c>
      <c r="M43" s="89">
        <v>1593</v>
      </c>
      <c r="N43" s="46" t="s">
        <v>27</v>
      </c>
      <c r="O43" s="1">
        <v>3834</v>
      </c>
      <c r="P43" s="47">
        <v>222</v>
      </c>
      <c r="Q43" s="89">
        <v>2128</v>
      </c>
    </row>
    <row r="44" spans="1:20" ht="24.95" customHeight="1">
      <c r="A44" s="45" t="s">
        <v>103</v>
      </c>
      <c r="B44" s="1"/>
      <c r="C44" s="1"/>
      <c r="D44" s="89"/>
      <c r="E44" s="89"/>
      <c r="F44" s="89"/>
      <c r="G44" s="507">
        <f>SUM(G40:G43)</f>
        <v>0</v>
      </c>
      <c r="I44" s="694" t="s">
        <v>38</v>
      </c>
      <c r="J44" s="695"/>
      <c r="K44" s="1">
        <v>3826</v>
      </c>
      <c r="L44" s="1">
        <v>199</v>
      </c>
      <c r="M44" s="89">
        <v>1176</v>
      </c>
      <c r="N44" s="46" t="s">
        <v>26</v>
      </c>
      <c r="O44" s="83">
        <v>1969</v>
      </c>
      <c r="P44" s="84">
        <v>85</v>
      </c>
      <c r="Q44" s="89">
        <v>252</v>
      </c>
      <c r="T44" s="110"/>
    </row>
    <row r="45" spans="1:20" ht="24.95" customHeight="1">
      <c r="A45" s="45" t="s">
        <v>90</v>
      </c>
      <c r="B45" s="1">
        <v>15524</v>
      </c>
      <c r="C45" s="1">
        <v>205</v>
      </c>
      <c r="D45" s="89">
        <v>1127</v>
      </c>
      <c r="E45" s="89">
        <v>1518</v>
      </c>
      <c r="F45" s="89"/>
      <c r="G45" s="507"/>
      <c r="I45" s="694" t="s">
        <v>35</v>
      </c>
      <c r="J45" s="695"/>
      <c r="K45" s="1"/>
      <c r="L45" s="1"/>
      <c r="M45" s="89"/>
      <c r="N45" s="46" t="s">
        <v>29</v>
      </c>
      <c r="O45" s="83">
        <v>4029</v>
      </c>
      <c r="P45" s="84">
        <v>212</v>
      </c>
      <c r="Q45" s="89">
        <v>1045</v>
      </c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3095</v>
      </c>
      <c r="P46" s="84">
        <v>130</v>
      </c>
      <c r="Q46" s="89">
        <v>338</v>
      </c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>
        <v>3751</v>
      </c>
      <c r="P47" s="84">
        <v>239</v>
      </c>
      <c r="Q47" s="89">
        <v>1888</v>
      </c>
    </row>
    <row r="48" spans="1:20" ht="24.95" customHeight="1">
      <c r="A48" s="55"/>
      <c r="B48" s="89"/>
      <c r="C48" s="89"/>
      <c r="D48" s="89"/>
      <c r="E48" s="89"/>
      <c r="F48" s="89"/>
      <c r="I48" s="501"/>
      <c r="J48" s="502"/>
      <c r="K48" s="1"/>
      <c r="L48" s="1"/>
      <c r="M48" s="89"/>
      <c r="N48" s="46" t="s">
        <v>31</v>
      </c>
      <c r="O48" s="83">
        <v>9255</v>
      </c>
      <c r="P48" s="84">
        <v>479</v>
      </c>
      <c r="Q48" s="89">
        <v>3892</v>
      </c>
    </row>
    <row r="49" spans="1:17" ht="24.95" customHeight="1">
      <c r="A49" s="55"/>
      <c r="B49" s="89"/>
      <c r="C49" s="89"/>
      <c r="D49" s="89"/>
      <c r="E49" s="89"/>
      <c r="F49" s="89"/>
      <c r="I49" s="501"/>
      <c r="J49" s="502"/>
      <c r="K49" s="1"/>
      <c r="L49" s="47"/>
      <c r="M49" s="89"/>
      <c r="N49" s="46" t="s">
        <v>99</v>
      </c>
      <c r="O49" s="86">
        <v>8866</v>
      </c>
      <c r="P49" s="84">
        <v>333</v>
      </c>
      <c r="Q49" s="89">
        <v>2655</v>
      </c>
    </row>
    <row r="50" spans="1:17" ht="24.95" customHeight="1">
      <c r="A50" s="55"/>
      <c r="B50" s="89"/>
      <c r="C50" s="89"/>
      <c r="D50" s="89"/>
      <c r="E50" s="89"/>
      <c r="F50" s="89"/>
      <c r="I50" s="501"/>
      <c r="J50" s="502"/>
      <c r="K50" s="1"/>
      <c r="L50" s="47"/>
      <c r="M50" s="89"/>
      <c r="N50" s="46" t="s">
        <v>32</v>
      </c>
      <c r="O50" s="86">
        <v>4112</v>
      </c>
      <c r="P50" s="84">
        <v>145</v>
      </c>
      <c r="Q50" s="89">
        <v>599</v>
      </c>
    </row>
    <row r="51" spans="1:17" ht="24.95" customHeight="1">
      <c r="A51" s="45" t="s">
        <v>91</v>
      </c>
      <c r="B51" s="69">
        <f>K60</f>
        <v>13827</v>
      </c>
      <c r="C51" s="69">
        <f>L60</f>
        <v>640</v>
      </c>
      <c r="D51" s="69">
        <f>M60</f>
        <v>4543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>
        <v>3281</v>
      </c>
      <c r="P51" s="85">
        <v>189</v>
      </c>
      <c r="Q51" s="69">
        <v>1492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11059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14289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3297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62925</v>
      </c>
      <c r="C60" s="59">
        <f>SUM(C37:C59)</f>
        <v>1708</v>
      </c>
      <c r="D60" s="59">
        <f>SUM(D37:D59)</f>
        <v>11059</v>
      </c>
      <c r="E60" s="59">
        <f>SUM(E37:E59)</f>
        <v>1518</v>
      </c>
      <c r="F60" s="59">
        <f>SUM(F37:F59)</f>
        <v>0</v>
      </c>
      <c r="I60" s="97"/>
      <c r="J60" s="90"/>
      <c r="K60" s="56">
        <f>SUM(K37:K59)</f>
        <v>13827</v>
      </c>
      <c r="L60" s="56">
        <f>SUM(L37:L59)</f>
        <v>640</v>
      </c>
      <c r="M60" s="59">
        <f>SUM(M37:M59)</f>
        <v>4543</v>
      </c>
      <c r="N60" s="79" t="s">
        <v>19</v>
      </c>
      <c r="O60" s="58">
        <f>SUM(O37:O59)</f>
        <v>59778</v>
      </c>
      <c r="P60" s="58">
        <f>SUM(P37:P59)</f>
        <v>2034</v>
      </c>
      <c r="Q60" s="59">
        <f>SUM(Q37:Q59)</f>
        <v>14289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61407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458785</v>
      </c>
      <c r="C65" s="697"/>
      <c r="D65" s="61" t="s">
        <v>5</v>
      </c>
      <c r="E65" s="62">
        <f>SUM(C60,P60,C29,Q29,AC29,AP29)</f>
        <v>8618</v>
      </c>
      <c r="F65" s="688" t="s">
        <v>105</v>
      </c>
      <c r="G65" s="689"/>
      <c r="H65" s="690">
        <f>SUM(D29,R29,AD29,E60,AQ29)</f>
        <v>195579</v>
      </c>
      <c r="I65" s="691"/>
      <c r="J65" s="95" t="s">
        <v>106</v>
      </c>
      <c r="K65" s="109">
        <f>SUM(Q60,D60,E29,S29,AE29,AR29)</f>
        <v>37578</v>
      </c>
      <c r="L65" s="688" t="s">
        <v>108</v>
      </c>
      <c r="M65" s="689"/>
      <c r="N65" s="690">
        <f>SUM(F60,F29,U29,AG29,AT29)</f>
        <v>0</v>
      </c>
      <c r="O65" s="691"/>
    </row>
    <row r="66" spans="1:15" ht="15.75" customHeight="1">
      <c r="A66" s="506"/>
      <c r="B66" s="506"/>
      <c r="C66" s="506"/>
      <c r="D66" s="506"/>
      <c r="E66" s="506"/>
      <c r="F66" s="506"/>
      <c r="G66" s="506"/>
      <c r="H66" s="506"/>
      <c r="I66" s="506"/>
    </row>
    <row r="67" spans="1:15" ht="15.75" customHeight="1">
      <c r="A67" s="506"/>
      <c r="B67" s="506"/>
      <c r="C67" s="506"/>
      <c r="D67" s="506"/>
      <c r="E67" s="506"/>
      <c r="F67" s="506"/>
      <c r="G67" s="506"/>
      <c r="H67" s="506"/>
      <c r="I67" s="506"/>
    </row>
    <row r="68" spans="1:15" ht="15.75" customHeight="1">
      <c r="C68" s="506"/>
      <c r="D68" s="506"/>
      <c r="E68" s="506"/>
      <c r="F68" s="506"/>
      <c r="G68" s="506"/>
      <c r="H68" s="506"/>
      <c r="I68" s="506"/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0</v>
      </c>
    </row>
    <row r="71" spans="1:15" ht="18.75">
      <c r="A71" s="7" t="s">
        <v>48</v>
      </c>
      <c r="B71" s="8">
        <v>1560</v>
      </c>
      <c r="C71" s="8">
        <v>6330</v>
      </c>
      <c r="D71" s="63">
        <v>5130</v>
      </c>
      <c r="E71" s="34"/>
      <c r="F71" s="34">
        <f>SUM(B71:E71)</f>
        <v>13020</v>
      </c>
      <c r="G71" s="33"/>
      <c r="H71" s="33"/>
      <c r="I71" s="179"/>
      <c r="J71" s="506"/>
      <c r="K71" s="5">
        <v>0</v>
      </c>
      <c r="L71" s="5">
        <v>7</v>
      </c>
      <c r="M71" s="5">
        <f>L71+K71</f>
        <v>7</v>
      </c>
    </row>
    <row r="72" spans="1:15" ht="18.75">
      <c r="A72" s="7" t="s">
        <v>49</v>
      </c>
      <c r="B72" s="8">
        <v>1737</v>
      </c>
      <c r="C72" s="8">
        <v>0</v>
      </c>
      <c r="D72" s="63">
        <v>0</v>
      </c>
      <c r="E72" s="34">
        <v>0</v>
      </c>
      <c r="F72" s="34">
        <f>SUM(B72:E72)</f>
        <v>1737</v>
      </c>
      <c r="G72" s="33"/>
      <c r="H72" s="33"/>
      <c r="I72" s="180"/>
      <c r="J72" s="506"/>
      <c r="K72" s="66">
        <v>32</v>
      </c>
      <c r="L72" s="67">
        <v>84</v>
      </c>
      <c r="M72" s="5">
        <f>L72+K72</f>
        <v>116</v>
      </c>
    </row>
    <row r="73" spans="1:15" ht="18.75">
      <c r="A73" s="10" t="s">
        <v>50</v>
      </c>
      <c r="B73" s="8"/>
      <c r="C73" s="8"/>
      <c r="D73" s="63"/>
      <c r="E73" s="34"/>
      <c r="F73" s="34"/>
      <c r="G73" s="33"/>
      <c r="H73" s="33"/>
      <c r="I73" s="180"/>
      <c r="J73" s="506"/>
      <c r="K73" s="9">
        <f>K71/K72*100-100</f>
        <v>-100</v>
      </c>
      <c r="L73" s="9">
        <f>L71/L72*100-100</f>
        <v>-91.666666666666671</v>
      </c>
      <c r="M73" s="9">
        <f>M71/M72*100-100</f>
        <v>-93.965517241379317</v>
      </c>
    </row>
    <row r="74" spans="1:15" ht="18.75">
      <c r="A74" s="10" t="s">
        <v>50</v>
      </c>
      <c r="B74" s="8">
        <f>B71+B72</f>
        <v>3297</v>
      </c>
      <c r="C74" s="8">
        <f>C71+C72</f>
        <v>6330</v>
      </c>
      <c r="D74" s="8">
        <f>D71+D72</f>
        <v>5130</v>
      </c>
      <c r="E74" s="8">
        <f>E71+E72</f>
        <v>0</v>
      </c>
      <c r="F74" s="34">
        <f>SUM(B74:E74)</f>
        <v>14757</v>
      </c>
      <c r="G74" s="33"/>
      <c r="H74" s="33"/>
      <c r="I74" s="180"/>
      <c r="J74" s="506"/>
      <c r="K74" s="506"/>
      <c r="L74" s="506"/>
    </row>
    <row r="75" spans="1:15" ht="15.75" customHeight="1">
      <c r="I75" s="180"/>
      <c r="J75" s="506"/>
      <c r="K75" s="506"/>
      <c r="L75" s="506"/>
    </row>
    <row r="76" spans="1:15" ht="18.75">
      <c r="A76" s="7" t="s">
        <v>51</v>
      </c>
      <c r="B76" s="6"/>
      <c r="C76" s="6"/>
      <c r="I76" s="181"/>
    </row>
    <row r="77" spans="1:15" ht="15.75" customHeight="1">
      <c r="I77" s="181"/>
    </row>
    <row r="78" spans="1:15" ht="15.75" customHeight="1">
      <c r="I78" s="181"/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506"/>
      <c r="F80" s="506"/>
      <c r="G80" s="506"/>
      <c r="H80" s="506"/>
      <c r="I80" s="183">
        <f>SUM(I71:I79)</f>
        <v>0</v>
      </c>
      <c r="J80" s="92"/>
      <c r="K80" s="93"/>
    </row>
    <row r="81" spans="1:15" ht="23.25">
      <c r="A81" s="687"/>
      <c r="B81" s="685"/>
      <c r="C81" s="686"/>
      <c r="D81" s="685"/>
      <c r="E81" s="506"/>
      <c r="F81" s="506"/>
      <c r="G81" s="506"/>
      <c r="H81" s="506"/>
      <c r="I81" s="506"/>
      <c r="J81" s="92"/>
      <c r="K81" s="93"/>
    </row>
    <row r="82" spans="1:15" ht="23.25">
      <c r="A82" s="687"/>
      <c r="B82" s="685"/>
      <c r="C82" s="686"/>
      <c r="D82" s="685"/>
      <c r="E82" s="506"/>
      <c r="F82" s="506"/>
      <c r="G82" s="506"/>
      <c r="H82" s="506"/>
      <c r="I82" s="506"/>
      <c r="J82" s="94"/>
      <c r="K82" s="93"/>
    </row>
    <row r="83" spans="1:15" ht="24">
      <c r="A83" s="684"/>
      <c r="B83" s="685"/>
      <c r="C83" s="686"/>
      <c r="D83" s="685"/>
      <c r="E83" s="506"/>
      <c r="F83" s="506"/>
      <c r="G83" s="506"/>
      <c r="H83" s="506"/>
      <c r="I83" s="506"/>
      <c r="J83" s="93"/>
      <c r="K83" s="93"/>
    </row>
    <row r="84" spans="1:15" ht="24">
      <c r="A84" s="684"/>
      <c r="B84" s="685"/>
      <c r="C84" s="686"/>
      <c r="D84" s="685"/>
      <c r="E84" s="506"/>
      <c r="F84" s="506"/>
      <c r="G84" s="506"/>
      <c r="H84" s="506"/>
      <c r="I84" s="506"/>
      <c r="J84" s="93"/>
      <c r="K84" s="93"/>
    </row>
    <row r="85" spans="1:15" ht="24">
      <c r="A85" s="684"/>
      <c r="B85" s="685"/>
      <c r="C85" s="686"/>
      <c r="D85" s="685"/>
      <c r="E85" s="506"/>
      <c r="F85" s="506"/>
      <c r="G85" s="506"/>
      <c r="H85" s="506"/>
      <c r="I85" s="506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85:B85"/>
    <mergeCell ref="C85:D85"/>
    <mergeCell ref="A82:B82"/>
    <mergeCell ref="C82:D82"/>
    <mergeCell ref="A83:B83"/>
    <mergeCell ref="C83:D83"/>
    <mergeCell ref="A84:B84"/>
    <mergeCell ref="C84:D84"/>
    <mergeCell ref="L65:M65"/>
    <mergeCell ref="N65:O65"/>
    <mergeCell ref="K78:L78"/>
    <mergeCell ref="K79:L79"/>
    <mergeCell ref="A80:D80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37:J37"/>
    <mergeCell ref="I38:J38"/>
    <mergeCell ref="I39:J39"/>
    <mergeCell ref="A1:J1"/>
    <mergeCell ref="O1:V1"/>
    <mergeCell ref="AA1:AH1"/>
    <mergeCell ref="AN1:AU1"/>
    <mergeCell ref="A2:J2"/>
    <mergeCell ref="O2:V2"/>
    <mergeCell ref="AA2:AH2"/>
    <mergeCell ref="AN2:AU2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51"/>
  <sheetViews>
    <sheetView topLeftCell="A22" zoomScale="110" zoomScaleNormal="110" zoomScaleSheetLayoutView="110" workbookViewId="0">
      <selection activeCell="D47" sqref="D47"/>
    </sheetView>
  </sheetViews>
  <sheetFormatPr defaultColWidth="14.42578125" defaultRowHeight="15" customHeight="1"/>
  <cols>
    <col min="1" max="1" width="11.5703125" bestFit="1" customWidth="1"/>
    <col min="2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13" ht="20.25" customHeight="1">
      <c r="A1" s="660" t="s">
        <v>323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13" ht="27">
      <c r="A2" s="509" t="s">
        <v>52</v>
      </c>
      <c r="B2" s="217" t="s">
        <v>53</v>
      </c>
      <c r="C2" s="662" t="s">
        <v>54</v>
      </c>
      <c r="D2" s="662"/>
      <c r="E2" s="218" t="s">
        <v>55</v>
      </c>
      <c r="F2" s="509" t="s">
        <v>56</v>
      </c>
      <c r="G2" s="509" t="s">
        <v>57</v>
      </c>
      <c r="H2" s="509" t="s">
        <v>58</v>
      </c>
    </row>
    <row r="3" spans="1:13" ht="40.5">
      <c r="A3" s="19"/>
      <c r="B3" s="219"/>
      <c r="C3" s="663"/>
      <c r="D3" s="663"/>
      <c r="E3" s="121"/>
      <c r="F3" s="19"/>
      <c r="G3" s="19"/>
      <c r="H3" s="511" t="s">
        <v>321</v>
      </c>
    </row>
    <row r="4" spans="1:13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13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</row>
    <row r="6" spans="1:13">
      <c r="A6" s="19">
        <v>52</v>
      </c>
      <c r="B6" s="219">
        <v>12.55</v>
      </c>
      <c r="C6" s="659" t="s">
        <v>312</v>
      </c>
      <c r="D6" s="659"/>
      <c r="E6" s="122">
        <v>126.09</v>
      </c>
      <c r="F6" s="11">
        <v>2</v>
      </c>
      <c r="G6" s="11">
        <f>F6*E6</f>
        <v>252.18</v>
      </c>
      <c r="H6" s="20" t="s">
        <v>232</v>
      </c>
      <c r="J6" s="129"/>
      <c r="L6" s="15"/>
      <c r="M6" s="16"/>
    </row>
    <row r="7" spans="1:13">
      <c r="A7" s="19">
        <v>53</v>
      </c>
      <c r="B7" s="510">
        <v>7</v>
      </c>
      <c r="C7" s="659" t="s">
        <v>312</v>
      </c>
      <c r="D7" s="659"/>
      <c r="E7" s="122">
        <v>126.09</v>
      </c>
      <c r="F7" s="11">
        <v>2</v>
      </c>
      <c r="G7" s="11">
        <f>F7*E7</f>
        <v>252.18</v>
      </c>
      <c r="H7" s="20" t="s">
        <v>232</v>
      </c>
      <c r="J7" s="129">
        <v>1</v>
      </c>
      <c r="L7" s="15"/>
      <c r="M7" s="16"/>
    </row>
    <row r="8" spans="1:13">
      <c r="A8" s="19">
        <v>57</v>
      </c>
      <c r="B8" s="510">
        <v>6.15</v>
      </c>
      <c r="C8" s="666" t="s">
        <v>231</v>
      </c>
      <c r="D8" s="667"/>
      <c r="E8" s="19">
        <v>241.62</v>
      </c>
      <c r="F8" s="19">
        <v>4</v>
      </c>
      <c r="G8" s="19">
        <v>241.62</v>
      </c>
      <c r="H8" s="20" t="s">
        <v>232</v>
      </c>
      <c r="J8" s="129"/>
      <c r="L8" s="15"/>
      <c r="M8" s="16"/>
    </row>
    <row r="9" spans="1:13">
      <c r="A9" s="19">
        <v>58</v>
      </c>
      <c r="B9" s="219">
        <v>6.3</v>
      </c>
      <c r="C9" s="711" t="s">
        <v>122</v>
      </c>
      <c r="D9" s="712"/>
      <c r="E9" s="121">
        <v>259.94</v>
      </c>
      <c r="F9" s="19">
        <v>6</v>
      </c>
      <c r="G9" s="19">
        <v>259.94</v>
      </c>
      <c r="H9" s="20" t="s">
        <v>59</v>
      </c>
      <c r="J9" s="417">
        <v>1</v>
      </c>
      <c r="L9" s="15"/>
      <c r="M9" s="16"/>
    </row>
    <row r="10" spans="1:13">
      <c r="A10" s="19">
        <v>61</v>
      </c>
      <c r="B10" s="510">
        <v>12.3</v>
      </c>
      <c r="C10" s="666" t="s">
        <v>318</v>
      </c>
      <c r="D10" s="667"/>
      <c r="E10" s="19">
        <v>200</v>
      </c>
      <c r="F10" s="19">
        <v>6</v>
      </c>
      <c r="G10" s="19">
        <v>200</v>
      </c>
      <c r="H10" s="20" t="s">
        <v>232</v>
      </c>
      <c r="J10" s="417"/>
      <c r="L10" s="15"/>
      <c r="M10" s="16"/>
    </row>
    <row r="11" spans="1:13">
      <c r="A11" s="19">
        <v>61</v>
      </c>
      <c r="B11" s="510">
        <v>18.45</v>
      </c>
      <c r="C11" s="666" t="s">
        <v>148</v>
      </c>
      <c r="D11" s="667"/>
      <c r="E11" s="19">
        <v>107.23</v>
      </c>
      <c r="F11" s="19">
        <v>0</v>
      </c>
      <c r="G11" s="19">
        <v>10</v>
      </c>
      <c r="H11" s="511" t="s">
        <v>230</v>
      </c>
      <c r="J11" s="417"/>
      <c r="L11" s="15"/>
      <c r="M11" s="16"/>
    </row>
    <row r="12" spans="1:13">
      <c r="A12" s="19">
        <v>63</v>
      </c>
      <c r="B12" s="219">
        <v>13.15</v>
      </c>
      <c r="C12" s="666" t="s">
        <v>319</v>
      </c>
      <c r="D12" s="667"/>
      <c r="E12" s="121">
        <v>240.28</v>
      </c>
      <c r="F12" s="19">
        <v>1</v>
      </c>
      <c r="G12" s="19">
        <f>F12*E12</f>
        <v>240.28</v>
      </c>
      <c r="H12" s="20" t="s">
        <v>232</v>
      </c>
      <c r="J12" s="417">
        <v>1</v>
      </c>
      <c r="L12" s="15"/>
      <c r="M12" s="16"/>
    </row>
    <row r="13" spans="1:13" ht="15" customHeight="1">
      <c r="A13" s="19">
        <v>66</v>
      </c>
      <c r="B13" s="510">
        <v>5.45</v>
      </c>
      <c r="C13" s="714" t="s">
        <v>94</v>
      </c>
      <c r="D13" s="715"/>
      <c r="E13" s="19">
        <v>231.38</v>
      </c>
      <c r="F13" s="19">
        <v>8</v>
      </c>
      <c r="G13" s="19">
        <v>231.38</v>
      </c>
      <c r="H13" s="20" t="s">
        <v>59</v>
      </c>
      <c r="J13" s="129"/>
      <c r="L13" s="15"/>
      <c r="M13" s="16"/>
    </row>
    <row r="14" spans="1:13" ht="15" customHeight="1">
      <c r="A14" s="11">
        <v>67</v>
      </c>
      <c r="B14" s="120">
        <v>5.3</v>
      </c>
      <c r="C14" s="659" t="s">
        <v>95</v>
      </c>
      <c r="D14" s="659"/>
      <c r="E14" s="122">
        <v>99.64</v>
      </c>
      <c r="F14" s="11">
        <v>2</v>
      </c>
      <c r="G14" s="11">
        <v>99.64</v>
      </c>
      <c r="H14" s="20" t="s">
        <v>59</v>
      </c>
      <c r="J14" s="417"/>
      <c r="L14" s="15"/>
      <c r="M14" s="16"/>
    </row>
    <row r="15" spans="1:13" ht="15" customHeight="1">
      <c r="A15" s="11">
        <v>68</v>
      </c>
      <c r="B15" s="120">
        <v>16.45</v>
      </c>
      <c r="C15" s="716" t="s">
        <v>121</v>
      </c>
      <c r="D15" s="716"/>
      <c r="E15" s="19">
        <v>191.77</v>
      </c>
      <c r="F15" s="19">
        <v>0</v>
      </c>
      <c r="G15" s="19">
        <v>65.81</v>
      </c>
      <c r="H15" s="20" t="s">
        <v>59</v>
      </c>
      <c r="J15" s="129"/>
      <c r="L15" s="15"/>
      <c r="M15" s="16"/>
    </row>
    <row r="16" spans="1:13" ht="15" customHeight="1">
      <c r="A16" s="11">
        <v>69</v>
      </c>
      <c r="B16" s="120">
        <v>6.3</v>
      </c>
      <c r="C16" s="659" t="s">
        <v>277</v>
      </c>
      <c r="D16" s="659"/>
      <c r="E16" s="122">
        <v>297.29000000000002</v>
      </c>
      <c r="F16" s="11">
        <v>2</v>
      </c>
      <c r="G16" s="11">
        <v>297.29000000000002</v>
      </c>
      <c r="H16" s="20" t="s">
        <v>232</v>
      </c>
      <c r="J16" s="129">
        <v>1</v>
      </c>
      <c r="L16" s="15"/>
      <c r="M16" s="16"/>
    </row>
    <row r="17" spans="1:13">
      <c r="A17" s="19" t="s">
        <v>101</v>
      </c>
      <c r="B17" s="219">
        <v>5.3</v>
      </c>
      <c r="C17" s="659" t="s">
        <v>60</v>
      </c>
      <c r="D17" s="659"/>
      <c r="E17" s="121">
        <v>519.36</v>
      </c>
      <c r="F17" s="19">
        <v>13</v>
      </c>
      <c r="G17" s="19">
        <v>519.36</v>
      </c>
      <c r="H17" s="20" t="s">
        <v>59</v>
      </c>
      <c r="J17" s="417">
        <v>1</v>
      </c>
      <c r="L17" s="15"/>
      <c r="M17" s="16"/>
    </row>
    <row r="18" spans="1:13" ht="18.75">
      <c r="A18" s="19"/>
      <c r="B18" s="219"/>
      <c r="C18" s="664" t="s">
        <v>21</v>
      </c>
      <c r="D18" s="664"/>
      <c r="E18" s="121"/>
      <c r="F18" s="19"/>
      <c r="G18" s="19"/>
      <c r="H18" s="20"/>
      <c r="J18" s="129"/>
      <c r="L18" s="15"/>
      <c r="M18" s="16"/>
    </row>
    <row r="19" spans="1:13" ht="15" customHeight="1">
      <c r="A19" s="19">
        <v>24</v>
      </c>
      <c r="B19" s="219">
        <v>5.05</v>
      </c>
      <c r="C19" s="673" t="s">
        <v>97</v>
      </c>
      <c r="D19" s="674"/>
      <c r="E19" s="121">
        <v>33.56</v>
      </c>
      <c r="F19" s="19">
        <v>2</v>
      </c>
      <c r="G19" s="19">
        <f>F19*E19</f>
        <v>67.12</v>
      </c>
      <c r="H19" s="20" t="s">
        <v>232</v>
      </c>
      <c r="J19" s="129"/>
      <c r="L19" s="15"/>
      <c r="M19" s="16"/>
    </row>
    <row r="20" spans="1:13">
      <c r="A20" s="19">
        <v>31</v>
      </c>
      <c r="B20" s="219">
        <v>12.55</v>
      </c>
      <c r="C20" s="659" t="s">
        <v>93</v>
      </c>
      <c r="D20" s="659"/>
      <c r="E20" s="121">
        <v>54.8</v>
      </c>
      <c r="F20" s="19">
        <v>2</v>
      </c>
      <c r="G20" s="19">
        <v>54.8</v>
      </c>
      <c r="H20" s="20" t="s">
        <v>59</v>
      </c>
      <c r="J20" s="129"/>
      <c r="L20" s="15"/>
      <c r="M20" s="16"/>
    </row>
    <row r="21" spans="1:13">
      <c r="A21" s="19">
        <v>34</v>
      </c>
      <c r="B21" s="219">
        <v>13</v>
      </c>
      <c r="C21" s="659" t="s">
        <v>120</v>
      </c>
      <c r="D21" s="659"/>
      <c r="E21" s="121">
        <v>36.369999999999997</v>
      </c>
      <c r="F21" s="19">
        <v>2</v>
      </c>
      <c r="G21" s="19">
        <f>F21*E21</f>
        <v>72.739999999999995</v>
      </c>
      <c r="H21" s="13" t="s">
        <v>59</v>
      </c>
      <c r="J21" s="129"/>
      <c r="L21" s="15"/>
      <c r="M21" s="16"/>
    </row>
    <row r="22" spans="1:13">
      <c r="A22" s="19">
        <v>70</v>
      </c>
      <c r="B22" s="219">
        <v>7</v>
      </c>
      <c r="C22" s="659" t="s">
        <v>151</v>
      </c>
      <c r="D22" s="659"/>
      <c r="E22" s="121">
        <v>135.61000000000001</v>
      </c>
      <c r="F22" s="19">
        <v>2</v>
      </c>
      <c r="G22" s="19">
        <f>F22*E22</f>
        <v>271.22000000000003</v>
      </c>
      <c r="H22" s="20" t="s">
        <v>232</v>
      </c>
      <c r="J22" s="129">
        <v>1</v>
      </c>
      <c r="L22" s="15"/>
      <c r="M22" s="16"/>
    </row>
    <row r="23" spans="1:13" ht="15" customHeight="1">
      <c r="A23" s="19">
        <v>71</v>
      </c>
      <c r="B23" s="510">
        <v>7.05</v>
      </c>
      <c r="C23" s="659" t="s">
        <v>313</v>
      </c>
      <c r="D23" s="659"/>
      <c r="E23" s="122">
        <v>283.18</v>
      </c>
      <c r="F23" s="11">
        <v>4</v>
      </c>
      <c r="G23" s="11">
        <v>283.18</v>
      </c>
      <c r="H23" s="20" t="s">
        <v>232</v>
      </c>
      <c r="J23" s="417">
        <v>1</v>
      </c>
      <c r="L23" s="15"/>
      <c r="M23" s="16"/>
    </row>
    <row r="24" spans="1:13">
      <c r="A24" s="19">
        <v>72</v>
      </c>
      <c r="B24" s="219">
        <v>8</v>
      </c>
      <c r="C24" s="659" t="s">
        <v>151</v>
      </c>
      <c r="D24" s="659"/>
      <c r="E24" s="121">
        <v>140.62</v>
      </c>
      <c r="F24" s="19">
        <v>2</v>
      </c>
      <c r="G24" s="19">
        <f>F24*E24</f>
        <v>281.24</v>
      </c>
      <c r="H24" s="20" t="s">
        <v>59</v>
      </c>
      <c r="J24" s="129">
        <v>1</v>
      </c>
      <c r="L24" s="15"/>
      <c r="M24" s="16"/>
    </row>
    <row r="25" spans="1:13">
      <c r="A25" s="19" t="s">
        <v>257</v>
      </c>
      <c r="B25" s="219">
        <v>14</v>
      </c>
      <c r="C25" s="659" t="s">
        <v>252</v>
      </c>
      <c r="D25" s="659"/>
      <c r="E25" s="121">
        <v>239.28</v>
      </c>
      <c r="F25" s="19">
        <v>2</v>
      </c>
      <c r="G25" s="19">
        <f>F25*E25</f>
        <v>478.56</v>
      </c>
      <c r="H25" s="20" t="s">
        <v>232</v>
      </c>
      <c r="J25" s="129">
        <v>1</v>
      </c>
      <c r="L25" s="15"/>
      <c r="M25" s="16"/>
    </row>
    <row r="26" spans="1:13">
      <c r="A26" s="19" t="s">
        <v>292</v>
      </c>
      <c r="B26" s="219">
        <v>13</v>
      </c>
      <c r="C26" s="659" t="s">
        <v>22</v>
      </c>
      <c r="D26" s="659"/>
      <c r="E26" s="121">
        <v>444.96</v>
      </c>
      <c r="F26" s="19">
        <v>6</v>
      </c>
      <c r="G26" s="19">
        <v>444.96</v>
      </c>
      <c r="H26" s="20" t="s">
        <v>232</v>
      </c>
      <c r="J26" s="417">
        <v>1</v>
      </c>
      <c r="L26" s="15"/>
      <c r="M26" s="16"/>
    </row>
    <row r="27" spans="1:13">
      <c r="A27" s="19" t="s">
        <v>150</v>
      </c>
      <c r="B27" s="219">
        <v>13.3</v>
      </c>
      <c r="C27" s="659" t="s">
        <v>146</v>
      </c>
      <c r="D27" s="659"/>
      <c r="E27" s="121">
        <v>433.34</v>
      </c>
      <c r="F27" s="19">
        <v>6</v>
      </c>
      <c r="G27" s="19">
        <v>433.34</v>
      </c>
      <c r="H27" s="20" t="s">
        <v>59</v>
      </c>
      <c r="J27" s="417">
        <v>1</v>
      </c>
      <c r="L27" s="15"/>
      <c r="M27" s="16"/>
    </row>
    <row r="28" spans="1:13">
      <c r="A28" s="11">
        <v>79</v>
      </c>
      <c r="B28" s="12">
        <v>6</v>
      </c>
      <c r="C28" s="717" t="s">
        <v>96</v>
      </c>
      <c r="D28" s="718"/>
      <c r="E28" s="11">
        <v>278.91000000000003</v>
      </c>
      <c r="F28" s="11">
        <v>8</v>
      </c>
      <c r="G28" s="11">
        <v>278.91000000000003</v>
      </c>
      <c r="H28" s="20" t="s">
        <v>59</v>
      </c>
      <c r="J28" s="417">
        <v>1</v>
      </c>
      <c r="L28" s="15"/>
      <c r="M28" s="16"/>
    </row>
    <row r="29" spans="1:13">
      <c r="A29" s="19">
        <v>80</v>
      </c>
      <c r="B29" s="219">
        <v>15.1</v>
      </c>
      <c r="C29" s="672" t="s">
        <v>62</v>
      </c>
      <c r="D29" s="672"/>
      <c r="E29" s="121">
        <v>49.76</v>
      </c>
      <c r="F29" s="19">
        <v>2</v>
      </c>
      <c r="G29" s="19">
        <v>49.76</v>
      </c>
      <c r="H29" s="20" t="s">
        <v>59</v>
      </c>
      <c r="J29" s="417"/>
      <c r="L29" s="15"/>
      <c r="M29" s="16"/>
    </row>
    <row r="30" spans="1:13">
      <c r="A30" s="19">
        <v>82</v>
      </c>
      <c r="B30" s="219">
        <v>15.5</v>
      </c>
      <c r="C30" s="672" t="s">
        <v>63</v>
      </c>
      <c r="D30" s="672"/>
      <c r="E30" s="121">
        <v>44.76</v>
      </c>
      <c r="F30" s="19">
        <v>2</v>
      </c>
      <c r="G30" s="19">
        <v>44.76</v>
      </c>
      <c r="H30" s="20" t="s">
        <v>59</v>
      </c>
      <c r="J30" s="417"/>
      <c r="L30" s="15"/>
      <c r="M30" s="16"/>
    </row>
    <row r="31" spans="1:13">
      <c r="A31" s="19">
        <v>82</v>
      </c>
      <c r="B31" s="510">
        <v>16.55</v>
      </c>
      <c r="C31" s="673" t="s">
        <v>97</v>
      </c>
      <c r="D31" s="674"/>
      <c r="E31" s="19">
        <v>31</v>
      </c>
      <c r="F31" s="19">
        <v>2</v>
      </c>
      <c r="G31" s="19">
        <v>31</v>
      </c>
      <c r="H31" s="20" t="s">
        <v>59</v>
      </c>
      <c r="I31" s="16" t="s">
        <v>322</v>
      </c>
      <c r="J31" s="417"/>
      <c r="L31" s="15"/>
      <c r="M31" s="16"/>
    </row>
    <row r="32" spans="1:13">
      <c r="A32" s="19">
        <v>83</v>
      </c>
      <c r="B32" s="510">
        <v>11.15</v>
      </c>
      <c r="C32" s="673" t="s">
        <v>149</v>
      </c>
      <c r="D32" s="674"/>
      <c r="E32" s="19">
        <v>37.590000000000003</v>
      </c>
      <c r="F32" s="19">
        <v>2</v>
      </c>
      <c r="G32" s="19">
        <f>F32*E32</f>
        <v>75.180000000000007</v>
      </c>
      <c r="H32" s="20" t="s">
        <v>59</v>
      </c>
      <c r="J32" s="417"/>
      <c r="L32" s="15"/>
      <c r="M32" s="16"/>
    </row>
    <row r="33" spans="1:20">
      <c r="A33" s="19">
        <v>84</v>
      </c>
      <c r="B33" s="510">
        <v>16</v>
      </c>
      <c r="C33" s="672" t="s">
        <v>320</v>
      </c>
      <c r="D33" s="672"/>
      <c r="E33" s="19">
        <v>255.89</v>
      </c>
      <c r="F33" s="19">
        <v>4</v>
      </c>
      <c r="G33" s="19">
        <v>255.89</v>
      </c>
      <c r="H33" s="20" t="s">
        <v>232</v>
      </c>
      <c r="J33" s="417">
        <v>1</v>
      </c>
      <c r="L33" s="15"/>
      <c r="M33" s="16"/>
    </row>
    <row r="34" spans="1:20">
      <c r="A34" s="19">
        <v>85</v>
      </c>
      <c r="B34" s="510">
        <v>6.3</v>
      </c>
      <c r="C34" s="672" t="s">
        <v>98</v>
      </c>
      <c r="D34" s="672"/>
      <c r="E34" s="19">
        <v>267.2</v>
      </c>
      <c r="F34" s="19">
        <v>6</v>
      </c>
      <c r="G34" s="19">
        <v>267.2</v>
      </c>
      <c r="H34" s="20" t="s">
        <v>59</v>
      </c>
      <c r="J34" s="417">
        <v>1</v>
      </c>
      <c r="L34" s="15"/>
      <c r="M34" s="16"/>
    </row>
    <row r="35" spans="1:20">
      <c r="A35" s="19">
        <v>89</v>
      </c>
      <c r="B35" s="219">
        <v>5.45</v>
      </c>
      <c r="C35" s="659" t="s">
        <v>254</v>
      </c>
      <c r="D35" s="659"/>
      <c r="E35" s="121">
        <v>224.25</v>
      </c>
      <c r="F35" s="19">
        <v>4</v>
      </c>
      <c r="G35" s="19">
        <v>224.25</v>
      </c>
      <c r="H35" s="20" t="s">
        <v>232</v>
      </c>
      <c r="J35" s="417"/>
      <c r="L35" s="15"/>
      <c r="M35" s="16"/>
    </row>
    <row r="36" spans="1:20">
      <c r="A36" s="19">
        <v>91</v>
      </c>
      <c r="B36" s="219">
        <v>5</v>
      </c>
      <c r="C36" s="659" t="s">
        <v>280</v>
      </c>
      <c r="D36" s="659"/>
      <c r="E36" s="121">
        <v>198.44</v>
      </c>
      <c r="F36" s="19">
        <v>6</v>
      </c>
      <c r="G36" s="19">
        <v>198.44</v>
      </c>
      <c r="H36" s="20" t="s">
        <v>59</v>
      </c>
      <c r="J36" s="417"/>
      <c r="L36" s="15"/>
      <c r="M36" s="16"/>
    </row>
    <row r="37" spans="1:20" ht="13.5" customHeight="1">
      <c r="A37" s="19"/>
      <c r="B37" s="219"/>
      <c r="C37" s="663"/>
      <c r="D37" s="663"/>
      <c r="E37" s="122"/>
      <c r="F37" s="11"/>
      <c r="G37" s="11"/>
      <c r="H37" s="20"/>
      <c r="J37" s="15"/>
      <c r="L37" s="15"/>
      <c r="M37" s="17"/>
      <c r="N37" s="64"/>
      <c r="O37" s="65"/>
      <c r="P37" s="17"/>
      <c r="Q37" s="17"/>
      <c r="R37" s="17"/>
      <c r="S37" s="18"/>
    </row>
    <row r="38" spans="1:20" ht="15" customHeight="1">
      <c r="A38" s="19"/>
      <c r="B38" s="219"/>
      <c r="C38" s="662" t="s">
        <v>61</v>
      </c>
      <c r="D38" s="662"/>
      <c r="E38" s="121"/>
      <c r="F38" s="19">
        <f>SUM(F6:F36)</f>
        <v>110</v>
      </c>
      <c r="G38" s="19">
        <f>SUM(G6:G36)</f>
        <v>6482.2300000000014</v>
      </c>
      <c r="H38" s="20"/>
    </row>
    <row r="41" spans="1:20" ht="19.5" customHeight="1">
      <c r="A41" s="675" t="s">
        <v>114</v>
      </c>
      <c r="B41" s="676"/>
      <c r="C41" s="676"/>
      <c r="D41" s="676"/>
      <c r="E41" s="676"/>
      <c r="F41" s="676"/>
      <c r="J41" s="512" t="s">
        <v>124</v>
      </c>
      <c r="K41" s="677"/>
      <c r="L41" s="677"/>
    </row>
    <row r="42" spans="1:20" ht="49.5">
      <c r="A42" s="513" t="s">
        <v>119</v>
      </c>
      <c r="B42" s="514" t="s">
        <v>53</v>
      </c>
      <c r="C42" s="514" t="s">
        <v>113</v>
      </c>
      <c r="D42" s="514" t="s">
        <v>4</v>
      </c>
      <c r="E42" s="514" t="s">
        <v>5</v>
      </c>
      <c r="F42" s="514" t="s">
        <v>115</v>
      </c>
      <c r="G42" s="114" t="s">
        <v>7</v>
      </c>
      <c r="H42" s="513" t="s">
        <v>116</v>
      </c>
      <c r="I42" s="678" t="s">
        <v>140</v>
      </c>
      <c r="J42" s="678"/>
      <c r="K42" s="678" t="s">
        <v>141</v>
      </c>
      <c r="L42" s="678"/>
      <c r="O42" s="678" t="s">
        <v>125</v>
      </c>
      <c r="P42" s="678"/>
      <c r="Q42" s="678" t="s">
        <v>126</v>
      </c>
      <c r="R42" s="678"/>
    </row>
    <row r="43" spans="1:20" ht="20.100000000000001" customHeight="1">
      <c r="A43" s="88">
        <v>1</v>
      </c>
      <c r="B43" s="727" t="s">
        <v>245</v>
      </c>
      <c r="C43" s="728"/>
      <c r="D43" s="728"/>
      <c r="E43" s="728"/>
      <c r="F43" s="728"/>
      <c r="G43" s="728"/>
      <c r="H43" s="729"/>
      <c r="I43" s="679"/>
      <c r="J43" s="679"/>
      <c r="K43" s="679"/>
      <c r="L43" s="679"/>
      <c r="O43" s="679" t="s">
        <v>127</v>
      </c>
      <c r="P43" s="679"/>
      <c r="Q43" s="679" t="s">
        <v>136</v>
      </c>
      <c r="R43" s="679"/>
      <c r="S43">
        <v>434</v>
      </c>
      <c r="T43" s="15" t="s">
        <v>131</v>
      </c>
    </row>
    <row r="44" spans="1:20" ht="20.100000000000001" customHeight="1">
      <c r="A44" s="88">
        <v>2</v>
      </c>
      <c r="B44" s="123">
        <v>15.45</v>
      </c>
      <c r="C44" s="113">
        <v>246</v>
      </c>
      <c r="D44" s="19">
        <v>5974</v>
      </c>
      <c r="E44" s="19">
        <v>55</v>
      </c>
      <c r="F44" s="119">
        <v>232.2</v>
      </c>
      <c r="G44" s="115">
        <f t="shared" ref="G44:G47" si="0">D44/F44</f>
        <v>25.727820844099917</v>
      </c>
      <c r="H44" s="34">
        <v>1</v>
      </c>
      <c r="I44" s="679" t="s">
        <v>128</v>
      </c>
      <c r="J44" s="679"/>
      <c r="K44" s="679" t="s">
        <v>138</v>
      </c>
      <c r="L44" s="679"/>
      <c r="O44" s="679" t="s">
        <v>128</v>
      </c>
      <c r="P44" s="679"/>
      <c r="Q44" s="679" t="s">
        <v>137</v>
      </c>
      <c r="R44" s="679"/>
      <c r="S44">
        <v>60</v>
      </c>
      <c r="T44" s="15" t="s">
        <v>132</v>
      </c>
    </row>
    <row r="45" spans="1:20" ht="20.100000000000001" customHeight="1">
      <c r="A45" s="88"/>
      <c r="B45" s="123"/>
      <c r="C45" s="113"/>
      <c r="D45" s="19"/>
      <c r="E45" s="19"/>
      <c r="F45" s="119"/>
      <c r="G45" s="115"/>
      <c r="H45" s="34"/>
      <c r="I45" s="680"/>
      <c r="J45" s="681"/>
      <c r="K45" s="679"/>
      <c r="L45" s="679"/>
      <c r="O45" s="679" t="s">
        <v>129</v>
      </c>
      <c r="P45" s="679"/>
      <c r="Q45" s="679" t="s">
        <v>138</v>
      </c>
      <c r="R45" s="679"/>
      <c r="S45">
        <v>170</v>
      </c>
      <c r="T45" s="15" t="s">
        <v>133</v>
      </c>
    </row>
    <row r="46" spans="1:20" ht="20.100000000000001" customHeight="1">
      <c r="A46" s="34"/>
      <c r="B46" s="119"/>
      <c r="C46" s="113"/>
      <c r="D46" s="19"/>
      <c r="E46" s="19"/>
      <c r="F46" s="119"/>
      <c r="G46" s="115"/>
      <c r="H46" s="34"/>
      <c r="I46" s="679"/>
      <c r="J46" s="679"/>
      <c r="K46" s="679"/>
      <c r="L46" s="679"/>
      <c r="O46" s="679" t="s">
        <v>130</v>
      </c>
      <c r="P46" s="679"/>
      <c r="Q46" s="679" t="s">
        <v>139</v>
      </c>
      <c r="R46" s="679"/>
      <c r="S46">
        <v>1078</v>
      </c>
      <c r="T46" s="15" t="s">
        <v>134</v>
      </c>
    </row>
    <row r="47" spans="1:20" ht="20.100000000000001" customHeight="1">
      <c r="A47" s="34"/>
      <c r="B47" s="116"/>
      <c r="C47" s="116"/>
      <c r="D47" s="116">
        <f>SUM(D43:D46)</f>
        <v>5974</v>
      </c>
      <c r="E47" s="116">
        <f>SUM(E43:E46)</f>
        <v>55</v>
      </c>
      <c r="F47" s="119">
        <f>SUM(F43:F46)</f>
        <v>232.2</v>
      </c>
      <c r="G47" s="115">
        <f t="shared" si="0"/>
        <v>25.727820844099917</v>
      </c>
      <c r="H47" s="116">
        <f>SUM(H43:H46)</f>
        <v>1</v>
      </c>
      <c r="I47" s="682"/>
      <c r="J47" s="682"/>
      <c r="K47" s="682"/>
      <c r="L47" s="682"/>
      <c r="O47" s="680" t="s">
        <v>142</v>
      </c>
      <c r="P47" s="681"/>
      <c r="Q47" s="679" t="s">
        <v>152</v>
      </c>
      <c r="R47" s="679"/>
      <c r="S47">
        <v>191</v>
      </c>
      <c r="T47" s="15" t="s">
        <v>135</v>
      </c>
    </row>
    <row r="51" spans="6:6" ht="15" customHeight="1">
      <c r="F51" s="16"/>
    </row>
  </sheetData>
  <mergeCells count="65">
    <mergeCell ref="B43:H43"/>
    <mergeCell ref="C12:D12"/>
    <mergeCell ref="A1:H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36:D36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7:D37"/>
    <mergeCell ref="C38:D38"/>
    <mergeCell ref="A41:F41"/>
    <mergeCell ref="K41:L41"/>
    <mergeCell ref="I42:J42"/>
    <mergeCell ref="K42:L42"/>
    <mergeCell ref="O42:P42"/>
    <mergeCell ref="Q42:R42"/>
    <mergeCell ref="I43:J43"/>
    <mergeCell ref="K43:L43"/>
    <mergeCell ref="O43:P43"/>
    <mergeCell ref="Q43:R43"/>
    <mergeCell ref="I44:J44"/>
    <mergeCell ref="K44:L44"/>
    <mergeCell ref="O44:P44"/>
    <mergeCell ref="Q44:R44"/>
    <mergeCell ref="I45:J45"/>
    <mergeCell ref="K45:L45"/>
    <mergeCell ref="O45:P45"/>
    <mergeCell ref="Q45:R45"/>
    <mergeCell ref="I46:J46"/>
    <mergeCell ref="K46:L46"/>
    <mergeCell ref="O46:P46"/>
    <mergeCell ref="Q46:R46"/>
    <mergeCell ref="I47:J47"/>
    <mergeCell ref="K47:L47"/>
    <mergeCell ref="O47:P47"/>
    <mergeCell ref="Q47:R47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4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AY123"/>
  <sheetViews>
    <sheetView zoomScale="90" zoomScaleNormal="90" workbookViewId="0">
      <selection sqref="A1:J1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325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508"/>
      <c r="B3" s="705" t="s">
        <v>65</v>
      </c>
      <c r="C3" s="706"/>
      <c r="D3" s="707"/>
      <c r="E3" s="519" t="s">
        <v>65</v>
      </c>
      <c r="F3" s="705" t="s">
        <v>67</v>
      </c>
      <c r="G3" s="707"/>
      <c r="H3" s="521"/>
      <c r="I3" s="519" t="s">
        <v>66</v>
      </c>
      <c r="J3" s="36"/>
      <c r="L3" s="698" t="s">
        <v>86</v>
      </c>
      <c r="M3" s="698"/>
      <c r="O3" s="508"/>
      <c r="P3" s="699" t="s">
        <v>65</v>
      </c>
      <c r="Q3" s="699"/>
      <c r="R3" s="699"/>
      <c r="S3" s="519" t="s">
        <v>65</v>
      </c>
      <c r="T3" s="519"/>
      <c r="U3" s="519" t="s">
        <v>67</v>
      </c>
      <c r="V3" s="27"/>
      <c r="X3" s="698" t="s">
        <v>86</v>
      </c>
      <c r="Y3" s="698"/>
      <c r="AA3" s="508"/>
      <c r="AB3" s="699" t="s">
        <v>65</v>
      </c>
      <c r="AC3" s="699"/>
      <c r="AD3" s="699"/>
      <c r="AE3" s="519" t="s">
        <v>65</v>
      </c>
      <c r="AF3" s="519"/>
      <c r="AG3" s="519" t="s">
        <v>69</v>
      </c>
      <c r="AH3" s="27"/>
      <c r="AK3" s="698" t="s">
        <v>86</v>
      </c>
      <c r="AL3" s="698"/>
      <c r="AN3" s="508"/>
      <c r="AO3" s="699" t="s">
        <v>65</v>
      </c>
      <c r="AP3" s="699"/>
      <c r="AQ3" s="699"/>
      <c r="AR3" s="519" t="s">
        <v>65</v>
      </c>
      <c r="AS3" s="519"/>
      <c r="AT3" s="519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520" t="s">
        <v>6</v>
      </c>
      <c r="E4" s="520" t="s">
        <v>104</v>
      </c>
      <c r="F4" s="520" t="s">
        <v>0</v>
      </c>
      <c r="G4" s="520" t="s">
        <v>68</v>
      </c>
      <c r="H4" s="520" t="s">
        <v>81</v>
      </c>
      <c r="I4" s="520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520" t="s">
        <v>6</v>
      </c>
      <c r="S4" s="520" t="s">
        <v>104</v>
      </c>
      <c r="T4" s="520" t="s">
        <v>81</v>
      </c>
      <c r="U4" s="520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520" t="s">
        <v>6</v>
      </c>
      <c r="AE4" s="520" t="s">
        <v>104</v>
      </c>
      <c r="AF4" s="520" t="s">
        <v>81</v>
      </c>
      <c r="AG4" s="520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520" t="s">
        <v>6</v>
      </c>
      <c r="AR4" s="520" t="s">
        <v>104</v>
      </c>
      <c r="AS4" s="520" t="s">
        <v>81</v>
      </c>
      <c r="AT4" s="520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5258</v>
      </c>
      <c r="C5" s="24">
        <v>114</v>
      </c>
      <c r="D5" s="24"/>
      <c r="E5" s="24"/>
      <c r="F5" s="24"/>
      <c r="G5" s="24"/>
      <c r="H5" s="22">
        <f t="shared" ref="H5:H18" si="0">B5-D5</f>
        <v>5258</v>
      </c>
      <c r="I5" s="22">
        <f t="shared" ref="I5:I18" si="1">G5+F5</f>
        <v>0</v>
      </c>
      <c r="J5" s="38">
        <f>B5/928.72</f>
        <v>5.6615556895512098</v>
      </c>
      <c r="K5" s="516"/>
      <c r="L5" s="516"/>
      <c r="M5" s="516"/>
      <c r="N5" s="516"/>
      <c r="O5" s="26" t="s">
        <v>70</v>
      </c>
      <c r="P5" s="23">
        <v>13863</v>
      </c>
      <c r="Q5" s="24">
        <v>125</v>
      </c>
      <c r="R5" s="24"/>
      <c r="S5" s="24"/>
      <c r="T5" s="22">
        <f t="shared" ref="T5:T28" si="2">P5-R5</f>
        <v>13863</v>
      </c>
      <c r="U5" s="24"/>
      <c r="V5" s="44">
        <f>P5/1191.62</f>
        <v>11.633742300397779</v>
      </c>
      <c r="AA5" s="26" t="s">
        <v>143</v>
      </c>
      <c r="AB5" s="89">
        <v>26970</v>
      </c>
      <c r="AC5" s="89">
        <v>242</v>
      </c>
      <c r="AD5" s="89"/>
      <c r="AE5" s="89">
        <v>726</v>
      </c>
      <c r="AF5" s="22">
        <f t="shared" ref="AF5:AF28" si="3">AB5-AD5</f>
        <v>26970</v>
      </c>
      <c r="AG5" s="89"/>
      <c r="AH5" s="44">
        <f>SUM(AB5:AB6)/384.4</f>
        <v>98.668054110301782</v>
      </c>
      <c r="AJ5" s="21"/>
      <c r="AN5" s="26" t="s">
        <v>82</v>
      </c>
      <c r="AO5" s="89">
        <v>28383</v>
      </c>
      <c r="AP5" s="89">
        <v>246</v>
      </c>
      <c r="AQ5" s="89"/>
      <c r="AR5" s="89">
        <v>811</v>
      </c>
      <c r="AS5" s="22">
        <f t="shared" ref="AS5:AS28" si="4">AO5-AQ5</f>
        <v>28383</v>
      </c>
      <c r="AT5" s="89"/>
      <c r="AU5" s="44">
        <f>SUM(AO5:AO6)/384.4</f>
        <v>73.837148803329868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516"/>
      <c r="L6" s="516"/>
      <c r="M6" s="516"/>
      <c r="N6" s="516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10958</v>
      </c>
      <c r="AC6" s="89">
        <v>115</v>
      </c>
      <c r="AD6" s="89"/>
      <c r="AE6" s="89">
        <v>326</v>
      </c>
      <c r="AF6" s="22">
        <f t="shared" si="3"/>
        <v>10958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4630</v>
      </c>
      <c r="C7" s="24">
        <v>110</v>
      </c>
      <c r="D7" s="24"/>
      <c r="E7" s="24">
        <v>64</v>
      </c>
      <c r="F7" s="24"/>
      <c r="G7" s="24"/>
      <c r="H7" s="22">
        <f t="shared" si="0"/>
        <v>4630</v>
      </c>
      <c r="I7" s="22">
        <f t="shared" si="1"/>
        <v>0</v>
      </c>
      <c r="J7" s="38">
        <f>B7/902.14</f>
        <v>5.1322411155696459</v>
      </c>
      <c r="K7" s="516"/>
      <c r="L7" s="516"/>
      <c r="M7" s="516"/>
      <c r="N7" s="516"/>
      <c r="O7" s="26" t="s">
        <v>8</v>
      </c>
      <c r="P7" s="23">
        <v>13966</v>
      </c>
      <c r="Q7" s="24">
        <v>151</v>
      </c>
      <c r="R7" s="24"/>
      <c r="S7" s="24">
        <v>271</v>
      </c>
      <c r="T7" s="22">
        <f t="shared" si="2"/>
        <v>13966</v>
      </c>
      <c r="U7" s="24"/>
      <c r="V7" s="44">
        <f>P7/949.48</f>
        <v>14.709103930572523</v>
      </c>
      <c r="AA7" s="26" t="s">
        <v>145</v>
      </c>
      <c r="AB7" s="23">
        <v>10834</v>
      </c>
      <c r="AC7" s="24">
        <v>143</v>
      </c>
      <c r="AD7" s="24"/>
      <c r="AE7" s="24">
        <v>510</v>
      </c>
      <c r="AF7" s="22">
        <f t="shared" si="3"/>
        <v>10834</v>
      </c>
      <c r="AG7" s="24"/>
      <c r="AH7" s="44">
        <f>AB7/550.22</f>
        <v>19.690305695903454</v>
      </c>
      <c r="AJ7" s="21"/>
      <c r="AN7" s="26" t="s">
        <v>74</v>
      </c>
      <c r="AO7" s="23">
        <v>12692</v>
      </c>
      <c r="AP7" s="24">
        <v>177</v>
      </c>
      <c r="AQ7" s="24"/>
      <c r="AR7" s="24">
        <v>305</v>
      </c>
      <c r="AS7" s="22">
        <f t="shared" si="4"/>
        <v>12692</v>
      </c>
      <c r="AT7" s="24"/>
      <c r="AU7" s="44">
        <f>AO7/550.22</f>
        <v>23.067136781650976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516"/>
      <c r="L8" s="516"/>
      <c r="M8" s="516"/>
      <c r="N8" s="516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>
        <v>155</v>
      </c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14413</v>
      </c>
      <c r="C9" s="24">
        <v>190</v>
      </c>
      <c r="D9" s="24"/>
      <c r="E9" s="24">
        <v>879</v>
      </c>
      <c r="F9" s="24"/>
      <c r="G9" s="24"/>
      <c r="H9" s="22">
        <f t="shared" si="0"/>
        <v>14413</v>
      </c>
      <c r="I9" s="22">
        <f t="shared" si="1"/>
        <v>0</v>
      </c>
      <c r="J9" s="38">
        <f>B9/1006.28</f>
        <v>14.323051238223954</v>
      </c>
      <c r="K9" s="516"/>
      <c r="L9" s="516"/>
      <c r="M9" s="516"/>
      <c r="N9" s="516"/>
      <c r="O9" s="26" t="s">
        <v>10</v>
      </c>
      <c r="P9" s="23">
        <v>11751</v>
      </c>
      <c r="Q9" s="24">
        <v>111</v>
      </c>
      <c r="R9" s="24"/>
      <c r="S9" s="24">
        <v>209</v>
      </c>
      <c r="T9" s="22">
        <f t="shared" si="2"/>
        <v>11751</v>
      </c>
      <c r="U9" s="24"/>
      <c r="V9" s="44">
        <f>P9/902.14</f>
        <v>13.025694459839936</v>
      </c>
      <c r="AA9" s="26" t="s">
        <v>80</v>
      </c>
      <c r="AB9" s="23">
        <v>5257</v>
      </c>
      <c r="AC9" s="24">
        <v>142</v>
      </c>
      <c r="AD9" s="24"/>
      <c r="AE9" s="24">
        <v>67</v>
      </c>
      <c r="AF9" s="22">
        <f t="shared" si="3"/>
        <v>5257</v>
      </c>
      <c r="AG9" s="24"/>
      <c r="AH9" s="44">
        <f>AB9/555.02</f>
        <v>9.4717307484414981</v>
      </c>
      <c r="AI9" s="516">
        <v>0</v>
      </c>
      <c r="AJ9" s="21"/>
      <c r="AN9" s="26" t="s">
        <v>18</v>
      </c>
      <c r="AO9" s="89">
        <v>18107</v>
      </c>
      <c r="AP9" s="89">
        <v>192</v>
      </c>
      <c r="AQ9" s="89"/>
      <c r="AR9" s="89">
        <v>437</v>
      </c>
      <c r="AS9" s="22">
        <f t="shared" si="4"/>
        <v>18107</v>
      </c>
      <c r="AT9" s="89"/>
      <c r="AU9" s="44">
        <f>AO9/862.06</f>
        <v>21.004338445119831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516"/>
      <c r="L10" s="516"/>
      <c r="M10" s="516"/>
      <c r="N10" s="516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516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5249</v>
      </c>
      <c r="C11" s="24">
        <v>116</v>
      </c>
      <c r="D11" s="24"/>
      <c r="E11" s="24"/>
      <c r="F11" s="24"/>
      <c r="G11" s="24"/>
      <c r="H11" s="22">
        <f t="shared" si="0"/>
        <v>5249</v>
      </c>
      <c r="I11" s="22">
        <f t="shared" si="1"/>
        <v>0</v>
      </c>
      <c r="J11" s="38">
        <f>B11/1264.24</f>
        <v>4.1519015376827184</v>
      </c>
      <c r="K11" s="516"/>
      <c r="L11" s="516"/>
      <c r="M11" s="516"/>
      <c r="N11" s="516">
        <v>10726</v>
      </c>
      <c r="O11" s="26" t="s">
        <v>72</v>
      </c>
      <c r="P11" s="23">
        <v>12533</v>
      </c>
      <c r="Q11" s="24">
        <v>262</v>
      </c>
      <c r="R11" s="24"/>
      <c r="S11" s="24">
        <v>255</v>
      </c>
      <c r="T11" s="22">
        <f t="shared" si="2"/>
        <v>12533</v>
      </c>
      <c r="U11" s="24"/>
      <c r="V11" s="44">
        <f>P11/992.14</f>
        <v>12.632289797810794</v>
      </c>
      <c r="AA11" s="26" t="s">
        <v>76</v>
      </c>
      <c r="AB11" s="23">
        <v>15132</v>
      </c>
      <c r="AC11" s="24">
        <v>248</v>
      </c>
      <c r="AD11" s="24"/>
      <c r="AE11" s="24">
        <v>172</v>
      </c>
      <c r="AF11" s="22">
        <f t="shared" si="3"/>
        <v>15132</v>
      </c>
      <c r="AG11" s="24"/>
      <c r="AH11" s="44">
        <f>AB11/555.02</f>
        <v>27.263882382616842</v>
      </c>
      <c r="AI11" s="516">
        <v>0</v>
      </c>
      <c r="AJ11" s="21"/>
      <c r="AN11" s="26" t="s">
        <v>18</v>
      </c>
      <c r="AO11" s="23">
        <v>21658</v>
      </c>
      <c r="AP11" s="24">
        <v>224</v>
      </c>
      <c r="AQ11" s="24"/>
      <c r="AR11" s="24">
        <v>399</v>
      </c>
      <c r="AS11" s="22">
        <f t="shared" si="4"/>
        <v>21658</v>
      </c>
      <c r="AT11" s="24"/>
      <c r="AU11" s="44">
        <f>AO11/555.02</f>
        <v>39.022017224604518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516"/>
      <c r="L12" s="516"/>
      <c r="M12" s="516"/>
      <c r="N12" s="516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516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17750</v>
      </c>
      <c r="C13" s="24">
        <v>145</v>
      </c>
      <c r="D13" s="24"/>
      <c r="E13" s="24">
        <v>511</v>
      </c>
      <c r="F13" s="24"/>
      <c r="G13" s="24"/>
      <c r="H13" s="22">
        <f t="shared" si="0"/>
        <v>17750</v>
      </c>
      <c r="I13" s="22">
        <f t="shared" si="1"/>
        <v>0</v>
      </c>
      <c r="J13" s="38">
        <f>B13/952.08</f>
        <v>18.643391311654483</v>
      </c>
      <c r="K13" s="516"/>
      <c r="L13" s="516"/>
      <c r="M13" s="516"/>
      <c r="N13" s="516">
        <v>0</v>
      </c>
      <c r="O13" s="26" t="s">
        <v>71</v>
      </c>
      <c r="P13" s="23">
        <v>12902</v>
      </c>
      <c r="Q13" s="24">
        <v>157</v>
      </c>
      <c r="R13" s="24"/>
      <c r="S13" s="24">
        <v>384</v>
      </c>
      <c r="T13" s="22">
        <f t="shared" si="2"/>
        <v>12902</v>
      </c>
      <c r="U13" s="24"/>
      <c r="V13" s="44">
        <f>SUM(P13:P14)/463.52</f>
        <v>27.834829133586471</v>
      </c>
      <c r="AA13" s="26" t="s">
        <v>78</v>
      </c>
      <c r="AB13" s="23">
        <v>12487</v>
      </c>
      <c r="AC13" s="24">
        <v>223</v>
      </c>
      <c r="AD13" s="24"/>
      <c r="AE13" s="24">
        <v>454</v>
      </c>
      <c r="AF13" s="22">
        <f t="shared" si="3"/>
        <v>12487</v>
      </c>
      <c r="AG13" s="24"/>
      <c r="AH13" s="44">
        <f>AB13/555.02</f>
        <v>22.498288349969371</v>
      </c>
      <c r="AI13" s="516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516"/>
      <c r="L14" s="516"/>
      <c r="M14" s="516"/>
      <c r="N14" s="516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516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516"/>
      <c r="L15" s="516"/>
      <c r="M15" s="516"/>
      <c r="N15" s="516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12150</v>
      </c>
      <c r="AC15" s="24">
        <v>165</v>
      </c>
      <c r="AD15" s="24"/>
      <c r="AE15" s="24">
        <v>128</v>
      </c>
      <c r="AF15" s="22">
        <f t="shared" si="3"/>
        <v>12150</v>
      </c>
      <c r="AG15" s="24"/>
      <c r="AH15" s="44">
        <f>AB15/355.58</f>
        <v>34.16952584509815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516"/>
      <c r="L16" s="516"/>
      <c r="M16" s="516"/>
      <c r="N16" s="516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516"/>
      <c r="L17" s="516"/>
      <c r="M17" s="516"/>
      <c r="N17" s="516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7348</v>
      </c>
      <c r="AC17" s="24">
        <v>113</v>
      </c>
      <c r="AD17" s="24"/>
      <c r="AE17" s="24">
        <v>64</v>
      </c>
      <c r="AF17" s="22">
        <f t="shared" si="3"/>
        <v>7348</v>
      </c>
      <c r="AG17" s="24"/>
      <c r="AH17" s="44">
        <f>AB17/568.06</f>
        <v>12.935253318311448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>
        <v>98471</v>
      </c>
      <c r="G18" s="24"/>
      <c r="H18" s="22">
        <f t="shared" si="0"/>
        <v>0</v>
      </c>
      <c r="I18" s="22">
        <f t="shared" si="1"/>
        <v>98471</v>
      </c>
      <c r="J18" s="38"/>
      <c r="K18" s="516"/>
      <c r="L18" s="516"/>
      <c r="M18" s="516"/>
      <c r="N18" s="516"/>
      <c r="O18" s="35"/>
      <c r="P18" s="23"/>
      <c r="Q18" s="24"/>
      <c r="R18" s="24"/>
      <c r="S18" s="24"/>
      <c r="T18" s="22">
        <f t="shared" si="2"/>
        <v>0</v>
      </c>
      <c r="U18" s="24">
        <v>28836</v>
      </c>
      <c r="V18" s="44"/>
      <c r="AA18" s="26"/>
      <c r="AB18" s="23"/>
      <c r="AC18" s="24"/>
      <c r="AD18" s="24"/>
      <c r="AE18" s="24"/>
      <c r="AF18" s="22">
        <f t="shared" si="3"/>
        <v>0</v>
      </c>
      <c r="AG18" s="24">
        <v>63694</v>
      </c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>
        <v>34690</v>
      </c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516"/>
      <c r="L19" s="516"/>
      <c r="M19" s="516"/>
      <c r="N19" s="516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11192</v>
      </c>
      <c r="AC19" s="24">
        <v>171</v>
      </c>
      <c r="AD19" s="24"/>
      <c r="AE19" s="24">
        <v>615</v>
      </c>
      <c r="AF19" s="22">
        <f t="shared" si="3"/>
        <v>11192</v>
      </c>
      <c r="AG19" s="24"/>
      <c r="AH19" s="44">
        <f>AB19/555.02</f>
        <v>20.165039097690173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516"/>
      <c r="L20" s="516"/>
      <c r="M20" s="516"/>
      <c r="N20" s="516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516"/>
      <c r="L21" s="516"/>
      <c r="M21" s="516"/>
      <c r="N21" s="516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516"/>
      <c r="L22" s="516"/>
      <c r="M22" s="516"/>
      <c r="N22" s="516"/>
      <c r="O22" s="25" t="s">
        <v>109</v>
      </c>
      <c r="P22" s="23">
        <f>S29</f>
        <v>1119</v>
      </c>
      <c r="Q22" s="24"/>
      <c r="R22" s="24"/>
      <c r="S22" s="24"/>
      <c r="T22" s="22">
        <f t="shared" si="2"/>
        <v>1119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1454</v>
      </c>
      <c r="C23" s="89"/>
      <c r="D23" s="89"/>
      <c r="E23" s="89"/>
      <c r="F23" s="89"/>
      <c r="G23" s="89"/>
      <c r="H23" s="22"/>
      <c r="I23" s="22"/>
      <c r="J23" s="39"/>
      <c r="K23" s="516"/>
      <c r="L23" s="516"/>
      <c r="M23" s="516"/>
      <c r="N23" s="516"/>
      <c r="O23" s="25" t="s">
        <v>110</v>
      </c>
      <c r="P23" s="23">
        <f>D74</f>
        <v>0</v>
      </c>
      <c r="Q23" s="24"/>
      <c r="R23" s="24"/>
      <c r="S23" s="24"/>
      <c r="T23" s="22">
        <f t="shared" si="2"/>
        <v>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516"/>
      <c r="L24" s="516"/>
      <c r="M24" s="516"/>
      <c r="N24" s="516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516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516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516"/>
      <c r="L25" s="516"/>
      <c r="M25" s="516"/>
      <c r="N25" s="516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3217</v>
      </c>
      <c r="AC25" s="24"/>
      <c r="AD25" s="24"/>
      <c r="AE25" s="24"/>
      <c r="AF25" s="22">
        <f t="shared" si="3"/>
        <v>3217</v>
      </c>
      <c r="AG25" s="24"/>
      <c r="AH25" s="44"/>
      <c r="AJ25" s="516"/>
      <c r="AN25" s="26" t="s">
        <v>109</v>
      </c>
      <c r="AO25" s="23">
        <f>AR29</f>
        <v>1952</v>
      </c>
      <c r="AP25" s="24"/>
      <c r="AQ25" s="24"/>
      <c r="AR25" s="24"/>
      <c r="AS25" s="22">
        <f t="shared" si="4"/>
        <v>1952</v>
      </c>
      <c r="AT25" s="24"/>
      <c r="AU25" s="44"/>
      <c r="AW25" s="516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516"/>
      <c r="L26" s="516"/>
      <c r="M26" s="516"/>
      <c r="N26" s="516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0</v>
      </c>
      <c r="AC26" s="24"/>
      <c r="AD26" s="24"/>
      <c r="AE26" s="24"/>
      <c r="AF26" s="22">
        <f t="shared" si="3"/>
        <v>0</v>
      </c>
      <c r="AG26" s="24"/>
      <c r="AH26" s="44"/>
      <c r="AJ26" s="516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516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516"/>
      <c r="L27" s="516"/>
      <c r="M27" s="516"/>
      <c r="N27" s="516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516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516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516"/>
      <c r="L28" s="516"/>
      <c r="M28" s="516"/>
      <c r="N28" s="516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516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516"/>
    </row>
    <row r="29" spans="1:51" ht="24.75" customHeight="1">
      <c r="A29" s="26" t="s">
        <v>19</v>
      </c>
      <c r="B29" s="28">
        <f t="shared" ref="B29:I29" si="5">SUM(B5:B28)</f>
        <v>48754</v>
      </c>
      <c r="C29" s="28">
        <f t="shared" si="5"/>
        <v>675</v>
      </c>
      <c r="D29" s="28">
        <f t="shared" si="5"/>
        <v>0</v>
      </c>
      <c r="E29" s="28">
        <f t="shared" si="5"/>
        <v>1454</v>
      </c>
      <c r="F29" s="28">
        <f t="shared" si="5"/>
        <v>98471</v>
      </c>
      <c r="G29" s="28">
        <f t="shared" si="5"/>
        <v>0</v>
      </c>
      <c r="H29" s="28">
        <f t="shared" si="5"/>
        <v>47300</v>
      </c>
      <c r="I29" s="28">
        <f t="shared" si="5"/>
        <v>98471</v>
      </c>
      <c r="J29" s="28"/>
      <c r="K29" s="516"/>
      <c r="L29" s="41">
        <f>SUM(L5:L28)</f>
        <v>0</v>
      </c>
      <c r="M29" s="41">
        <f>SUM(M5:M28)</f>
        <v>0</v>
      </c>
      <c r="N29" s="516"/>
      <c r="O29" s="26" t="s">
        <v>19</v>
      </c>
      <c r="P29" s="28">
        <f t="shared" ref="P29:U29" si="6">SUM(P5:P28)</f>
        <v>66134</v>
      </c>
      <c r="Q29" s="28">
        <f t="shared" si="6"/>
        <v>806</v>
      </c>
      <c r="R29" s="28">
        <f t="shared" si="6"/>
        <v>0</v>
      </c>
      <c r="S29" s="28">
        <f t="shared" si="6"/>
        <v>1119</v>
      </c>
      <c r="T29" s="28">
        <f t="shared" si="6"/>
        <v>66134</v>
      </c>
      <c r="U29" s="28">
        <f t="shared" si="6"/>
        <v>28836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115545</v>
      </c>
      <c r="AC29" s="28">
        <f t="shared" si="7"/>
        <v>1562</v>
      </c>
      <c r="AD29" s="28">
        <f t="shared" si="7"/>
        <v>0</v>
      </c>
      <c r="AE29" s="28">
        <f t="shared" si="7"/>
        <v>3217</v>
      </c>
      <c r="AF29" s="28">
        <f t="shared" si="7"/>
        <v>115545</v>
      </c>
      <c r="AG29" s="28">
        <f t="shared" si="7"/>
        <v>63694</v>
      </c>
      <c r="AH29" s="27"/>
      <c r="AJ29" s="516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82792</v>
      </c>
      <c r="AP29" s="28">
        <f t="shared" si="8"/>
        <v>839</v>
      </c>
      <c r="AQ29" s="28">
        <f t="shared" si="8"/>
        <v>0</v>
      </c>
      <c r="AR29" s="28">
        <f t="shared" si="8"/>
        <v>1952</v>
      </c>
      <c r="AS29" s="28">
        <f t="shared" si="8"/>
        <v>82792</v>
      </c>
      <c r="AT29" s="28">
        <f t="shared" si="8"/>
        <v>34690</v>
      </c>
      <c r="AU29" s="27"/>
      <c r="AW29" s="516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147225</v>
      </c>
      <c r="O32" s="25" t="s">
        <v>4</v>
      </c>
      <c r="P32">
        <f>P29-R29+U29</f>
        <v>94970</v>
      </c>
      <c r="AA32" s="25" t="s">
        <v>4</v>
      </c>
      <c r="AB32">
        <f>AB29-AD29+AG29</f>
        <v>179239</v>
      </c>
      <c r="AN32" s="25" t="s">
        <v>4</v>
      </c>
      <c r="AO32">
        <f>AO29-AQ29+AT29</f>
        <v>117482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520" t="s">
        <v>104</v>
      </c>
      <c r="N36" s="50" t="s">
        <v>3</v>
      </c>
      <c r="O36" s="50" t="s">
        <v>4</v>
      </c>
      <c r="P36" s="52" t="s">
        <v>5</v>
      </c>
      <c r="Q36" s="520" t="s">
        <v>104</v>
      </c>
    </row>
    <row r="37" spans="1:20" ht="24.95" customHeight="1">
      <c r="A37" s="45" t="s">
        <v>9</v>
      </c>
      <c r="B37" s="1">
        <v>3468</v>
      </c>
      <c r="C37" s="1">
        <v>94</v>
      </c>
      <c r="D37" s="89">
        <v>128</v>
      </c>
      <c r="E37" s="89"/>
      <c r="F37" s="89"/>
      <c r="I37" s="708" t="s">
        <v>41</v>
      </c>
      <c r="J37" s="709"/>
      <c r="K37" s="1">
        <v>2687</v>
      </c>
      <c r="L37" s="1">
        <v>98</v>
      </c>
      <c r="M37" s="89">
        <v>106</v>
      </c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/>
      <c r="C38" s="1"/>
      <c r="D38" s="89"/>
      <c r="E38" s="89"/>
      <c r="F38" s="89"/>
      <c r="I38" s="708" t="s">
        <v>43</v>
      </c>
      <c r="J38" s="709"/>
      <c r="K38" s="1">
        <v>2156</v>
      </c>
      <c r="L38" s="1">
        <v>77</v>
      </c>
      <c r="M38" s="89">
        <v>82</v>
      </c>
      <c r="N38" s="102" t="s">
        <v>39</v>
      </c>
      <c r="O38" s="1">
        <v>3723</v>
      </c>
      <c r="P38" s="47">
        <v>64</v>
      </c>
      <c r="Q38" s="89">
        <v>71</v>
      </c>
    </row>
    <row r="39" spans="1:20" ht="24.95" customHeight="1">
      <c r="A39" s="45" t="s">
        <v>12</v>
      </c>
      <c r="B39" s="1"/>
      <c r="C39" s="1"/>
      <c r="D39" s="89"/>
      <c r="E39" s="89"/>
      <c r="F39" s="89"/>
      <c r="I39" s="694" t="s">
        <v>23</v>
      </c>
      <c r="J39" s="695"/>
      <c r="K39" s="1">
        <v>4117</v>
      </c>
      <c r="L39" s="1">
        <v>272</v>
      </c>
      <c r="M39" s="89">
        <v>217</v>
      </c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2057</v>
      </c>
      <c r="C40" s="1">
        <v>78</v>
      </c>
      <c r="D40" s="89"/>
      <c r="E40" s="89"/>
      <c r="F40" s="89"/>
      <c r="G40" s="516">
        <v>0</v>
      </c>
      <c r="I40" s="694" t="s">
        <v>25</v>
      </c>
      <c r="J40" s="695"/>
      <c r="K40" s="1">
        <v>7979</v>
      </c>
      <c r="L40" s="1">
        <v>200</v>
      </c>
      <c r="M40" s="89">
        <v>201</v>
      </c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>
        <v>5014</v>
      </c>
      <c r="C41" s="1">
        <v>152</v>
      </c>
      <c r="D41" s="89">
        <v>84</v>
      </c>
      <c r="E41" s="89"/>
      <c r="F41" s="89"/>
      <c r="G41" s="516">
        <v>0</v>
      </c>
      <c r="I41" s="694" t="s">
        <v>28</v>
      </c>
      <c r="J41" s="695"/>
      <c r="K41" s="1">
        <v>4485</v>
      </c>
      <c r="L41" s="1">
        <v>98</v>
      </c>
      <c r="M41" s="89">
        <v>35</v>
      </c>
      <c r="N41" s="49" t="s">
        <v>22</v>
      </c>
      <c r="O41" s="1"/>
      <c r="P41" s="47"/>
      <c r="Q41" s="89"/>
    </row>
    <row r="42" spans="1:20" ht="24.95" customHeight="1">
      <c r="A42" s="45" t="s">
        <v>17</v>
      </c>
      <c r="B42" s="1">
        <v>3809</v>
      </c>
      <c r="C42" s="1">
        <v>126</v>
      </c>
      <c r="D42" s="89">
        <v>81</v>
      </c>
      <c r="E42" s="89"/>
      <c r="F42" s="89"/>
      <c r="G42" s="516">
        <v>0</v>
      </c>
      <c r="I42" s="694" t="s">
        <v>33</v>
      </c>
      <c r="J42" s="695"/>
      <c r="K42" s="1"/>
      <c r="L42" s="1"/>
      <c r="M42" s="89"/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/>
      <c r="C43" s="1"/>
      <c r="D43" s="89"/>
      <c r="E43" s="89"/>
      <c r="F43" s="89"/>
      <c r="G43" s="516">
        <v>0</v>
      </c>
      <c r="I43" s="694" t="s">
        <v>30</v>
      </c>
      <c r="J43" s="695"/>
      <c r="K43" s="1">
        <v>2709</v>
      </c>
      <c r="L43" s="1">
        <v>113</v>
      </c>
      <c r="M43" s="89">
        <v>48</v>
      </c>
      <c r="N43" s="46" t="s">
        <v>27</v>
      </c>
      <c r="O43" s="1"/>
      <c r="P43" s="47"/>
      <c r="Q43" s="89"/>
    </row>
    <row r="44" spans="1:20" ht="24.95" customHeight="1">
      <c r="A44" s="45" t="s">
        <v>103</v>
      </c>
      <c r="B44" s="1"/>
      <c r="C44" s="1"/>
      <c r="D44" s="89"/>
      <c r="E44" s="89"/>
      <c r="F44" s="89"/>
      <c r="G44" s="516">
        <f>SUM(G40:G43)</f>
        <v>0</v>
      </c>
      <c r="I44" s="694" t="s">
        <v>38</v>
      </c>
      <c r="J44" s="695"/>
      <c r="K44" s="1">
        <v>1780</v>
      </c>
      <c r="L44" s="1">
        <v>80</v>
      </c>
      <c r="M44" s="89">
        <v>56</v>
      </c>
      <c r="N44" s="46" t="s">
        <v>26</v>
      </c>
      <c r="O44" s="83">
        <v>7106</v>
      </c>
      <c r="P44" s="84">
        <v>398</v>
      </c>
      <c r="Q44" s="89">
        <v>157</v>
      </c>
      <c r="T44" s="110"/>
    </row>
    <row r="45" spans="1:20" ht="24.95" customHeight="1">
      <c r="A45" s="45" t="s">
        <v>90</v>
      </c>
      <c r="B45" s="1">
        <v>7170</v>
      </c>
      <c r="C45" s="1">
        <v>145</v>
      </c>
      <c r="D45" s="89">
        <v>494</v>
      </c>
      <c r="E45" s="89"/>
      <c r="F45" s="89"/>
      <c r="G45" s="516"/>
      <c r="I45" s="694" t="s">
        <v>35</v>
      </c>
      <c r="J45" s="695"/>
      <c r="K45" s="1"/>
      <c r="L45" s="1"/>
      <c r="M45" s="89"/>
      <c r="N45" s="46" t="s">
        <v>29</v>
      </c>
      <c r="O45" s="83">
        <v>2685</v>
      </c>
      <c r="P45" s="84">
        <v>153</v>
      </c>
      <c r="Q45" s="89">
        <v>37</v>
      </c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4779</v>
      </c>
      <c r="P46" s="84">
        <v>159</v>
      </c>
      <c r="Q46" s="89">
        <v>26</v>
      </c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/>
      <c r="P47" s="84"/>
      <c r="Q47" s="89"/>
    </row>
    <row r="48" spans="1:20" ht="24.95" customHeight="1">
      <c r="A48" s="55"/>
      <c r="B48" s="89"/>
      <c r="C48" s="89"/>
      <c r="D48" s="89"/>
      <c r="E48" s="89"/>
      <c r="F48" s="89"/>
      <c r="I48" s="517"/>
      <c r="J48" s="518"/>
      <c r="K48" s="1">
        <v>1546</v>
      </c>
      <c r="L48" s="1">
        <v>72</v>
      </c>
      <c r="M48" s="89">
        <v>30</v>
      </c>
      <c r="N48" s="46" t="s">
        <v>31</v>
      </c>
      <c r="O48" s="83">
        <v>7371</v>
      </c>
      <c r="P48" s="84">
        <v>430</v>
      </c>
      <c r="Q48" s="89">
        <v>178</v>
      </c>
    </row>
    <row r="49" spans="1:17" ht="24.95" customHeight="1">
      <c r="A49" s="55"/>
      <c r="B49" s="89"/>
      <c r="C49" s="89"/>
      <c r="D49" s="89"/>
      <c r="E49" s="89"/>
      <c r="F49" s="89">
        <v>9621</v>
      </c>
      <c r="I49" s="517"/>
      <c r="J49" s="518"/>
      <c r="K49" s="1"/>
      <c r="L49" s="47"/>
      <c r="M49" s="89"/>
      <c r="N49" s="46" t="s">
        <v>99</v>
      </c>
      <c r="O49" s="86">
        <v>7329</v>
      </c>
      <c r="P49" s="84">
        <v>312</v>
      </c>
      <c r="Q49" s="89">
        <v>187</v>
      </c>
    </row>
    <row r="50" spans="1:17" ht="24.95" customHeight="1">
      <c r="A50" s="55"/>
      <c r="B50" s="89"/>
      <c r="C50" s="89"/>
      <c r="D50" s="89"/>
      <c r="E50" s="89"/>
      <c r="F50" s="89"/>
      <c r="I50" s="517"/>
      <c r="J50" s="518"/>
      <c r="K50" s="1"/>
      <c r="L50" s="47"/>
      <c r="M50" s="89"/>
      <c r="N50" s="46" t="s">
        <v>32</v>
      </c>
      <c r="O50" s="86"/>
      <c r="P50" s="84"/>
      <c r="Q50" s="89"/>
    </row>
    <row r="51" spans="1:17" ht="24.95" customHeight="1">
      <c r="A51" s="45" t="s">
        <v>91</v>
      </c>
      <c r="B51" s="69">
        <f>K60</f>
        <v>27459</v>
      </c>
      <c r="C51" s="69">
        <f>L60</f>
        <v>1010</v>
      </c>
      <c r="D51" s="69">
        <f>M60</f>
        <v>775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/>
      <c r="P51" s="85"/>
      <c r="Q51" s="69"/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1562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656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0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50539</v>
      </c>
      <c r="C60" s="59">
        <f>SUM(C37:C59)</f>
        <v>1605</v>
      </c>
      <c r="D60" s="59">
        <f>SUM(D37:D59)</f>
        <v>1562</v>
      </c>
      <c r="E60" s="59">
        <f>SUM(E37:E59)</f>
        <v>0</v>
      </c>
      <c r="F60" s="59">
        <f>SUM(F37:F59)</f>
        <v>9621</v>
      </c>
      <c r="I60" s="97"/>
      <c r="J60" s="90"/>
      <c r="K60" s="56">
        <f>SUM(K37:K59)</f>
        <v>27459</v>
      </c>
      <c r="L60" s="56">
        <f>SUM(L37:L59)</f>
        <v>1010</v>
      </c>
      <c r="M60" s="59">
        <f>SUM(M37:M59)</f>
        <v>775</v>
      </c>
      <c r="N60" s="79" t="s">
        <v>19</v>
      </c>
      <c r="O60" s="58">
        <f>SUM(O37:O59)</f>
        <v>33649</v>
      </c>
      <c r="P60" s="58">
        <f>SUM(P37:P59)</f>
        <v>1516</v>
      </c>
      <c r="Q60" s="59">
        <f>SUM(Q37:Q59)</f>
        <v>656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60160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397413</v>
      </c>
      <c r="C65" s="697"/>
      <c r="D65" s="61" t="s">
        <v>5</v>
      </c>
      <c r="E65" s="62">
        <f>SUM(C60,P60,C29,Q29,AC29,AP29)</f>
        <v>7003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9960</v>
      </c>
      <c r="L65" s="688" t="s">
        <v>108</v>
      </c>
      <c r="M65" s="689"/>
      <c r="N65" s="690">
        <f>SUM(F60,F29,U29,AG29,AT29)</f>
        <v>235312</v>
      </c>
      <c r="O65" s="691"/>
    </row>
    <row r="66" spans="1:15" ht="15.75" customHeight="1">
      <c r="A66" s="515"/>
      <c r="B66" s="515"/>
      <c r="C66" s="515"/>
      <c r="D66" s="515"/>
      <c r="E66" s="515"/>
      <c r="F66" s="515"/>
      <c r="G66" s="515"/>
      <c r="H66" s="515"/>
      <c r="I66" s="515"/>
    </row>
    <row r="67" spans="1:15" ht="15.75" customHeight="1">
      <c r="A67" s="515"/>
      <c r="B67" s="515"/>
      <c r="C67" s="515"/>
      <c r="D67" s="515"/>
      <c r="E67" s="515"/>
      <c r="F67" s="515"/>
      <c r="G67" s="515"/>
      <c r="H67" s="515"/>
      <c r="I67" s="515"/>
      <c r="O67">
        <v>1088</v>
      </c>
    </row>
    <row r="68" spans="1:15" ht="15.75" customHeight="1">
      <c r="C68" s="515"/>
      <c r="D68" s="515"/>
      <c r="E68" s="515"/>
      <c r="F68" s="515"/>
      <c r="G68" s="515"/>
      <c r="H68" s="515"/>
      <c r="I68" s="515"/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-235312</v>
      </c>
    </row>
    <row r="71" spans="1:15" ht="18.75">
      <c r="A71" s="7" t="s">
        <v>48</v>
      </c>
      <c r="B71" s="8"/>
      <c r="C71" s="8"/>
      <c r="D71" s="63"/>
      <c r="E71" s="34"/>
      <c r="F71" s="34">
        <f>SUM(B71:E71)</f>
        <v>0</v>
      </c>
      <c r="G71" s="33"/>
      <c r="H71" s="33"/>
      <c r="I71" s="179">
        <v>26175</v>
      </c>
      <c r="J71" s="515"/>
      <c r="K71" s="5">
        <v>1</v>
      </c>
      <c r="L71" s="5">
        <v>3</v>
      </c>
      <c r="M71" s="5">
        <f>L71+K71</f>
        <v>4</v>
      </c>
    </row>
    <row r="72" spans="1:15" ht="18.75">
      <c r="A72" s="7" t="s">
        <v>49</v>
      </c>
      <c r="B72" s="8"/>
      <c r="C72" s="8"/>
      <c r="D72" s="63"/>
      <c r="E72" s="34"/>
      <c r="F72" s="34">
        <f>SUM(B72:E72)</f>
        <v>0</v>
      </c>
      <c r="G72" s="33"/>
      <c r="H72" s="33"/>
      <c r="I72" s="180">
        <v>1740</v>
      </c>
      <c r="J72" s="515"/>
      <c r="K72" s="66">
        <v>32</v>
      </c>
      <c r="L72" s="67">
        <v>64</v>
      </c>
      <c r="M72" s="5">
        <f>L72+K72</f>
        <v>96</v>
      </c>
    </row>
    <row r="73" spans="1:15" ht="18.75">
      <c r="A73" s="10" t="s">
        <v>50</v>
      </c>
      <c r="B73" s="8"/>
      <c r="C73" s="8"/>
      <c r="D73" s="63"/>
      <c r="E73" s="34"/>
      <c r="F73" s="34"/>
      <c r="G73" s="33"/>
      <c r="H73" s="33"/>
      <c r="I73" s="180">
        <v>7355</v>
      </c>
      <c r="J73" s="515"/>
      <c r="K73" s="9">
        <f>K71/K72*100-100</f>
        <v>-96.875</v>
      </c>
      <c r="L73" s="9">
        <f>L71/L72*100-100</f>
        <v>-95.3125</v>
      </c>
      <c r="M73" s="9">
        <f>M71/M72*100-100</f>
        <v>-95.833333333333329</v>
      </c>
    </row>
    <row r="74" spans="1:15" ht="18.75">
      <c r="A74" s="10" t="s">
        <v>50</v>
      </c>
      <c r="B74" s="8">
        <f>B71+B72</f>
        <v>0</v>
      </c>
      <c r="C74" s="8">
        <f>C71+C72</f>
        <v>0</v>
      </c>
      <c r="D74" s="8">
        <f>D71+D72</f>
        <v>0</v>
      </c>
      <c r="E74" s="8">
        <f>E71+E72</f>
        <v>0</v>
      </c>
      <c r="F74" s="34">
        <f>SUM(B74:E74)</f>
        <v>0</v>
      </c>
      <c r="G74" s="33"/>
      <c r="H74" s="33"/>
      <c r="I74" s="180">
        <v>351</v>
      </c>
      <c r="J74" s="515"/>
      <c r="K74" s="515"/>
      <c r="L74" s="515"/>
    </row>
    <row r="75" spans="1:15" ht="15.75" customHeight="1">
      <c r="I75" s="180">
        <v>82</v>
      </c>
      <c r="J75" s="515"/>
      <c r="K75" s="515"/>
      <c r="L75" s="515"/>
    </row>
    <row r="76" spans="1:15" ht="18.75">
      <c r="A76" s="7" t="s">
        <v>51</v>
      </c>
      <c r="B76" s="6"/>
      <c r="C76" s="6"/>
      <c r="I76" s="181">
        <v>2831</v>
      </c>
    </row>
    <row r="77" spans="1:15" ht="15.75" customHeight="1">
      <c r="I77" s="181"/>
    </row>
    <row r="78" spans="1:15" ht="15.75" customHeight="1">
      <c r="I78" s="181"/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515"/>
      <c r="F80" s="515"/>
      <c r="G80" s="515"/>
      <c r="H80" s="515"/>
      <c r="I80" s="183">
        <f>SUM(I71:I79)</f>
        <v>38534</v>
      </c>
      <c r="J80" s="92"/>
      <c r="K80" s="93"/>
    </row>
    <row r="81" spans="1:15" ht="23.25">
      <c r="A81" s="687"/>
      <c r="B81" s="685"/>
      <c r="C81" s="686"/>
      <c r="D81" s="685"/>
      <c r="E81" s="515"/>
      <c r="F81" s="515"/>
      <c r="G81" s="515"/>
      <c r="H81" s="515"/>
      <c r="I81" s="515"/>
      <c r="J81" s="92"/>
      <c r="K81" s="93"/>
    </row>
    <row r="82" spans="1:15" ht="23.25">
      <c r="A82" s="687"/>
      <c r="B82" s="685"/>
      <c r="C82" s="686"/>
      <c r="D82" s="685"/>
      <c r="E82" s="515"/>
      <c r="F82" s="515"/>
      <c r="G82" s="515"/>
      <c r="H82" s="515"/>
      <c r="I82" s="515"/>
      <c r="J82" s="94"/>
      <c r="K82" s="93"/>
    </row>
    <row r="83" spans="1:15" ht="24">
      <c r="A83" s="684"/>
      <c r="B83" s="685"/>
      <c r="C83" s="686"/>
      <c r="D83" s="685"/>
      <c r="E83" s="515"/>
      <c r="F83" s="515"/>
      <c r="G83" s="515"/>
      <c r="H83" s="515"/>
      <c r="I83" s="515"/>
      <c r="J83" s="93"/>
      <c r="K83" s="93"/>
    </row>
    <row r="84" spans="1:15" ht="24">
      <c r="A84" s="684"/>
      <c r="B84" s="685"/>
      <c r="C84" s="686"/>
      <c r="D84" s="685"/>
      <c r="E84" s="515"/>
      <c r="F84" s="515"/>
      <c r="G84" s="515"/>
      <c r="H84" s="515"/>
      <c r="I84" s="515"/>
      <c r="J84" s="93"/>
      <c r="K84" s="93"/>
    </row>
    <row r="85" spans="1:15" ht="24">
      <c r="A85" s="684"/>
      <c r="B85" s="685"/>
      <c r="C85" s="686"/>
      <c r="D85" s="685"/>
      <c r="E85" s="515"/>
      <c r="F85" s="515"/>
      <c r="G85" s="515"/>
      <c r="H85" s="515"/>
      <c r="I85" s="515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A1:AH1"/>
    <mergeCell ref="AN1:AU1"/>
    <mergeCell ref="A2:J2"/>
    <mergeCell ref="O2:V2"/>
    <mergeCell ref="AA2:AH2"/>
    <mergeCell ref="AN2:AU2"/>
    <mergeCell ref="I37:J37"/>
    <mergeCell ref="I38:J38"/>
    <mergeCell ref="I39:J39"/>
    <mergeCell ref="A1:J1"/>
    <mergeCell ref="O1:V1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L65:M65"/>
    <mergeCell ref="N65:O65"/>
    <mergeCell ref="K78:L78"/>
    <mergeCell ref="K79:L79"/>
    <mergeCell ref="A80:D80"/>
    <mergeCell ref="A85:B85"/>
    <mergeCell ref="C85:D85"/>
    <mergeCell ref="A82:B82"/>
    <mergeCell ref="C82:D82"/>
    <mergeCell ref="A83:B83"/>
    <mergeCell ref="C83:D83"/>
    <mergeCell ref="A84:B84"/>
    <mergeCell ref="C84:D84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123"/>
  <sheetViews>
    <sheetView topLeftCell="A57" zoomScale="90" zoomScaleNormal="90" workbookViewId="0">
      <selection activeCell="L72" sqref="L72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242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221"/>
      <c r="B3" s="705" t="s">
        <v>65</v>
      </c>
      <c r="C3" s="706"/>
      <c r="D3" s="707"/>
      <c r="E3" s="224" t="s">
        <v>65</v>
      </c>
      <c r="F3" s="705" t="s">
        <v>67</v>
      </c>
      <c r="G3" s="707"/>
      <c r="H3" s="226"/>
      <c r="I3" s="224" t="s">
        <v>66</v>
      </c>
      <c r="J3" s="36"/>
      <c r="L3" s="698" t="s">
        <v>86</v>
      </c>
      <c r="M3" s="698"/>
      <c r="O3" s="221"/>
      <c r="P3" s="699" t="s">
        <v>65</v>
      </c>
      <c r="Q3" s="699"/>
      <c r="R3" s="699"/>
      <c r="S3" s="224" t="s">
        <v>65</v>
      </c>
      <c r="T3" s="224"/>
      <c r="U3" s="224" t="s">
        <v>67</v>
      </c>
      <c r="V3" s="27"/>
      <c r="X3" s="698" t="s">
        <v>86</v>
      </c>
      <c r="Y3" s="698"/>
      <c r="AA3" s="221"/>
      <c r="AB3" s="699" t="s">
        <v>65</v>
      </c>
      <c r="AC3" s="699"/>
      <c r="AD3" s="699"/>
      <c r="AE3" s="224" t="s">
        <v>65</v>
      </c>
      <c r="AF3" s="224"/>
      <c r="AG3" s="224" t="s">
        <v>69</v>
      </c>
      <c r="AH3" s="27"/>
      <c r="AK3" s="698" t="s">
        <v>86</v>
      </c>
      <c r="AL3" s="698"/>
      <c r="AN3" s="221"/>
      <c r="AO3" s="699" t="s">
        <v>65</v>
      </c>
      <c r="AP3" s="699"/>
      <c r="AQ3" s="699"/>
      <c r="AR3" s="224" t="s">
        <v>65</v>
      </c>
      <c r="AS3" s="224"/>
      <c r="AT3" s="224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225" t="s">
        <v>6</v>
      </c>
      <c r="E4" s="225" t="s">
        <v>104</v>
      </c>
      <c r="F4" s="225" t="s">
        <v>0</v>
      </c>
      <c r="G4" s="225" t="s">
        <v>68</v>
      </c>
      <c r="H4" s="225" t="s">
        <v>81</v>
      </c>
      <c r="I4" s="225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225" t="s">
        <v>6</v>
      </c>
      <c r="S4" s="225" t="s">
        <v>104</v>
      </c>
      <c r="T4" s="225" t="s">
        <v>81</v>
      </c>
      <c r="U4" s="225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225" t="s">
        <v>6</v>
      </c>
      <c r="AE4" s="225" t="s">
        <v>104</v>
      </c>
      <c r="AF4" s="225" t="s">
        <v>81</v>
      </c>
      <c r="AG4" s="225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225" t="s">
        <v>6</v>
      </c>
      <c r="AR4" s="225" t="s">
        <v>104</v>
      </c>
      <c r="AS4" s="225" t="s">
        <v>81</v>
      </c>
      <c r="AT4" s="225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6884</v>
      </c>
      <c r="C5" s="24">
        <v>136</v>
      </c>
      <c r="D5" s="24"/>
      <c r="E5" s="24">
        <v>48</v>
      </c>
      <c r="F5" s="24"/>
      <c r="G5" s="24"/>
      <c r="H5" s="22">
        <f t="shared" ref="H5:H18" si="0">B5-D5</f>
        <v>6884</v>
      </c>
      <c r="I5" s="22">
        <f t="shared" ref="I5:I18" si="1">G5+F5</f>
        <v>0</v>
      </c>
      <c r="J5" s="38">
        <f>B5/928.72</f>
        <v>7.4123524851408389</v>
      </c>
      <c r="K5" s="228"/>
      <c r="L5" s="228"/>
      <c r="M5" s="228"/>
      <c r="N5" s="228"/>
      <c r="O5" s="26" t="s">
        <v>70</v>
      </c>
      <c r="P5" s="23">
        <v>22414</v>
      </c>
      <c r="Q5" s="24">
        <v>158</v>
      </c>
      <c r="R5" s="24"/>
      <c r="S5" s="24">
        <v>636</v>
      </c>
      <c r="T5" s="22">
        <f t="shared" ref="T5:T28" si="2">P5-R5</f>
        <v>22414</v>
      </c>
      <c r="U5" s="24"/>
      <c r="V5" s="44">
        <f>P5/1191.62</f>
        <v>18.809687652103861</v>
      </c>
      <c r="AA5" s="26" t="s">
        <v>143</v>
      </c>
      <c r="AB5" s="89">
        <v>18058</v>
      </c>
      <c r="AC5" s="89">
        <v>154</v>
      </c>
      <c r="AD5" s="89"/>
      <c r="AE5" s="89">
        <v>771</v>
      </c>
      <c r="AF5" s="22">
        <f t="shared" ref="AF5:AF28" si="3">AB5-AD5</f>
        <v>18058</v>
      </c>
      <c r="AG5" s="89"/>
      <c r="AH5" s="44">
        <f>SUM(AB5:AB6)/384.4</f>
        <v>63.865764828303853</v>
      </c>
      <c r="AJ5" s="21"/>
      <c r="AN5" s="26" t="s">
        <v>82</v>
      </c>
      <c r="AO5" s="89">
        <v>16914</v>
      </c>
      <c r="AP5" s="89">
        <v>199</v>
      </c>
      <c r="AQ5" s="89"/>
      <c r="AR5" s="89">
        <v>1806</v>
      </c>
      <c r="AS5" s="22">
        <f t="shared" ref="AS5:AS28" si="4">AO5-AQ5</f>
        <v>16914</v>
      </c>
      <c r="AT5" s="89"/>
      <c r="AU5" s="44">
        <f>SUM(AO5:AO6)/384.4</f>
        <v>44.001040582726333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228"/>
      <c r="L6" s="228"/>
      <c r="M6" s="228"/>
      <c r="N6" s="228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6492</v>
      </c>
      <c r="AC6" s="89">
        <v>124</v>
      </c>
      <c r="AD6" s="89"/>
      <c r="AE6" s="89">
        <v>849</v>
      </c>
      <c r="AF6" s="22">
        <f t="shared" si="3"/>
        <v>6492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5247</v>
      </c>
      <c r="C7" s="24">
        <v>112</v>
      </c>
      <c r="D7" s="24"/>
      <c r="E7" s="24"/>
      <c r="F7" s="24"/>
      <c r="G7" s="24"/>
      <c r="H7" s="22">
        <f t="shared" si="0"/>
        <v>5247</v>
      </c>
      <c r="I7" s="22">
        <f t="shared" si="1"/>
        <v>0</v>
      </c>
      <c r="J7" s="38">
        <f>B7/902.14</f>
        <v>5.816170439177955</v>
      </c>
      <c r="K7" s="228"/>
      <c r="L7" s="228"/>
      <c r="M7" s="228"/>
      <c r="N7" s="228"/>
      <c r="O7" s="26" t="s">
        <v>8</v>
      </c>
      <c r="P7" s="23">
        <v>13053</v>
      </c>
      <c r="Q7" s="24">
        <v>177</v>
      </c>
      <c r="R7" s="24"/>
      <c r="S7" s="24">
        <v>435</v>
      </c>
      <c r="T7" s="22">
        <f t="shared" si="2"/>
        <v>13053</v>
      </c>
      <c r="U7" s="24"/>
      <c r="V7" s="44">
        <f>P7/949.48</f>
        <v>13.747524961031301</v>
      </c>
      <c r="AA7" s="26" t="s">
        <v>145</v>
      </c>
      <c r="AB7" s="23">
        <v>7324</v>
      </c>
      <c r="AC7" s="24">
        <v>70</v>
      </c>
      <c r="AD7" s="24"/>
      <c r="AE7" s="24">
        <v>165</v>
      </c>
      <c r="AF7" s="22">
        <f t="shared" si="3"/>
        <v>7324</v>
      </c>
      <c r="AG7" s="24"/>
      <c r="AH7" s="44">
        <f>AB7/550.22</f>
        <v>13.311039220675365</v>
      </c>
      <c r="AJ7" s="21"/>
      <c r="AN7" s="26" t="s">
        <v>74</v>
      </c>
      <c r="AO7" s="23">
        <v>5957</v>
      </c>
      <c r="AP7" s="24">
        <v>145</v>
      </c>
      <c r="AQ7" s="24"/>
      <c r="AR7" s="24">
        <v>247</v>
      </c>
      <c r="AS7" s="22">
        <f t="shared" si="4"/>
        <v>5957</v>
      </c>
      <c r="AT7" s="24"/>
      <c r="AU7" s="44">
        <f>AO7/550.22</f>
        <v>10.82657845952528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228"/>
      <c r="L8" s="228"/>
      <c r="M8" s="228"/>
      <c r="N8" s="228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26573</v>
      </c>
      <c r="C9" s="24">
        <v>158</v>
      </c>
      <c r="D9" s="24"/>
      <c r="E9" s="24">
        <v>1319</v>
      </c>
      <c r="F9" s="24"/>
      <c r="G9" s="24"/>
      <c r="H9" s="22">
        <f t="shared" si="0"/>
        <v>26573</v>
      </c>
      <c r="I9" s="22">
        <f t="shared" si="1"/>
        <v>0</v>
      </c>
      <c r="J9" s="38">
        <f>B9/1006.28</f>
        <v>26.407163016257901</v>
      </c>
      <c r="K9" s="228"/>
      <c r="L9" s="228"/>
      <c r="M9" s="228"/>
      <c r="N9" s="228"/>
      <c r="O9" s="26" t="s">
        <v>10</v>
      </c>
      <c r="P9" s="23">
        <v>15811</v>
      </c>
      <c r="Q9" s="24">
        <v>176</v>
      </c>
      <c r="R9" s="24"/>
      <c r="S9" s="24">
        <v>365</v>
      </c>
      <c r="T9" s="22">
        <f t="shared" si="2"/>
        <v>15811</v>
      </c>
      <c r="U9" s="24"/>
      <c r="V9" s="44">
        <f>P9/902.14</f>
        <v>17.526104595739021</v>
      </c>
      <c r="AA9" s="26" t="s">
        <v>80</v>
      </c>
      <c r="AB9" s="23">
        <v>16343</v>
      </c>
      <c r="AC9" s="24">
        <v>207</v>
      </c>
      <c r="AD9" s="24"/>
      <c r="AE9" s="24">
        <v>111</v>
      </c>
      <c r="AF9" s="22">
        <f t="shared" si="3"/>
        <v>16343</v>
      </c>
      <c r="AG9" s="24"/>
      <c r="AH9" s="44">
        <f>AB9/555.02</f>
        <v>29.445785737450905</v>
      </c>
      <c r="AI9" s="228">
        <v>0</v>
      </c>
      <c r="AJ9" s="21"/>
      <c r="AN9" s="26" t="s">
        <v>18</v>
      </c>
      <c r="AO9" s="89">
        <v>13678</v>
      </c>
      <c r="AP9" s="89">
        <v>139</v>
      </c>
      <c r="AQ9" s="89"/>
      <c r="AR9" s="89">
        <v>515</v>
      </c>
      <c r="AS9" s="22">
        <f t="shared" si="4"/>
        <v>13678</v>
      </c>
      <c r="AT9" s="89"/>
      <c r="AU9" s="44">
        <f>AO9/862.06</f>
        <v>15.866645013108137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228"/>
      <c r="L10" s="228"/>
      <c r="M10" s="228"/>
      <c r="N10" s="228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228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3379</v>
      </c>
      <c r="C11" s="24">
        <v>115</v>
      </c>
      <c r="D11" s="24"/>
      <c r="E11" s="24">
        <v>1440</v>
      </c>
      <c r="F11" s="24"/>
      <c r="G11" s="24"/>
      <c r="H11" s="22">
        <f t="shared" si="0"/>
        <v>3379</v>
      </c>
      <c r="I11" s="22">
        <f t="shared" si="1"/>
        <v>0</v>
      </c>
      <c r="J11" s="38">
        <f>B11/1264.24</f>
        <v>2.6727520091121937</v>
      </c>
      <c r="K11" s="228"/>
      <c r="L11" s="228"/>
      <c r="M11" s="228"/>
      <c r="N11" s="228">
        <v>10726</v>
      </c>
      <c r="O11" s="26" t="s">
        <v>72</v>
      </c>
      <c r="P11" s="23">
        <v>12963</v>
      </c>
      <c r="Q11" s="24">
        <v>212</v>
      </c>
      <c r="R11" s="24"/>
      <c r="S11" s="24">
        <v>689</v>
      </c>
      <c r="T11" s="22">
        <f t="shared" si="2"/>
        <v>12963</v>
      </c>
      <c r="U11" s="24"/>
      <c r="V11" s="44">
        <f>P11/992.14</f>
        <v>13.065696373495676</v>
      </c>
      <c r="AA11" s="26" t="s">
        <v>76</v>
      </c>
      <c r="AB11" s="23">
        <v>11417</v>
      </c>
      <c r="AC11" s="24">
        <v>218</v>
      </c>
      <c r="AD11" s="24"/>
      <c r="AE11" s="24">
        <v>128</v>
      </c>
      <c r="AF11" s="22">
        <f t="shared" si="3"/>
        <v>11417</v>
      </c>
      <c r="AG11" s="24"/>
      <c r="AH11" s="44">
        <f>AB11/555.02</f>
        <v>20.570429894418218</v>
      </c>
      <c r="AI11" s="228">
        <v>0</v>
      </c>
      <c r="AJ11" s="21"/>
      <c r="AN11" s="26" t="s">
        <v>18</v>
      </c>
      <c r="AO11" s="23">
        <v>14984</v>
      </c>
      <c r="AP11" s="24">
        <v>143</v>
      </c>
      <c r="AQ11" s="24"/>
      <c r="AR11" s="24">
        <v>81</v>
      </c>
      <c r="AS11" s="22">
        <f t="shared" si="4"/>
        <v>14984</v>
      </c>
      <c r="AT11" s="24"/>
      <c r="AU11" s="44">
        <f>AO11/555.02</f>
        <v>26.997225325213506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228"/>
      <c r="L12" s="228"/>
      <c r="M12" s="228"/>
      <c r="N12" s="228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228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22505</v>
      </c>
      <c r="C13" s="24">
        <v>188</v>
      </c>
      <c r="D13" s="24"/>
      <c r="E13" s="24">
        <v>59</v>
      </c>
      <c r="F13" s="24"/>
      <c r="G13" s="24"/>
      <c r="H13" s="22">
        <f t="shared" si="0"/>
        <v>22505</v>
      </c>
      <c r="I13" s="22">
        <f t="shared" si="1"/>
        <v>0</v>
      </c>
      <c r="J13" s="38">
        <f>B13/952.08</f>
        <v>23.637719519368119</v>
      </c>
      <c r="K13" s="228"/>
      <c r="L13" s="228"/>
      <c r="M13" s="228"/>
      <c r="N13" s="228">
        <v>0</v>
      </c>
      <c r="O13" s="26" t="s">
        <v>71</v>
      </c>
      <c r="P13" s="23">
        <v>16120</v>
      </c>
      <c r="Q13" s="24">
        <v>191</v>
      </c>
      <c r="R13" s="24"/>
      <c r="S13" s="24">
        <v>671</v>
      </c>
      <c r="T13" s="22">
        <f t="shared" si="2"/>
        <v>16120</v>
      </c>
      <c r="U13" s="24"/>
      <c r="V13" s="44">
        <f>SUM(P13:P14)/463.52</f>
        <v>34.777355885398691</v>
      </c>
      <c r="AA13" s="26" t="s">
        <v>78</v>
      </c>
      <c r="AB13" s="23">
        <v>10512</v>
      </c>
      <c r="AC13" s="24">
        <v>177</v>
      </c>
      <c r="AD13" s="24"/>
      <c r="AE13" s="24">
        <v>394</v>
      </c>
      <c r="AF13" s="22">
        <f t="shared" si="3"/>
        <v>10512</v>
      </c>
      <c r="AG13" s="24"/>
      <c r="AH13" s="44">
        <f>AB13/555.02</f>
        <v>18.939858023134303</v>
      </c>
      <c r="AI13" s="228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228"/>
      <c r="L14" s="228"/>
      <c r="M14" s="228"/>
      <c r="N14" s="228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228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228"/>
      <c r="L15" s="228"/>
      <c r="M15" s="228"/>
      <c r="N15" s="228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15565</v>
      </c>
      <c r="AC15" s="24">
        <v>212</v>
      </c>
      <c r="AD15" s="24"/>
      <c r="AE15" s="24">
        <v>428</v>
      </c>
      <c r="AF15" s="22">
        <f t="shared" si="3"/>
        <v>15565</v>
      </c>
      <c r="AG15" s="24"/>
      <c r="AH15" s="44">
        <f>AB15/355.58</f>
        <v>43.773553068226562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228"/>
      <c r="L16" s="228"/>
      <c r="M16" s="228"/>
      <c r="N16" s="228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>
        <v>99573</v>
      </c>
      <c r="G17" s="24"/>
      <c r="H17" s="22">
        <f t="shared" si="0"/>
        <v>0</v>
      </c>
      <c r="I17" s="22">
        <f t="shared" si="1"/>
        <v>99573</v>
      </c>
      <c r="J17" s="38">
        <f>B17/950.02</f>
        <v>0</v>
      </c>
      <c r="K17" s="228"/>
      <c r="L17" s="228"/>
      <c r="M17" s="228"/>
      <c r="N17" s="228"/>
      <c r="O17" s="26"/>
      <c r="P17" s="23"/>
      <c r="Q17" s="24"/>
      <c r="R17" s="24"/>
      <c r="S17" s="24"/>
      <c r="T17" s="22">
        <f t="shared" si="2"/>
        <v>0</v>
      </c>
      <c r="U17" s="24">
        <v>38025</v>
      </c>
      <c r="V17" s="44">
        <f>SUM(P17:P18)/550.22</f>
        <v>0</v>
      </c>
      <c r="W17" s="16"/>
      <c r="AA17" s="26" t="s">
        <v>75</v>
      </c>
      <c r="AB17" s="23">
        <v>7455</v>
      </c>
      <c r="AC17" s="24">
        <v>122</v>
      </c>
      <c r="AD17" s="24"/>
      <c r="AE17" s="24">
        <v>295</v>
      </c>
      <c r="AF17" s="22">
        <f t="shared" si="3"/>
        <v>7455</v>
      </c>
      <c r="AG17" s="24">
        <v>80696</v>
      </c>
      <c r="AH17" s="44">
        <f>AB17/568.06</f>
        <v>13.123613702777877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>
        <v>42431</v>
      </c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228"/>
      <c r="L18" s="228"/>
      <c r="M18" s="228"/>
      <c r="N18" s="228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228"/>
      <c r="L19" s="228"/>
      <c r="M19" s="228"/>
      <c r="N19" s="228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14657</v>
      </c>
      <c r="AC19" s="24">
        <v>219</v>
      </c>
      <c r="AD19" s="24"/>
      <c r="AE19" s="24">
        <v>786</v>
      </c>
      <c r="AF19" s="22">
        <f t="shared" si="3"/>
        <v>14657</v>
      </c>
      <c r="AG19" s="24"/>
      <c r="AH19" s="44">
        <f>AB19/555.02</f>
        <v>26.408057367302082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228"/>
      <c r="L20" s="228"/>
      <c r="M20" s="228"/>
      <c r="N20" s="228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228"/>
      <c r="L21" s="228"/>
      <c r="M21" s="228"/>
      <c r="N21" s="228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228"/>
      <c r="L22" s="228"/>
      <c r="M22" s="228"/>
      <c r="N22" s="228"/>
      <c r="O22" s="25" t="s">
        <v>109</v>
      </c>
      <c r="P22" s="23">
        <f>S29</f>
        <v>2796</v>
      </c>
      <c r="Q22" s="24"/>
      <c r="R22" s="24"/>
      <c r="S22" s="24"/>
      <c r="T22" s="22">
        <f t="shared" si="2"/>
        <v>2796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2866</v>
      </c>
      <c r="C23" s="89"/>
      <c r="D23" s="89"/>
      <c r="E23" s="89"/>
      <c r="F23" s="89"/>
      <c r="G23" s="89"/>
      <c r="H23" s="22"/>
      <c r="I23" s="22"/>
      <c r="J23" s="39"/>
      <c r="K23" s="228"/>
      <c r="L23" s="228"/>
      <c r="M23" s="228"/>
      <c r="N23" s="228"/>
      <c r="O23" s="25" t="s">
        <v>110</v>
      </c>
      <c r="P23" s="23">
        <f>D74</f>
        <v>1020</v>
      </c>
      <c r="Q23" s="24"/>
      <c r="R23" s="24"/>
      <c r="S23" s="24"/>
      <c r="T23" s="22">
        <f t="shared" si="2"/>
        <v>1020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228"/>
      <c r="L24" s="228"/>
      <c r="M24" s="228"/>
      <c r="N24" s="228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228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228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228"/>
      <c r="L25" s="228"/>
      <c r="M25" s="228"/>
      <c r="N25" s="228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3927</v>
      </c>
      <c r="AC25" s="24"/>
      <c r="AD25" s="24"/>
      <c r="AE25" s="24"/>
      <c r="AF25" s="22">
        <f t="shared" si="3"/>
        <v>3927</v>
      </c>
      <c r="AG25" s="24"/>
      <c r="AH25" s="44"/>
      <c r="AJ25" s="228"/>
      <c r="AN25" s="26" t="s">
        <v>109</v>
      </c>
      <c r="AO25" s="23">
        <f>AR29</f>
        <v>2649</v>
      </c>
      <c r="AP25" s="24"/>
      <c r="AQ25" s="24"/>
      <c r="AR25" s="24"/>
      <c r="AS25" s="22">
        <f t="shared" si="4"/>
        <v>2649</v>
      </c>
      <c r="AT25" s="24"/>
      <c r="AU25" s="44"/>
      <c r="AW25" s="228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228"/>
      <c r="L26" s="228"/>
      <c r="M26" s="228"/>
      <c r="N26" s="228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0</v>
      </c>
      <c r="AC26" s="24"/>
      <c r="AD26" s="24"/>
      <c r="AE26" s="24"/>
      <c r="AF26" s="22">
        <f t="shared" si="3"/>
        <v>0</v>
      </c>
      <c r="AG26" s="24"/>
      <c r="AH26" s="44"/>
      <c r="AJ26" s="228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228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228"/>
      <c r="L27" s="228"/>
      <c r="M27" s="228"/>
      <c r="N27" s="228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228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228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228"/>
      <c r="L28" s="228"/>
      <c r="M28" s="228"/>
      <c r="N28" s="228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228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228"/>
    </row>
    <row r="29" spans="1:51" ht="24.75" customHeight="1">
      <c r="A29" s="26" t="s">
        <v>19</v>
      </c>
      <c r="B29" s="28">
        <f t="shared" ref="B29:I29" si="5">SUM(B5:B28)</f>
        <v>67454</v>
      </c>
      <c r="C29" s="28">
        <f t="shared" si="5"/>
        <v>709</v>
      </c>
      <c r="D29" s="28">
        <f t="shared" si="5"/>
        <v>0</v>
      </c>
      <c r="E29" s="28">
        <f t="shared" si="5"/>
        <v>2866</v>
      </c>
      <c r="F29" s="28">
        <f t="shared" si="5"/>
        <v>99573</v>
      </c>
      <c r="G29" s="28">
        <f t="shared" si="5"/>
        <v>0</v>
      </c>
      <c r="H29" s="28">
        <f t="shared" si="5"/>
        <v>64588</v>
      </c>
      <c r="I29" s="28">
        <f t="shared" si="5"/>
        <v>99573</v>
      </c>
      <c r="J29" s="28"/>
      <c r="K29" s="228"/>
      <c r="L29" s="41">
        <f>SUM(L5:L28)</f>
        <v>0</v>
      </c>
      <c r="M29" s="41">
        <f>SUM(M5:M28)</f>
        <v>0</v>
      </c>
      <c r="N29" s="228"/>
      <c r="O29" s="26" t="s">
        <v>19</v>
      </c>
      <c r="P29" s="28">
        <f t="shared" ref="P29:U29" si="6">SUM(P5:P28)</f>
        <v>84177</v>
      </c>
      <c r="Q29" s="28">
        <f t="shared" si="6"/>
        <v>914</v>
      </c>
      <c r="R29" s="28">
        <f t="shared" si="6"/>
        <v>0</v>
      </c>
      <c r="S29" s="28">
        <f t="shared" si="6"/>
        <v>2796</v>
      </c>
      <c r="T29" s="28">
        <f t="shared" si="6"/>
        <v>84177</v>
      </c>
      <c r="U29" s="28">
        <f t="shared" si="6"/>
        <v>38025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111750</v>
      </c>
      <c r="AC29" s="28">
        <f t="shared" si="7"/>
        <v>1503</v>
      </c>
      <c r="AD29" s="28">
        <f t="shared" si="7"/>
        <v>0</v>
      </c>
      <c r="AE29" s="28">
        <f t="shared" si="7"/>
        <v>3927</v>
      </c>
      <c r="AF29" s="28">
        <f t="shared" si="7"/>
        <v>111750</v>
      </c>
      <c r="AG29" s="28">
        <f t="shared" si="7"/>
        <v>80696</v>
      </c>
      <c r="AH29" s="27"/>
      <c r="AJ29" s="228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54182</v>
      </c>
      <c r="AP29" s="28">
        <f t="shared" si="8"/>
        <v>626</v>
      </c>
      <c r="AQ29" s="28">
        <f t="shared" si="8"/>
        <v>0</v>
      </c>
      <c r="AR29" s="28">
        <f t="shared" si="8"/>
        <v>2649</v>
      </c>
      <c r="AS29" s="28">
        <f t="shared" si="8"/>
        <v>54182</v>
      </c>
      <c r="AT29" s="28">
        <f t="shared" si="8"/>
        <v>42431</v>
      </c>
      <c r="AU29" s="27"/>
      <c r="AW29" s="228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167027</v>
      </c>
      <c r="O32" s="25" t="s">
        <v>4</v>
      </c>
      <c r="P32">
        <f>P29-R29+U29</f>
        <v>122202</v>
      </c>
      <c r="AA32" s="25" t="s">
        <v>4</v>
      </c>
      <c r="AB32">
        <f>AB29-AD29+AG29</f>
        <v>192446</v>
      </c>
      <c r="AN32" s="25" t="s">
        <v>4</v>
      </c>
      <c r="AO32">
        <f>AO29-AQ29+AT29</f>
        <v>96613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225" t="s">
        <v>104</v>
      </c>
      <c r="N36" s="50" t="s">
        <v>3</v>
      </c>
      <c r="O36" s="50" t="s">
        <v>4</v>
      </c>
      <c r="P36" s="52" t="s">
        <v>5</v>
      </c>
      <c r="Q36" s="225" t="s">
        <v>104</v>
      </c>
    </row>
    <row r="37" spans="1:20" ht="24.95" customHeight="1">
      <c r="A37" s="45" t="s">
        <v>9</v>
      </c>
      <c r="B37" s="1"/>
      <c r="C37" s="1"/>
      <c r="D37" s="89"/>
      <c r="E37" s="89"/>
      <c r="F37" s="89"/>
      <c r="I37" s="708" t="s">
        <v>41</v>
      </c>
      <c r="J37" s="709"/>
      <c r="K37" s="1">
        <v>3808</v>
      </c>
      <c r="L37" s="1">
        <v>151</v>
      </c>
      <c r="M37" s="89">
        <v>164</v>
      </c>
      <c r="N37" s="102" t="s">
        <v>37</v>
      </c>
      <c r="O37" s="1">
        <v>4910</v>
      </c>
      <c r="P37" s="47">
        <v>158</v>
      </c>
      <c r="Q37" s="89">
        <v>291</v>
      </c>
    </row>
    <row r="38" spans="1:20" ht="24.95" customHeight="1">
      <c r="A38" s="45" t="s">
        <v>11</v>
      </c>
      <c r="B38" s="1"/>
      <c r="C38" s="1"/>
      <c r="D38" s="89"/>
      <c r="E38" s="89"/>
      <c r="F38" s="89"/>
      <c r="I38" s="708" t="s">
        <v>43</v>
      </c>
      <c r="J38" s="709"/>
      <c r="K38" s="1">
        <v>2672</v>
      </c>
      <c r="L38" s="1">
        <v>95</v>
      </c>
      <c r="M38" s="89">
        <v>80</v>
      </c>
      <c r="N38" s="102" t="s">
        <v>39</v>
      </c>
      <c r="O38" s="1">
        <v>6000</v>
      </c>
      <c r="P38" s="47">
        <v>143</v>
      </c>
      <c r="Q38" s="89"/>
    </row>
    <row r="39" spans="1:20" ht="24.95" customHeight="1">
      <c r="A39" s="45" t="s">
        <v>12</v>
      </c>
      <c r="B39" s="1">
        <v>7727</v>
      </c>
      <c r="C39" s="1">
        <v>177</v>
      </c>
      <c r="D39" s="89">
        <v>244</v>
      </c>
      <c r="E39" s="89"/>
      <c r="F39" s="89"/>
      <c r="I39" s="694" t="s">
        <v>23</v>
      </c>
      <c r="J39" s="695"/>
      <c r="K39" s="1">
        <v>3210</v>
      </c>
      <c r="L39" s="1">
        <v>145</v>
      </c>
      <c r="M39" s="89">
        <v>46</v>
      </c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2889</v>
      </c>
      <c r="C40" s="1">
        <v>111</v>
      </c>
      <c r="D40" s="89">
        <v>64</v>
      </c>
      <c r="E40" s="89"/>
      <c r="F40" s="89"/>
      <c r="G40" s="228">
        <v>0</v>
      </c>
      <c r="I40" s="694" t="s">
        <v>25</v>
      </c>
      <c r="J40" s="695"/>
      <c r="K40" s="1">
        <v>8685</v>
      </c>
      <c r="L40" s="1">
        <v>244</v>
      </c>
      <c r="M40" s="89">
        <v>327</v>
      </c>
      <c r="N40" s="102" t="s">
        <v>40</v>
      </c>
      <c r="O40" s="1">
        <v>9805</v>
      </c>
      <c r="P40" s="47">
        <v>285</v>
      </c>
      <c r="Q40" s="89">
        <v>752</v>
      </c>
    </row>
    <row r="41" spans="1:20" ht="24.95" customHeight="1">
      <c r="A41" s="45" t="s">
        <v>16</v>
      </c>
      <c r="B41" s="1">
        <v>5512</v>
      </c>
      <c r="C41" s="1">
        <v>193</v>
      </c>
      <c r="D41" s="89">
        <v>102</v>
      </c>
      <c r="E41" s="89"/>
      <c r="F41" s="89"/>
      <c r="G41" s="228">
        <v>0</v>
      </c>
      <c r="I41" s="694" t="s">
        <v>28</v>
      </c>
      <c r="J41" s="695"/>
      <c r="K41" s="1">
        <v>6741</v>
      </c>
      <c r="L41" s="1">
        <v>159</v>
      </c>
      <c r="M41" s="89">
        <v>252</v>
      </c>
      <c r="N41" s="49" t="s">
        <v>22</v>
      </c>
      <c r="O41" s="1">
        <v>7608</v>
      </c>
      <c r="P41" s="47">
        <v>259</v>
      </c>
      <c r="Q41" s="89">
        <v>79</v>
      </c>
    </row>
    <row r="42" spans="1:20" ht="24.95" customHeight="1">
      <c r="A42" s="45" t="s">
        <v>17</v>
      </c>
      <c r="B42" s="1">
        <v>8406</v>
      </c>
      <c r="C42" s="1">
        <v>234</v>
      </c>
      <c r="D42" s="89">
        <v>152</v>
      </c>
      <c r="E42" s="89"/>
      <c r="F42" s="89"/>
      <c r="G42" s="228">
        <v>0</v>
      </c>
      <c r="I42" s="694" t="s">
        <v>33</v>
      </c>
      <c r="J42" s="695"/>
      <c r="K42" s="1"/>
      <c r="L42" s="1"/>
      <c r="M42" s="89"/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/>
      <c r="C43" s="1"/>
      <c r="D43" s="89"/>
      <c r="E43" s="89"/>
      <c r="F43" s="89"/>
      <c r="G43" s="228">
        <v>0</v>
      </c>
      <c r="I43" s="694" t="s">
        <v>30</v>
      </c>
      <c r="J43" s="695"/>
      <c r="K43" s="1">
        <v>4163</v>
      </c>
      <c r="L43" s="1">
        <v>193</v>
      </c>
      <c r="M43" s="89">
        <v>206</v>
      </c>
      <c r="N43" s="46" t="s">
        <v>27</v>
      </c>
      <c r="O43" s="1"/>
      <c r="P43" s="47"/>
      <c r="Q43" s="89"/>
    </row>
    <row r="44" spans="1:20" ht="24.95" customHeight="1">
      <c r="A44" s="45" t="s">
        <v>103</v>
      </c>
      <c r="B44" s="1">
        <v>6654</v>
      </c>
      <c r="C44" s="1">
        <v>186</v>
      </c>
      <c r="D44" s="89">
        <v>89</v>
      </c>
      <c r="E44" s="89"/>
      <c r="F44" s="89"/>
      <c r="G44" s="228">
        <f>SUM(G40:G43)</f>
        <v>0</v>
      </c>
      <c r="I44" s="694" t="s">
        <v>38</v>
      </c>
      <c r="J44" s="695"/>
      <c r="K44" s="1">
        <v>2299</v>
      </c>
      <c r="L44" s="1">
        <v>104</v>
      </c>
      <c r="M44" s="89">
        <v>136</v>
      </c>
      <c r="N44" s="46" t="s">
        <v>26</v>
      </c>
      <c r="O44" s="83">
        <v>3681</v>
      </c>
      <c r="P44" s="84">
        <v>155</v>
      </c>
      <c r="Q44" s="89">
        <v>123</v>
      </c>
      <c r="T44" s="110"/>
    </row>
    <row r="45" spans="1:20" ht="24.95" customHeight="1">
      <c r="A45" s="45" t="s">
        <v>90</v>
      </c>
      <c r="B45" s="1">
        <v>15167</v>
      </c>
      <c r="C45" s="1">
        <v>236</v>
      </c>
      <c r="D45" s="89">
        <v>548</v>
      </c>
      <c r="E45" s="89"/>
      <c r="F45" s="89">
        <v>8056</v>
      </c>
      <c r="G45" s="228"/>
      <c r="I45" s="694" t="s">
        <v>35</v>
      </c>
      <c r="J45" s="695"/>
      <c r="K45" s="1">
        <v>5817</v>
      </c>
      <c r="L45" s="1">
        <v>189</v>
      </c>
      <c r="M45" s="89">
        <v>49</v>
      </c>
      <c r="N45" s="46" t="s">
        <v>29</v>
      </c>
      <c r="O45" s="83">
        <v>2506</v>
      </c>
      <c r="P45" s="84">
        <v>113</v>
      </c>
      <c r="Q45" s="89">
        <v>58</v>
      </c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4055</v>
      </c>
      <c r="P46" s="84">
        <v>125</v>
      </c>
      <c r="Q46" s="89">
        <v>56</v>
      </c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/>
      <c r="P47" s="84"/>
      <c r="Q47" s="89"/>
    </row>
    <row r="48" spans="1:20" ht="24.95" customHeight="1">
      <c r="A48" s="55"/>
      <c r="B48" s="89"/>
      <c r="C48" s="89"/>
      <c r="D48" s="89"/>
      <c r="E48" s="89"/>
      <c r="F48" s="89"/>
      <c r="I48" s="222"/>
      <c r="J48" s="223"/>
      <c r="K48" s="1"/>
      <c r="L48" s="1"/>
      <c r="M48" s="89"/>
      <c r="N48" s="46" t="s">
        <v>31</v>
      </c>
      <c r="O48" s="83">
        <v>6772</v>
      </c>
      <c r="P48" s="84">
        <v>358</v>
      </c>
      <c r="Q48" s="89">
        <v>130</v>
      </c>
    </row>
    <row r="49" spans="1:17" ht="24.95" customHeight="1">
      <c r="A49" s="55"/>
      <c r="B49" s="89"/>
      <c r="C49" s="89"/>
      <c r="D49" s="89"/>
      <c r="E49" s="89"/>
      <c r="F49" s="89"/>
      <c r="I49" s="222"/>
      <c r="J49" s="223"/>
      <c r="K49" s="1"/>
      <c r="L49" s="47"/>
      <c r="M49" s="89"/>
      <c r="N49" s="46" t="s">
        <v>99</v>
      </c>
      <c r="O49" s="86">
        <v>4819</v>
      </c>
      <c r="P49" s="84">
        <v>138</v>
      </c>
      <c r="Q49" s="89">
        <v>153</v>
      </c>
    </row>
    <row r="50" spans="1:17" ht="24.95" customHeight="1">
      <c r="A50" s="55"/>
      <c r="B50" s="89"/>
      <c r="C50" s="89"/>
      <c r="D50" s="89"/>
      <c r="E50" s="89"/>
      <c r="F50" s="89"/>
      <c r="I50" s="222"/>
      <c r="J50" s="223"/>
      <c r="K50" s="1"/>
      <c r="L50" s="47"/>
      <c r="M50" s="89"/>
      <c r="N50" s="46" t="s">
        <v>32</v>
      </c>
      <c r="O50" s="86">
        <v>7551</v>
      </c>
      <c r="P50" s="84">
        <v>231</v>
      </c>
      <c r="Q50" s="89">
        <v>327</v>
      </c>
    </row>
    <row r="51" spans="1:17" ht="24.95" customHeight="1">
      <c r="A51" s="45" t="s">
        <v>91</v>
      </c>
      <c r="B51" s="69">
        <f>K60</f>
        <v>37395</v>
      </c>
      <c r="C51" s="69">
        <f>L60</f>
        <v>1280</v>
      </c>
      <c r="D51" s="69">
        <f>M60</f>
        <v>1260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>
        <v>11195</v>
      </c>
      <c r="P51" s="85">
        <v>314</v>
      </c>
      <c r="Q51" s="69">
        <v>615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2459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2584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0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86209</v>
      </c>
      <c r="C60" s="59">
        <f>SUM(C37:C59)</f>
        <v>2417</v>
      </c>
      <c r="D60" s="59">
        <f>SUM(D37:D59)</f>
        <v>2459</v>
      </c>
      <c r="E60" s="59">
        <f>SUM(E37:E59)</f>
        <v>0</v>
      </c>
      <c r="F60" s="59">
        <f>SUM(F37:F59)</f>
        <v>8056</v>
      </c>
      <c r="I60" s="97"/>
      <c r="J60" s="90"/>
      <c r="K60" s="56">
        <f>SUM(K37:K59)</f>
        <v>37395</v>
      </c>
      <c r="L60" s="56">
        <f>SUM(L37:L59)</f>
        <v>1280</v>
      </c>
      <c r="M60" s="59">
        <f>SUM(M37:M59)</f>
        <v>1260</v>
      </c>
      <c r="N60" s="79" t="s">
        <v>19</v>
      </c>
      <c r="O60" s="58">
        <f>SUM(O37:O59)</f>
        <v>71486</v>
      </c>
      <c r="P60" s="58">
        <f>SUM(P37:P59)</f>
        <v>2279</v>
      </c>
      <c r="Q60" s="59">
        <f>SUM(Q37:Q59)</f>
        <v>2584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94265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475258</v>
      </c>
      <c r="C65" s="697"/>
      <c r="D65" s="61" t="s">
        <v>5</v>
      </c>
      <c r="E65" s="62">
        <f>SUM(C60,P60,C29,Q29,AC29,AP29)</f>
        <v>8448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17281</v>
      </c>
      <c r="L65" s="688" t="s">
        <v>108</v>
      </c>
      <c r="M65" s="689"/>
      <c r="N65" s="690">
        <f>SUM(F60,F29,U29,AG29,AT29)</f>
        <v>268781</v>
      </c>
      <c r="O65" s="691"/>
    </row>
    <row r="66" spans="1:15" ht="15.75" customHeight="1">
      <c r="A66" s="227"/>
      <c r="B66" s="227"/>
      <c r="C66" s="227"/>
      <c r="D66" s="227"/>
      <c r="E66" s="227"/>
      <c r="F66" s="227"/>
      <c r="G66" s="227"/>
      <c r="H66" s="227"/>
      <c r="I66" s="227"/>
    </row>
    <row r="67" spans="1:15" ht="15.75" customHeight="1">
      <c r="A67" s="227"/>
      <c r="B67" s="227"/>
      <c r="C67" s="227"/>
      <c r="D67" s="227"/>
      <c r="E67" s="227"/>
      <c r="F67" s="227"/>
      <c r="G67" s="227"/>
      <c r="H67" s="227"/>
      <c r="I67" s="227"/>
      <c r="O67">
        <v>2660</v>
      </c>
    </row>
    <row r="68" spans="1:15" ht="15.75" customHeight="1">
      <c r="C68" s="227"/>
      <c r="D68" s="227"/>
      <c r="E68" s="227"/>
      <c r="F68" s="227"/>
      <c r="G68" s="227"/>
      <c r="H68" s="227"/>
      <c r="I68" s="227"/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-268781</v>
      </c>
    </row>
    <row r="71" spans="1:15" ht="18.75">
      <c r="A71" s="7" t="s">
        <v>48</v>
      </c>
      <c r="B71" s="8"/>
      <c r="C71" s="8"/>
      <c r="D71" s="63">
        <v>1020</v>
      </c>
      <c r="E71" s="34"/>
      <c r="F71" s="34">
        <f>SUM(B71:E71)</f>
        <v>1020</v>
      </c>
      <c r="G71" s="33"/>
      <c r="H71" s="33"/>
      <c r="I71" s="179"/>
      <c r="J71" s="227"/>
      <c r="K71" s="5">
        <v>1</v>
      </c>
      <c r="L71" s="5">
        <v>3</v>
      </c>
      <c r="M71" s="5">
        <f>L71+K71</f>
        <v>4</v>
      </c>
    </row>
    <row r="72" spans="1:15" ht="18.75">
      <c r="A72" s="7" t="s">
        <v>49</v>
      </c>
      <c r="B72" s="8"/>
      <c r="C72" s="8"/>
      <c r="D72" s="63"/>
      <c r="E72" s="34"/>
      <c r="F72" s="34">
        <f>SUM(B72:E72)</f>
        <v>0</v>
      </c>
      <c r="G72" s="33"/>
      <c r="H72" s="33"/>
      <c r="I72" s="180"/>
      <c r="J72" s="227"/>
      <c r="K72" s="66">
        <v>32</v>
      </c>
      <c r="L72" s="67">
        <v>64</v>
      </c>
      <c r="M72" s="5">
        <f>L72+K72</f>
        <v>96</v>
      </c>
    </row>
    <row r="73" spans="1:15" ht="18.75">
      <c r="A73" s="10" t="s">
        <v>50</v>
      </c>
      <c r="B73" s="8"/>
      <c r="C73" s="8"/>
      <c r="D73" s="63"/>
      <c r="E73" s="34">
        <v>1</v>
      </c>
      <c r="F73" s="34"/>
      <c r="G73" s="33"/>
      <c r="H73" s="33"/>
      <c r="I73" s="180"/>
      <c r="J73" s="227"/>
      <c r="K73" s="9">
        <f>K71/K72*100-100</f>
        <v>-96.875</v>
      </c>
      <c r="L73" s="9">
        <f>L71/L72*100-100</f>
        <v>-95.3125</v>
      </c>
      <c r="M73" s="9">
        <f>M71/M72*100-100</f>
        <v>-95.833333333333329</v>
      </c>
    </row>
    <row r="74" spans="1:15" ht="18.75">
      <c r="A74" s="10" t="s">
        <v>50</v>
      </c>
      <c r="B74" s="8">
        <f>B71+B72</f>
        <v>0</v>
      </c>
      <c r="C74" s="8">
        <f>C71+C72</f>
        <v>0</v>
      </c>
      <c r="D74" s="8">
        <f>D71+D72</f>
        <v>1020</v>
      </c>
      <c r="E74" s="8">
        <f>E71+E72</f>
        <v>0</v>
      </c>
      <c r="F74" s="34">
        <f>SUM(B74:E74)</f>
        <v>1020</v>
      </c>
      <c r="G74" s="33"/>
      <c r="H74" s="33"/>
      <c r="I74" s="180"/>
      <c r="J74" s="227"/>
      <c r="K74" s="227"/>
      <c r="L74" s="227"/>
    </row>
    <row r="75" spans="1:15" ht="15.75" customHeight="1">
      <c r="I75" s="180"/>
      <c r="J75" s="227"/>
      <c r="K75" s="227"/>
      <c r="L75" s="227"/>
    </row>
    <row r="76" spans="1:15" ht="18.75">
      <c r="A76" s="7" t="s">
        <v>51</v>
      </c>
      <c r="B76" s="6"/>
      <c r="C76" s="6"/>
      <c r="I76" s="181"/>
    </row>
    <row r="77" spans="1:15" ht="15.75" customHeight="1">
      <c r="I77" s="181"/>
    </row>
    <row r="78" spans="1:15" ht="15.75" customHeight="1">
      <c r="I78" s="181"/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227"/>
      <c r="F80" s="227"/>
      <c r="G80" s="227"/>
      <c r="H80" s="227"/>
      <c r="I80" s="183">
        <f>SUM(I71:I79)</f>
        <v>0</v>
      </c>
      <c r="J80" s="92"/>
      <c r="K80" s="93"/>
    </row>
    <row r="81" spans="1:15" ht="23.25">
      <c r="A81" s="687"/>
      <c r="B81" s="685"/>
      <c r="C81" s="686"/>
      <c r="D81" s="685"/>
      <c r="E81" s="227"/>
      <c r="F81" s="227"/>
      <c r="G81" s="227"/>
      <c r="H81" s="227"/>
      <c r="I81" s="227"/>
      <c r="J81" s="92"/>
      <c r="K81" s="93"/>
    </row>
    <row r="82" spans="1:15" ht="23.25">
      <c r="A82" s="687"/>
      <c r="B82" s="685"/>
      <c r="C82" s="686"/>
      <c r="D82" s="685"/>
      <c r="E82" s="227"/>
      <c r="F82" s="227"/>
      <c r="G82" s="227"/>
      <c r="H82" s="227"/>
      <c r="I82" s="227"/>
      <c r="J82" s="94"/>
      <c r="K82" s="93"/>
    </row>
    <row r="83" spans="1:15" ht="24">
      <c r="A83" s="684"/>
      <c r="B83" s="685"/>
      <c r="C83" s="686"/>
      <c r="D83" s="685"/>
      <c r="E83" s="227"/>
      <c r="F83" s="227"/>
      <c r="G83" s="227"/>
      <c r="H83" s="227"/>
      <c r="I83" s="227"/>
      <c r="J83" s="93"/>
      <c r="K83" s="93"/>
    </row>
    <row r="84" spans="1:15" ht="24">
      <c r="A84" s="684"/>
      <c r="B84" s="685"/>
      <c r="C84" s="686"/>
      <c r="D84" s="685"/>
      <c r="E84" s="227"/>
      <c r="F84" s="227"/>
      <c r="G84" s="227"/>
      <c r="H84" s="227"/>
      <c r="I84" s="227"/>
      <c r="J84" s="93"/>
      <c r="K84" s="93"/>
    </row>
    <row r="85" spans="1:15" ht="24">
      <c r="A85" s="684"/>
      <c r="B85" s="685"/>
      <c r="C85" s="686"/>
      <c r="D85" s="685"/>
      <c r="E85" s="227"/>
      <c r="F85" s="227"/>
      <c r="G85" s="227"/>
      <c r="H85" s="227"/>
      <c r="I85" s="227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85:B85"/>
    <mergeCell ref="C85:D85"/>
    <mergeCell ref="A82:B82"/>
    <mergeCell ref="C82:D82"/>
    <mergeCell ref="A83:B83"/>
    <mergeCell ref="C83:D83"/>
    <mergeCell ref="A84:B84"/>
    <mergeCell ref="C84:D84"/>
    <mergeCell ref="L65:M65"/>
    <mergeCell ref="N65:O65"/>
    <mergeCell ref="K78:L78"/>
    <mergeCell ref="K79:L79"/>
    <mergeCell ref="A80:D80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37:J37"/>
    <mergeCell ref="I38:J38"/>
    <mergeCell ref="I39:J39"/>
    <mergeCell ref="A1:J1"/>
    <mergeCell ref="O1:V1"/>
    <mergeCell ref="AA1:AH1"/>
    <mergeCell ref="AN1:AU1"/>
    <mergeCell ref="A2:J2"/>
    <mergeCell ref="O2:V2"/>
    <mergeCell ref="AA2:AH2"/>
    <mergeCell ref="AN2:AU2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47"/>
  <sheetViews>
    <sheetView topLeftCell="A22" zoomScale="110" zoomScaleNormal="110" zoomScaleSheetLayoutView="110" workbookViewId="0">
      <selection activeCell="D43" sqref="D43"/>
    </sheetView>
  </sheetViews>
  <sheetFormatPr defaultColWidth="14.42578125" defaultRowHeight="15" customHeight="1"/>
  <cols>
    <col min="1" max="1" width="11.5703125" bestFit="1" customWidth="1"/>
    <col min="2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13" ht="20.25" customHeight="1">
      <c r="A1" s="660" t="s">
        <v>326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13" ht="27">
      <c r="A2" s="526" t="s">
        <v>52</v>
      </c>
      <c r="B2" s="217" t="s">
        <v>53</v>
      </c>
      <c r="C2" s="662" t="s">
        <v>54</v>
      </c>
      <c r="D2" s="662"/>
      <c r="E2" s="218" t="s">
        <v>55</v>
      </c>
      <c r="F2" s="526" t="s">
        <v>56</v>
      </c>
      <c r="G2" s="526" t="s">
        <v>57</v>
      </c>
      <c r="H2" s="526" t="s">
        <v>58</v>
      </c>
    </row>
    <row r="3" spans="1:13" ht="27">
      <c r="A3" s="19"/>
      <c r="B3" s="219"/>
      <c r="C3" s="663"/>
      <c r="D3" s="663"/>
      <c r="E3" s="121"/>
      <c r="F3" s="19"/>
      <c r="G3" s="19"/>
      <c r="H3" s="528" t="s">
        <v>329</v>
      </c>
    </row>
    <row r="4" spans="1:13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13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</row>
    <row r="6" spans="1:13">
      <c r="A6" s="19">
        <v>52</v>
      </c>
      <c r="B6" s="219">
        <v>12.55</v>
      </c>
      <c r="C6" s="659" t="s">
        <v>312</v>
      </c>
      <c r="D6" s="659"/>
      <c r="E6" s="122">
        <v>126.09</v>
      </c>
      <c r="F6" s="11">
        <v>2</v>
      </c>
      <c r="G6" s="11">
        <f>F6*E6</f>
        <v>252.18</v>
      </c>
      <c r="H6" s="20" t="s">
        <v>232</v>
      </c>
      <c r="J6" s="129"/>
      <c r="L6" s="15"/>
      <c r="M6" s="16"/>
    </row>
    <row r="7" spans="1:13">
      <c r="A7" s="19">
        <v>53</v>
      </c>
      <c r="B7" s="525">
        <v>7</v>
      </c>
      <c r="C7" s="659" t="s">
        <v>312</v>
      </c>
      <c r="D7" s="659"/>
      <c r="E7" s="122">
        <v>126.09</v>
      </c>
      <c r="F7" s="11">
        <v>2</v>
      </c>
      <c r="G7" s="11">
        <f>F7*E7</f>
        <v>252.18</v>
      </c>
      <c r="H7" s="20" t="s">
        <v>232</v>
      </c>
      <c r="J7" s="129">
        <v>1</v>
      </c>
      <c r="L7" s="15"/>
      <c r="M7" s="16"/>
    </row>
    <row r="8" spans="1:13">
      <c r="A8" s="19">
        <v>57</v>
      </c>
      <c r="B8" s="525">
        <v>6.15</v>
      </c>
      <c r="C8" s="666" t="s">
        <v>231</v>
      </c>
      <c r="D8" s="667"/>
      <c r="E8" s="19">
        <v>241.62</v>
      </c>
      <c r="F8" s="19">
        <v>4</v>
      </c>
      <c r="G8" s="19">
        <v>241.62</v>
      </c>
      <c r="H8" s="20" t="s">
        <v>232</v>
      </c>
      <c r="J8" s="129"/>
      <c r="L8" s="15"/>
      <c r="M8" s="16"/>
    </row>
    <row r="9" spans="1:13">
      <c r="A9" s="19">
        <v>58</v>
      </c>
      <c r="B9" s="219">
        <v>6.3</v>
      </c>
      <c r="C9" s="711" t="s">
        <v>122</v>
      </c>
      <c r="D9" s="712"/>
      <c r="E9" s="121">
        <v>259.94</v>
      </c>
      <c r="F9" s="19">
        <v>6</v>
      </c>
      <c r="G9" s="19">
        <v>259.94</v>
      </c>
      <c r="H9" s="20" t="s">
        <v>59</v>
      </c>
      <c r="J9" s="417">
        <v>1</v>
      </c>
      <c r="L9" s="15"/>
      <c r="M9" s="16"/>
    </row>
    <row r="10" spans="1:13">
      <c r="A10" s="19">
        <v>61</v>
      </c>
      <c r="B10" s="525">
        <v>18.45</v>
      </c>
      <c r="C10" s="666" t="s">
        <v>148</v>
      </c>
      <c r="D10" s="667"/>
      <c r="E10" s="19">
        <v>107.23</v>
      </c>
      <c r="F10" s="19">
        <v>0</v>
      </c>
      <c r="G10" s="19">
        <v>10</v>
      </c>
      <c r="H10" s="528" t="s">
        <v>230</v>
      </c>
      <c r="J10" s="417"/>
      <c r="L10" s="15"/>
      <c r="M10" s="16"/>
    </row>
    <row r="11" spans="1:13" ht="15" customHeight="1">
      <c r="A11" s="19">
        <v>66</v>
      </c>
      <c r="B11" s="525">
        <v>5.45</v>
      </c>
      <c r="C11" s="714" t="s">
        <v>94</v>
      </c>
      <c r="D11" s="715"/>
      <c r="E11" s="19">
        <v>231.38</v>
      </c>
      <c r="F11" s="19">
        <v>8</v>
      </c>
      <c r="G11" s="19">
        <v>231.38</v>
      </c>
      <c r="H11" s="20" t="s">
        <v>59</v>
      </c>
      <c r="J11" s="129"/>
      <c r="L11" s="15"/>
      <c r="M11" s="16"/>
    </row>
    <row r="12" spans="1:13" ht="15" customHeight="1">
      <c r="A12" s="11">
        <v>67</v>
      </c>
      <c r="B12" s="120">
        <v>5.3</v>
      </c>
      <c r="C12" s="659" t="s">
        <v>95</v>
      </c>
      <c r="D12" s="659"/>
      <c r="E12" s="122">
        <v>99.64</v>
      </c>
      <c r="F12" s="11">
        <v>2</v>
      </c>
      <c r="G12" s="11">
        <v>99.64</v>
      </c>
      <c r="H12" s="20" t="s">
        <v>59</v>
      </c>
      <c r="J12" s="417"/>
      <c r="L12" s="15"/>
      <c r="M12" s="16"/>
    </row>
    <row r="13" spans="1:13" ht="15" customHeight="1">
      <c r="A13" s="11">
        <v>68</v>
      </c>
      <c r="B13" s="120">
        <v>16.45</v>
      </c>
      <c r="C13" s="716" t="s">
        <v>121</v>
      </c>
      <c r="D13" s="716"/>
      <c r="E13" s="19">
        <v>191.77</v>
      </c>
      <c r="F13" s="19">
        <v>0</v>
      </c>
      <c r="G13" s="19">
        <v>65.81</v>
      </c>
      <c r="H13" s="20" t="s">
        <v>59</v>
      </c>
      <c r="J13" s="129"/>
      <c r="L13" s="15"/>
      <c r="M13" s="16"/>
    </row>
    <row r="14" spans="1:13" ht="15" customHeight="1">
      <c r="A14" s="11">
        <v>69</v>
      </c>
      <c r="B14" s="120">
        <v>6.3</v>
      </c>
      <c r="C14" s="659" t="s">
        <v>277</v>
      </c>
      <c r="D14" s="659"/>
      <c r="E14" s="122">
        <v>297.29000000000002</v>
      </c>
      <c r="F14" s="11">
        <v>2</v>
      </c>
      <c r="G14" s="11">
        <v>297.29000000000002</v>
      </c>
      <c r="H14" s="20" t="s">
        <v>232</v>
      </c>
      <c r="J14" s="129">
        <v>1</v>
      </c>
      <c r="L14" s="15"/>
      <c r="M14" s="16"/>
    </row>
    <row r="15" spans="1:13">
      <c r="A15" s="19" t="s">
        <v>101</v>
      </c>
      <c r="B15" s="219">
        <v>5.3</v>
      </c>
      <c r="C15" s="659" t="s">
        <v>60</v>
      </c>
      <c r="D15" s="659"/>
      <c r="E15" s="121">
        <v>519.36</v>
      </c>
      <c r="F15" s="19">
        <v>13</v>
      </c>
      <c r="G15" s="19">
        <v>519.36</v>
      </c>
      <c r="H15" s="20" t="s">
        <v>59</v>
      </c>
      <c r="J15" s="417">
        <v>1</v>
      </c>
      <c r="L15" s="15"/>
      <c r="M15" s="16"/>
    </row>
    <row r="16" spans="1:13" ht="18.75">
      <c r="A16" s="19"/>
      <c r="B16" s="219"/>
      <c r="C16" s="664" t="s">
        <v>21</v>
      </c>
      <c r="D16" s="664"/>
      <c r="E16" s="121"/>
      <c r="F16" s="19"/>
      <c r="G16" s="19"/>
      <c r="H16" s="20"/>
      <c r="J16" s="129"/>
      <c r="L16" s="15"/>
      <c r="M16" s="16"/>
    </row>
    <row r="17" spans="1:13" ht="15" customHeight="1">
      <c r="A17" s="19"/>
      <c r="B17" s="219"/>
      <c r="C17" s="673"/>
      <c r="D17" s="674"/>
      <c r="E17" s="121"/>
      <c r="F17" s="19"/>
      <c r="G17" s="19"/>
      <c r="H17" s="20"/>
      <c r="J17" s="129"/>
      <c r="L17" s="15"/>
      <c r="M17" s="16"/>
    </row>
    <row r="18" spans="1:13">
      <c r="A18" s="19">
        <v>31</v>
      </c>
      <c r="B18" s="219">
        <v>12.55</v>
      </c>
      <c r="C18" s="659" t="s">
        <v>93</v>
      </c>
      <c r="D18" s="659"/>
      <c r="E18" s="121">
        <v>54.8</v>
      </c>
      <c r="F18" s="19">
        <v>2</v>
      </c>
      <c r="G18" s="19">
        <v>54.8</v>
      </c>
      <c r="H18" s="20" t="s">
        <v>59</v>
      </c>
      <c r="J18" s="129"/>
      <c r="L18" s="15"/>
      <c r="M18" s="16"/>
    </row>
    <row r="19" spans="1:13">
      <c r="A19" s="19">
        <v>34</v>
      </c>
      <c r="B19" s="219">
        <v>13</v>
      </c>
      <c r="C19" s="659" t="s">
        <v>120</v>
      </c>
      <c r="D19" s="659"/>
      <c r="E19" s="121">
        <v>36.369999999999997</v>
      </c>
      <c r="F19" s="19">
        <v>2</v>
      </c>
      <c r="G19" s="19">
        <f>F19*E19</f>
        <v>72.739999999999995</v>
      </c>
      <c r="H19" s="13" t="s">
        <v>59</v>
      </c>
      <c r="J19" s="129"/>
      <c r="L19" s="15"/>
      <c r="M19" s="16"/>
    </row>
    <row r="20" spans="1:13">
      <c r="A20" s="19">
        <v>70</v>
      </c>
      <c r="B20" s="219">
        <v>7</v>
      </c>
      <c r="C20" s="659" t="s">
        <v>151</v>
      </c>
      <c r="D20" s="659"/>
      <c r="E20" s="121">
        <v>135.61000000000001</v>
      </c>
      <c r="F20" s="19">
        <v>2</v>
      </c>
      <c r="G20" s="19">
        <f>F20*E20</f>
        <v>271.22000000000003</v>
      </c>
      <c r="H20" s="20" t="s">
        <v>232</v>
      </c>
      <c r="J20" s="129">
        <v>1</v>
      </c>
      <c r="L20" s="15"/>
      <c r="M20" s="16"/>
    </row>
    <row r="21" spans="1:13" ht="15" customHeight="1">
      <c r="A21" s="19">
        <v>71</v>
      </c>
      <c r="B21" s="219">
        <v>7</v>
      </c>
      <c r="C21" s="672" t="s">
        <v>112</v>
      </c>
      <c r="D21" s="672"/>
      <c r="E21" s="121">
        <v>31</v>
      </c>
      <c r="F21" s="19">
        <v>2</v>
      </c>
      <c r="G21" s="19">
        <v>31</v>
      </c>
      <c r="H21" s="20" t="s">
        <v>59</v>
      </c>
      <c r="J21" s="417">
        <v>1</v>
      </c>
      <c r="L21" s="15"/>
      <c r="M21" s="16"/>
    </row>
    <row r="22" spans="1:13">
      <c r="A22" s="19">
        <v>72</v>
      </c>
      <c r="B22" s="219">
        <v>8</v>
      </c>
      <c r="C22" s="659" t="s">
        <v>151</v>
      </c>
      <c r="D22" s="659"/>
      <c r="E22" s="121">
        <v>140.62</v>
      </c>
      <c r="F22" s="19">
        <v>2</v>
      </c>
      <c r="G22" s="19">
        <f>F22*E22</f>
        <v>281.24</v>
      </c>
      <c r="H22" s="20" t="s">
        <v>59</v>
      </c>
      <c r="J22" s="129">
        <v>1</v>
      </c>
      <c r="L22" s="15"/>
      <c r="M22" s="16"/>
    </row>
    <row r="23" spans="1:13">
      <c r="A23" s="19" t="s">
        <v>257</v>
      </c>
      <c r="B23" s="219">
        <v>14</v>
      </c>
      <c r="C23" s="659" t="s">
        <v>252</v>
      </c>
      <c r="D23" s="659"/>
      <c r="E23" s="121">
        <v>239.28</v>
      </c>
      <c r="F23" s="19">
        <v>2</v>
      </c>
      <c r="G23" s="19">
        <f>F23*E23</f>
        <v>478.56</v>
      </c>
      <c r="H23" s="20" t="s">
        <v>232</v>
      </c>
      <c r="J23" s="129">
        <v>1</v>
      </c>
      <c r="L23" s="15"/>
      <c r="M23" s="16"/>
    </row>
    <row r="24" spans="1:13">
      <c r="A24" s="19">
        <v>76</v>
      </c>
      <c r="B24" s="219">
        <v>5</v>
      </c>
      <c r="C24" s="659" t="s">
        <v>22</v>
      </c>
      <c r="D24" s="659"/>
      <c r="E24" s="121">
        <v>222.48</v>
      </c>
      <c r="F24" s="19">
        <v>3</v>
      </c>
      <c r="G24" s="19">
        <v>222.48</v>
      </c>
      <c r="H24" s="20" t="s">
        <v>232</v>
      </c>
      <c r="J24" s="417"/>
      <c r="L24" s="15"/>
      <c r="M24" s="16"/>
    </row>
    <row r="25" spans="1:13">
      <c r="A25" s="19" t="s">
        <v>150</v>
      </c>
      <c r="B25" s="219">
        <v>13.3</v>
      </c>
      <c r="C25" s="659" t="s">
        <v>146</v>
      </c>
      <c r="D25" s="659"/>
      <c r="E25" s="121">
        <v>433.34</v>
      </c>
      <c r="F25" s="19">
        <v>6</v>
      </c>
      <c r="G25" s="19">
        <v>433.34</v>
      </c>
      <c r="H25" s="20" t="s">
        <v>59</v>
      </c>
      <c r="J25" s="417">
        <v>1</v>
      </c>
      <c r="L25" s="15"/>
      <c r="M25" s="16"/>
    </row>
    <row r="26" spans="1:13">
      <c r="A26" s="11">
        <v>79</v>
      </c>
      <c r="B26" s="12">
        <v>6</v>
      </c>
      <c r="C26" s="717" t="s">
        <v>96</v>
      </c>
      <c r="D26" s="718"/>
      <c r="E26" s="11">
        <v>278.91000000000003</v>
      </c>
      <c r="F26" s="11">
        <v>8</v>
      </c>
      <c r="G26" s="11">
        <v>278.91000000000003</v>
      </c>
      <c r="H26" s="20" t="s">
        <v>59</v>
      </c>
      <c r="J26" s="417">
        <v>1</v>
      </c>
      <c r="L26" s="15"/>
      <c r="M26" s="16"/>
    </row>
    <row r="27" spans="1:13">
      <c r="A27" s="19">
        <v>80</v>
      </c>
      <c r="B27" s="219">
        <v>15.1</v>
      </c>
      <c r="C27" s="672" t="s">
        <v>62</v>
      </c>
      <c r="D27" s="672"/>
      <c r="E27" s="121">
        <v>49.76</v>
      </c>
      <c r="F27" s="19">
        <v>2</v>
      </c>
      <c r="G27" s="19">
        <v>49.76</v>
      </c>
      <c r="H27" s="20" t="s">
        <v>59</v>
      </c>
      <c r="J27" s="417"/>
      <c r="L27" s="15"/>
      <c r="M27" s="16"/>
    </row>
    <row r="28" spans="1:13">
      <c r="A28" s="19">
        <v>82</v>
      </c>
      <c r="B28" s="219">
        <v>15.5</v>
      </c>
      <c r="C28" s="672" t="s">
        <v>63</v>
      </c>
      <c r="D28" s="672"/>
      <c r="E28" s="121">
        <v>44.76</v>
      </c>
      <c r="F28" s="19">
        <v>2</v>
      </c>
      <c r="G28" s="19">
        <v>44.76</v>
      </c>
      <c r="H28" s="20" t="s">
        <v>59</v>
      </c>
      <c r="J28" s="417"/>
      <c r="L28" s="15"/>
      <c r="M28" s="16"/>
    </row>
    <row r="29" spans="1:13">
      <c r="A29" s="19">
        <v>82</v>
      </c>
      <c r="B29" s="525">
        <v>16.55</v>
      </c>
      <c r="C29" s="673" t="s">
        <v>97</v>
      </c>
      <c r="D29" s="674"/>
      <c r="E29" s="19">
        <v>31</v>
      </c>
      <c r="F29" s="19">
        <v>2</v>
      </c>
      <c r="G29" s="19">
        <v>31</v>
      </c>
      <c r="H29" s="20" t="s">
        <v>59</v>
      </c>
      <c r="I29" s="16" t="s">
        <v>322</v>
      </c>
      <c r="J29" s="417"/>
      <c r="L29" s="15"/>
      <c r="M29" s="16"/>
    </row>
    <row r="30" spans="1:13">
      <c r="A30" s="19">
        <v>83</v>
      </c>
      <c r="B30" s="525">
        <v>11.15</v>
      </c>
      <c r="C30" s="673" t="s">
        <v>149</v>
      </c>
      <c r="D30" s="674"/>
      <c r="E30" s="19">
        <v>37.590000000000003</v>
      </c>
      <c r="F30" s="19">
        <v>2</v>
      </c>
      <c r="G30" s="19">
        <f>F30*E30</f>
        <v>75.180000000000007</v>
      </c>
      <c r="H30" s="20" t="s">
        <v>59</v>
      </c>
      <c r="J30" s="417"/>
      <c r="L30" s="15"/>
      <c r="M30" s="16"/>
    </row>
    <row r="31" spans="1:13">
      <c r="A31" s="19">
        <v>85</v>
      </c>
      <c r="B31" s="525">
        <v>6.3</v>
      </c>
      <c r="C31" s="672" t="s">
        <v>98</v>
      </c>
      <c r="D31" s="672"/>
      <c r="E31" s="19">
        <v>267.2</v>
      </c>
      <c r="F31" s="19">
        <v>6</v>
      </c>
      <c r="G31" s="19">
        <v>267.2</v>
      </c>
      <c r="H31" s="20" t="s">
        <v>59</v>
      </c>
      <c r="J31" s="417">
        <v>1</v>
      </c>
      <c r="L31" s="15"/>
      <c r="M31" s="16"/>
    </row>
    <row r="32" spans="1:13">
      <c r="A32" s="19">
        <v>91</v>
      </c>
      <c r="B32" s="219">
        <v>5</v>
      </c>
      <c r="C32" s="659" t="s">
        <v>280</v>
      </c>
      <c r="D32" s="659"/>
      <c r="E32" s="121">
        <v>198.44</v>
      </c>
      <c r="F32" s="19">
        <v>6</v>
      </c>
      <c r="G32" s="19">
        <v>198.44</v>
      </c>
      <c r="H32" s="20" t="s">
        <v>59</v>
      </c>
      <c r="J32" s="417"/>
      <c r="L32" s="15"/>
      <c r="M32" s="16"/>
    </row>
    <row r="33" spans="1:20" ht="13.5" customHeight="1">
      <c r="A33" s="19"/>
      <c r="B33" s="219"/>
      <c r="C33" s="663"/>
      <c r="D33" s="663"/>
      <c r="E33" s="122"/>
      <c r="F33" s="11"/>
      <c r="G33" s="11"/>
      <c r="H33" s="20"/>
      <c r="J33" s="15"/>
      <c r="L33" s="15"/>
      <c r="M33" s="17"/>
      <c r="N33" s="64"/>
      <c r="O33" s="65"/>
      <c r="P33" s="17"/>
      <c r="Q33" s="17"/>
      <c r="R33" s="17"/>
      <c r="S33" s="18"/>
    </row>
    <row r="34" spans="1:20" ht="15" customHeight="1">
      <c r="A34" s="19"/>
      <c r="B34" s="219"/>
      <c r="C34" s="662" t="s">
        <v>61</v>
      </c>
      <c r="D34" s="662"/>
      <c r="E34" s="121"/>
      <c r="F34" s="19">
        <f>SUM(F6:F32)</f>
        <v>88</v>
      </c>
      <c r="G34" s="19">
        <f>SUM(G6:G32)</f>
        <v>5020.03</v>
      </c>
      <c r="H34" s="20"/>
    </row>
    <row r="37" spans="1:20" ht="19.5" customHeight="1">
      <c r="A37" s="675" t="s">
        <v>114</v>
      </c>
      <c r="B37" s="676"/>
      <c r="C37" s="676"/>
      <c r="D37" s="676"/>
      <c r="E37" s="676"/>
      <c r="F37" s="676"/>
      <c r="J37" s="527" t="s">
        <v>124</v>
      </c>
      <c r="K37" s="677"/>
      <c r="L37" s="677"/>
    </row>
    <row r="38" spans="1:20" ht="49.5">
      <c r="A38" s="524" t="s">
        <v>119</v>
      </c>
      <c r="B38" s="523" t="s">
        <v>53</v>
      </c>
      <c r="C38" s="523" t="s">
        <v>113</v>
      </c>
      <c r="D38" s="523" t="s">
        <v>4</v>
      </c>
      <c r="E38" s="523" t="s">
        <v>5</v>
      </c>
      <c r="F38" s="523" t="s">
        <v>115</v>
      </c>
      <c r="G38" s="114" t="s">
        <v>7</v>
      </c>
      <c r="H38" s="524" t="s">
        <v>116</v>
      </c>
      <c r="I38" s="678" t="s">
        <v>140</v>
      </c>
      <c r="J38" s="678"/>
      <c r="K38" s="678" t="s">
        <v>141</v>
      </c>
      <c r="L38" s="678"/>
      <c r="O38" s="678" t="s">
        <v>125</v>
      </c>
      <c r="P38" s="678"/>
      <c r="Q38" s="678" t="s">
        <v>126</v>
      </c>
      <c r="R38" s="678"/>
    </row>
    <row r="39" spans="1:20" ht="20.100000000000001" customHeight="1">
      <c r="A39" s="88">
        <v>1</v>
      </c>
      <c r="B39" s="123">
        <v>7</v>
      </c>
      <c r="C39" s="113">
        <v>246</v>
      </c>
      <c r="D39" s="19">
        <v>4843</v>
      </c>
      <c r="E39" s="19">
        <v>43</v>
      </c>
      <c r="F39" s="119">
        <v>232.2</v>
      </c>
      <c r="G39" s="115">
        <f>D39/F39</f>
        <v>20.857019810508184</v>
      </c>
      <c r="H39" s="34">
        <v>1</v>
      </c>
      <c r="I39" s="679" t="s">
        <v>129</v>
      </c>
      <c r="J39" s="679"/>
      <c r="K39" s="679" t="s">
        <v>152</v>
      </c>
      <c r="L39" s="679"/>
      <c r="O39" s="679" t="s">
        <v>127</v>
      </c>
      <c r="P39" s="679"/>
      <c r="Q39" s="679" t="s">
        <v>136</v>
      </c>
      <c r="R39" s="679"/>
      <c r="S39">
        <v>434</v>
      </c>
      <c r="T39" s="15" t="s">
        <v>131</v>
      </c>
    </row>
    <row r="40" spans="1:20" ht="20.100000000000001" customHeight="1">
      <c r="A40" s="88">
        <v>2</v>
      </c>
      <c r="B40" s="123">
        <v>15.45</v>
      </c>
      <c r="C40" s="113">
        <v>246</v>
      </c>
      <c r="D40" s="19">
        <v>4506</v>
      </c>
      <c r="E40" s="19">
        <v>39</v>
      </c>
      <c r="F40" s="119">
        <v>232.2</v>
      </c>
      <c r="G40" s="115">
        <f t="shared" ref="G40:G43" si="0">D40/F40</f>
        <v>19.405684754521964</v>
      </c>
      <c r="H40" s="34">
        <v>1</v>
      </c>
      <c r="I40" s="679" t="s">
        <v>128</v>
      </c>
      <c r="J40" s="679"/>
      <c r="K40" s="679" t="s">
        <v>138</v>
      </c>
      <c r="L40" s="679"/>
      <c r="O40" s="679" t="s">
        <v>128</v>
      </c>
      <c r="P40" s="679"/>
      <c r="Q40" s="679" t="s">
        <v>137</v>
      </c>
      <c r="R40" s="679"/>
      <c r="S40">
        <v>60</v>
      </c>
      <c r="T40" s="15" t="s">
        <v>132</v>
      </c>
    </row>
    <row r="41" spans="1:20" ht="20.100000000000001" customHeight="1">
      <c r="A41" s="88"/>
      <c r="B41" s="123"/>
      <c r="C41" s="113"/>
      <c r="D41" s="19"/>
      <c r="E41" s="19"/>
      <c r="F41" s="119"/>
      <c r="G41" s="115"/>
      <c r="H41" s="34"/>
      <c r="I41" s="680"/>
      <c r="J41" s="681"/>
      <c r="K41" s="679"/>
      <c r="L41" s="679"/>
      <c r="O41" s="679" t="s">
        <v>129</v>
      </c>
      <c r="P41" s="679"/>
      <c r="Q41" s="679" t="s">
        <v>138</v>
      </c>
      <c r="R41" s="679"/>
      <c r="S41">
        <v>170</v>
      </c>
      <c r="T41" s="15" t="s">
        <v>133</v>
      </c>
    </row>
    <row r="42" spans="1:20" ht="20.100000000000001" customHeight="1">
      <c r="A42" s="34"/>
      <c r="B42" s="119"/>
      <c r="C42" s="113"/>
      <c r="D42" s="19"/>
      <c r="E42" s="19"/>
      <c r="F42" s="119"/>
      <c r="G42" s="115"/>
      <c r="H42" s="34"/>
      <c r="I42" s="679"/>
      <c r="J42" s="679"/>
      <c r="K42" s="679"/>
      <c r="L42" s="679"/>
      <c r="O42" s="679" t="s">
        <v>130</v>
      </c>
      <c r="P42" s="679"/>
      <c r="Q42" s="679" t="s">
        <v>139</v>
      </c>
      <c r="R42" s="679"/>
      <c r="S42">
        <v>1078</v>
      </c>
      <c r="T42" s="15" t="s">
        <v>134</v>
      </c>
    </row>
    <row r="43" spans="1:20" ht="20.100000000000001" customHeight="1">
      <c r="A43" s="34"/>
      <c r="B43" s="116"/>
      <c r="C43" s="116"/>
      <c r="D43" s="116">
        <f>SUM(D39:D42)</f>
        <v>9349</v>
      </c>
      <c r="E43" s="116">
        <f>SUM(E39:E42)</f>
        <v>82</v>
      </c>
      <c r="F43" s="119">
        <f>SUM(F39:F42)</f>
        <v>464.4</v>
      </c>
      <c r="G43" s="115">
        <f t="shared" si="0"/>
        <v>20.131352282515074</v>
      </c>
      <c r="H43" s="116">
        <f>SUM(H39:H42)</f>
        <v>2</v>
      </c>
      <c r="I43" s="682"/>
      <c r="J43" s="682"/>
      <c r="K43" s="682"/>
      <c r="L43" s="682"/>
      <c r="O43" s="680" t="s">
        <v>142</v>
      </c>
      <c r="P43" s="681"/>
      <c r="Q43" s="679" t="s">
        <v>152</v>
      </c>
      <c r="R43" s="679"/>
      <c r="S43">
        <v>191</v>
      </c>
      <c r="T43" s="15" t="s">
        <v>135</v>
      </c>
    </row>
    <row r="47" spans="1:20" ht="15" customHeight="1">
      <c r="F47" s="16"/>
    </row>
  </sheetData>
  <mergeCells count="60">
    <mergeCell ref="I42:J42"/>
    <mergeCell ref="K42:L42"/>
    <mergeCell ref="O42:P42"/>
    <mergeCell ref="Q42:R42"/>
    <mergeCell ref="I43:J43"/>
    <mergeCell ref="K43:L43"/>
    <mergeCell ref="O43:P43"/>
    <mergeCell ref="Q43:R43"/>
    <mergeCell ref="I40:J40"/>
    <mergeCell ref="K40:L40"/>
    <mergeCell ref="O40:P40"/>
    <mergeCell ref="Q40:R40"/>
    <mergeCell ref="I41:J41"/>
    <mergeCell ref="K41:L41"/>
    <mergeCell ref="O41:P41"/>
    <mergeCell ref="Q41:R41"/>
    <mergeCell ref="O38:P38"/>
    <mergeCell ref="Q38:R38"/>
    <mergeCell ref="I39:J39"/>
    <mergeCell ref="K39:L39"/>
    <mergeCell ref="O39:P39"/>
    <mergeCell ref="Q39:R39"/>
    <mergeCell ref="C33:D33"/>
    <mergeCell ref="C34:D34"/>
    <mergeCell ref="A37:F37"/>
    <mergeCell ref="K37:L37"/>
    <mergeCell ref="I38:J38"/>
    <mergeCell ref="K38:L3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C28:D28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7:D7"/>
    <mergeCell ref="C8:D8"/>
    <mergeCell ref="C9:D9"/>
    <mergeCell ref="C10:D10"/>
    <mergeCell ref="A1:H1"/>
    <mergeCell ref="C2:D2"/>
    <mergeCell ref="C3:D3"/>
    <mergeCell ref="C4:D4"/>
    <mergeCell ref="C5:D5"/>
    <mergeCell ref="C6:D6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4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AY123"/>
  <sheetViews>
    <sheetView topLeftCell="A57" zoomScale="90" zoomScaleNormal="90" workbookViewId="0">
      <selection activeCell="L82" sqref="L82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324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522"/>
      <c r="B3" s="705" t="s">
        <v>65</v>
      </c>
      <c r="C3" s="706"/>
      <c r="D3" s="707"/>
      <c r="E3" s="531" t="s">
        <v>65</v>
      </c>
      <c r="F3" s="705" t="s">
        <v>67</v>
      </c>
      <c r="G3" s="707"/>
      <c r="H3" s="533"/>
      <c r="I3" s="531" t="s">
        <v>66</v>
      </c>
      <c r="J3" s="36"/>
      <c r="L3" s="698" t="s">
        <v>86</v>
      </c>
      <c r="M3" s="698"/>
      <c r="O3" s="522"/>
      <c r="P3" s="699" t="s">
        <v>65</v>
      </c>
      <c r="Q3" s="699"/>
      <c r="R3" s="699"/>
      <c r="S3" s="531" t="s">
        <v>65</v>
      </c>
      <c r="T3" s="531"/>
      <c r="U3" s="531" t="s">
        <v>67</v>
      </c>
      <c r="V3" s="27"/>
      <c r="X3" s="698" t="s">
        <v>86</v>
      </c>
      <c r="Y3" s="698"/>
      <c r="AA3" s="522"/>
      <c r="AB3" s="699" t="s">
        <v>65</v>
      </c>
      <c r="AC3" s="699"/>
      <c r="AD3" s="699"/>
      <c r="AE3" s="531" t="s">
        <v>65</v>
      </c>
      <c r="AF3" s="531"/>
      <c r="AG3" s="531" t="s">
        <v>69</v>
      </c>
      <c r="AH3" s="27"/>
      <c r="AK3" s="698" t="s">
        <v>86</v>
      </c>
      <c r="AL3" s="698"/>
      <c r="AN3" s="522"/>
      <c r="AO3" s="699" t="s">
        <v>65</v>
      </c>
      <c r="AP3" s="699"/>
      <c r="AQ3" s="699"/>
      <c r="AR3" s="531" t="s">
        <v>65</v>
      </c>
      <c r="AS3" s="531"/>
      <c r="AT3" s="531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532" t="s">
        <v>6</v>
      </c>
      <c r="E4" s="532" t="s">
        <v>104</v>
      </c>
      <c r="F4" s="532" t="s">
        <v>0</v>
      </c>
      <c r="G4" s="532" t="s">
        <v>68</v>
      </c>
      <c r="H4" s="532" t="s">
        <v>81</v>
      </c>
      <c r="I4" s="532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532" t="s">
        <v>6</v>
      </c>
      <c r="S4" s="532" t="s">
        <v>104</v>
      </c>
      <c r="T4" s="532" t="s">
        <v>81</v>
      </c>
      <c r="U4" s="532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532" t="s">
        <v>6</v>
      </c>
      <c r="AE4" s="532" t="s">
        <v>104</v>
      </c>
      <c r="AF4" s="532" t="s">
        <v>81</v>
      </c>
      <c r="AG4" s="532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532" t="s">
        <v>6</v>
      </c>
      <c r="AR4" s="532" t="s">
        <v>104</v>
      </c>
      <c r="AS4" s="532" t="s">
        <v>81</v>
      </c>
      <c r="AT4" s="532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5630</v>
      </c>
      <c r="C5" s="24">
        <v>95</v>
      </c>
      <c r="D5" s="24"/>
      <c r="E5" s="24">
        <v>1447</v>
      </c>
      <c r="F5" s="24"/>
      <c r="G5" s="24"/>
      <c r="H5" s="22">
        <f t="shared" ref="H5:H18" si="0">B5-D5</f>
        <v>5630</v>
      </c>
      <c r="I5" s="22">
        <f t="shared" ref="I5:I18" si="1">G5+F5</f>
        <v>0</v>
      </c>
      <c r="J5" s="38">
        <f>B5/928.72</f>
        <v>6.0621069859591694</v>
      </c>
      <c r="K5" s="535"/>
      <c r="L5" s="535"/>
      <c r="M5" s="535"/>
      <c r="N5" s="535"/>
      <c r="O5" s="26" t="s">
        <v>70</v>
      </c>
      <c r="P5" s="23">
        <v>13529</v>
      </c>
      <c r="Q5" s="24">
        <v>134</v>
      </c>
      <c r="R5" s="24"/>
      <c r="S5" s="24">
        <v>141</v>
      </c>
      <c r="T5" s="22">
        <f t="shared" ref="T5:T28" si="2">P5-R5</f>
        <v>13529</v>
      </c>
      <c r="U5" s="24"/>
      <c r="V5" s="44">
        <f>P5/1191.62</f>
        <v>11.353451603699167</v>
      </c>
      <c r="AA5" s="26" t="s">
        <v>143</v>
      </c>
      <c r="AB5" s="89">
        <v>25054</v>
      </c>
      <c r="AC5" s="89">
        <v>243</v>
      </c>
      <c r="AD5" s="89"/>
      <c r="AE5" s="89">
        <v>238</v>
      </c>
      <c r="AF5" s="22">
        <f t="shared" ref="AF5:AF28" si="3">AB5-AD5</f>
        <v>25054</v>
      </c>
      <c r="AG5" s="89"/>
      <c r="AH5" s="44">
        <f>SUM(AB5:AB6)/384.4</f>
        <v>88.561394380853287</v>
      </c>
      <c r="AJ5" s="21"/>
      <c r="AN5" s="26" t="s">
        <v>82</v>
      </c>
      <c r="AO5" s="89">
        <v>14790</v>
      </c>
      <c r="AP5" s="89">
        <v>180</v>
      </c>
      <c r="AQ5" s="89"/>
      <c r="AR5" s="89">
        <v>513</v>
      </c>
      <c r="AS5" s="22">
        <f t="shared" ref="AS5:AS28" si="4">AO5-AQ5</f>
        <v>14790</v>
      </c>
      <c r="AT5" s="89"/>
      <c r="AU5" s="44">
        <f>SUM(AO5:AO6)/384.4</f>
        <v>38.475546305931324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535"/>
      <c r="L6" s="535"/>
      <c r="M6" s="535"/>
      <c r="N6" s="535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8989</v>
      </c>
      <c r="AC6" s="89">
        <v>102</v>
      </c>
      <c r="AD6" s="89"/>
      <c r="AE6" s="89"/>
      <c r="AF6" s="22">
        <f t="shared" si="3"/>
        <v>8989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3311</v>
      </c>
      <c r="C7" s="24">
        <v>105</v>
      </c>
      <c r="D7" s="24"/>
      <c r="E7" s="24">
        <v>153</v>
      </c>
      <c r="F7" s="24"/>
      <c r="G7" s="24"/>
      <c r="H7" s="22">
        <f t="shared" si="0"/>
        <v>3311</v>
      </c>
      <c r="I7" s="22">
        <f t="shared" si="1"/>
        <v>0</v>
      </c>
      <c r="J7" s="38">
        <f>B7/902.14</f>
        <v>3.6701620591039084</v>
      </c>
      <c r="K7" s="535"/>
      <c r="L7" s="535"/>
      <c r="M7" s="535"/>
      <c r="N7" s="535"/>
      <c r="O7" s="26" t="s">
        <v>8</v>
      </c>
      <c r="P7" s="23">
        <v>16317</v>
      </c>
      <c r="Q7" s="24">
        <v>222</v>
      </c>
      <c r="R7" s="24"/>
      <c r="S7" s="24">
        <v>655</v>
      </c>
      <c r="T7" s="22">
        <f t="shared" si="2"/>
        <v>16317</v>
      </c>
      <c r="U7" s="24"/>
      <c r="V7" s="44">
        <f>P7/949.48</f>
        <v>17.185196107342968</v>
      </c>
      <c r="AA7" s="26" t="s">
        <v>145</v>
      </c>
      <c r="AB7" s="23">
        <v>8378</v>
      </c>
      <c r="AC7" s="24">
        <v>94</v>
      </c>
      <c r="AD7" s="24"/>
      <c r="AE7" s="24">
        <v>243</v>
      </c>
      <c r="AF7" s="22">
        <f t="shared" si="3"/>
        <v>8378</v>
      </c>
      <c r="AG7" s="24"/>
      <c r="AH7" s="44">
        <f>AB7/550.22</f>
        <v>15.22663661808004</v>
      </c>
      <c r="AJ7" s="21"/>
      <c r="AN7" s="26" t="s">
        <v>74</v>
      </c>
      <c r="AO7" s="23">
        <v>7012</v>
      </c>
      <c r="AP7" s="24">
        <v>159</v>
      </c>
      <c r="AQ7" s="24"/>
      <c r="AR7" s="24">
        <v>410</v>
      </c>
      <c r="AS7" s="22">
        <f t="shared" si="4"/>
        <v>7012</v>
      </c>
      <c r="AT7" s="24"/>
      <c r="AU7" s="44">
        <f>AO7/550.22</f>
        <v>12.743993311766202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535"/>
      <c r="L8" s="535"/>
      <c r="M8" s="535"/>
      <c r="N8" s="535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6497</v>
      </c>
      <c r="C9" s="24">
        <v>129</v>
      </c>
      <c r="D9" s="24"/>
      <c r="E9" s="24">
        <v>1990</v>
      </c>
      <c r="F9" s="24"/>
      <c r="G9" s="24"/>
      <c r="H9" s="22">
        <f t="shared" si="0"/>
        <v>6497</v>
      </c>
      <c r="I9" s="22">
        <f t="shared" si="1"/>
        <v>0</v>
      </c>
      <c r="J9" s="38">
        <f>B9/1006.28</f>
        <v>6.4564534721946183</v>
      </c>
      <c r="K9" s="535"/>
      <c r="L9" s="535"/>
      <c r="M9" s="535"/>
      <c r="N9" s="535"/>
      <c r="O9" s="26" t="s">
        <v>10</v>
      </c>
      <c r="P9" s="23">
        <v>19600</v>
      </c>
      <c r="Q9" s="24">
        <v>193</v>
      </c>
      <c r="R9" s="24"/>
      <c r="S9" s="24">
        <v>283</v>
      </c>
      <c r="T9" s="22">
        <f t="shared" si="2"/>
        <v>19600</v>
      </c>
      <c r="U9" s="24"/>
      <c r="V9" s="44">
        <f>P9/902.14</f>
        <v>21.726117897443856</v>
      </c>
      <c r="AA9" s="26" t="s">
        <v>80</v>
      </c>
      <c r="AB9" s="23">
        <v>9345</v>
      </c>
      <c r="AC9" s="24">
        <v>173</v>
      </c>
      <c r="AD9" s="24"/>
      <c r="AE9" s="24">
        <v>291</v>
      </c>
      <c r="AF9" s="22">
        <f t="shared" si="3"/>
        <v>9345</v>
      </c>
      <c r="AG9" s="24"/>
      <c r="AH9" s="44">
        <f>AB9/555.02</f>
        <v>16.837231090771503</v>
      </c>
      <c r="AI9" s="535">
        <v>0</v>
      </c>
      <c r="AJ9" s="21"/>
      <c r="AN9" s="26" t="s">
        <v>18</v>
      </c>
      <c r="AO9" s="89">
        <v>16560</v>
      </c>
      <c r="AP9" s="89">
        <v>197</v>
      </c>
      <c r="AQ9" s="89"/>
      <c r="AR9" s="89">
        <v>557</v>
      </c>
      <c r="AS9" s="22">
        <f t="shared" si="4"/>
        <v>16560</v>
      </c>
      <c r="AT9" s="89"/>
      <c r="AU9" s="44">
        <f>AO9/862.06</f>
        <v>19.209799781917734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535"/>
      <c r="L10" s="535"/>
      <c r="M10" s="535"/>
      <c r="N10" s="535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535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1882</v>
      </c>
      <c r="C11" s="24">
        <v>103</v>
      </c>
      <c r="D11" s="24"/>
      <c r="E11" s="24">
        <v>267</v>
      </c>
      <c r="F11" s="24"/>
      <c r="G11" s="24"/>
      <c r="H11" s="22">
        <f t="shared" si="0"/>
        <v>1882</v>
      </c>
      <c r="I11" s="22">
        <f t="shared" si="1"/>
        <v>0</v>
      </c>
      <c r="J11" s="38">
        <f>B11/1264.24</f>
        <v>1.4886413972030628</v>
      </c>
      <c r="K11" s="535"/>
      <c r="L11" s="535"/>
      <c r="M11" s="535"/>
      <c r="N11" s="535">
        <v>10726</v>
      </c>
      <c r="O11" s="26" t="s">
        <v>72</v>
      </c>
      <c r="P11" s="23">
        <v>14143</v>
      </c>
      <c r="Q11" s="24">
        <v>290</v>
      </c>
      <c r="R11" s="24"/>
      <c r="S11" s="24">
        <v>587</v>
      </c>
      <c r="T11" s="22">
        <f t="shared" si="2"/>
        <v>14143</v>
      </c>
      <c r="U11" s="24"/>
      <c r="V11" s="44">
        <f>P11/992.14</f>
        <v>14.255044650956519</v>
      </c>
      <c r="AA11" s="26" t="s">
        <v>76</v>
      </c>
      <c r="AB11" s="23">
        <v>12593</v>
      </c>
      <c r="AC11" s="24">
        <v>244</v>
      </c>
      <c r="AD11" s="24"/>
      <c r="AE11" s="24">
        <v>109</v>
      </c>
      <c r="AF11" s="22">
        <f t="shared" si="3"/>
        <v>12593</v>
      </c>
      <c r="AG11" s="24"/>
      <c r="AH11" s="44">
        <f>AB11/555.02</f>
        <v>22.689272458650141</v>
      </c>
      <c r="AI11" s="535">
        <v>0</v>
      </c>
      <c r="AJ11" s="21"/>
      <c r="AN11" s="26" t="s">
        <v>18</v>
      </c>
      <c r="AO11" s="23">
        <v>13869</v>
      </c>
      <c r="AP11" s="24">
        <v>145</v>
      </c>
      <c r="AQ11" s="24"/>
      <c r="AR11" s="24">
        <v>520</v>
      </c>
      <c r="AS11" s="22">
        <f t="shared" si="4"/>
        <v>13869</v>
      </c>
      <c r="AT11" s="24"/>
      <c r="AU11" s="44">
        <f>AO11/555.02</f>
        <v>24.988288710316745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535"/>
      <c r="L12" s="535"/>
      <c r="M12" s="535"/>
      <c r="N12" s="535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535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11173</v>
      </c>
      <c r="C13" s="24">
        <v>67</v>
      </c>
      <c r="D13" s="24"/>
      <c r="E13" s="24">
        <v>259</v>
      </c>
      <c r="F13" s="24"/>
      <c r="G13" s="24"/>
      <c r="H13" s="22">
        <f t="shared" si="0"/>
        <v>11173</v>
      </c>
      <c r="I13" s="22">
        <f t="shared" si="1"/>
        <v>0</v>
      </c>
      <c r="J13" s="38">
        <f>B13/952.08</f>
        <v>11.735358373245946</v>
      </c>
      <c r="K13" s="535"/>
      <c r="L13" s="535"/>
      <c r="M13" s="535"/>
      <c r="N13" s="535">
        <v>0</v>
      </c>
      <c r="O13" s="26" t="s">
        <v>71</v>
      </c>
      <c r="P13" s="23">
        <v>13896</v>
      </c>
      <c r="Q13" s="24">
        <v>178</v>
      </c>
      <c r="R13" s="24"/>
      <c r="S13" s="24">
        <v>506</v>
      </c>
      <c r="T13" s="22">
        <f t="shared" si="2"/>
        <v>13896</v>
      </c>
      <c r="U13" s="24"/>
      <c r="V13" s="44">
        <f>SUM(P13:P14)/463.52</f>
        <v>29.979288919571971</v>
      </c>
      <c r="AA13" s="26" t="s">
        <v>78</v>
      </c>
      <c r="AB13" s="23">
        <v>17758</v>
      </c>
      <c r="AC13" s="24">
        <v>261</v>
      </c>
      <c r="AD13" s="24"/>
      <c r="AE13" s="24">
        <v>567</v>
      </c>
      <c r="AF13" s="22">
        <f t="shared" si="3"/>
        <v>17758</v>
      </c>
      <c r="AG13" s="24"/>
      <c r="AH13" s="44">
        <f>AB13/555.02</f>
        <v>31.995243414651725</v>
      </c>
      <c r="AI13" s="535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535"/>
      <c r="L14" s="535"/>
      <c r="M14" s="535"/>
      <c r="N14" s="535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535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535"/>
      <c r="L15" s="535"/>
      <c r="M15" s="535"/>
      <c r="N15" s="535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12089</v>
      </c>
      <c r="AC15" s="24">
        <v>187</v>
      </c>
      <c r="AD15" s="24"/>
      <c r="AE15" s="24">
        <v>626</v>
      </c>
      <c r="AF15" s="22">
        <f t="shared" si="3"/>
        <v>12089</v>
      </c>
      <c r="AG15" s="24"/>
      <c r="AH15" s="44">
        <f>AB15/355.58</f>
        <v>33.997975139209181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535"/>
      <c r="L16" s="535"/>
      <c r="M16" s="535"/>
      <c r="N16" s="535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535"/>
      <c r="L17" s="535"/>
      <c r="M17" s="535"/>
      <c r="N17" s="535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13640</v>
      </c>
      <c r="AC17" s="24">
        <v>229</v>
      </c>
      <c r="AD17" s="24"/>
      <c r="AE17" s="24">
        <v>197</v>
      </c>
      <c r="AF17" s="22">
        <f t="shared" si="3"/>
        <v>13640</v>
      </c>
      <c r="AG17" s="24"/>
      <c r="AH17" s="44">
        <f>AB17/568.06</f>
        <v>24.011548075907477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>
        <v>96371</v>
      </c>
      <c r="G18" s="24"/>
      <c r="H18" s="22">
        <f t="shared" si="0"/>
        <v>0</v>
      </c>
      <c r="I18" s="22">
        <f t="shared" si="1"/>
        <v>96371</v>
      </c>
      <c r="J18" s="38"/>
      <c r="K18" s="535"/>
      <c r="L18" s="535"/>
      <c r="M18" s="535"/>
      <c r="N18" s="535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535"/>
      <c r="L19" s="535"/>
      <c r="M19" s="535"/>
      <c r="N19" s="535"/>
      <c r="O19" s="26"/>
      <c r="P19" s="23"/>
      <c r="Q19" s="24"/>
      <c r="R19" s="24"/>
      <c r="S19" s="24"/>
      <c r="T19" s="22">
        <f t="shared" si="2"/>
        <v>0</v>
      </c>
      <c r="U19" s="24">
        <v>30317</v>
      </c>
      <c r="V19" s="44"/>
      <c r="AA19" s="26" t="s">
        <v>79</v>
      </c>
      <c r="AB19" s="23">
        <v>12716</v>
      </c>
      <c r="AC19" s="24">
        <v>218</v>
      </c>
      <c r="AD19" s="24"/>
      <c r="AE19" s="24">
        <v>563</v>
      </c>
      <c r="AF19" s="22">
        <f t="shared" si="3"/>
        <v>12716</v>
      </c>
      <c r="AG19" s="24">
        <v>57427</v>
      </c>
      <c r="AH19" s="44">
        <f>AB19/555.02</f>
        <v>22.910886094194804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>
        <v>35692</v>
      </c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535"/>
      <c r="L20" s="535"/>
      <c r="M20" s="535"/>
      <c r="N20" s="535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535"/>
      <c r="L21" s="535"/>
      <c r="M21" s="535"/>
      <c r="N21" s="535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535"/>
      <c r="L22" s="535"/>
      <c r="M22" s="535"/>
      <c r="N22" s="535"/>
      <c r="O22" s="25" t="s">
        <v>109</v>
      </c>
      <c r="P22" s="23">
        <f>S29</f>
        <v>2172</v>
      </c>
      <c r="Q22" s="24"/>
      <c r="R22" s="24"/>
      <c r="S22" s="24"/>
      <c r="T22" s="22">
        <f t="shared" si="2"/>
        <v>2172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4116</v>
      </c>
      <c r="C23" s="89"/>
      <c r="D23" s="89"/>
      <c r="E23" s="89"/>
      <c r="F23" s="89"/>
      <c r="G23" s="89"/>
      <c r="H23" s="22"/>
      <c r="I23" s="22"/>
      <c r="J23" s="39"/>
      <c r="K23" s="535"/>
      <c r="L23" s="535"/>
      <c r="M23" s="535"/>
      <c r="N23" s="535"/>
      <c r="O23" s="25" t="s">
        <v>110</v>
      </c>
      <c r="P23" s="23">
        <f>D74</f>
        <v>0</v>
      </c>
      <c r="Q23" s="24"/>
      <c r="R23" s="24"/>
      <c r="S23" s="24"/>
      <c r="T23" s="22">
        <f t="shared" si="2"/>
        <v>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535"/>
      <c r="L24" s="535"/>
      <c r="M24" s="535"/>
      <c r="N24" s="535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535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535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535"/>
      <c r="L25" s="535"/>
      <c r="M25" s="535"/>
      <c r="N25" s="535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2834</v>
      </c>
      <c r="AC25" s="24"/>
      <c r="AD25" s="24"/>
      <c r="AE25" s="24"/>
      <c r="AF25" s="22">
        <f t="shared" si="3"/>
        <v>2834</v>
      </c>
      <c r="AG25" s="24"/>
      <c r="AH25" s="44"/>
      <c r="AJ25" s="535"/>
      <c r="AN25" s="26" t="s">
        <v>109</v>
      </c>
      <c r="AO25" s="23">
        <f>AR29</f>
        <v>2000</v>
      </c>
      <c r="AP25" s="24"/>
      <c r="AQ25" s="24"/>
      <c r="AR25" s="24"/>
      <c r="AS25" s="22">
        <f t="shared" si="4"/>
        <v>2000</v>
      </c>
      <c r="AT25" s="24"/>
      <c r="AU25" s="44"/>
      <c r="AW25" s="535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535"/>
      <c r="L26" s="535"/>
      <c r="M26" s="535"/>
      <c r="N26" s="535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8868</v>
      </c>
      <c r="AC26" s="24"/>
      <c r="AD26" s="24"/>
      <c r="AE26" s="24"/>
      <c r="AF26" s="22">
        <f t="shared" si="3"/>
        <v>8868</v>
      </c>
      <c r="AG26" s="24"/>
      <c r="AH26" s="44"/>
      <c r="AJ26" s="535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535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535"/>
      <c r="L27" s="535"/>
      <c r="M27" s="535"/>
      <c r="N27" s="535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535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535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535"/>
      <c r="L28" s="535"/>
      <c r="M28" s="535"/>
      <c r="N28" s="535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535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535"/>
    </row>
    <row r="29" spans="1:51" ht="24.75" customHeight="1">
      <c r="A29" s="26" t="s">
        <v>19</v>
      </c>
      <c r="B29" s="28">
        <f t="shared" ref="B29:I29" si="5">SUM(B5:B28)</f>
        <v>32609</v>
      </c>
      <c r="C29" s="28">
        <f t="shared" si="5"/>
        <v>499</v>
      </c>
      <c r="D29" s="28">
        <f t="shared" si="5"/>
        <v>0</v>
      </c>
      <c r="E29" s="28">
        <f t="shared" si="5"/>
        <v>4116</v>
      </c>
      <c r="F29" s="28">
        <f t="shared" si="5"/>
        <v>96371</v>
      </c>
      <c r="G29" s="28">
        <f t="shared" si="5"/>
        <v>0</v>
      </c>
      <c r="H29" s="28">
        <f t="shared" si="5"/>
        <v>28493</v>
      </c>
      <c r="I29" s="28">
        <f t="shared" si="5"/>
        <v>96371</v>
      </c>
      <c r="J29" s="28"/>
      <c r="K29" s="535"/>
      <c r="L29" s="41">
        <f>SUM(L5:L28)</f>
        <v>0</v>
      </c>
      <c r="M29" s="41">
        <f>SUM(M5:M28)</f>
        <v>0</v>
      </c>
      <c r="N29" s="535"/>
      <c r="O29" s="26" t="s">
        <v>19</v>
      </c>
      <c r="P29" s="28">
        <f t="shared" ref="P29:U29" si="6">SUM(P5:P28)</f>
        <v>79657</v>
      </c>
      <c r="Q29" s="28">
        <f t="shared" si="6"/>
        <v>1017</v>
      </c>
      <c r="R29" s="28">
        <f t="shared" si="6"/>
        <v>0</v>
      </c>
      <c r="S29" s="28">
        <f t="shared" si="6"/>
        <v>2172</v>
      </c>
      <c r="T29" s="28">
        <f t="shared" si="6"/>
        <v>79657</v>
      </c>
      <c r="U29" s="28">
        <f t="shared" si="6"/>
        <v>30317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132264</v>
      </c>
      <c r="AC29" s="28">
        <f t="shared" si="7"/>
        <v>1751</v>
      </c>
      <c r="AD29" s="28">
        <f t="shared" si="7"/>
        <v>0</v>
      </c>
      <c r="AE29" s="28">
        <f t="shared" si="7"/>
        <v>2834</v>
      </c>
      <c r="AF29" s="28">
        <f t="shared" si="7"/>
        <v>132264</v>
      </c>
      <c r="AG29" s="28">
        <f t="shared" si="7"/>
        <v>57427</v>
      </c>
      <c r="AH29" s="27"/>
      <c r="AJ29" s="535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54231</v>
      </c>
      <c r="AP29" s="28">
        <f t="shared" si="8"/>
        <v>681</v>
      </c>
      <c r="AQ29" s="28">
        <f t="shared" si="8"/>
        <v>0</v>
      </c>
      <c r="AR29" s="28">
        <f t="shared" si="8"/>
        <v>2000</v>
      </c>
      <c r="AS29" s="28">
        <f t="shared" si="8"/>
        <v>54231</v>
      </c>
      <c r="AT29" s="28">
        <f t="shared" si="8"/>
        <v>35692</v>
      </c>
      <c r="AU29" s="27"/>
      <c r="AW29" s="535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128980</v>
      </c>
      <c r="O32" s="25" t="s">
        <v>4</v>
      </c>
      <c r="P32">
        <f>P29-R29+U29</f>
        <v>109974</v>
      </c>
      <c r="AA32" s="25" t="s">
        <v>4</v>
      </c>
      <c r="AB32">
        <f>AB29-AD29+AG29</f>
        <v>189691</v>
      </c>
      <c r="AN32" s="25" t="s">
        <v>4</v>
      </c>
      <c r="AO32">
        <f>AO29-AQ29+AT29</f>
        <v>89923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532" t="s">
        <v>104</v>
      </c>
      <c r="N36" s="50" t="s">
        <v>3</v>
      </c>
      <c r="O36" s="50" t="s">
        <v>4</v>
      </c>
      <c r="P36" s="52" t="s">
        <v>5</v>
      </c>
      <c r="Q36" s="532" t="s">
        <v>104</v>
      </c>
    </row>
    <row r="37" spans="1:20" ht="24.95" customHeight="1">
      <c r="A37" s="45" t="s">
        <v>9</v>
      </c>
      <c r="B37" s="1">
        <v>5900</v>
      </c>
      <c r="C37" s="1">
        <v>193</v>
      </c>
      <c r="D37" s="89">
        <v>63</v>
      </c>
      <c r="E37" s="89"/>
      <c r="F37" s="89"/>
      <c r="I37" s="708" t="s">
        <v>41</v>
      </c>
      <c r="J37" s="709"/>
      <c r="K37" s="1">
        <v>2087</v>
      </c>
      <c r="L37" s="1">
        <v>187</v>
      </c>
      <c r="M37" s="89">
        <v>187</v>
      </c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>
        <v>4074</v>
      </c>
      <c r="C38" s="1">
        <v>110</v>
      </c>
      <c r="D38" s="89">
        <v>128</v>
      </c>
      <c r="E38" s="89"/>
      <c r="F38" s="89"/>
      <c r="I38" s="708" t="s">
        <v>43</v>
      </c>
      <c r="J38" s="709"/>
      <c r="K38" s="1">
        <v>2229</v>
      </c>
      <c r="L38" s="1">
        <v>120</v>
      </c>
      <c r="M38" s="89">
        <v>64</v>
      </c>
      <c r="N38" s="102" t="s">
        <v>39</v>
      </c>
      <c r="O38" s="1">
        <v>6781</v>
      </c>
      <c r="P38" s="47">
        <v>207</v>
      </c>
      <c r="Q38" s="89">
        <v>112</v>
      </c>
    </row>
    <row r="39" spans="1:20" ht="24.95" customHeight="1">
      <c r="A39" s="45" t="s">
        <v>12</v>
      </c>
      <c r="B39" s="1">
        <v>6257</v>
      </c>
      <c r="C39" s="1">
        <v>176</v>
      </c>
      <c r="D39" s="89">
        <v>35</v>
      </c>
      <c r="E39" s="89"/>
      <c r="F39" s="89"/>
      <c r="I39" s="694" t="s">
        <v>23</v>
      </c>
      <c r="J39" s="695"/>
      <c r="K39" s="1">
        <v>2936</v>
      </c>
      <c r="L39" s="1">
        <v>178</v>
      </c>
      <c r="M39" s="89">
        <v>79</v>
      </c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2414</v>
      </c>
      <c r="C40" s="1">
        <v>149</v>
      </c>
      <c r="D40" s="89"/>
      <c r="E40" s="89"/>
      <c r="F40" s="89"/>
      <c r="G40" s="535"/>
      <c r="I40" s="694" t="s">
        <v>25</v>
      </c>
      <c r="J40" s="695"/>
      <c r="K40" s="1">
        <v>7620</v>
      </c>
      <c r="L40" s="1">
        <v>233</v>
      </c>
      <c r="M40" s="89">
        <v>96</v>
      </c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>
        <v>5047</v>
      </c>
      <c r="C41" s="1">
        <v>235</v>
      </c>
      <c r="D41" s="89">
        <v>16</v>
      </c>
      <c r="E41" s="89"/>
      <c r="F41" s="89"/>
      <c r="G41" s="535"/>
      <c r="I41" s="694" t="s">
        <v>28</v>
      </c>
      <c r="J41" s="695"/>
      <c r="K41" s="1">
        <v>4585</v>
      </c>
      <c r="L41" s="1">
        <v>164</v>
      </c>
      <c r="M41" s="89">
        <v>283</v>
      </c>
      <c r="N41" s="49" t="s">
        <v>22</v>
      </c>
      <c r="O41" s="1">
        <v>3190</v>
      </c>
      <c r="P41" s="47">
        <v>103</v>
      </c>
      <c r="Q41" s="89">
        <v>80</v>
      </c>
    </row>
    <row r="42" spans="1:20" ht="24.95" customHeight="1">
      <c r="A42" s="45" t="s">
        <v>17</v>
      </c>
      <c r="B42" s="1">
        <v>3967</v>
      </c>
      <c r="C42" s="1">
        <v>209</v>
      </c>
      <c r="D42" s="89">
        <v>56</v>
      </c>
      <c r="E42" s="89"/>
      <c r="F42" s="89"/>
      <c r="G42" s="535"/>
      <c r="I42" s="694" t="s">
        <v>33</v>
      </c>
      <c r="J42" s="695"/>
      <c r="K42" s="1">
        <v>879</v>
      </c>
      <c r="L42" s="1">
        <v>69</v>
      </c>
      <c r="M42" s="89">
        <v>40</v>
      </c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>
        <v>1839</v>
      </c>
      <c r="C43" s="1">
        <v>129</v>
      </c>
      <c r="D43" s="89">
        <v>80</v>
      </c>
      <c r="E43" s="89"/>
      <c r="F43" s="89"/>
      <c r="G43" s="535"/>
      <c r="I43" s="694" t="s">
        <v>30</v>
      </c>
      <c r="J43" s="695"/>
      <c r="K43" s="1">
        <v>4996</v>
      </c>
      <c r="L43" s="1">
        <v>350</v>
      </c>
      <c r="M43" s="89">
        <v>101</v>
      </c>
      <c r="N43" s="46" t="s">
        <v>27</v>
      </c>
      <c r="O43" s="1">
        <v>4002</v>
      </c>
      <c r="P43" s="47">
        <v>327</v>
      </c>
      <c r="Q43" s="89">
        <v>88</v>
      </c>
    </row>
    <row r="44" spans="1:20" ht="24.95" customHeight="1">
      <c r="A44" s="45" t="s">
        <v>103</v>
      </c>
      <c r="B44" s="1"/>
      <c r="C44" s="1"/>
      <c r="D44" s="89"/>
      <c r="E44" s="89"/>
      <c r="F44" s="89"/>
      <c r="G44" s="550"/>
      <c r="I44" s="694" t="s">
        <v>38</v>
      </c>
      <c r="J44" s="695"/>
      <c r="K44" s="1">
        <v>3275</v>
      </c>
      <c r="L44" s="1">
        <v>324</v>
      </c>
      <c r="M44" s="89"/>
      <c r="N44" s="46" t="s">
        <v>26</v>
      </c>
      <c r="O44" s="83">
        <v>4668</v>
      </c>
      <c r="P44" s="84">
        <v>201</v>
      </c>
      <c r="Q44" s="89">
        <v>137</v>
      </c>
      <c r="T44" s="110"/>
    </row>
    <row r="45" spans="1:20" ht="24.95" customHeight="1">
      <c r="A45" s="45" t="s">
        <v>90</v>
      </c>
      <c r="B45" s="1">
        <v>11499</v>
      </c>
      <c r="C45" s="1">
        <v>173</v>
      </c>
      <c r="D45" s="89">
        <v>239</v>
      </c>
      <c r="E45" s="89"/>
      <c r="F45" s="89"/>
      <c r="G45" s="535"/>
      <c r="I45" s="694" t="s">
        <v>35</v>
      </c>
      <c r="J45" s="695"/>
      <c r="K45" s="1">
        <v>4298</v>
      </c>
      <c r="L45" s="1">
        <v>263</v>
      </c>
      <c r="M45" s="89">
        <v>207</v>
      </c>
      <c r="N45" s="46" t="s">
        <v>29</v>
      </c>
      <c r="O45" s="83">
        <v>2988</v>
      </c>
      <c r="P45" s="84">
        <v>160</v>
      </c>
      <c r="Q45" s="89">
        <v>88</v>
      </c>
    </row>
    <row r="46" spans="1:20" ht="24.95" customHeight="1">
      <c r="A46" s="45"/>
      <c r="B46" s="1"/>
      <c r="C46" s="1"/>
      <c r="D46" s="89">
        <v>224</v>
      </c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3850</v>
      </c>
      <c r="P46" s="84">
        <v>130</v>
      </c>
      <c r="Q46" s="89">
        <v>30</v>
      </c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>
        <v>1601</v>
      </c>
      <c r="P47" s="84">
        <v>103</v>
      </c>
      <c r="Q47" s="89">
        <v>143</v>
      </c>
    </row>
    <row r="48" spans="1:20" ht="24.95" customHeight="1">
      <c r="A48" s="55"/>
      <c r="B48" s="89"/>
      <c r="C48" s="89"/>
      <c r="D48" s="89"/>
      <c r="E48" s="89"/>
      <c r="F48" s="89"/>
      <c r="I48" s="529"/>
      <c r="J48" s="530"/>
      <c r="K48" s="1"/>
      <c r="L48" s="1"/>
      <c r="M48" s="89"/>
      <c r="N48" s="46" t="s">
        <v>31</v>
      </c>
      <c r="O48" s="83"/>
      <c r="P48" s="84"/>
      <c r="Q48" s="89"/>
    </row>
    <row r="49" spans="1:17" ht="24.95" customHeight="1">
      <c r="A49" s="55"/>
      <c r="B49" s="89"/>
      <c r="C49" s="89"/>
      <c r="D49" s="89"/>
      <c r="E49" s="89"/>
      <c r="F49" s="89"/>
      <c r="I49" s="529"/>
      <c r="J49" s="530"/>
      <c r="K49" s="1"/>
      <c r="L49" s="47"/>
      <c r="M49" s="89"/>
      <c r="N49" s="46" t="s">
        <v>99</v>
      </c>
      <c r="O49" s="86">
        <v>5534</v>
      </c>
      <c r="P49" s="84">
        <v>252</v>
      </c>
      <c r="Q49" s="89">
        <v>159</v>
      </c>
    </row>
    <row r="50" spans="1:17" ht="24.95" customHeight="1">
      <c r="A50" s="55"/>
      <c r="B50" s="89"/>
      <c r="C50" s="89"/>
      <c r="D50" s="89"/>
      <c r="E50" s="89"/>
      <c r="F50" s="89"/>
      <c r="I50" s="529"/>
      <c r="J50" s="530"/>
      <c r="K50" s="1"/>
      <c r="L50" s="47"/>
      <c r="M50" s="89"/>
      <c r="N50" s="46" t="s">
        <v>32</v>
      </c>
      <c r="O50" s="86">
        <v>4449</v>
      </c>
      <c r="P50" s="84">
        <v>212</v>
      </c>
      <c r="Q50" s="89">
        <v>156</v>
      </c>
    </row>
    <row r="51" spans="1:17" ht="24.95" customHeight="1">
      <c r="A51" s="45" t="s">
        <v>91</v>
      </c>
      <c r="B51" s="69">
        <f>K60</f>
        <v>32905</v>
      </c>
      <c r="C51" s="69">
        <f>L60</f>
        <v>1888</v>
      </c>
      <c r="D51" s="69">
        <f>M60</f>
        <v>1057</v>
      </c>
      <c r="E51" s="69"/>
      <c r="F51" s="69">
        <v>2246</v>
      </c>
      <c r="I51" s="105"/>
      <c r="J51" s="106"/>
      <c r="K51" s="42"/>
      <c r="L51" s="70"/>
      <c r="M51" s="69"/>
      <c r="N51" s="71" t="s">
        <v>102</v>
      </c>
      <c r="O51" s="87">
        <v>10972</v>
      </c>
      <c r="P51" s="85">
        <v>381</v>
      </c>
      <c r="Q51" s="69">
        <v>92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1">
        <v>3690</v>
      </c>
      <c r="P52" s="81">
        <v>169</v>
      </c>
      <c r="Q52" s="89">
        <v>48</v>
      </c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1898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1133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10827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75800</v>
      </c>
      <c r="C60" s="59">
        <f>SUM(C37:C59)</f>
        <v>3262</v>
      </c>
      <c r="D60" s="59">
        <f>SUM(D37:D59)</f>
        <v>1898</v>
      </c>
      <c r="E60" s="59">
        <f>SUM(E37:E59)</f>
        <v>0</v>
      </c>
      <c r="F60" s="59">
        <f>SUM(F37:F59)</f>
        <v>2246</v>
      </c>
      <c r="I60" s="97"/>
      <c r="J60" s="90"/>
      <c r="K60" s="56">
        <f>SUM(K37:K59)</f>
        <v>32905</v>
      </c>
      <c r="L60" s="56">
        <f>SUM(L37:L59)</f>
        <v>1888</v>
      </c>
      <c r="M60" s="59">
        <f>SUM(M37:M59)</f>
        <v>1057</v>
      </c>
      <c r="N60" s="79" t="s">
        <v>19</v>
      </c>
      <c r="O60" s="58">
        <f>SUM(O37:O59)</f>
        <v>63685</v>
      </c>
      <c r="P60" s="58">
        <f>SUM(P37:P59)</f>
        <v>2245</v>
      </c>
      <c r="Q60" s="59">
        <f>SUM(Q37:Q59)</f>
        <v>1133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78046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438246</v>
      </c>
      <c r="C65" s="697"/>
      <c r="D65" s="61" t="s">
        <v>5</v>
      </c>
      <c r="E65" s="62">
        <f>SUM(C60,P60,C29,Q29,AC29,AP29)</f>
        <v>9455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14153</v>
      </c>
      <c r="L65" s="688" t="s">
        <v>108</v>
      </c>
      <c r="M65" s="689"/>
      <c r="N65" s="690">
        <f>SUM(F60,F29,U29,AG29,AT29)</f>
        <v>222053</v>
      </c>
      <c r="O65" s="691"/>
    </row>
    <row r="66" spans="1:15" ht="15.75" customHeight="1">
      <c r="A66" s="534"/>
      <c r="B66" s="534"/>
      <c r="C66" s="534"/>
      <c r="D66" s="534"/>
      <c r="E66" s="534"/>
      <c r="F66" s="534"/>
      <c r="G66" s="534"/>
      <c r="H66" s="534"/>
      <c r="I66" s="534"/>
    </row>
    <row r="67" spans="1:15" ht="15.75" customHeight="1">
      <c r="A67" s="534"/>
      <c r="B67" s="534"/>
      <c r="C67" s="534"/>
      <c r="D67" s="534"/>
      <c r="E67" s="534"/>
      <c r="F67" s="534"/>
      <c r="G67" s="534"/>
      <c r="H67" s="534"/>
      <c r="I67" s="534"/>
      <c r="O67">
        <v>1038</v>
      </c>
    </row>
    <row r="68" spans="1:15" ht="15.75" customHeight="1">
      <c r="C68" s="534"/>
      <c r="D68" s="534"/>
      <c r="E68" s="534"/>
      <c r="F68" s="534"/>
      <c r="G68" s="534"/>
      <c r="H68" s="534"/>
      <c r="I68" s="534"/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-222053</v>
      </c>
    </row>
    <row r="71" spans="1:15" ht="18.75">
      <c r="A71" s="7" t="s">
        <v>48</v>
      </c>
      <c r="B71" s="8">
        <v>8430</v>
      </c>
      <c r="C71" s="8">
        <v>6570</v>
      </c>
      <c r="D71" s="63"/>
      <c r="E71" s="34"/>
      <c r="F71" s="34">
        <f>SUM(B71:E71)</f>
        <v>15000</v>
      </c>
      <c r="G71" s="33"/>
      <c r="H71" s="33"/>
      <c r="I71" s="179">
        <v>35668</v>
      </c>
      <c r="J71" s="534"/>
      <c r="K71" s="5">
        <v>1</v>
      </c>
      <c r="L71" s="5">
        <v>9</v>
      </c>
      <c r="M71" s="5">
        <f>L71+K71</f>
        <v>10</v>
      </c>
    </row>
    <row r="72" spans="1:15" ht="18.75">
      <c r="A72" s="7" t="s">
        <v>49</v>
      </c>
      <c r="B72" s="8">
        <v>2397</v>
      </c>
      <c r="C72" s="8">
        <v>2298</v>
      </c>
      <c r="D72" s="63"/>
      <c r="E72" s="34"/>
      <c r="F72" s="34">
        <f>SUM(B72:E72)</f>
        <v>4695</v>
      </c>
      <c r="G72" s="33"/>
      <c r="H72" s="33"/>
      <c r="I72" s="180">
        <v>339</v>
      </c>
      <c r="J72" s="534"/>
      <c r="K72" s="66">
        <v>32</v>
      </c>
      <c r="L72" s="67">
        <v>84</v>
      </c>
      <c r="M72" s="5">
        <f>L72+K72</f>
        <v>116</v>
      </c>
    </row>
    <row r="73" spans="1:15" ht="18.75">
      <c r="A73" s="10" t="s">
        <v>50</v>
      </c>
      <c r="B73" s="8"/>
      <c r="C73" s="8"/>
      <c r="D73" s="63"/>
      <c r="E73" s="34">
        <v>40</v>
      </c>
      <c r="F73" s="34"/>
      <c r="G73" s="33"/>
      <c r="H73" s="33"/>
      <c r="I73" s="180">
        <v>3349</v>
      </c>
      <c r="J73" s="534"/>
      <c r="K73" s="9">
        <f>K71/K72*100-100</f>
        <v>-96.875</v>
      </c>
      <c r="L73" s="9">
        <f>L71/L72*100-100</f>
        <v>-89.285714285714292</v>
      </c>
      <c r="M73" s="9">
        <f>M71/M72*100-100</f>
        <v>-91.379310344827587</v>
      </c>
    </row>
    <row r="74" spans="1:15" ht="18.75">
      <c r="A74" s="10" t="s">
        <v>50</v>
      </c>
      <c r="B74" s="8">
        <f>B71+B72</f>
        <v>10827</v>
      </c>
      <c r="C74" s="8">
        <f>C71+C72</f>
        <v>8868</v>
      </c>
      <c r="D74" s="8">
        <f>D71+D72</f>
        <v>0</v>
      </c>
      <c r="E74" s="8">
        <f>E71+E72</f>
        <v>0</v>
      </c>
      <c r="F74" s="34">
        <f>SUM(B74:E74)</f>
        <v>19695</v>
      </c>
      <c r="G74" s="33"/>
      <c r="H74" s="33"/>
      <c r="I74" s="180">
        <v>9153</v>
      </c>
      <c r="J74" s="534"/>
      <c r="K74" s="534"/>
      <c r="L74" s="534"/>
    </row>
    <row r="75" spans="1:15" ht="15.75" customHeight="1">
      <c r="I75" s="180">
        <v>467</v>
      </c>
      <c r="J75" s="534"/>
      <c r="K75" s="534"/>
      <c r="L75" s="534"/>
    </row>
    <row r="76" spans="1:15" ht="18.75">
      <c r="A76" s="7" t="s">
        <v>51</v>
      </c>
      <c r="B76" s="6"/>
      <c r="C76" s="6">
        <v>2</v>
      </c>
      <c r="I76" s="181">
        <v>157</v>
      </c>
    </row>
    <row r="77" spans="1:15" ht="15.75" customHeight="1">
      <c r="I77" s="181">
        <v>854</v>
      </c>
    </row>
    <row r="78" spans="1:15" ht="15.75" customHeight="1">
      <c r="I78" s="181">
        <v>40</v>
      </c>
      <c r="K78" s="16"/>
      <c r="L78" s="16"/>
    </row>
    <row r="79" spans="1:15" ht="15.75" customHeight="1">
      <c r="I79" s="182"/>
    </row>
    <row r="80" spans="1:15" ht="24">
      <c r="A80" s="684"/>
      <c r="B80" s="685"/>
      <c r="C80" s="685"/>
      <c r="D80" s="685"/>
      <c r="E80" s="534"/>
      <c r="F80" s="534"/>
      <c r="G80" s="534"/>
      <c r="H80" s="534"/>
      <c r="I80" s="183">
        <f>SUM(I71:I79)</f>
        <v>50027</v>
      </c>
      <c r="J80" s="92"/>
      <c r="K80" s="93"/>
    </row>
    <row r="81" spans="1:15" ht="23.25">
      <c r="A81" s="687"/>
      <c r="B81" s="685"/>
      <c r="C81" s="686"/>
      <c r="D81" s="685"/>
      <c r="E81" s="534"/>
      <c r="F81" s="534"/>
      <c r="G81" s="534"/>
      <c r="H81" s="534"/>
      <c r="I81" s="534"/>
      <c r="J81" s="92"/>
      <c r="K81" s="93"/>
    </row>
    <row r="82" spans="1:15" ht="23.25">
      <c r="A82" s="687"/>
      <c r="B82" s="685"/>
      <c r="C82" s="686"/>
      <c r="D82" s="685"/>
      <c r="E82" s="534"/>
      <c r="F82" s="534"/>
      <c r="G82" s="534"/>
      <c r="H82" s="534"/>
      <c r="I82" s="534"/>
      <c r="J82" s="94"/>
      <c r="K82" s="93"/>
    </row>
    <row r="83" spans="1:15" ht="24">
      <c r="A83" s="684"/>
      <c r="B83" s="685"/>
      <c r="C83" s="686"/>
      <c r="D83" s="685"/>
      <c r="E83" s="534"/>
      <c r="F83" s="534"/>
      <c r="G83" s="534"/>
      <c r="H83" s="534"/>
      <c r="I83" s="534"/>
      <c r="J83" s="93"/>
      <c r="K83" s="93"/>
    </row>
    <row r="84" spans="1:15" ht="24">
      <c r="A84" s="684"/>
      <c r="B84" s="685"/>
      <c r="C84" s="686"/>
      <c r="D84" s="685"/>
      <c r="E84" s="534"/>
      <c r="F84" s="534"/>
      <c r="G84" s="534"/>
      <c r="H84" s="534"/>
      <c r="I84" s="534"/>
      <c r="J84" s="93"/>
      <c r="K84" s="93"/>
    </row>
    <row r="85" spans="1:15" ht="24">
      <c r="A85" s="684"/>
      <c r="B85" s="685"/>
      <c r="C85" s="686"/>
      <c r="D85" s="685"/>
      <c r="E85" s="534"/>
      <c r="F85" s="534"/>
      <c r="G85" s="534"/>
      <c r="H85" s="534"/>
      <c r="I85" s="534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7">
    <mergeCell ref="A85:B85"/>
    <mergeCell ref="C85:D85"/>
    <mergeCell ref="A82:B82"/>
    <mergeCell ref="C82:D82"/>
    <mergeCell ref="A83:B83"/>
    <mergeCell ref="C83:D83"/>
    <mergeCell ref="A84:B84"/>
    <mergeCell ref="C84:D84"/>
    <mergeCell ref="L65:M65"/>
    <mergeCell ref="N65:O65"/>
    <mergeCell ref="A80:D80"/>
    <mergeCell ref="I40:J40"/>
    <mergeCell ref="I41:J41"/>
    <mergeCell ref="I42:J42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37:J37"/>
    <mergeCell ref="I38:J38"/>
    <mergeCell ref="I39:J39"/>
    <mergeCell ref="A1:J1"/>
    <mergeCell ref="O1:V1"/>
    <mergeCell ref="AA1:AH1"/>
    <mergeCell ref="AN1:AU1"/>
    <mergeCell ref="A2:J2"/>
    <mergeCell ref="O2:V2"/>
    <mergeCell ref="AA2:AH2"/>
    <mergeCell ref="AN2:AU2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57"/>
  <sheetViews>
    <sheetView topLeftCell="A8" zoomScale="110" zoomScaleNormal="110" zoomScaleSheetLayoutView="110" workbookViewId="0">
      <selection activeCell="A11" sqref="A11:H11"/>
    </sheetView>
  </sheetViews>
  <sheetFormatPr defaultColWidth="14.42578125" defaultRowHeight="15" customHeight="1"/>
  <cols>
    <col min="1" max="1" width="11.5703125" bestFit="1" customWidth="1"/>
    <col min="2" max="2" width="15.5703125" customWidth="1"/>
    <col min="3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13" ht="20.25" customHeight="1">
      <c r="A1" s="660" t="s">
        <v>331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13" ht="27">
      <c r="A2" s="537" t="s">
        <v>52</v>
      </c>
      <c r="B2" s="217" t="s">
        <v>53</v>
      </c>
      <c r="C2" s="662" t="s">
        <v>54</v>
      </c>
      <c r="D2" s="662"/>
      <c r="E2" s="218" t="s">
        <v>55</v>
      </c>
      <c r="F2" s="537" t="s">
        <v>56</v>
      </c>
      <c r="G2" s="537" t="s">
        <v>57</v>
      </c>
      <c r="H2" s="537" t="s">
        <v>58</v>
      </c>
    </row>
    <row r="3" spans="1:13" ht="27">
      <c r="A3" s="19"/>
      <c r="B3" s="219"/>
      <c r="C3" s="663"/>
      <c r="D3" s="663"/>
      <c r="E3" s="121"/>
      <c r="F3" s="19"/>
      <c r="G3" s="19"/>
      <c r="H3" s="539" t="s">
        <v>300</v>
      </c>
    </row>
    <row r="4" spans="1:13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13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</row>
    <row r="6" spans="1:13">
      <c r="A6" s="19">
        <v>57</v>
      </c>
      <c r="B6" s="538">
        <v>6.15</v>
      </c>
      <c r="C6" s="666" t="s">
        <v>231</v>
      </c>
      <c r="D6" s="667"/>
      <c r="E6" s="19">
        <v>241.62</v>
      </c>
      <c r="F6" s="19">
        <v>4</v>
      </c>
      <c r="G6" s="19">
        <v>241.62</v>
      </c>
      <c r="H6" s="20" t="s">
        <v>232</v>
      </c>
      <c r="J6" s="129"/>
      <c r="L6" s="15"/>
      <c r="M6" s="16"/>
    </row>
    <row r="7" spans="1:13">
      <c r="A7" s="19">
        <v>61</v>
      </c>
      <c r="B7" s="463">
        <v>18.45</v>
      </c>
      <c r="C7" s="666" t="s">
        <v>148</v>
      </c>
      <c r="D7" s="667"/>
      <c r="E7" s="19">
        <v>107.23</v>
      </c>
      <c r="F7" s="19">
        <v>0</v>
      </c>
      <c r="G7" s="19">
        <v>10</v>
      </c>
      <c r="H7" s="539" t="s">
        <v>230</v>
      </c>
      <c r="J7" s="117"/>
      <c r="L7" s="15"/>
      <c r="M7" s="16"/>
    </row>
    <row r="8" spans="1:13">
      <c r="A8" s="19" t="s">
        <v>101</v>
      </c>
      <c r="B8" s="461">
        <v>5.3</v>
      </c>
      <c r="C8" s="659" t="s">
        <v>60</v>
      </c>
      <c r="D8" s="659"/>
      <c r="E8" s="121">
        <v>519.36</v>
      </c>
      <c r="F8" s="19">
        <v>13</v>
      </c>
      <c r="G8" s="19">
        <v>519.36</v>
      </c>
      <c r="H8" s="20" t="s">
        <v>59</v>
      </c>
      <c r="J8" s="117">
        <v>1</v>
      </c>
      <c r="L8" s="15"/>
      <c r="M8" s="16"/>
    </row>
    <row r="9" spans="1:13">
      <c r="A9" s="19"/>
      <c r="B9" s="461"/>
      <c r="C9" s="668"/>
      <c r="D9" s="669"/>
      <c r="E9" s="121"/>
      <c r="F9" s="19"/>
      <c r="G9" s="19"/>
      <c r="H9" s="20"/>
      <c r="J9" s="129"/>
      <c r="L9" s="15"/>
      <c r="M9" s="16"/>
    </row>
    <row r="10" spans="1:13" ht="18.75">
      <c r="A10" s="19"/>
      <c r="B10" s="461"/>
      <c r="C10" s="664" t="s">
        <v>21</v>
      </c>
      <c r="D10" s="664"/>
      <c r="E10" s="121"/>
      <c r="F10" s="19"/>
      <c r="G10" s="19"/>
      <c r="H10" s="20"/>
      <c r="J10" s="129"/>
      <c r="L10" s="15"/>
      <c r="M10" s="16"/>
    </row>
    <row r="11" spans="1:13">
      <c r="A11" s="19">
        <v>31</v>
      </c>
      <c r="B11" s="461">
        <v>12.55</v>
      </c>
      <c r="C11" s="659" t="s">
        <v>93</v>
      </c>
      <c r="D11" s="659"/>
      <c r="E11" s="121">
        <v>54.8</v>
      </c>
      <c r="F11" s="19">
        <v>2</v>
      </c>
      <c r="G11" s="19">
        <f>E11</f>
        <v>54.8</v>
      </c>
      <c r="H11" s="20" t="s">
        <v>59</v>
      </c>
      <c r="J11" s="129"/>
      <c r="L11" s="15"/>
      <c r="M11" s="16"/>
    </row>
    <row r="12" spans="1:13">
      <c r="A12" s="19">
        <v>70</v>
      </c>
      <c r="B12" s="461">
        <v>7</v>
      </c>
      <c r="C12" s="659" t="s">
        <v>151</v>
      </c>
      <c r="D12" s="659"/>
      <c r="E12" s="121">
        <v>135.61000000000001</v>
      </c>
      <c r="F12" s="19">
        <v>2</v>
      </c>
      <c r="G12" s="19">
        <f>F12*E12</f>
        <v>271.22000000000003</v>
      </c>
      <c r="H12" s="20" t="s">
        <v>232</v>
      </c>
      <c r="J12" s="129">
        <v>1</v>
      </c>
      <c r="L12" s="15"/>
      <c r="M12" s="16"/>
    </row>
    <row r="13" spans="1:13">
      <c r="A13" s="19">
        <v>72</v>
      </c>
      <c r="B13" s="461">
        <v>8</v>
      </c>
      <c r="C13" s="659" t="s">
        <v>151</v>
      </c>
      <c r="D13" s="659"/>
      <c r="E13" s="121">
        <v>140.62</v>
      </c>
      <c r="F13" s="19">
        <v>2</v>
      </c>
      <c r="G13" s="19">
        <f>F13*E13</f>
        <v>281.24</v>
      </c>
      <c r="H13" s="20" t="s">
        <v>59</v>
      </c>
      <c r="J13" s="129">
        <v>1</v>
      </c>
      <c r="L13" s="15"/>
      <c r="M13" s="16"/>
    </row>
    <row r="14" spans="1:13">
      <c r="A14" s="19" t="s">
        <v>257</v>
      </c>
      <c r="B14" s="461">
        <v>14</v>
      </c>
      <c r="C14" s="659" t="s">
        <v>299</v>
      </c>
      <c r="D14" s="659"/>
      <c r="E14" s="121">
        <v>239.28</v>
      </c>
      <c r="F14" s="19">
        <v>2</v>
      </c>
      <c r="G14" s="19">
        <f>F14*E14</f>
        <v>478.56</v>
      </c>
      <c r="H14" s="20" t="s">
        <v>232</v>
      </c>
      <c r="J14" s="129">
        <v>1</v>
      </c>
      <c r="L14" s="15"/>
      <c r="M14" s="16"/>
    </row>
    <row r="15" spans="1:13">
      <c r="A15" s="19" t="s">
        <v>150</v>
      </c>
      <c r="B15" s="461">
        <v>13.3</v>
      </c>
      <c r="C15" s="659" t="s">
        <v>146</v>
      </c>
      <c r="D15" s="659"/>
      <c r="E15" s="121">
        <v>433.34</v>
      </c>
      <c r="F15" s="19">
        <v>6</v>
      </c>
      <c r="G15" s="19">
        <v>433.34</v>
      </c>
      <c r="H15" s="20" t="s">
        <v>59</v>
      </c>
      <c r="J15" s="117">
        <v>1</v>
      </c>
      <c r="L15" s="15"/>
      <c r="M15" s="16"/>
    </row>
    <row r="16" spans="1:13">
      <c r="A16" s="11">
        <v>79</v>
      </c>
      <c r="B16" s="462">
        <v>10.3</v>
      </c>
      <c r="C16" s="670" t="s">
        <v>147</v>
      </c>
      <c r="D16" s="671"/>
      <c r="E16" s="11">
        <v>34.83</v>
      </c>
      <c r="F16" s="11">
        <v>2</v>
      </c>
      <c r="G16" s="11">
        <v>34.83</v>
      </c>
      <c r="H16" s="13" t="s">
        <v>59</v>
      </c>
      <c r="J16" s="117"/>
      <c r="L16" s="15"/>
      <c r="M16" s="16"/>
    </row>
    <row r="17" spans="1:20">
      <c r="A17" s="19">
        <v>80</v>
      </c>
      <c r="B17" s="461">
        <v>15.1</v>
      </c>
      <c r="C17" s="672" t="s">
        <v>62</v>
      </c>
      <c r="D17" s="672"/>
      <c r="E17" s="121">
        <v>49.76</v>
      </c>
      <c r="F17" s="19">
        <v>2</v>
      </c>
      <c r="G17" s="19">
        <v>49.76</v>
      </c>
      <c r="H17" s="20" t="s">
        <v>59</v>
      </c>
      <c r="J17" s="117"/>
      <c r="L17" s="15"/>
      <c r="M17" s="16"/>
    </row>
    <row r="18" spans="1:20">
      <c r="A18" s="19">
        <v>82</v>
      </c>
      <c r="B18" s="461">
        <v>15.5</v>
      </c>
      <c r="C18" s="672" t="s">
        <v>63</v>
      </c>
      <c r="D18" s="672"/>
      <c r="E18" s="121">
        <v>44.76</v>
      </c>
      <c r="F18" s="19">
        <v>2</v>
      </c>
      <c r="G18" s="19">
        <v>44.76</v>
      </c>
      <c r="H18" s="20" t="s">
        <v>59</v>
      </c>
      <c r="J18" s="117"/>
      <c r="L18" s="15"/>
      <c r="M18" s="16"/>
    </row>
    <row r="19" spans="1:20">
      <c r="A19" s="19"/>
      <c r="B19" s="219"/>
      <c r="C19" s="659"/>
      <c r="D19" s="659"/>
      <c r="E19" s="121"/>
      <c r="F19" s="19"/>
      <c r="G19" s="19"/>
      <c r="H19" s="20"/>
      <c r="J19" s="117"/>
      <c r="L19" s="15"/>
      <c r="M19" s="16"/>
    </row>
    <row r="20" spans="1:20" ht="13.5" customHeight="1">
      <c r="A20" s="19"/>
      <c r="B20" s="219"/>
      <c r="C20" s="663"/>
      <c r="D20" s="663"/>
      <c r="E20" s="122"/>
      <c r="F20" s="11"/>
      <c r="G20" s="11"/>
      <c r="H20" s="20"/>
      <c r="J20" s="15"/>
      <c r="L20" s="15"/>
      <c r="M20" s="17"/>
      <c r="N20" s="64"/>
      <c r="O20" s="65"/>
      <c r="P20" s="17"/>
      <c r="Q20" s="17"/>
      <c r="R20" s="17"/>
      <c r="S20" s="18"/>
    </row>
    <row r="21" spans="1:20" ht="15" customHeight="1">
      <c r="A21" s="19"/>
      <c r="B21" s="219"/>
      <c r="C21" s="662" t="s">
        <v>61</v>
      </c>
      <c r="D21" s="662"/>
      <c r="E21" s="121"/>
      <c r="F21" s="19">
        <f>SUM(F4:F19)</f>
        <v>37</v>
      </c>
      <c r="G21" s="19">
        <f>SUM(G4:G19)</f>
        <v>2419.4900000000002</v>
      </c>
      <c r="H21" s="20"/>
    </row>
    <row r="24" spans="1:20" ht="19.5" customHeight="1">
      <c r="A24" s="675" t="s">
        <v>114</v>
      </c>
      <c r="B24" s="676"/>
      <c r="C24" s="676"/>
      <c r="D24" s="676"/>
      <c r="E24" s="676"/>
      <c r="F24" s="676"/>
      <c r="J24" s="540" t="s">
        <v>124</v>
      </c>
      <c r="K24" s="677"/>
      <c r="L24" s="677"/>
    </row>
    <row r="25" spans="1:20" ht="49.5">
      <c r="A25" s="541" t="s">
        <v>119</v>
      </c>
      <c r="B25" s="542" t="s">
        <v>53</v>
      </c>
      <c r="C25" s="542" t="s">
        <v>113</v>
      </c>
      <c r="D25" s="542" t="s">
        <v>4</v>
      </c>
      <c r="E25" s="542" t="s">
        <v>5</v>
      </c>
      <c r="F25" s="542" t="s">
        <v>115</v>
      </c>
      <c r="G25" s="114" t="s">
        <v>7</v>
      </c>
      <c r="H25" s="541" t="s">
        <v>116</v>
      </c>
      <c r="I25" s="678" t="s">
        <v>140</v>
      </c>
      <c r="J25" s="678"/>
      <c r="K25" s="678" t="s">
        <v>141</v>
      </c>
      <c r="L25" s="678"/>
      <c r="O25" s="678" t="s">
        <v>125</v>
      </c>
      <c r="P25" s="678"/>
      <c r="Q25" s="678" t="s">
        <v>126</v>
      </c>
      <c r="R25" s="678"/>
    </row>
    <row r="26" spans="1:20" ht="20.100000000000001" customHeight="1">
      <c r="A26" s="88">
        <v>1</v>
      </c>
      <c r="B26" s="123">
        <v>7</v>
      </c>
      <c r="C26" s="113">
        <v>246</v>
      </c>
      <c r="D26" s="19">
        <v>4880</v>
      </c>
      <c r="E26" s="19">
        <v>53</v>
      </c>
      <c r="F26" s="119">
        <v>232.2</v>
      </c>
      <c r="G26" s="115">
        <f>D26/F26</f>
        <v>21.016365202411716</v>
      </c>
      <c r="H26" s="34">
        <v>1</v>
      </c>
      <c r="I26" s="679" t="s">
        <v>129</v>
      </c>
      <c r="J26" s="679"/>
      <c r="K26" s="679" t="s">
        <v>152</v>
      </c>
      <c r="L26" s="679"/>
      <c r="O26" s="679" t="s">
        <v>127</v>
      </c>
      <c r="P26" s="679"/>
      <c r="Q26" s="679" t="s">
        <v>136</v>
      </c>
      <c r="R26" s="679"/>
      <c r="S26">
        <v>434</v>
      </c>
      <c r="T26" s="15" t="s">
        <v>131</v>
      </c>
    </row>
    <row r="27" spans="1:20" ht="20.100000000000001" customHeight="1">
      <c r="A27" s="88">
        <v>2</v>
      </c>
      <c r="B27" s="123">
        <v>15.45</v>
      </c>
      <c r="C27" s="113">
        <v>246</v>
      </c>
      <c r="D27" s="19">
        <v>6258</v>
      </c>
      <c r="E27" s="19">
        <v>57</v>
      </c>
      <c r="F27" s="119">
        <v>232.2</v>
      </c>
      <c r="G27" s="115">
        <f>D27/F27</f>
        <v>26.950904392764858</v>
      </c>
      <c r="H27" s="34">
        <v>1</v>
      </c>
      <c r="I27" s="679" t="s">
        <v>128</v>
      </c>
      <c r="J27" s="679"/>
      <c r="K27" s="679" t="s">
        <v>138</v>
      </c>
      <c r="L27" s="679"/>
      <c r="O27" s="679" t="s">
        <v>128</v>
      </c>
      <c r="P27" s="679"/>
      <c r="Q27" s="679" t="s">
        <v>137</v>
      </c>
      <c r="R27" s="679"/>
      <c r="S27">
        <v>60</v>
      </c>
      <c r="T27" s="15" t="s">
        <v>132</v>
      </c>
    </row>
    <row r="28" spans="1:20" ht="20.100000000000001" customHeight="1">
      <c r="A28" s="88"/>
      <c r="B28" s="123"/>
      <c r="C28" s="113"/>
      <c r="D28" s="19"/>
      <c r="E28" s="19"/>
      <c r="F28" s="119"/>
      <c r="G28" s="115"/>
      <c r="H28" s="34"/>
      <c r="I28" s="680"/>
      <c r="J28" s="681"/>
      <c r="K28" s="679"/>
      <c r="L28" s="679"/>
      <c r="O28" s="679" t="s">
        <v>129</v>
      </c>
      <c r="P28" s="679"/>
      <c r="Q28" s="679" t="s">
        <v>138</v>
      </c>
      <c r="R28" s="679"/>
      <c r="S28">
        <v>170</v>
      </c>
      <c r="T28" s="15" t="s">
        <v>133</v>
      </c>
    </row>
    <row r="29" spans="1:20" ht="20.100000000000001" customHeight="1">
      <c r="A29" s="34"/>
      <c r="B29" s="119"/>
      <c r="C29" s="113"/>
      <c r="D29" s="19"/>
      <c r="E29" s="19"/>
      <c r="F29" s="119"/>
      <c r="G29" s="115"/>
      <c r="H29" s="34"/>
      <c r="I29" s="679"/>
      <c r="J29" s="679"/>
      <c r="K29" s="679"/>
      <c r="L29" s="679"/>
      <c r="O29" s="679" t="s">
        <v>130</v>
      </c>
      <c r="P29" s="679"/>
      <c r="Q29" s="679" t="s">
        <v>139</v>
      </c>
      <c r="R29" s="679"/>
      <c r="S29">
        <v>1078</v>
      </c>
      <c r="T29" s="15" t="s">
        <v>134</v>
      </c>
    </row>
    <row r="30" spans="1:20" ht="20.100000000000001" customHeight="1">
      <c r="A30" s="34"/>
      <c r="B30" s="116"/>
      <c r="C30" s="116"/>
      <c r="D30" s="116">
        <f>SUM(D26:D29)</f>
        <v>11138</v>
      </c>
      <c r="E30" s="116">
        <f>SUM(E26:E29)</f>
        <v>110</v>
      </c>
      <c r="F30" s="119">
        <f>SUM(F26:F29)</f>
        <v>464.4</v>
      </c>
      <c r="G30" s="115">
        <f>D30/F30</f>
        <v>23.983634797588287</v>
      </c>
      <c r="H30" s="116">
        <f>SUM(H26:H29)</f>
        <v>2</v>
      </c>
      <c r="I30" s="682"/>
      <c r="J30" s="682"/>
      <c r="K30" s="682"/>
      <c r="L30" s="682"/>
      <c r="O30" s="680" t="s">
        <v>142</v>
      </c>
      <c r="P30" s="681"/>
      <c r="Q30" s="679" t="s">
        <v>152</v>
      </c>
      <c r="R30" s="679"/>
      <c r="S30">
        <v>191</v>
      </c>
      <c r="T30" s="15" t="s">
        <v>135</v>
      </c>
    </row>
    <row r="33" spans="1:7" ht="15" customHeight="1">
      <c r="A33" s="683" t="s">
        <v>154</v>
      </c>
      <c r="B33" s="683"/>
      <c r="C33" s="683"/>
      <c r="D33" s="683"/>
      <c r="E33" s="683"/>
      <c r="F33" s="683"/>
      <c r="G33" s="683"/>
    </row>
    <row r="34" spans="1:7" ht="15" customHeight="1">
      <c r="A34" s="542" t="s">
        <v>113</v>
      </c>
      <c r="B34" s="542" t="s">
        <v>3</v>
      </c>
      <c r="C34" s="542" t="s">
        <v>155</v>
      </c>
      <c r="D34" s="683" t="s">
        <v>156</v>
      </c>
      <c r="E34" s="683"/>
      <c r="F34" s="683" t="s">
        <v>157</v>
      </c>
      <c r="G34" s="683"/>
    </row>
    <row r="35" spans="1:7" ht="27">
      <c r="A35" s="88" t="s">
        <v>307</v>
      </c>
      <c r="B35" s="539" t="s">
        <v>304</v>
      </c>
      <c r="C35" s="19">
        <v>192</v>
      </c>
      <c r="D35" s="683" t="s">
        <v>235</v>
      </c>
      <c r="E35" s="683"/>
      <c r="F35" s="683" t="s">
        <v>308</v>
      </c>
      <c r="G35" s="683"/>
    </row>
    <row r="41" spans="1:7" ht="15" customHeight="1">
      <c r="A41">
        <v>3183</v>
      </c>
      <c r="B41">
        <v>3441</v>
      </c>
      <c r="C41">
        <v>3378</v>
      </c>
      <c r="D41">
        <v>1779</v>
      </c>
      <c r="E41">
        <v>80</v>
      </c>
    </row>
    <row r="42" spans="1:7" ht="15" customHeight="1">
      <c r="A42">
        <v>1326</v>
      </c>
      <c r="B42">
        <v>2593</v>
      </c>
      <c r="C42">
        <v>5129</v>
      </c>
      <c r="D42">
        <v>2003</v>
      </c>
      <c r="E42">
        <v>534</v>
      </c>
    </row>
    <row r="43" spans="1:7" ht="15" customHeight="1">
      <c r="A43">
        <v>2606</v>
      </c>
      <c r="B43">
        <v>2842</v>
      </c>
      <c r="C43">
        <v>6482</v>
      </c>
      <c r="E43">
        <v>528</v>
      </c>
    </row>
    <row r="44" spans="1:7" ht="15" customHeight="1">
      <c r="A44">
        <v>2120</v>
      </c>
      <c r="B44">
        <v>876</v>
      </c>
      <c r="C44">
        <v>2275</v>
      </c>
      <c r="E44">
        <v>-12</v>
      </c>
    </row>
    <row r="45" spans="1:7" ht="15" customHeight="1">
      <c r="A45">
        <v>113</v>
      </c>
      <c r="B45">
        <v>702</v>
      </c>
      <c r="C45">
        <v>7221</v>
      </c>
    </row>
    <row r="46" spans="1:7" ht="15" customHeight="1">
      <c r="A46">
        <v>1694</v>
      </c>
      <c r="B46">
        <v>8744</v>
      </c>
      <c r="C46">
        <v>1057</v>
      </c>
    </row>
    <row r="47" spans="1:7" ht="15" customHeight="1">
      <c r="A47">
        <v>3464</v>
      </c>
      <c r="B47">
        <v>390</v>
      </c>
      <c r="C47">
        <v>9567</v>
      </c>
    </row>
    <row r="48" spans="1:7" ht="15" customHeight="1">
      <c r="A48">
        <v>4551</v>
      </c>
      <c r="B48">
        <v>1994</v>
      </c>
      <c r="C48">
        <v>1015</v>
      </c>
    </row>
    <row r="49" spans="1:2" ht="15" customHeight="1">
      <c r="A49">
        <v>640</v>
      </c>
      <c r="B49">
        <v>5825</v>
      </c>
    </row>
    <row r="50" spans="1:2" ht="15" customHeight="1">
      <c r="A50">
        <v>3629</v>
      </c>
      <c r="B50">
        <v>10310</v>
      </c>
    </row>
    <row r="51" spans="1:2" ht="15" customHeight="1">
      <c r="A51">
        <v>1391</v>
      </c>
    </row>
    <row r="52" spans="1:2" ht="15" customHeight="1">
      <c r="A52">
        <v>5610</v>
      </c>
    </row>
    <row r="53" spans="1:2" ht="15" customHeight="1">
      <c r="A53">
        <v>2973</v>
      </c>
    </row>
    <row r="54" spans="1:2" ht="15" customHeight="1">
      <c r="A54">
        <v>7022</v>
      </c>
    </row>
    <row r="55" spans="1:2" ht="15" customHeight="1">
      <c r="A55">
        <v>7510</v>
      </c>
    </row>
    <row r="56" spans="1:2" ht="15" customHeight="1">
      <c r="A56">
        <v>4285</v>
      </c>
    </row>
    <row r="57" spans="1:2" ht="15" customHeight="1">
      <c r="A57">
        <v>10971</v>
      </c>
    </row>
  </sheetData>
  <mergeCells count="52">
    <mergeCell ref="C7:D7"/>
    <mergeCell ref="C8:D8"/>
    <mergeCell ref="C9:D9"/>
    <mergeCell ref="A1:H1"/>
    <mergeCell ref="C2:D2"/>
    <mergeCell ref="C3:D3"/>
    <mergeCell ref="C4:D4"/>
    <mergeCell ref="C5:D5"/>
    <mergeCell ref="C6:D6"/>
    <mergeCell ref="C20:D20"/>
    <mergeCell ref="C21:D21"/>
    <mergeCell ref="A24:F24"/>
    <mergeCell ref="K24:L24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I30:J30"/>
    <mergeCell ref="K30:L30"/>
    <mergeCell ref="O30:P30"/>
    <mergeCell ref="Q30:R30"/>
    <mergeCell ref="I27:J27"/>
    <mergeCell ref="K27:L27"/>
    <mergeCell ref="O27:P27"/>
    <mergeCell ref="Q27:R27"/>
    <mergeCell ref="I28:J28"/>
    <mergeCell ref="K28:L28"/>
    <mergeCell ref="O28:P28"/>
    <mergeCell ref="Q28:R28"/>
    <mergeCell ref="I29:J29"/>
    <mergeCell ref="K29:L29"/>
    <mergeCell ref="O29:P29"/>
    <mergeCell ref="Q29:R29"/>
    <mergeCell ref="O25:P25"/>
    <mergeCell ref="Q25:R25"/>
    <mergeCell ref="I26:J26"/>
    <mergeCell ref="K26:L26"/>
    <mergeCell ref="O26:P26"/>
    <mergeCell ref="Q26:R26"/>
    <mergeCell ref="I25:J25"/>
    <mergeCell ref="K25:L25"/>
    <mergeCell ref="A33:G33"/>
    <mergeCell ref="D34:E34"/>
    <mergeCell ref="F34:G34"/>
    <mergeCell ref="D35:E35"/>
    <mergeCell ref="F35:G35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2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AY123"/>
  <sheetViews>
    <sheetView zoomScale="90" zoomScaleNormal="90" workbookViewId="0">
      <selection activeCell="A2" sqref="A2:J2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330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551"/>
      <c r="B3" s="705" t="s">
        <v>65</v>
      </c>
      <c r="C3" s="706"/>
      <c r="D3" s="707"/>
      <c r="E3" s="562" t="s">
        <v>65</v>
      </c>
      <c r="F3" s="705" t="s">
        <v>67</v>
      </c>
      <c r="G3" s="707"/>
      <c r="H3" s="564"/>
      <c r="I3" s="562" t="s">
        <v>66</v>
      </c>
      <c r="J3" s="36"/>
      <c r="L3" s="698" t="s">
        <v>86</v>
      </c>
      <c r="M3" s="698"/>
      <c r="O3" s="551"/>
      <c r="P3" s="699" t="s">
        <v>65</v>
      </c>
      <c r="Q3" s="699"/>
      <c r="R3" s="699"/>
      <c r="S3" s="562" t="s">
        <v>65</v>
      </c>
      <c r="T3" s="562"/>
      <c r="U3" s="562" t="s">
        <v>67</v>
      </c>
      <c r="V3" s="27"/>
      <c r="X3" s="698" t="s">
        <v>86</v>
      </c>
      <c r="Y3" s="698"/>
      <c r="AA3" s="551"/>
      <c r="AB3" s="699" t="s">
        <v>65</v>
      </c>
      <c r="AC3" s="699"/>
      <c r="AD3" s="699"/>
      <c r="AE3" s="562" t="s">
        <v>65</v>
      </c>
      <c r="AF3" s="562"/>
      <c r="AG3" s="562" t="s">
        <v>69</v>
      </c>
      <c r="AH3" s="27"/>
      <c r="AK3" s="698" t="s">
        <v>86</v>
      </c>
      <c r="AL3" s="698"/>
      <c r="AN3" s="551"/>
      <c r="AO3" s="699" t="s">
        <v>65</v>
      </c>
      <c r="AP3" s="699"/>
      <c r="AQ3" s="699"/>
      <c r="AR3" s="562" t="s">
        <v>65</v>
      </c>
      <c r="AS3" s="562"/>
      <c r="AT3" s="562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563" t="s">
        <v>6</v>
      </c>
      <c r="E4" s="563" t="s">
        <v>104</v>
      </c>
      <c r="F4" s="563" t="s">
        <v>0</v>
      </c>
      <c r="G4" s="563" t="s">
        <v>68</v>
      </c>
      <c r="H4" s="563" t="s">
        <v>81</v>
      </c>
      <c r="I4" s="563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563" t="s">
        <v>6</v>
      </c>
      <c r="S4" s="563" t="s">
        <v>104</v>
      </c>
      <c r="T4" s="563" t="s">
        <v>81</v>
      </c>
      <c r="U4" s="563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563" t="s">
        <v>6</v>
      </c>
      <c r="AE4" s="563" t="s">
        <v>104</v>
      </c>
      <c r="AF4" s="563" t="s">
        <v>81</v>
      </c>
      <c r="AG4" s="563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563" t="s">
        <v>6</v>
      </c>
      <c r="AR4" s="563" t="s">
        <v>104</v>
      </c>
      <c r="AS4" s="563" t="s">
        <v>81</v>
      </c>
      <c r="AT4" s="563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7115</v>
      </c>
      <c r="C5" s="24">
        <v>104</v>
      </c>
      <c r="D5" s="24"/>
      <c r="E5" s="24"/>
      <c r="F5" s="24"/>
      <c r="G5" s="24"/>
      <c r="H5" s="22">
        <f t="shared" ref="H5:H18" si="0">B5-D5</f>
        <v>7115</v>
      </c>
      <c r="I5" s="22">
        <f t="shared" ref="I5:I18" si="1">G5+F5</f>
        <v>0</v>
      </c>
      <c r="J5" s="38">
        <f>B5/928.72</f>
        <v>7.6610819192006199</v>
      </c>
      <c r="K5" s="559"/>
      <c r="L5" s="559"/>
      <c r="M5" s="559"/>
      <c r="N5" s="559"/>
      <c r="O5" s="26" t="s">
        <v>70</v>
      </c>
      <c r="P5" s="23">
        <v>7120</v>
      </c>
      <c r="Q5" s="24">
        <v>78</v>
      </c>
      <c r="R5" s="24"/>
      <c r="S5" s="24">
        <v>367</v>
      </c>
      <c r="T5" s="22">
        <f t="shared" ref="T5:T28" si="2">P5-R5</f>
        <v>7120</v>
      </c>
      <c r="U5" s="24"/>
      <c r="V5" s="44">
        <f>P5/1191.62</f>
        <v>5.9750591631560406</v>
      </c>
      <c r="AA5" s="26" t="s">
        <v>143</v>
      </c>
      <c r="AB5" s="89">
        <v>21380</v>
      </c>
      <c r="AC5" s="89">
        <v>245</v>
      </c>
      <c r="AD5" s="89"/>
      <c r="AE5" s="89">
        <v>1204</v>
      </c>
      <c r="AF5" s="22">
        <f t="shared" ref="AF5:AF28" si="3">AB5-AD5</f>
        <v>21380</v>
      </c>
      <c r="AG5" s="89"/>
      <c r="AH5" s="44">
        <f>SUM(AB5:AB6)/384.4</f>
        <v>70.176899063475545</v>
      </c>
      <c r="AJ5" s="21"/>
      <c r="AN5" s="26" t="s">
        <v>82</v>
      </c>
      <c r="AO5" s="89">
        <v>22959</v>
      </c>
      <c r="AP5" s="89">
        <v>248</v>
      </c>
      <c r="AQ5" s="89"/>
      <c r="AR5" s="89">
        <v>1905</v>
      </c>
      <c r="AS5" s="22">
        <f t="shared" ref="AS5:AS28" si="4">AO5-AQ5</f>
        <v>22959</v>
      </c>
      <c r="AT5" s="89"/>
      <c r="AU5" s="44">
        <f>SUM(AO5:AO6)/384.4</f>
        <v>59.726847034339237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559"/>
      <c r="L6" s="559"/>
      <c r="M6" s="559"/>
      <c r="N6" s="559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5596</v>
      </c>
      <c r="AC6" s="89">
        <v>109</v>
      </c>
      <c r="AD6" s="89"/>
      <c r="AE6" s="89">
        <v>122</v>
      </c>
      <c r="AF6" s="22">
        <f t="shared" si="3"/>
        <v>5596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6633</v>
      </c>
      <c r="C7" s="24">
        <v>127</v>
      </c>
      <c r="D7" s="24"/>
      <c r="E7" s="24">
        <v>64</v>
      </c>
      <c r="F7" s="24"/>
      <c r="G7" s="24"/>
      <c r="H7" s="22">
        <f t="shared" si="0"/>
        <v>6633</v>
      </c>
      <c r="I7" s="22">
        <f t="shared" si="1"/>
        <v>0</v>
      </c>
      <c r="J7" s="38">
        <f>B7/902.14</f>
        <v>7.352517347640056</v>
      </c>
      <c r="K7" s="559"/>
      <c r="L7" s="559"/>
      <c r="M7" s="559"/>
      <c r="N7" s="559"/>
      <c r="O7" s="26" t="s">
        <v>8</v>
      </c>
      <c r="P7" s="23">
        <v>20688</v>
      </c>
      <c r="Q7" s="24">
        <v>224</v>
      </c>
      <c r="R7" s="24"/>
      <c r="S7" s="24">
        <v>574</v>
      </c>
      <c r="T7" s="22">
        <f t="shared" si="2"/>
        <v>20688</v>
      </c>
      <c r="U7" s="24"/>
      <c r="V7" s="44">
        <f>P7/949.48</f>
        <v>21.788768589122466</v>
      </c>
      <c r="AA7" s="26" t="s">
        <v>145</v>
      </c>
      <c r="AB7" s="23">
        <v>12738</v>
      </c>
      <c r="AC7" s="24">
        <v>157</v>
      </c>
      <c r="AD7" s="24"/>
      <c r="AE7" s="24">
        <v>323</v>
      </c>
      <c r="AF7" s="22">
        <f t="shared" si="3"/>
        <v>12738</v>
      </c>
      <c r="AG7" s="24"/>
      <c r="AH7" s="44">
        <f>AB7/550.22</f>
        <v>23.150739704118351</v>
      </c>
      <c r="AJ7" s="21"/>
      <c r="AN7" s="26" t="s">
        <v>74</v>
      </c>
      <c r="AO7" s="23">
        <v>7764</v>
      </c>
      <c r="AP7" s="24">
        <v>85</v>
      </c>
      <c r="AQ7" s="24"/>
      <c r="AR7" s="24">
        <v>179</v>
      </c>
      <c r="AS7" s="22">
        <f t="shared" si="4"/>
        <v>7764</v>
      </c>
      <c r="AT7" s="24"/>
      <c r="AU7" s="44">
        <f>AO7/550.22</f>
        <v>14.110719348624187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559"/>
      <c r="L8" s="559"/>
      <c r="M8" s="559"/>
      <c r="N8" s="559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6614</v>
      </c>
      <c r="C9" s="24">
        <v>111</v>
      </c>
      <c r="D9" s="24"/>
      <c r="E9" s="24">
        <v>314</v>
      </c>
      <c r="F9" s="24"/>
      <c r="G9" s="24"/>
      <c r="H9" s="22">
        <f t="shared" si="0"/>
        <v>6614</v>
      </c>
      <c r="I9" s="22">
        <f t="shared" si="1"/>
        <v>0</v>
      </c>
      <c r="J9" s="38">
        <f>B9/1006.28</f>
        <v>6.5727232976905041</v>
      </c>
      <c r="K9" s="559"/>
      <c r="L9" s="559"/>
      <c r="M9" s="559"/>
      <c r="N9" s="559"/>
      <c r="O9" s="26" t="s">
        <v>10</v>
      </c>
      <c r="P9" s="23">
        <v>22396</v>
      </c>
      <c r="Q9" s="24">
        <v>210</v>
      </c>
      <c r="R9" s="24"/>
      <c r="S9" s="24">
        <v>171</v>
      </c>
      <c r="T9" s="22">
        <f t="shared" si="2"/>
        <v>22396</v>
      </c>
      <c r="U9" s="24"/>
      <c r="V9" s="44">
        <f>P9/902.14</f>
        <v>24.825415124038397</v>
      </c>
      <c r="AA9" s="26" t="s">
        <v>80</v>
      </c>
      <c r="AB9" s="23">
        <v>11238</v>
      </c>
      <c r="AC9" s="24">
        <v>199</v>
      </c>
      <c r="AD9" s="24"/>
      <c r="AE9" s="24">
        <v>416</v>
      </c>
      <c r="AF9" s="22">
        <f t="shared" si="3"/>
        <v>11238</v>
      </c>
      <c r="AG9" s="24"/>
      <c r="AH9" s="44">
        <f>AB9/555.02</f>
        <v>20.24791899391013</v>
      </c>
      <c r="AI9" s="559">
        <v>0</v>
      </c>
      <c r="AJ9" s="21"/>
      <c r="AN9" s="26" t="s">
        <v>18</v>
      </c>
      <c r="AO9" s="89">
        <v>18999</v>
      </c>
      <c r="AP9" s="89">
        <v>194</v>
      </c>
      <c r="AQ9" s="89"/>
      <c r="AR9" s="89">
        <v>244</v>
      </c>
      <c r="AS9" s="22">
        <f t="shared" si="4"/>
        <v>18999</v>
      </c>
      <c r="AT9" s="89"/>
      <c r="AU9" s="44">
        <f>AO9/862.06</f>
        <v>22.039069206319748</v>
      </c>
      <c r="AW9" s="21"/>
    </row>
    <row r="10" spans="1:51" ht="24.75" customHeight="1">
      <c r="A10" s="26"/>
      <c r="B10" s="23"/>
      <c r="C10" s="24"/>
      <c r="D10" s="24"/>
      <c r="E10" s="24">
        <v>745</v>
      </c>
      <c r="F10" s="24"/>
      <c r="G10" s="24"/>
      <c r="H10" s="22">
        <f t="shared" si="0"/>
        <v>0</v>
      </c>
      <c r="I10" s="22">
        <f t="shared" si="1"/>
        <v>0</v>
      </c>
      <c r="J10" s="38"/>
      <c r="K10" s="559"/>
      <c r="L10" s="559"/>
      <c r="M10" s="559"/>
      <c r="N10" s="559">
        <v>18443</v>
      </c>
      <c r="O10" s="26"/>
      <c r="P10" s="23"/>
      <c r="Q10" s="24"/>
      <c r="R10" s="24"/>
      <c r="S10" s="24">
        <v>124</v>
      </c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559">
        <v>0</v>
      </c>
      <c r="AJ10" s="21"/>
      <c r="AN10" s="26"/>
      <c r="AO10" s="89"/>
      <c r="AP10" s="89"/>
      <c r="AQ10" s="89"/>
      <c r="AR10" s="89">
        <v>410</v>
      </c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3457</v>
      </c>
      <c r="C11" s="24">
        <v>104</v>
      </c>
      <c r="D11" s="24"/>
      <c r="E11" s="24"/>
      <c r="F11" s="24"/>
      <c r="G11" s="24"/>
      <c r="H11" s="22">
        <f t="shared" si="0"/>
        <v>3457</v>
      </c>
      <c r="I11" s="22">
        <f t="shared" si="1"/>
        <v>0</v>
      </c>
      <c r="J11" s="38">
        <f>B11/1264.24</f>
        <v>2.7344491552236918</v>
      </c>
      <c r="K11" s="559"/>
      <c r="L11" s="559"/>
      <c r="M11" s="559"/>
      <c r="N11" s="559">
        <v>10726</v>
      </c>
      <c r="O11" s="26" t="s">
        <v>72</v>
      </c>
      <c r="P11" s="23">
        <v>7385</v>
      </c>
      <c r="Q11" s="24">
        <v>183</v>
      </c>
      <c r="R11" s="24"/>
      <c r="S11" s="24">
        <v>549</v>
      </c>
      <c r="T11" s="22">
        <f t="shared" si="2"/>
        <v>7385</v>
      </c>
      <c r="U11" s="24"/>
      <c r="V11" s="44">
        <f>P11/992.14</f>
        <v>7.4435059568206103</v>
      </c>
      <c r="AA11" s="26" t="s">
        <v>76</v>
      </c>
      <c r="AB11" s="23">
        <v>15666</v>
      </c>
      <c r="AC11" s="24">
        <v>347</v>
      </c>
      <c r="AD11" s="24"/>
      <c r="AE11" s="24">
        <v>243</v>
      </c>
      <c r="AF11" s="22">
        <f t="shared" si="3"/>
        <v>15666</v>
      </c>
      <c r="AG11" s="24"/>
      <c r="AH11" s="44">
        <f>AB11/555.02</f>
        <v>28.226009873518073</v>
      </c>
      <c r="AI11" s="559">
        <v>0</v>
      </c>
      <c r="AJ11" s="21"/>
      <c r="AN11" s="26" t="s">
        <v>18</v>
      </c>
      <c r="AO11" s="23">
        <v>18204</v>
      </c>
      <c r="AP11" s="24">
        <v>170</v>
      </c>
      <c r="AQ11" s="24"/>
      <c r="AR11" s="24">
        <v>544</v>
      </c>
      <c r="AS11" s="22">
        <f t="shared" si="4"/>
        <v>18204</v>
      </c>
      <c r="AT11" s="24"/>
      <c r="AU11" s="44">
        <f>AO11/555.02</f>
        <v>32.798818060610429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559"/>
      <c r="L12" s="559"/>
      <c r="M12" s="559"/>
      <c r="N12" s="559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559">
        <v>0</v>
      </c>
      <c r="AJ12" s="21"/>
      <c r="AN12" s="26"/>
      <c r="AO12" s="23"/>
      <c r="AP12" s="24"/>
      <c r="AQ12" s="24"/>
      <c r="AR12" s="24">
        <v>410</v>
      </c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15534</v>
      </c>
      <c r="C13" s="24">
        <v>115</v>
      </c>
      <c r="D13" s="24"/>
      <c r="E13" s="24">
        <v>1009</v>
      </c>
      <c r="F13" s="24"/>
      <c r="G13" s="24"/>
      <c r="H13" s="22">
        <f t="shared" si="0"/>
        <v>15534</v>
      </c>
      <c r="I13" s="22">
        <f t="shared" si="1"/>
        <v>0</v>
      </c>
      <c r="J13" s="38">
        <f>B13/952.08</f>
        <v>16.315855810436098</v>
      </c>
      <c r="K13" s="559"/>
      <c r="L13" s="559"/>
      <c r="M13" s="559"/>
      <c r="N13" s="559">
        <v>0</v>
      </c>
      <c r="O13" s="26" t="s">
        <v>71</v>
      </c>
      <c r="P13" s="23">
        <v>10100</v>
      </c>
      <c r="Q13" s="24">
        <v>126</v>
      </c>
      <c r="R13" s="24"/>
      <c r="S13" s="24">
        <v>204</v>
      </c>
      <c r="T13" s="22">
        <f t="shared" si="2"/>
        <v>10100</v>
      </c>
      <c r="U13" s="24"/>
      <c r="V13" s="44">
        <f>SUM(P13:P14)/463.52</f>
        <v>21.789782533655508</v>
      </c>
      <c r="AA13" s="26" t="s">
        <v>78</v>
      </c>
      <c r="AB13" s="23">
        <v>13178</v>
      </c>
      <c r="AC13" s="24">
        <v>222</v>
      </c>
      <c r="AD13" s="24"/>
      <c r="AE13" s="24">
        <v>92</v>
      </c>
      <c r="AF13" s="22">
        <f t="shared" si="3"/>
        <v>13178</v>
      </c>
      <c r="AG13" s="24"/>
      <c r="AH13" s="44">
        <f>AB13/555.02</f>
        <v>23.743288530143058</v>
      </c>
      <c r="AI13" s="559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559"/>
      <c r="L14" s="559"/>
      <c r="M14" s="559"/>
      <c r="N14" s="559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559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559"/>
      <c r="L15" s="559"/>
      <c r="M15" s="559"/>
      <c r="N15" s="559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17844</v>
      </c>
      <c r="AC15" s="24">
        <v>299</v>
      </c>
      <c r="AD15" s="24"/>
      <c r="AE15" s="24">
        <v>632</v>
      </c>
      <c r="AF15" s="22">
        <f t="shared" si="3"/>
        <v>17844</v>
      </c>
      <c r="AG15" s="24"/>
      <c r="AH15" s="44">
        <f>AB15/355.58</f>
        <v>50.182799932504643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>
        <v>93017</v>
      </c>
      <c r="G16" s="24"/>
      <c r="H16" s="22">
        <f t="shared" si="0"/>
        <v>0</v>
      </c>
      <c r="I16" s="22">
        <f t="shared" si="1"/>
        <v>93017</v>
      </c>
      <c r="J16" s="38"/>
      <c r="K16" s="559"/>
      <c r="L16" s="559"/>
      <c r="M16" s="559"/>
      <c r="N16" s="559"/>
      <c r="O16" s="35"/>
      <c r="P16" s="23"/>
      <c r="Q16" s="24"/>
      <c r="R16" s="24"/>
      <c r="S16" s="24"/>
      <c r="T16" s="22">
        <f t="shared" si="2"/>
        <v>0</v>
      </c>
      <c r="U16" s="24">
        <v>29962</v>
      </c>
      <c r="V16" s="44"/>
      <c r="AA16" s="26"/>
      <c r="AB16" s="23"/>
      <c r="AC16" s="24"/>
      <c r="AD16" s="24"/>
      <c r="AE16" s="24"/>
      <c r="AF16" s="22">
        <f t="shared" si="3"/>
        <v>0</v>
      </c>
      <c r="AG16" s="24">
        <v>35305</v>
      </c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>
        <v>18137</v>
      </c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559"/>
      <c r="L17" s="559"/>
      <c r="M17" s="559"/>
      <c r="N17" s="559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13917</v>
      </c>
      <c r="AC17" s="24">
        <v>261</v>
      </c>
      <c r="AD17" s="24"/>
      <c r="AE17" s="24">
        <v>600</v>
      </c>
      <c r="AF17" s="22">
        <f t="shared" si="3"/>
        <v>13917</v>
      </c>
      <c r="AG17" s="24"/>
      <c r="AH17" s="44">
        <f>AB17/568.06</f>
        <v>24.499172622610288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559"/>
      <c r="L18" s="559"/>
      <c r="M18" s="559"/>
      <c r="N18" s="559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559"/>
      <c r="L19" s="559"/>
      <c r="M19" s="559"/>
      <c r="N19" s="559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8458</v>
      </c>
      <c r="AC19" s="24">
        <v>190</v>
      </c>
      <c r="AD19" s="24"/>
      <c r="AE19" s="24">
        <v>51</v>
      </c>
      <c r="AF19" s="22">
        <f t="shared" si="3"/>
        <v>8458</v>
      </c>
      <c r="AG19" s="24"/>
      <c r="AH19" s="44">
        <f>AB19/555.02</f>
        <v>15.23909048322583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559"/>
      <c r="L20" s="559"/>
      <c r="M20" s="559"/>
      <c r="N20" s="559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559"/>
      <c r="L21" s="559"/>
      <c r="M21" s="559"/>
      <c r="N21" s="559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559"/>
      <c r="L22" s="559"/>
      <c r="M22" s="559"/>
      <c r="N22" s="559"/>
      <c r="O22" s="25" t="s">
        <v>109</v>
      </c>
      <c r="P22" s="23">
        <f>S29</f>
        <v>1989</v>
      </c>
      <c r="Q22" s="24"/>
      <c r="R22" s="24"/>
      <c r="S22" s="24"/>
      <c r="T22" s="22">
        <f t="shared" si="2"/>
        <v>1989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2132</v>
      </c>
      <c r="C23" s="89"/>
      <c r="D23" s="89"/>
      <c r="E23" s="89"/>
      <c r="F23" s="89"/>
      <c r="G23" s="89"/>
      <c r="H23" s="22"/>
      <c r="I23" s="22"/>
      <c r="J23" s="39"/>
      <c r="K23" s="559"/>
      <c r="L23" s="559"/>
      <c r="M23" s="559"/>
      <c r="N23" s="559"/>
      <c r="O23" s="25" t="s">
        <v>110</v>
      </c>
      <c r="P23" s="23">
        <f>D74</f>
        <v>0</v>
      </c>
      <c r="Q23" s="24"/>
      <c r="R23" s="24"/>
      <c r="S23" s="24"/>
      <c r="T23" s="22">
        <f t="shared" si="2"/>
        <v>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559"/>
      <c r="L24" s="559"/>
      <c r="M24" s="559"/>
      <c r="N24" s="559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559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559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559"/>
      <c r="L25" s="559"/>
      <c r="M25" s="559"/>
      <c r="N25" s="559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3683</v>
      </c>
      <c r="AC25" s="24"/>
      <c r="AD25" s="24"/>
      <c r="AE25" s="24"/>
      <c r="AF25" s="22">
        <f t="shared" si="3"/>
        <v>3683</v>
      </c>
      <c r="AG25" s="24"/>
      <c r="AH25" s="44"/>
      <c r="AJ25" s="559"/>
      <c r="AN25" s="26" t="s">
        <v>109</v>
      </c>
      <c r="AO25" s="23">
        <f>AR29</f>
        <v>3692</v>
      </c>
      <c r="AP25" s="24"/>
      <c r="AQ25" s="24"/>
      <c r="AR25" s="24"/>
      <c r="AS25" s="22">
        <f t="shared" si="4"/>
        <v>3692</v>
      </c>
      <c r="AT25" s="24"/>
      <c r="AU25" s="44"/>
      <c r="AW25" s="559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559"/>
      <c r="L26" s="559"/>
      <c r="M26" s="559"/>
      <c r="N26" s="559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5308</v>
      </c>
      <c r="AC26" s="24"/>
      <c r="AD26" s="24"/>
      <c r="AE26" s="24"/>
      <c r="AF26" s="22">
        <f t="shared" si="3"/>
        <v>5308</v>
      </c>
      <c r="AG26" s="24"/>
      <c r="AH26" s="44"/>
      <c r="AJ26" s="559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559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559"/>
      <c r="L27" s="559"/>
      <c r="M27" s="559"/>
      <c r="N27" s="559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559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559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559"/>
      <c r="L28" s="559"/>
      <c r="M28" s="559"/>
      <c r="N28" s="559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559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559"/>
    </row>
    <row r="29" spans="1:51" ht="24.75" customHeight="1">
      <c r="A29" s="26" t="s">
        <v>19</v>
      </c>
      <c r="B29" s="28">
        <f t="shared" ref="B29:I29" si="5">SUM(B5:B28)</f>
        <v>41485</v>
      </c>
      <c r="C29" s="28">
        <f t="shared" si="5"/>
        <v>561</v>
      </c>
      <c r="D29" s="28">
        <f t="shared" si="5"/>
        <v>0</v>
      </c>
      <c r="E29" s="28">
        <f t="shared" si="5"/>
        <v>2132</v>
      </c>
      <c r="F29" s="28">
        <f t="shared" si="5"/>
        <v>93017</v>
      </c>
      <c r="G29" s="28">
        <f t="shared" si="5"/>
        <v>0</v>
      </c>
      <c r="H29" s="28">
        <f t="shared" si="5"/>
        <v>39353</v>
      </c>
      <c r="I29" s="28">
        <f t="shared" si="5"/>
        <v>93017</v>
      </c>
      <c r="J29" s="28"/>
      <c r="K29" s="559"/>
      <c r="L29" s="41">
        <f>SUM(L5:L28)</f>
        <v>0</v>
      </c>
      <c r="M29" s="41">
        <f>SUM(M5:M28)</f>
        <v>0</v>
      </c>
      <c r="N29" s="559"/>
      <c r="O29" s="26" t="s">
        <v>19</v>
      </c>
      <c r="P29" s="28">
        <f t="shared" ref="P29:U29" si="6">SUM(P5:P28)</f>
        <v>69678</v>
      </c>
      <c r="Q29" s="28">
        <f t="shared" si="6"/>
        <v>821</v>
      </c>
      <c r="R29" s="28">
        <f t="shared" si="6"/>
        <v>0</v>
      </c>
      <c r="S29" s="28">
        <f t="shared" si="6"/>
        <v>1989</v>
      </c>
      <c r="T29" s="28">
        <f t="shared" si="6"/>
        <v>69678</v>
      </c>
      <c r="U29" s="28">
        <f t="shared" si="6"/>
        <v>29962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129006</v>
      </c>
      <c r="AC29" s="28">
        <f t="shared" si="7"/>
        <v>2029</v>
      </c>
      <c r="AD29" s="28">
        <f t="shared" si="7"/>
        <v>0</v>
      </c>
      <c r="AE29" s="28">
        <f t="shared" si="7"/>
        <v>3683</v>
      </c>
      <c r="AF29" s="28">
        <f t="shared" si="7"/>
        <v>129006</v>
      </c>
      <c r="AG29" s="28">
        <f t="shared" si="7"/>
        <v>35305</v>
      </c>
      <c r="AH29" s="27"/>
      <c r="AJ29" s="559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71618</v>
      </c>
      <c r="AP29" s="28">
        <f t="shared" si="8"/>
        <v>697</v>
      </c>
      <c r="AQ29" s="28">
        <f t="shared" si="8"/>
        <v>0</v>
      </c>
      <c r="AR29" s="28">
        <f t="shared" si="8"/>
        <v>3692</v>
      </c>
      <c r="AS29" s="28">
        <f t="shared" si="8"/>
        <v>71618</v>
      </c>
      <c r="AT29" s="28">
        <f t="shared" si="8"/>
        <v>18137</v>
      </c>
      <c r="AU29" s="27"/>
      <c r="AW29" s="559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134502</v>
      </c>
      <c r="O32" s="25" t="s">
        <v>4</v>
      </c>
      <c r="P32">
        <f>P29-R29+U29</f>
        <v>99640</v>
      </c>
      <c r="AA32" s="25" t="s">
        <v>4</v>
      </c>
      <c r="AB32">
        <f>AB29-AD29+AG29</f>
        <v>164311</v>
      </c>
      <c r="AN32" s="25" t="s">
        <v>4</v>
      </c>
      <c r="AO32">
        <f>AO29-AQ29+AT29</f>
        <v>89755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563" t="s">
        <v>104</v>
      </c>
      <c r="N36" s="50" t="s">
        <v>3</v>
      </c>
      <c r="O36" s="50" t="s">
        <v>4</v>
      </c>
      <c r="P36" s="52" t="s">
        <v>5</v>
      </c>
      <c r="Q36" s="563" t="s">
        <v>104</v>
      </c>
    </row>
    <row r="37" spans="1:20" ht="24.95" customHeight="1">
      <c r="A37" s="45" t="s">
        <v>9</v>
      </c>
      <c r="B37" s="1">
        <v>4306</v>
      </c>
      <c r="C37" s="1">
        <v>146</v>
      </c>
      <c r="D37" s="89">
        <v>90</v>
      </c>
      <c r="E37" s="89"/>
      <c r="F37" s="89">
        <v>892</v>
      </c>
      <c r="I37" s="708" t="s">
        <v>41</v>
      </c>
      <c r="J37" s="709"/>
      <c r="K37" s="1">
        <v>2922</v>
      </c>
      <c r="L37" s="1">
        <v>197</v>
      </c>
      <c r="M37" s="89">
        <v>102</v>
      </c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>
        <v>4770</v>
      </c>
      <c r="C38" s="1">
        <v>130</v>
      </c>
      <c r="D38" s="89">
        <v>122</v>
      </c>
      <c r="E38" s="89"/>
      <c r="F38" s="89"/>
      <c r="I38" s="708" t="s">
        <v>43</v>
      </c>
      <c r="J38" s="709"/>
      <c r="K38" s="1">
        <v>2990</v>
      </c>
      <c r="L38" s="1">
        <v>173</v>
      </c>
      <c r="M38" s="89">
        <v>106</v>
      </c>
      <c r="N38" s="102" t="s">
        <v>39</v>
      </c>
      <c r="O38" s="1">
        <v>8403</v>
      </c>
      <c r="P38" s="47">
        <v>213</v>
      </c>
      <c r="Q38" s="89">
        <v>146</v>
      </c>
    </row>
    <row r="39" spans="1:20" ht="24.95" customHeight="1">
      <c r="A39" s="45" t="s">
        <v>12</v>
      </c>
      <c r="B39" s="1">
        <v>6384</v>
      </c>
      <c r="C39" s="1">
        <v>134</v>
      </c>
      <c r="D39" s="89">
        <v>40</v>
      </c>
      <c r="E39" s="89"/>
      <c r="F39" s="89"/>
      <c r="I39" s="694" t="s">
        <v>23</v>
      </c>
      <c r="J39" s="695"/>
      <c r="K39" s="1">
        <v>3657</v>
      </c>
      <c r="L39" s="1">
        <v>267</v>
      </c>
      <c r="M39" s="89">
        <v>39</v>
      </c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3230</v>
      </c>
      <c r="C40" s="1">
        <v>158</v>
      </c>
      <c r="D40" s="89"/>
      <c r="E40" s="89"/>
      <c r="F40" s="89"/>
      <c r="G40" s="559">
        <v>0</v>
      </c>
      <c r="I40" s="694" t="s">
        <v>25</v>
      </c>
      <c r="J40" s="695"/>
      <c r="K40" s="1">
        <v>8947</v>
      </c>
      <c r="L40" s="1">
        <v>293</v>
      </c>
      <c r="M40" s="89">
        <v>178</v>
      </c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>
        <v>4392</v>
      </c>
      <c r="C41" s="1">
        <v>224</v>
      </c>
      <c r="D41" s="89">
        <v>109</v>
      </c>
      <c r="E41" s="89"/>
      <c r="F41" s="89"/>
      <c r="G41" s="559">
        <v>0</v>
      </c>
      <c r="I41" s="694" t="s">
        <v>28</v>
      </c>
      <c r="J41" s="695"/>
      <c r="K41" s="1">
        <v>4664</v>
      </c>
      <c r="L41" s="1">
        <v>145</v>
      </c>
      <c r="M41" s="89">
        <v>97</v>
      </c>
      <c r="N41" s="49" t="s">
        <v>22</v>
      </c>
      <c r="O41" s="1">
        <v>5444</v>
      </c>
      <c r="P41" s="47">
        <v>188</v>
      </c>
      <c r="Q41" s="89">
        <v>63</v>
      </c>
    </row>
    <row r="42" spans="1:20" ht="24.95" customHeight="1">
      <c r="A42" s="45" t="s">
        <v>17</v>
      </c>
      <c r="B42" s="1">
        <v>4330</v>
      </c>
      <c r="C42" s="1">
        <v>189</v>
      </c>
      <c r="D42" s="89">
        <v>124</v>
      </c>
      <c r="E42" s="89"/>
      <c r="F42" s="89"/>
      <c r="G42" s="559">
        <v>0</v>
      </c>
      <c r="I42" s="694" t="s">
        <v>33</v>
      </c>
      <c r="J42" s="695"/>
      <c r="K42" s="1">
        <v>1595</v>
      </c>
      <c r="L42" s="1">
        <v>108</v>
      </c>
      <c r="M42" s="89">
        <v>99</v>
      </c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>
        <v>3241</v>
      </c>
      <c r="C43" s="1">
        <v>188</v>
      </c>
      <c r="D43" s="89">
        <v>20</v>
      </c>
      <c r="E43" s="89"/>
      <c r="F43" s="89"/>
      <c r="G43" s="559">
        <v>0</v>
      </c>
      <c r="I43" s="694" t="s">
        <v>30</v>
      </c>
      <c r="J43" s="695"/>
      <c r="K43" s="1">
        <v>3874</v>
      </c>
      <c r="L43" s="1">
        <v>300</v>
      </c>
      <c r="M43" s="89">
        <v>129</v>
      </c>
      <c r="N43" s="46" t="s">
        <v>27</v>
      </c>
      <c r="O43" s="1">
        <v>4072</v>
      </c>
      <c r="P43" s="47">
        <v>279</v>
      </c>
      <c r="Q43" s="89">
        <v>87</v>
      </c>
    </row>
    <row r="44" spans="1:20" ht="24.95" customHeight="1">
      <c r="A44" s="45" t="s">
        <v>103</v>
      </c>
      <c r="B44" s="1"/>
      <c r="C44" s="1"/>
      <c r="D44" s="89"/>
      <c r="E44" s="89"/>
      <c r="F44" s="89"/>
      <c r="G44" s="559">
        <f>SUM(G40:G43)</f>
        <v>0</v>
      </c>
      <c r="I44" s="694" t="s">
        <v>38</v>
      </c>
      <c r="J44" s="695"/>
      <c r="K44" s="1">
        <v>3046</v>
      </c>
      <c r="L44" s="1">
        <v>220</v>
      </c>
      <c r="M44" s="89">
        <v>69</v>
      </c>
      <c r="N44" s="46" t="s">
        <v>26</v>
      </c>
      <c r="O44" s="83">
        <v>5483</v>
      </c>
      <c r="P44" s="84">
        <v>321</v>
      </c>
      <c r="Q44" s="89">
        <v>193</v>
      </c>
      <c r="T44" s="110"/>
    </row>
    <row r="45" spans="1:20" ht="24.95" customHeight="1">
      <c r="A45" s="45" t="s">
        <v>90</v>
      </c>
      <c r="B45" s="1">
        <v>10868</v>
      </c>
      <c r="C45" s="1">
        <v>171</v>
      </c>
      <c r="D45" s="89">
        <v>73</v>
      </c>
      <c r="E45" s="89"/>
      <c r="F45" s="89"/>
      <c r="G45" s="559"/>
      <c r="I45" s="694" t="s">
        <v>35</v>
      </c>
      <c r="J45" s="695"/>
      <c r="K45" s="1">
        <v>4392</v>
      </c>
      <c r="L45" s="1">
        <v>285</v>
      </c>
      <c r="M45" s="89">
        <v>49</v>
      </c>
      <c r="N45" s="46" t="s">
        <v>29</v>
      </c>
      <c r="O45" s="83">
        <v>4336</v>
      </c>
      <c r="P45" s="84">
        <v>259</v>
      </c>
      <c r="Q45" s="89">
        <v>93</v>
      </c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4151</v>
      </c>
      <c r="P46" s="84">
        <v>162</v>
      </c>
      <c r="Q46" s="89">
        <v>80</v>
      </c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>
        <v>2752</v>
      </c>
      <c r="P47" s="84">
        <v>182</v>
      </c>
      <c r="Q47" s="89">
        <v>81</v>
      </c>
    </row>
    <row r="48" spans="1:20" ht="24.95" customHeight="1">
      <c r="A48" s="55"/>
      <c r="B48" s="89"/>
      <c r="C48" s="89"/>
      <c r="D48" s="89"/>
      <c r="E48" s="89"/>
      <c r="F48" s="89"/>
      <c r="I48" s="560"/>
      <c r="J48" s="561"/>
      <c r="K48" s="1"/>
      <c r="L48" s="1"/>
      <c r="M48" s="89"/>
      <c r="N48" s="46" t="s">
        <v>31</v>
      </c>
      <c r="O48" s="83">
        <v>11199</v>
      </c>
      <c r="P48" s="84">
        <v>882</v>
      </c>
      <c r="Q48" s="89">
        <v>199</v>
      </c>
    </row>
    <row r="49" spans="1:17" ht="24.95" customHeight="1">
      <c r="A49" s="55"/>
      <c r="B49" s="89"/>
      <c r="C49" s="89"/>
      <c r="D49" s="89"/>
      <c r="E49" s="89"/>
      <c r="F49" s="89"/>
      <c r="I49" s="560"/>
      <c r="J49" s="561"/>
      <c r="K49" s="1"/>
      <c r="L49" s="47"/>
      <c r="M49" s="89"/>
      <c r="N49" s="46" t="s">
        <v>99</v>
      </c>
      <c r="O49" s="86">
        <v>5840</v>
      </c>
      <c r="P49" s="84">
        <v>299</v>
      </c>
      <c r="Q49" s="89">
        <v>63</v>
      </c>
    </row>
    <row r="50" spans="1:17" ht="24.95" customHeight="1">
      <c r="A50" s="55"/>
      <c r="B50" s="89"/>
      <c r="C50" s="89"/>
      <c r="D50" s="89"/>
      <c r="E50" s="89"/>
      <c r="F50" s="89"/>
      <c r="I50" s="560"/>
      <c r="J50" s="561"/>
      <c r="K50" s="1"/>
      <c r="L50" s="47"/>
      <c r="M50" s="89"/>
      <c r="N50" s="46" t="s">
        <v>32</v>
      </c>
      <c r="O50" s="86">
        <v>4034</v>
      </c>
      <c r="P50" s="84">
        <v>280</v>
      </c>
      <c r="Q50" s="89">
        <v>135</v>
      </c>
    </row>
    <row r="51" spans="1:17" ht="24.95" customHeight="1">
      <c r="A51" s="45" t="s">
        <v>91</v>
      </c>
      <c r="B51" s="69">
        <f>K60</f>
        <v>36087</v>
      </c>
      <c r="C51" s="69">
        <f>L60</f>
        <v>1988</v>
      </c>
      <c r="D51" s="69">
        <f>M60</f>
        <v>868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>
        <v>7880</v>
      </c>
      <c r="P51" s="85">
        <v>361</v>
      </c>
      <c r="Q51" s="69">
        <v>361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1446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1501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9725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79054</v>
      </c>
      <c r="C60" s="59">
        <f>SUM(C37:C59)</f>
        <v>3328</v>
      </c>
      <c r="D60" s="59">
        <f>SUM(D37:D59)</f>
        <v>1446</v>
      </c>
      <c r="E60" s="59">
        <f>SUM(E37:E59)</f>
        <v>0</v>
      </c>
      <c r="F60" s="59">
        <f>SUM(F37:F59)</f>
        <v>892</v>
      </c>
      <c r="I60" s="97"/>
      <c r="J60" s="90"/>
      <c r="K60" s="56">
        <f>SUM(K37:K59)</f>
        <v>36087</v>
      </c>
      <c r="L60" s="56">
        <f>SUM(L37:L59)</f>
        <v>1988</v>
      </c>
      <c r="M60" s="59">
        <f>SUM(M37:M59)</f>
        <v>868</v>
      </c>
      <c r="N60" s="79" t="s">
        <v>19</v>
      </c>
      <c r="O60" s="58">
        <f>SUM(O37:O59)</f>
        <v>74820</v>
      </c>
      <c r="P60" s="58">
        <f>SUM(P37:P59)</f>
        <v>3426</v>
      </c>
      <c r="Q60" s="59">
        <f>SUM(Q37:Q59)</f>
        <v>1501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79946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465661</v>
      </c>
      <c r="C65" s="697"/>
      <c r="D65" s="61" t="s">
        <v>5</v>
      </c>
      <c r="E65" s="62">
        <f>SUM(C60,P60,C29,Q29,AC29,AP29)</f>
        <v>10862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14443</v>
      </c>
      <c r="L65" s="688" t="s">
        <v>108</v>
      </c>
      <c r="M65" s="689"/>
      <c r="N65" s="690">
        <f>SUM(F60,F29,U29,AG29,AT29)</f>
        <v>177313</v>
      </c>
      <c r="O65" s="691"/>
    </row>
    <row r="66" spans="1:15" ht="15.75" customHeight="1">
      <c r="A66" s="558"/>
      <c r="B66" s="558"/>
      <c r="C66" s="558"/>
      <c r="D66" s="558"/>
      <c r="E66" s="558"/>
      <c r="F66" s="558"/>
      <c r="G66" s="558"/>
      <c r="H66" s="558"/>
      <c r="I66" s="558"/>
    </row>
    <row r="67" spans="1:15" ht="15.75" customHeight="1">
      <c r="A67" s="558"/>
      <c r="B67" s="558"/>
      <c r="C67" s="558"/>
      <c r="D67" s="558"/>
      <c r="E67" s="558"/>
      <c r="F67" s="558"/>
      <c r="G67" s="558"/>
      <c r="H67" s="558"/>
      <c r="I67" s="558"/>
    </row>
    <row r="68" spans="1:15" ht="15.75" customHeight="1">
      <c r="C68" s="558"/>
      <c r="D68" s="558"/>
      <c r="E68" s="558"/>
      <c r="F68" s="558"/>
      <c r="G68" s="558"/>
      <c r="H68" s="558"/>
      <c r="I68" s="558"/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-177313</v>
      </c>
    </row>
    <row r="71" spans="1:15" ht="18.75">
      <c r="A71" s="7" t="s">
        <v>48</v>
      </c>
      <c r="B71" s="8">
        <v>9120</v>
      </c>
      <c r="C71" s="8">
        <v>4320</v>
      </c>
      <c r="D71" s="63"/>
      <c r="E71" s="34"/>
      <c r="F71" s="34">
        <f>SUM(B71:E71)</f>
        <v>13440</v>
      </c>
      <c r="G71" s="33"/>
      <c r="H71" s="33"/>
      <c r="I71" s="179">
        <v>29080</v>
      </c>
      <c r="J71" s="558"/>
      <c r="K71" s="5">
        <v>3</v>
      </c>
      <c r="L71" s="5">
        <v>10</v>
      </c>
      <c r="M71" s="5">
        <f>L71+K71</f>
        <v>13</v>
      </c>
    </row>
    <row r="72" spans="1:15" ht="18.75">
      <c r="A72" s="7" t="s">
        <v>49</v>
      </c>
      <c r="B72" s="8">
        <v>605</v>
      </c>
      <c r="C72" s="8">
        <v>988</v>
      </c>
      <c r="D72" s="63"/>
      <c r="E72" s="34"/>
      <c r="F72" s="34">
        <f>SUM(B72:E72)</f>
        <v>1593</v>
      </c>
      <c r="G72" s="33"/>
      <c r="H72" s="33"/>
      <c r="I72" s="180">
        <v>363</v>
      </c>
      <c r="J72" s="558"/>
      <c r="K72" s="66">
        <v>32</v>
      </c>
      <c r="L72" s="67">
        <v>75</v>
      </c>
      <c r="M72" s="5">
        <f>L72+K72</f>
        <v>107</v>
      </c>
    </row>
    <row r="73" spans="1:15" ht="18.75">
      <c r="A73" s="10" t="s">
        <v>50</v>
      </c>
      <c r="B73" s="8"/>
      <c r="C73" s="8"/>
      <c r="D73" s="63"/>
      <c r="E73" s="34">
        <v>20</v>
      </c>
      <c r="F73" s="34"/>
      <c r="G73" s="33"/>
      <c r="H73" s="33"/>
      <c r="I73" s="180">
        <v>6160</v>
      </c>
      <c r="J73" s="558"/>
      <c r="K73" s="9">
        <f>K71/K72*100-100</f>
        <v>-90.625</v>
      </c>
      <c r="L73" s="9">
        <f>L71/L72*100-100</f>
        <v>-86.666666666666671</v>
      </c>
      <c r="M73" s="9">
        <f>M71/M72*100-100</f>
        <v>-87.850467289719631</v>
      </c>
    </row>
    <row r="74" spans="1:15" ht="18.75">
      <c r="A74" s="10" t="s">
        <v>50</v>
      </c>
      <c r="B74" s="8">
        <f>B71+B72</f>
        <v>9725</v>
      </c>
      <c r="C74" s="8">
        <f>C71+C72</f>
        <v>5308</v>
      </c>
      <c r="D74" s="8">
        <f>D71+D72</f>
        <v>0</v>
      </c>
      <c r="E74" s="8">
        <f>E71+E72</f>
        <v>0</v>
      </c>
      <c r="F74" s="34">
        <f>SUM(B74:E74)</f>
        <v>15033</v>
      </c>
      <c r="G74" s="33"/>
      <c r="H74" s="33"/>
      <c r="I74" s="180">
        <v>290</v>
      </c>
      <c r="J74" s="558"/>
      <c r="K74" s="558"/>
      <c r="L74" s="558"/>
    </row>
    <row r="75" spans="1:15" ht="15.75" customHeight="1">
      <c r="I75" s="180">
        <v>17</v>
      </c>
      <c r="J75" s="558"/>
      <c r="K75" s="558"/>
      <c r="L75" s="558"/>
    </row>
    <row r="76" spans="1:15" ht="18.75">
      <c r="A76" s="7" t="s">
        <v>51</v>
      </c>
      <c r="B76" s="6"/>
      <c r="C76" s="6">
        <v>2</v>
      </c>
      <c r="I76" s="181"/>
    </row>
    <row r="77" spans="1:15" ht="15.75" customHeight="1">
      <c r="I77" s="181">
        <v>2022</v>
      </c>
    </row>
    <row r="78" spans="1:15" ht="15.75" customHeight="1">
      <c r="I78" s="181">
        <v>5</v>
      </c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558"/>
      <c r="F80" s="558"/>
      <c r="G80" s="558"/>
      <c r="H80" s="558"/>
      <c r="I80" s="183">
        <f>SUM(I71:I79)</f>
        <v>37937</v>
      </c>
      <c r="J80" s="92"/>
      <c r="K80" s="93"/>
    </row>
    <row r="81" spans="1:15" ht="23.25">
      <c r="A81" s="687"/>
      <c r="B81" s="685"/>
      <c r="C81" s="686"/>
      <c r="D81" s="685"/>
      <c r="E81" s="558"/>
      <c r="F81" s="558"/>
      <c r="G81" s="558"/>
      <c r="H81" s="558"/>
      <c r="I81" s="558"/>
      <c r="J81" s="92"/>
      <c r="K81" s="93"/>
    </row>
    <row r="82" spans="1:15" ht="23.25">
      <c r="A82" s="687"/>
      <c r="B82" s="685"/>
      <c r="C82" s="686"/>
      <c r="D82" s="685"/>
      <c r="E82" s="558"/>
      <c r="F82" s="558"/>
      <c r="G82" s="558"/>
      <c r="H82" s="558"/>
      <c r="I82" s="558"/>
      <c r="J82" s="94"/>
      <c r="K82" s="93"/>
    </row>
    <row r="83" spans="1:15" ht="24">
      <c r="A83" s="684"/>
      <c r="B83" s="685"/>
      <c r="C83" s="686"/>
      <c r="D83" s="685"/>
      <c r="E83" s="558"/>
      <c r="F83" s="558"/>
      <c r="G83" s="558"/>
      <c r="H83" s="558"/>
      <c r="I83" s="558"/>
      <c r="J83" s="93"/>
      <c r="K83" s="93"/>
    </row>
    <row r="84" spans="1:15" ht="24">
      <c r="A84" s="684"/>
      <c r="B84" s="685"/>
      <c r="C84" s="686"/>
      <c r="D84" s="685"/>
      <c r="E84" s="558"/>
      <c r="F84" s="558"/>
      <c r="G84" s="558"/>
      <c r="H84" s="558"/>
      <c r="I84" s="558"/>
      <c r="J84" s="93"/>
      <c r="K84" s="93"/>
    </row>
    <row r="85" spans="1:15" ht="24">
      <c r="A85" s="684"/>
      <c r="B85" s="685"/>
      <c r="C85" s="686"/>
      <c r="D85" s="685"/>
      <c r="E85" s="558"/>
      <c r="F85" s="558"/>
      <c r="G85" s="558"/>
      <c r="H85" s="558"/>
      <c r="I85" s="558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I40:J40"/>
    <mergeCell ref="I41:J41"/>
    <mergeCell ref="I42:J42"/>
    <mergeCell ref="A85:B85"/>
    <mergeCell ref="C85:D85"/>
    <mergeCell ref="A82:B82"/>
    <mergeCell ref="C82:D82"/>
    <mergeCell ref="A83:B83"/>
    <mergeCell ref="C83:D83"/>
    <mergeCell ref="A84:B84"/>
    <mergeCell ref="C84:D84"/>
    <mergeCell ref="A81:B81"/>
    <mergeCell ref="C81:D81"/>
    <mergeCell ref="I43:J43"/>
    <mergeCell ref="I44:J44"/>
    <mergeCell ref="I45:J45"/>
    <mergeCell ref="L65:M65"/>
    <mergeCell ref="N65:O65"/>
    <mergeCell ref="K78:L78"/>
    <mergeCell ref="K79:L79"/>
    <mergeCell ref="A80:D80"/>
    <mergeCell ref="I46:J46"/>
    <mergeCell ref="I47:J47"/>
    <mergeCell ref="B65:C65"/>
    <mergeCell ref="F65:G65"/>
    <mergeCell ref="H65:I65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37:J37"/>
    <mergeCell ref="I38:J38"/>
    <mergeCell ref="I39:J39"/>
    <mergeCell ref="AN1:AU1"/>
    <mergeCell ref="A2:J2"/>
    <mergeCell ref="O2:V2"/>
    <mergeCell ref="AA2:AH2"/>
    <mergeCell ref="AN2:AU2"/>
    <mergeCell ref="A1:J1"/>
    <mergeCell ref="O1:V1"/>
    <mergeCell ref="AA1:AH1"/>
    <mergeCell ref="AK3:AL3"/>
    <mergeCell ref="AO3:AQ3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3"/>
  <sheetViews>
    <sheetView topLeftCell="A15" zoomScale="110" zoomScaleNormal="110" zoomScaleSheetLayoutView="110" workbookViewId="0">
      <selection activeCell="D36" sqref="D36"/>
    </sheetView>
  </sheetViews>
  <sheetFormatPr defaultColWidth="14.42578125" defaultRowHeight="15" customHeight="1"/>
  <cols>
    <col min="1" max="1" width="11.5703125" bestFit="1" customWidth="1"/>
    <col min="2" max="2" width="15.5703125" customWidth="1"/>
    <col min="3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13" ht="20.25" customHeight="1">
      <c r="A1" s="660" t="s">
        <v>338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13" ht="27">
      <c r="A2" s="552" t="s">
        <v>52</v>
      </c>
      <c r="B2" s="217" t="s">
        <v>53</v>
      </c>
      <c r="C2" s="662" t="s">
        <v>54</v>
      </c>
      <c r="D2" s="662"/>
      <c r="E2" s="218" t="s">
        <v>55</v>
      </c>
      <c r="F2" s="552" t="s">
        <v>56</v>
      </c>
      <c r="G2" s="552" t="s">
        <v>57</v>
      </c>
      <c r="H2" s="552" t="s">
        <v>58</v>
      </c>
    </row>
    <row r="3" spans="1:13" ht="27">
      <c r="A3" s="19"/>
      <c r="B3" s="219"/>
      <c r="C3" s="663"/>
      <c r="D3" s="663"/>
      <c r="E3" s="121"/>
      <c r="F3" s="19"/>
      <c r="G3" s="19"/>
      <c r="H3" s="554" t="s">
        <v>344</v>
      </c>
    </row>
    <row r="4" spans="1:13" ht="18.75">
      <c r="A4" s="19"/>
      <c r="B4" s="219"/>
      <c r="C4" s="664" t="s">
        <v>337</v>
      </c>
      <c r="D4" s="664"/>
      <c r="E4" s="121"/>
      <c r="F4" s="19"/>
      <c r="G4" s="19"/>
      <c r="H4" s="554"/>
    </row>
    <row r="5" spans="1:13">
      <c r="A5" s="19" t="s">
        <v>336</v>
      </c>
      <c r="B5" s="219">
        <v>7</v>
      </c>
      <c r="C5" s="659" t="s">
        <v>335</v>
      </c>
      <c r="D5" s="659"/>
      <c r="E5" s="121">
        <v>471.32</v>
      </c>
      <c r="F5" s="19">
        <v>0</v>
      </c>
      <c r="G5" s="19">
        <v>249.66</v>
      </c>
      <c r="H5" s="20" t="s">
        <v>334</v>
      </c>
    </row>
    <row r="6" spans="1:13">
      <c r="A6" s="19"/>
      <c r="B6" s="219"/>
      <c r="C6" s="659"/>
      <c r="D6" s="659"/>
      <c r="E6" s="121"/>
      <c r="F6" s="19"/>
      <c r="G6" s="19"/>
      <c r="H6" s="20"/>
      <c r="L6" s="15"/>
      <c r="M6" s="16"/>
    </row>
    <row r="7" spans="1:13" ht="18.75">
      <c r="A7" s="19"/>
      <c r="B7" s="219"/>
      <c r="C7" s="664" t="s">
        <v>91</v>
      </c>
      <c r="D7" s="664"/>
      <c r="E7" s="121"/>
      <c r="F7" s="19"/>
      <c r="G7" s="19"/>
      <c r="H7" s="20"/>
      <c r="J7" s="129"/>
      <c r="L7" s="15"/>
      <c r="M7" s="16"/>
    </row>
    <row r="8" spans="1:13" ht="14.45" customHeight="1">
      <c r="A8" s="19">
        <v>57</v>
      </c>
      <c r="B8" s="553">
        <v>6.15</v>
      </c>
      <c r="C8" s="666" t="s">
        <v>231</v>
      </c>
      <c r="D8" s="667"/>
      <c r="E8" s="19">
        <v>241.62</v>
      </c>
      <c r="F8" s="19">
        <v>4</v>
      </c>
      <c r="G8" s="19">
        <v>241.62</v>
      </c>
      <c r="H8" s="20" t="s">
        <v>332</v>
      </c>
      <c r="J8" s="129"/>
      <c r="L8" s="15"/>
      <c r="M8" s="16"/>
    </row>
    <row r="9" spans="1:13">
      <c r="A9" s="19">
        <v>61</v>
      </c>
      <c r="B9" s="463">
        <v>18.45</v>
      </c>
      <c r="C9" s="666" t="s">
        <v>148</v>
      </c>
      <c r="D9" s="667"/>
      <c r="E9" s="19">
        <v>107.23</v>
      </c>
      <c r="F9" s="19">
        <v>0</v>
      </c>
      <c r="G9" s="19">
        <v>10</v>
      </c>
      <c r="H9" s="554" t="s">
        <v>230</v>
      </c>
      <c r="J9" s="117"/>
      <c r="L9" s="15"/>
      <c r="M9" s="16"/>
    </row>
    <row r="10" spans="1:13">
      <c r="A10" s="19">
        <v>63</v>
      </c>
      <c r="B10" s="463">
        <v>13.15</v>
      </c>
      <c r="C10" s="666" t="s">
        <v>333</v>
      </c>
      <c r="D10" s="667"/>
      <c r="E10" s="19">
        <v>240.28</v>
      </c>
      <c r="F10" s="19">
        <v>1</v>
      </c>
      <c r="G10" s="19">
        <v>240.28</v>
      </c>
      <c r="H10" s="20" t="s">
        <v>332</v>
      </c>
      <c r="J10" s="117">
        <v>1</v>
      </c>
      <c r="L10" s="15"/>
      <c r="M10" s="16"/>
    </row>
    <row r="11" spans="1:13" ht="14.45" customHeight="1">
      <c r="A11" s="19">
        <v>66</v>
      </c>
      <c r="B11" s="553">
        <v>5.45</v>
      </c>
      <c r="C11" s="670" t="s">
        <v>147</v>
      </c>
      <c r="D11" s="671"/>
      <c r="E11" s="19">
        <v>31</v>
      </c>
      <c r="F11" s="19">
        <v>2</v>
      </c>
      <c r="G11" s="19">
        <v>31</v>
      </c>
      <c r="H11" s="20" t="s">
        <v>232</v>
      </c>
      <c r="J11" s="117"/>
      <c r="L11" s="15"/>
      <c r="M11" s="16"/>
    </row>
    <row r="12" spans="1:13">
      <c r="A12" s="19" t="s">
        <v>101</v>
      </c>
      <c r="B12" s="461">
        <v>5.3</v>
      </c>
      <c r="C12" s="659" t="s">
        <v>60</v>
      </c>
      <c r="D12" s="659"/>
      <c r="E12" s="121">
        <v>519.36</v>
      </c>
      <c r="F12" s="19">
        <v>13</v>
      </c>
      <c r="G12" s="19">
        <v>519.36</v>
      </c>
      <c r="H12" s="20" t="s">
        <v>59</v>
      </c>
      <c r="J12" s="117">
        <v>1</v>
      </c>
      <c r="L12" s="15"/>
      <c r="M12" s="16"/>
    </row>
    <row r="13" spans="1:13">
      <c r="A13" s="19"/>
      <c r="B13" s="461"/>
      <c r="C13" s="668"/>
      <c r="D13" s="669"/>
      <c r="E13" s="121"/>
      <c r="F13" s="19"/>
      <c r="G13" s="19"/>
      <c r="H13" s="20"/>
      <c r="J13" s="129"/>
      <c r="L13" s="15"/>
      <c r="M13" s="16"/>
    </row>
    <row r="14" spans="1:13" ht="18.75">
      <c r="A14" s="19"/>
      <c r="B14" s="461"/>
      <c r="C14" s="664" t="s">
        <v>21</v>
      </c>
      <c r="D14" s="664"/>
      <c r="E14" s="121"/>
      <c r="F14" s="19"/>
      <c r="G14" s="19"/>
      <c r="H14" s="20"/>
      <c r="J14" s="129"/>
      <c r="L14" s="15"/>
      <c r="M14" s="16"/>
    </row>
    <row r="15" spans="1:13">
      <c r="A15" s="19"/>
      <c r="B15" s="461"/>
      <c r="C15" s="659"/>
      <c r="D15" s="659"/>
      <c r="E15" s="121"/>
      <c r="F15" s="19"/>
      <c r="G15" s="19"/>
      <c r="H15" s="20"/>
      <c r="J15" s="129"/>
      <c r="L15" s="15"/>
      <c r="M15" s="16"/>
    </row>
    <row r="16" spans="1:13">
      <c r="A16" s="19">
        <v>70</v>
      </c>
      <c r="B16" s="461">
        <v>7</v>
      </c>
      <c r="C16" s="659" t="s">
        <v>151</v>
      </c>
      <c r="D16" s="659"/>
      <c r="E16" s="121">
        <v>135.61000000000001</v>
      </c>
      <c r="F16" s="19">
        <v>2</v>
      </c>
      <c r="G16" s="19">
        <f>F16*E16</f>
        <v>271.22000000000003</v>
      </c>
      <c r="H16" s="20" t="s">
        <v>332</v>
      </c>
      <c r="J16" s="129">
        <v>1</v>
      </c>
      <c r="L16" s="15"/>
      <c r="M16" s="16"/>
    </row>
    <row r="17" spans="1:20">
      <c r="A17" s="19">
        <v>72</v>
      </c>
      <c r="B17" s="461">
        <v>8</v>
      </c>
      <c r="C17" s="659" t="s">
        <v>151</v>
      </c>
      <c r="D17" s="659"/>
      <c r="E17" s="121">
        <v>140.62</v>
      </c>
      <c r="F17" s="19">
        <v>2</v>
      </c>
      <c r="G17" s="19">
        <f>F17*E17</f>
        <v>281.24</v>
      </c>
      <c r="H17" s="20" t="s">
        <v>59</v>
      </c>
      <c r="J17" s="129">
        <v>1</v>
      </c>
      <c r="L17" s="15"/>
      <c r="M17" s="16"/>
    </row>
    <row r="18" spans="1:20">
      <c r="A18" s="19" t="s">
        <v>257</v>
      </c>
      <c r="B18" s="461">
        <v>14</v>
      </c>
      <c r="C18" s="659" t="s">
        <v>299</v>
      </c>
      <c r="D18" s="659"/>
      <c r="E18" s="121">
        <v>239.28</v>
      </c>
      <c r="F18" s="19">
        <v>2</v>
      </c>
      <c r="G18" s="19">
        <f>F18*E18</f>
        <v>478.56</v>
      </c>
      <c r="H18" s="20" t="s">
        <v>332</v>
      </c>
      <c r="J18" s="129">
        <v>1</v>
      </c>
      <c r="L18" s="15"/>
      <c r="M18" s="16"/>
    </row>
    <row r="19" spans="1:20">
      <c r="A19" s="19">
        <v>75</v>
      </c>
      <c r="B19" s="219">
        <v>13</v>
      </c>
      <c r="C19" s="668" t="s">
        <v>22</v>
      </c>
      <c r="D19" s="669"/>
      <c r="E19" s="121">
        <v>222.48</v>
      </c>
      <c r="F19" s="19">
        <v>3</v>
      </c>
      <c r="G19" s="19">
        <v>222.48</v>
      </c>
      <c r="H19" s="20" t="s">
        <v>332</v>
      </c>
      <c r="J19" s="129">
        <v>1</v>
      </c>
      <c r="L19" s="15"/>
      <c r="M19" s="16"/>
    </row>
    <row r="20" spans="1:20">
      <c r="A20" s="19" t="s">
        <v>150</v>
      </c>
      <c r="B20" s="461">
        <v>13.3</v>
      </c>
      <c r="C20" s="659" t="s">
        <v>146</v>
      </c>
      <c r="D20" s="659"/>
      <c r="E20" s="121">
        <v>433.34</v>
      </c>
      <c r="F20" s="19">
        <v>6</v>
      </c>
      <c r="G20" s="19">
        <v>433.34</v>
      </c>
      <c r="H20" s="20" t="s">
        <v>59</v>
      </c>
      <c r="J20" s="117">
        <v>1</v>
      </c>
      <c r="L20" s="15"/>
      <c r="M20" s="16"/>
    </row>
    <row r="21" spans="1:20">
      <c r="A21" s="11">
        <v>79</v>
      </c>
      <c r="B21" s="462">
        <v>10.3</v>
      </c>
      <c r="C21" s="670" t="s">
        <v>147</v>
      </c>
      <c r="D21" s="671"/>
      <c r="E21" s="11">
        <v>34.83</v>
      </c>
      <c r="F21" s="11">
        <v>2</v>
      </c>
      <c r="G21" s="11">
        <v>34.83</v>
      </c>
      <c r="H21" s="13" t="s">
        <v>59</v>
      </c>
      <c r="J21" s="117"/>
      <c r="L21" s="15"/>
      <c r="M21" s="16"/>
    </row>
    <row r="22" spans="1:20">
      <c r="A22" s="19">
        <v>80</v>
      </c>
      <c r="B22" s="461">
        <v>15.1</v>
      </c>
      <c r="C22" s="672" t="s">
        <v>62</v>
      </c>
      <c r="D22" s="672"/>
      <c r="E22" s="121">
        <v>49.76</v>
      </c>
      <c r="F22" s="19">
        <v>2</v>
      </c>
      <c r="G22" s="19">
        <v>49.76</v>
      </c>
      <c r="H22" s="20" t="s">
        <v>59</v>
      </c>
      <c r="J22" s="117"/>
      <c r="L22" s="15"/>
      <c r="M22" s="16"/>
    </row>
    <row r="23" spans="1:20">
      <c r="A23" s="19">
        <v>82</v>
      </c>
      <c r="B23" s="461">
        <v>15.5</v>
      </c>
      <c r="C23" s="672" t="s">
        <v>63</v>
      </c>
      <c r="D23" s="672"/>
      <c r="E23" s="121">
        <v>44.76</v>
      </c>
      <c r="F23" s="19">
        <v>2</v>
      </c>
      <c r="G23" s="19">
        <v>44.76</v>
      </c>
      <c r="H23" s="20" t="s">
        <v>59</v>
      </c>
      <c r="J23" s="117"/>
      <c r="L23" s="15"/>
      <c r="M23" s="16"/>
    </row>
    <row r="24" spans="1:20" ht="15" customHeight="1">
      <c r="A24" s="111"/>
      <c r="B24" s="112"/>
      <c r="C24" s="719"/>
      <c r="D24" s="720"/>
      <c r="E24" s="111"/>
      <c r="F24" s="111"/>
      <c r="G24" s="111"/>
      <c r="H24" s="20"/>
      <c r="J24" s="117"/>
      <c r="L24" s="15"/>
      <c r="M24" s="16"/>
    </row>
    <row r="25" spans="1:20">
      <c r="A25" s="19"/>
      <c r="B25" s="219"/>
      <c r="C25" s="659"/>
      <c r="D25" s="659"/>
      <c r="E25" s="121"/>
      <c r="F25" s="19"/>
      <c r="G25" s="19"/>
      <c r="H25" s="20"/>
      <c r="J25" s="117"/>
      <c r="L25" s="15"/>
      <c r="M25" s="16"/>
    </row>
    <row r="26" spans="1:20" ht="13.5" customHeight="1">
      <c r="A26" s="19"/>
      <c r="B26" s="219"/>
      <c r="C26" s="663"/>
      <c r="D26" s="663"/>
      <c r="E26" s="122"/>
      <c r="F26" s="11"/>
      <c r="G26" s="11"/>
      <c r="H26" s="20"/>
      <c r="J26" s="15"/>
      <c r="L26" s="15"/>
      <c r="M26" s="17"/>
      <c r="N26" s="64"/>
      <c r="O26" s="65"/>
      <c r="P26" s="17"/>
      <c r="Q26" s="17"/>
      <c r="R26" s="17"/>
      <c r="S26" s="18"/>
    </row>
    <row r="27" spans="1:20" ht="15" customHeight="1">
      <c r="A27" s="19"/>
      <c r="B27" s="219"/>
      <c r="C27" s="662" t="s">
        <v>61</v>
      </c>
      <c r="D27" s="662"/>
      <c r="E27" s="121"/>
      <c r="F27" s="19">
        <f>SUM(F5:F23)</f>
        <v>41</v>
      </c>
      <c r="G27" s="19">
        <f>SUM(G5:G23)</f>
        <v>3108.1100000000006</v>
      </c>
      <c r="H27" s="20"/>
    </row>
    <row r="30" spans="1:20" ht="19.5" customHeight="1">
      <c r="A30" s="675" t="s">
        <v>114</v>
      </c>
      <c r="B30" s="676"/>
      <c r="C30" s="676"/>
      <c r="D30" s="676"/>
      <c r="E30" s="676"/>
      <c r="F30" s="676"/>
      <c r="J30" s="555" t="s">
        <v>124</v>
      </c>
      <c r="K30" s="677"/>
      <c r="L30" s="677"/>
    </row>
    <row r="31" spans="1:20" ht="49.5">
      <c r="A31" s="556" t="s">
        <v>119</v>
      </c>
      <c r="B31" s="557" t="s">
        <v>53</v>
      </c>
      <c r="C31" s="557" t="s">
        <v>113</v>
      </c>
      <c r="D31" s="557" t="s">
        <v>4</v>
      </c>
      <c r="E31" s="557" t="s">
        <v>5</v>
      </c>
      <c r="F31" s="557" t="s">
        <v>115</v>
      </c>
      <c r="G31" s="114" t="s">
        <v>7</v>
      </c>
      <c r="H31" s="556" t="s">
        <v>116</v>
      </c>
      <c r="I31" s="678" t="s">
        <v>140</v>
      </c>
      <c r="J31" s="678"/>
      <c r="K31" s="678" t="s">
        <v>141</v>
      </c>
      <c r="L31" s="678"/>
      <c r="O31" s="678" t="s">
        <v>125</v>
      </c>
      <c r="P31" s="678"/>
      <c r="Q31" s="678" t="s">
        <v>126</v>
      </c>
      <c r="R31" s="678"/>
    </row>
    <row r="32" spans="1:20" ht="20.100000000000001" customHeight="1">
      <c r="A32" s="88">
        <v>1</v>
      </c>
      <c r="B32" s="123">
        <v>7</v>
      </c>
      <c r="C32" s="113">
        <v>246</v>
      </c>
      <c r="D32" s="19">
        <v>5757</v>
      </c>
      <c r="E32" s="19">
        <v>45</v>
      </c>
      <c r="F32" s="119">
        <v>232.2</v>
      </c>
      <c r="G32" s="115">
        <f>D32/F32</f>
        <v>24.793281653746771</v>
      </c>
      <c r="H32" s="34">
        <v>1</v>
      </c>
      <c r="I32" s="679" t="s">
        <v>129</v>
      </c>
      <c r="J32" s="679"/>
      <c r="K32" s="679" t="s">
        <v>152</v>
      </c>
      <c r="L32" s="679"/>
      <c r="O32" s="679" t="s">
        <v>127</v>
      </c>
      <c r="P32" s="679"/>
      <c r="Q32" s="679" t="s">
        <v>136</v>
      </c>
      <c r="R32" s="679"/>
      <c r="S32">
        <v>434</v>
      </c>
      <c r="T32" s="15" t="s">
        <v>131</v>
      </c>
    </row>
    <row r="33" spans="1:20" ht="20.100000000000001" customHeight="1">
      <c r="A33" s="88">
        <v>2</v>
      </c>
      <c r="B33" s="123">
        <v>15.45</v>
      </c>
      <c r="C33" s="113">
        <v>246</v>
      </c>
      <c r="D33" s="19">
        <v>2164</v>
      </c>
      <c r="E33" s="19">
        <v>21</v>
      </c>
      <c r="F33" s="119">
        <v>232.2</v>
      </c>
      <c r="G33" s="115">
        <f>D33/F33</f>
        <v>9.3195521102497842</v>
      </c>
      <c r="H33" s="34">
        <v>1</v>
      </c>
      <c r="I33" s="679" t="s">
        <v>128</v>
      </c>
      <c r="J33" s="679"/>
      <c r="K33" s="679" t="s">
        <v>138</v>
      </c>
      <c r="L33" s="679"/>
      <c r="O33" s="679" t="s">
        <v>128</v>
      </c>
      <c r="P33" s="679"/>
      <c r="Q33" s="679" t="s">
        <v>137</v>
      </c>
      <c r="R33" s="679"/>
      <c r="S33">
        <v>60</v>
      </c>
      <c r="T33" s="15" t="s">
        <v>132</v>
      </c>
    </row>
    <row r="34" spans="1:20" ht="20.100000000000001" customHeight="1">
      <c r="A34" s="88"/>
      <c r="B34" s="123"/>
      <c r="C34" s="113"/>
      <c r="D34" s="19"/>
      <c r="E34" s="19"/>
      <c r="F34" s="119"/>
      <c r="G34" s="115"/>
      <c r="H34" s="34"/>
      <c r="I34" s="680"/>
      <c r="J34" s="681"/>
      <c r="K34" s="679"/>
      <c r="L34" s="679"/>
      <c r="O34" s="679" t="s">
        <v>129</v>
      </c>
      <c r="P34" s="679"/>
      <c r="Q34" s="679" t="s">
        <v>138</v>
      </c>
      <c r="R34" s="679"/>
      <c r="S34">
        <v>170</v>
      </c>
      <c r="T34" s="15" t="s">
        <v>133</v>
      </c>
    </row>
    <row r="35" spans="1:20" ht="20.100000000000001" customHeight="1">
      <c r="A35" s="34"/>
      <c r="B35" s="119"/>
      <c r="C35" s="113"/>
      <c r="D35" s="19"/>
      <c r="E35" s="19"/>
      <c r="F35" s="119"/>
      <c r="G35" s="115"/>
      <c r="H35" s="34"/>
      <c r="I35" s="679"/>
      <c r="J35" s="679"/>
      <c r="K35" s="679"/>
      <c r="L35" s="679"/>
      <c r="O35" s="679" t="s">
        <v>130</v>
      </c>
      <c r="P35" s="679"/>
      <c r="Q35" s="679" t="s">
        <v>139</v>
      </c>
      <c r="R35" s="679"/>
      <c r="S35">
        <v>1078</v>
      </c>
      <c r="T35" s="15" t="s">
        <v>134</v>
      </c>
    </row>
    <row r="36" spans="1:20" ht="20.100000000000001" customHeight="1">
      <c r="A36" s="34"/>
      <c r="B36" s="116"/>
      <c r="C36" s="116"/>
      <c r="D36" s="116">
        <f>SUM(D32:D35)</f>
        <v>7921</v>
      </c>
      <c r="E36" s="116">
        <f>SUM(E32:E35)</f>
        <v>66</v>
      </c>
      <c r="F36" s="119">
        <f>SUM(F32:F35)</f>
        <v>464.4</v>
      </c>
      <c r="G36" s="115">
        <f>D36/F36</f>
        <v>17.056416881998278</v>
      </c>
      <c r="H36" s="116">
        <f>SUM(H32:H35)</f>
        <v>2</v>
      </c>
      <c r="I36" s="682"/>
      <c r="J36" s="682"/>
      <c r="K36" s="682"/>
      <c r="L36" s="682"/>
      <c r="O36" s="680" t="s">
        <v>142</v>
      </c>
      <c r="P36" s="681"/>
      <c r="Q36" s="679" t="s">
        <v>152</v>
      </c>
      <c r="R36" s="679"/>
      <c r="S36">
        <v>191</v>
      </c>
      <c r="T36" s="15" t="s">
        <v>135</v>
      </c>
    </row>
    <row r="39" spans="1:20" ht="15" customHeight="1">
      <c r="A39" s="683" t="s">
        <v>154</v>
      </c>
      <c r="B39" s="683"/>
      <c r="C39" s="683"/>
      <c r="D39" s="683"/>
      <c r="E39" s="683"/>
      <c r="F39" s="683"/>
      <c r="G39" s="683"/>
    </row>
    <row r="40" spans="1:20" ht="15" customHeight="1">
      <c r="A40" s="557" t="s">
        <v>113</v>
      </c>
      <c r="B40" s="557" t="s">
        <v>3</v>
      </c>
      <c r="C40" s="557" t="s">
        <v>155</v>
      </c>
      <c r="D40" s="683" t="s">
        <v>156</v>
      </c>
      <c r="E40" s="683"/>
      <c r="F40" s="683" t="s">
        <v>157</v>
      </c>
      <c r="G40" s="683"/>
    </row>
    <row r="41" spans="1:20" ht="27">
      <c r="A41" s="88" t="s">
        <v>307</v>
      </c>
      <c r="B41" s="554" t="s">
        <v>304</v>
      </c>
      <c r="C41" s="19">
        <v>192</v>
      </c>
      <c r="D41" s="683" t="s">
        <v>235</v>
      </c>
      <c r="E41" s="683"/>
      <c r="F41" s="683" t="s">
        <v>308</v>
      </c>
      <c r="G41" s="683"/>
    </row>
    <row r="47" spans="1:20" ht="15" customHeight="1">
      <c r="A47">
        <v>3183</v>
      </c>
      <c r="B47">
        <v>3441</v>
      </c>
      <c r="C47">
        <v>3378</v>
      </c>
      <c r="D47">
        <v>1779</v>
      </c>
      <c r="E47">
        <v>80</v>
      </c>
    </row>
    <row r="48" spans="1:20" ht="15" customHeight="1">
      <c r="A48">
        <v>1326</v>
      </c>
      <c r="B48">
        <v>2593</v>
      </c>
      <c r="C48">
        <v>5129</v>
      </c>
      <c r="D48">
        <v>2003</v>
      </c>
      <c r="E48">
        <v>534</v>
      </c>
    </row>
    <row r="49" spans="1:5" ht="15" customHeight="1">
      <c r="A49">
        <v>2606</v>
      </c>
      <c r="B49">
        <v>2842</v>
      </c>
      <c r="C49">
        <v>6482</v>
      </c>
      <c r="E49">
        <v>528</v>
      </c>
    </row>
    <row r="50" spans="1:5" ht="15" customHeight="1">
      <c r="A50">
        <v>2120</v>
      </c>
      <c r="B50">
        <v>876</v>
      </c>
      <c r="C50">
        <v>2275</v>
      </c>
      <c r="E50">
        <v>-12</v>
      </c>
    </row>
    <row r="51" spans="1:5" ht="15" customHeight="1">
      <c r="A51">
        <v>113</v>
      </c>
      <c r="B51">
        <v>702</v>
      </c>
      <c r="C51">
        <v>7221</v>
      </c>
    </row>
    <row r="52" spans="1:5" ht="15" customHeight="1">
      <c r="A52">
        <v>1694</v>
      </c>
      <c r="B52">
        <v>8744</v>
      </c>
      <c r="C52">
        <v>1057</v>
      </c>
    </row>
    <row r="53" spans="1:5" ht="15" customHeight="1">
      <c r="A53">
        <v>3464</v>
      </c>
      <c r="B53">
        <v>390</v>
      </c>
      <c r="C53">
        <v>9567</v>
      </c>
    </row>
    <row r="54" spans="1:5" ht="15" customHeight="1">
      <c r="A54">
        <v>4551</v>
      </c>
      <c r="B54">
        <v>1994</v>
      </c>
      <c r="C54">
        <v>1015</v>
      </c>
    </row>
    <row r="55" spans="1:5" ht="15" customHeight="1">
      <c r="A55">
        <v>640</v>
      </c>
      <c r="B55">
        <v>5825</v>
      </c>
    </row>
    <row r="56" spans="1:5" ht="15" customHeight="1">
      <c r="A56">
        <v>3629</v>
      </c>
      <c r="B56">
        <v>10310</v>
      </c>
    </row>
    <row r="57" spans="1:5" ht="15" customHeight="1">
      <c r="A57">
        <v>1391</v>
      </c>
    </row>
    <row r="58" spans="1:5" ht="15" customHeight="1">
      <c r="A58">
        <v>5610</v>
      </c>
    </row>
    <row r="59" spans="1:5" ht="15" customHeight="1">
      <c r="A59">
        <v>2973</v>
      </c>
    </row>
    <row r="60" spans="1:5" ht="15" customHeight="1">
      <c r="A60">
        <v>7022</v>
      </c>
    </row>
    <row r="61" spans="1:5" ht="15" customHeight="1">
      <c r="A61">
        <v>7510</v>
      </c>
    </row>
    <row r="62" spans="1:5" ht="15" customHeight="1">
      <c r="A62">
        <v>4285</v>
      </c>
    </row>
    <row r="63" spans="1:5" ht="15" customHeight="1">
      <c r="A63">
        <v>10971</v>
      </c>
    </row>
  </sheetData>
  <mergeCells count="58">
    <mergeCell ref="C8:D8"/>
    <mergeCell ref="A1:H1"/>
    <mergeCell ref="C2:D2"/>
    <mergeCell ref="C3:D3"/>
    <mergeCell ref="C6:D6"/>
    <mergeCell ref="C7:D7"/>
    <mergeCell ref="C4:D4"/>
    <mergeCell ref="C5:D5"/>
    <mergeCell ref="C18:D18"/>
    <mergeCell ref="C9:D9"/>
    <mergeCell ref="C11:D11"/>
    <mergeCell ref="C12:D12"/>
    <mergeCell ref="C13:D13"/>
    <mergeCell ref="C10:D10"/>
    <mergeCell ref="C14:D14"/>
    <mergeCell ref="C15:D15"/>
    <mergeCell ref="C16:D16"/>
    <mergeCell ref="C17:D17"/>
    <mergeCell ref="O31:P31"/>
    <mergeCell ref="Q31:R31"/>
    <mergeCell ref="I32:J32"/>
    <mergeCell ref="K32:L32"/>
    <mergeCell ref="O32:P32"/>
    <mergeCell ref="Q32:R32"/>
    <mergeCell ref="I31:J31"/>
    <mergeCell ref="K31:L31"/>
    <mergeCell ref="O33:P33"/>
    <mergeCell ref="Q33:R33"/>
    <mergeCell ref="I34:J34"/>
    <mergeCell ref="K34:L34"/>
    <mergeCell ref="O34:P34"/>
    <mergeCell ref="Q34:R34"/>
    <mergeCell ref="I33:J33"/>
    <mergeCell ref="K33:L33"/>
    <mergeCell ref="O35:P35"/>
    <mergeCell ref="Q35:R35"/>
    <mergeCell ref="I36:J36"/>
    <mergeCell ref="K36:L36"/>
    <mergeCell ref="O36:P36"/>
    <mergeCell ref="Q36:R36"/>
    <mergeCell ref="I35:J35"/>
    <mergeCell ref="K35:L35"/>
    <mergeCell ref="A30:F30"/>
    <mergeCell ref="K30:L30"/>
    <mergeCell ref="C19:D19"/>
    <mergeCell ref="C20:D20"/>
    <mergeCell ref="C21:D21"/>
    <mergeCell ref="C22:D22"/>
    <mergeCell ref="C25:D25"/>
    <mergeCell ref="C26:D26"/>
    <mergeCell ref="C27:D27"/>
    <mergeCell ref="C23:D23"/>
    <mergeCell ref="C24:D24"/>
    <mergeCell ref="A39:G39"/>
    <mergeCell ref="D40:E40"/>
    <mergeCell ref="F40:G40"/>
    <mergeCell ref="D41:E41"/>
    <mergeCell ref="F41:G41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2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AY123"/>
  <sheetViews>
    <sheetView zoomScale="90" zoomScaleNormal="90" workbookViewId="0">
      <selection sqref="A1:J1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330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536"/>
      <c r="B3" s="705" t="s">
        <v>65</v>
      </c>
      <c r="C3" s="706"/>
      <c r="D3" s="707"/>
      <c r="E3" s="547" t="s">
        <v>65</v>
      </c>
      <c r="F3" s="705" t="s">
        <v>67</v>
      </c>
      <c r="G3" s="707"/>
      <c r="H3" s="549"/>
      <c r="I3" s="547" t="s">
        <v>66</v>
      </c>
      <c r="J3" s="36"/>
      <c r="L3" s="698" t="s">
        <v>86</v>
      </c>
      <c r="M3" s="698"/>
      <c r="O3" s="536"/>
      <c r="P3" s="699" t="s">
        <v>65</v>
      </c>
      <c r="Q3" s="699"/>
      <c r="R3" s="699"/>
      <c r="S3" s="547" t="s">
        <v>65</v>
      </c>
      <c r="T3" s="547"/>
      <c r="U3" s="547" t="s">
        <v>67</v>
      </c>
      <c r="V3" s="27"/>
      <c r="X3" s="698" t="s">
        <v>86</v>
      </c>
      <c r="Y3" s="698"/>
      <c r="AA3" s="536"/>
      <c r="AB3" s="699" t="s">
        <v>65</v>
      </c>
      <c r="AC3" s="699"/>
      <c r="AD3" s="699"/>
      <c r="AE3" s="547" t="s">
        <v>65</v>
      </c>
      <c r="AF3" s="547"/>
      <c r="AG3" s="547" t="s">
        <v>69</v>
      </c>
      <c r="AH3" s="27"/>
      <c r="AK3" s="698" t="s">
        <v>86</v>
      </c>
      <c r="AL3" s="698"/>
      <c r="AN3" s="536"/>
      <c r="AO3" s="699" t="s">
        <v>65</v>
      </c>
      <c r="AP3" s="699"/>
      <c r="AQ3" s="699"/>
      <c r="AR3" s="547" t="s">
        <v>65</v>
      </c>
      <c r="AS3" s="547"/>
      <c r="AT3" s="547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548" t="s">
        <v>6</v>
      </c>
      <c r="E4" s="548" t="s">
        <v>104</v>
      </c>
      <c r="F4" s="548" t="s">
        <v>0</v>
      </c>
      <c r="G4" s="548" t="s">
        <v>68</v>
      </c>
      <c r="H4" s="548" t="s">
        <v>81</v>
      </c>
      <c r="I4" s="548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548" t="s">
        <v>6</v>
      </c>
      <c r="S4" s="548" t="s">
        <v>104</v>
      </c>
      <c r="T4" s="548" t="s">
        <v>81</v>
      </c>
      <c r="U4" s="548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548" t="s">
        <v>6</v>
      </c>
      <c r="AE4" s="548" t="s">
        <v>104</v>
      </c>
      <c r="AF4" s="548" t="s">
        <v>81</v>
      </c>
      <c r="AG4" s="548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548" t="s">
        <v>6</v>
      </c>
      <c r="AR4" s="548" t="s">
        <v>104</v>
      </c>
      <c r="AS4" s="548" t="s">
        <v>81</v>
      </c>
      <c r="AT4" s="548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5871</v>
      </c>
      <c r="C5" s="24">
        <v>108</v>
      </c>
      <c r="D5" s="24"/>
      <c r="E5" s="24">
        <v>488</v>
      </c>
      <c r="F5" s="24"/>
      <c r="G5" s="24"/>
      <c r="H5" s="22">
        <f t="shared" ref="H5:H18" si="0">B5-D5</f>
        <v>5871</v>
      </c>
      <c r="I5" s="22">
        <f t="shared" ref="I5:I18" si="1">G5+F5</f>
        <v>0</v>
      </c>
      <c r="J5" s="38">
        <f>B5/928.72</f>
        <v>6.3216039279869065</v>
      </c>
      <c r="K5" s="544"/>
      <c r="L5" s="544"/>
      <c r="M5" s="544"/>
      <c r="N5" s="544"/>
      <c r="O5" s="26" t="s">
        <v>70</v>
      </c>
      <c r="P5" s="23">
        <v>18523</v>
      </c>
      <c r="Q5" s="24">
        <v>150</v>
      </c>
      <c r="R5" s="24"/>
      <c r="S5" s="24">
        <v>95</v>
      </c>
      <c r="T5" s="22">
        <f t="shared" ref="T5:T28" si="2">P5-R5</f>
        <v>18523</v>
      </c>
      <c r="U5" s="24"/>
      <c r="V5" s="44">
        <f>P5/1191.62</f>
        <v>15.5443849549353</v>
      </c>
      <c r="AA5" s="26" t="s">
        <v>143</v>
      </c>
      <c r="AB5" s="89">
        <v>21731</v>
      </c>
      <c r="AC5" s="89">
        <v>216</v>
      </c>
      <c r="AD5" s="89"/>
      <c r="AE5" s="89">
        <v>343</v>
      </c>
      <c r="AF5" s="22">
        <f t="shared" ref="AF5:AF28" si="3">AB5-AD5</f>
        <v>21731</v>
      </c>
      <c r="AG5" s="89"/>
      <c r="AH5" s="44">
        <f>SUM(AB5:AB6)/384.4</f>
        <v>75.197710718002085</v>
      </c>
      <c r="AJ5" s="21"/>
      <c r="AN5" s="26" t="s">
        <v>82</v>
      </c>
      <c r="AO5" s="89">
        <v>19010</v>
      </c>
      <c r="AP5" s="89">
        <v>191</v>
      </c>
      <c r="AQ5" s="89"/>
      <c r="AR5" s="89">
        <v>207</v>
      </c>
      <c r="AS5" s="22">
        <f t="shared" ref="AS5:AS28" si="4">AO5-AQ5</f>
        <v>19010</v>
      </c>
      <c r="AT5" s="89"/>
      <c r="AU5" s="44">
        <f>SUM(AO5:AO6)/384.4</f>
        <v>49.453694068678466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544"/>
      <c r="L6" s="544"/>
      <c r="M6" s="544"/>
      <c r="N6" s="544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7175</v>
      </c>
      <c r="AC6" s="89">
        <v>129</v>
      </c>
      <c r="AD6" s="89"/>
      <c r="AE6" s="89">
        <v>254</v>
      </c>
      <c r="AF6" s="22">
        <f t="shared" si="3"/>
        <v>7175</v>
      </c>
      <c r="AG6" s="89"/>
      <c r="AH6" s="44"/>
      <c r="AJ6" s="21"/>
      <c r="AN6" s="26"/>
      <c r="AO6" s="89"/>
      <c r="AP6" s="89"/>
      <c r="AQ6" s="89"/>
      <c r="AR6" s="89">
        <v>1346</v>
      </c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2176</v>
      </c>
      <c r="C7" s="24">
        <v>97</v>
      </c>
      <c r="D7" s="24"/>
      <c r="E7" s="24">
        <v>277</v>
      </c>
      <c r="F7" s="24"/>
      <c r="G7" s="24"/>
      <c r="H7" s="22">
        <f t="shared" si="0"/>
        <v>2176</v>
      </c>
      <c r="I7" s="22">
        <f t="shared" si="1"/>
        <v>0</v>
      </c>
      <c r="J7" s="38">
        <f>B7/902.14</f>
        <v>2.4120424767774402</v>
      </c>
      <c r="K7" s="544"/>
      <c r="L7" s="544"/>
      <c r="M7" s="544"/>
      <c r="N7" s="544"/>
      <c r="O7" s="26" t="s">
        <v>8</v>
      </c>
      <c r="P7" s="23">
        <v>8238</v>
      </c>
      <c r="Q7" s="24">
        <v>102</v>
      </c>
      <c r="R7" s="24"/>
      <c r="S7" s="24">
        <v>297</v>
      </c>
      <c r="T7" s="22">
        <f t="shared" si="2"/>
        <v>8238</v>
      </c>
      <c r="U7" s="24"/>
      <c r="V7" s="44">
        <f>P7/949.48</f>
        <v>8.6763280953785227</v>
      </c>
      <c r="AA7" s="26" t="s">
        <v>145</v>
      </c>
      <c r="AB7" s="23">
        <v>3698</v>
      </c>
      <c r="AC7" s="24">
        <v>68</v>
      </c>
      <c r="AD7" s="24"/>
      <c r="AE7" s="24"/>
      <c r="AF7" s="22">
        <f t="shared" si="3"/>
        <v>3698</v>
      </c>
      <c r="AG7" s="24"/>
      <c r="AH7" s="44">
        <f>AB7/550.22</f>
        <v>6.7209479844425859</v>
      </c>
      <c r="AJ7" s="21"/>
      <c r="AN7" s="26" t="s">
        <v>74</v>
      </c>
      <c r="AO7" s="23">
        <v>5755</v>
      </c>
      <c r="AP7" s="24">
        <v>90</v>
      </c>
      <c r="AQ7" s="24"/>
      <c r="AR7" s="24">
        <v>249</v>
      </c>
      <c r="AS7" s="22">
        <f t="shared" si="4"/>
        <v>5755</v>
      </c>
      <c r="AT7" s="24"/>
      <c r="AU7" s="44">
        <f>AO7/550.22</f>
        <v>10.459452582603323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544"/>
      <c r="L8" s="544"/>
      <c r="M8" s="544"/>
      <c r="N8" s="544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3730</v>
      </c>
      <c r="C9" s="24">
        <v>113</v>
      </c>
      <c r="D9" s="24"/>
      <c r="E9" s="24">
        <v>1149</v>
      </c>
      <c r="F9" s="24"/>
      <c r="G9" s="24"/>
      <c r="H9" s="22">
        <f t="shared" si="0"/>
        <v>3730</v>
      </c>
      <c r="I9" s="22">
        <f t="shared" si="1"/>
        <v>0</v>
      </c>
      <c r="J9" s="38">
        <f>B9/1006.28</f>
        <v>3.7067217871765314</v>
      </c>
      <c r="K9" s="544"/>
      <c r="L9" s="544"/>
      <c r="M9" s="544"/>
      <c r="N9" s="544"/>
      <c r="O9" s="26" t="s">
        <v>10</v>
      </c>
      <c r="P9" s="23">
        <v>13901</v>
      </c>
      <c r="Q9" s="24">
        <v>151</v>
      </c>
      <c r="R9" s="24"/>
      <c r="S9" s="24">
        <v>229</v>
      </c>
      <c r="T9" s="22">
        <f t="shared" si="2"/>
        <v>13901</v>
      </c>
      <c r="U9" s="24"/>
      <c r="V9" s="44">
        <f>P9/902.14</f>
        <v>15.408916576141175</v>
      </c>
      <c r="AA9" s="26" t="s">
        <v>80</v>
      </c>
      <c r="AB9" s="23">
        <v>8609</v>
      </c>
      <c r="AC9" s="24">
        <v>203</v>
      </c>
      <c r="AD9" s="24"/>
      <c r="AE9" s="24">
        <v>372</v>
      </c>
      <c r="AF9" s="22">
        <f t="shared" si="3"/>
        <v>8609</v>
      </c>
      <c r="AG9" s="24"/>
      <c r="AH9" s="44">
        <f>AB9/555.02</f>
        <v>15.511152751252208</v>
      </c>
      <c r="AI9" s="544">
        <v>0</v>
      </c>
      <c r="AJ9" s="21"/>
      <c r="AN9" s="26" t="s">
        <v>18</v>
      </c>
      <c r="AO9" s="89">
        <v>11472</v>
      </c>
      <c r="AP9" s="89">
        <v>120</v>
      </c>
      <c r="AQ9" s="89"/>
      <c r="AR9" s="89">
        <v>696</v>
      </c>
      <c r="AS9" s="22">
        <f t="shared" si="4"/>
        <v>11472</v>
      </c>
      <c r="AT9" s="89"/>
      <c r="AU9" s="44">
        <f>AO9/862.06</f>
        <v>13.307658399647357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544"/>
      <c r="L10" s="544"/>
      <c r="M10" s="544"/>
      <c r="N10" s="544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544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4133</v>
      </c>
      <c r="C11" s="24">
        <v>105</v>
      </c>
      <c r="D11" s="24"/>
      <c r="E11" s="24">
        <v>283</v>
      </c>
      <c r="F11" s="24"/>
      <c r="G11" s="24"/>
      <c r="H11" s="22">
        <f t="shared" si="0"/>
        <v>4133</v>
      </c>
      <c r="I11" s="22">
        <f t="shared" si="1"/>
        <v>0</v>
      </c>
      <c r="J11" s="38">
        <f>B11/1264.24</f>
        <v>3.2691577548566726</v>
      </c>
      <c r="K11" s="544"/>
      <c r="L11" s="544"/>
      <c r="M11" s="544"/>
      <c r="N11" s="544">
        <v>10726</v>
      </c>
      <c r="O11" s="26" t="s">
        <v>72</v>
      </c>
      <c r="P11" s="23">
        <v>14700</v>
      </c>
      <c r="Q11" s="24">
        <v>277</v>
      </c>
      <c r="R11" s="24"/>
      <c r="S11" s="24">
        <v>632</v>
      </c>
      <c r="T11" s="22">
        <f t="shared" si="2"/>
        <v>14700</v>
      </c>
      <c r="U11" s="24"/>
      <c r="V11" s="44">
        <f>P11/992.14</f>
        <v>14.816457354808797</v>
      </c>
      <c r="AA11" s="26" t="s">
        <v>76</v>
      </c>
      <c r="AB11" s="23">
        <v>11673</v>
      </c>
      <c r="AC11" s="24">
        <v>265</v>
      </c>
      <c r="AD11" s="24"/>
      <c r="AE11" s="24">
        <v>417</v>
      </c>
      <c r="AF11" s="22">
        <f t="shared" si="3"/>
        <v>11673</v>
      </c>
      <c r="AG11" s="24"/>
      <c r="AH11" s="44">
        <f>AB11/555.02</f>
        <v>21.031674534251017</v>
      </c>
      <c r="AI11" s="544">
        <v>0</v>
      </c>
      <c r="AJ11" s="21"/>
      <c r="AN11" s="26" t="s">
        <v>18</v>
      </c>
      <c r="AO11" s="23">
        <v>19159</v>
      </c>
      <c r="AP11" s="24">
        <v>182</v>
      </c>
      <c r="AQ11" s="24"/>
      <c r="AR11" s="24">
        <v>902</v>
      </c>
      <c r="AS11" s="22">
        <f t="shared" si="4"/>
        <v>19159</v>
      </c>
      <c r="AT11" s="24"/>
      <c r="AU11" s="44">
        <f>AO11/555.02</f>
        <v>34.519476775611693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544"/>
      <c r="L12" s="544"/>
      <c r="M12" s="544"/>
      <c r="N12" s="544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544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8888</v>
      </c>
      <c r="C13" s="24">
        <v>71</v>
      </c>
      <c r="D13" s="24"/>
      <c r="E13" s="24">
        <v>230</v>
      </c>
      <c r="F13" s="24"/>
      <c r="G13" s="24"/>
      <c r="H13" s="22">
        <f t="shared" si="0"/>
        <v>8888</v>
      </c>
      <c r="I13" s="22">
        <f t="shared" si="1"/>
        <v>0</v>
      </c>
      <c r="J13" s="38">
        <f>B13/952.08</f>
        <v>9.3353499705907055</v>
      </c>
      <c r="K13" s="544"/>
      <c r="L13" s="544"/>
      <c r="M13" s="544"/>
      <c r="N13" s="544">
        <v>0</v>
      </c>
      <c r="O13" s="26" t="s">
        <v>71</v>
      </c>
      <c r="P13" s="23">
        <v>11621</v>
      </c>
      <c r="Q13" s="24">
        <v>222</v>
      </c>
      <c r="R13" s="24"/>
      <c r="S13" s="24">
        <v>419</v>
      </c>
      <c r="T13" s="22">
        <f t="shared" si="2"/>
        <v>11621</v>
      </c>
      <c r="U13" s="24"/>
      <c r="V13" s="44">
        <f>SUM(P13:P14)/463.52</f>
        <v>25.071194338971349</v>
      </c>
      <c r="AA13" s="26" t="s">
        <v>78</v>
      </c>
      <c r="AB13" s="23">
        <v>11138</v>
      </c>
      <c r="AC13" s="24">
        <v>190</v>
      </c>
      <c r="AD13" s="24"/>
      <c r="AE13" s="24">
        <v>290</v>
      </c>
      <c r="AF13" s="22">
        <f t="shared" si="3"/>
        <v>11138</v>
      </c>
      <c r="AG13" s="24"/>
      <c r="AH13" s="44">
        <f>AB13/555.02</f>
        <v>20.067745306475445</v>
      </c>
      <c r="AI13" s="544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544"/>
      <c r="L14" s="544"/>
      <c r="M14" s="544"/>
      <c r="N14" s="544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>
        <v>104</v>
      </c>
      <c r="AF14" s="22">
        <f t="shared" si="3"/>
        <v>0</v>
      </c>
      <c r="AG14" s="24"/>
      <c r="AH14" s="44"/>
      <c r="AI14" s="544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544"/>
      <c r="L15" s="544"/>
      <c r="M15" s="544"/>
      <c r="N15" s="544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16098</v>
      </c>
      <c r="AC15" s="24">
        <v>216</v>
      </c>
      <c r="AD15" s="24"/>
      <c r="AE15" s="24">
        <v>295</v>
      </c>
      <c r="AF15" s="22">
        <f t="shared" si="3"/>
        <v>16098</v>
      </c>
      <c r="AG15" s="24"/>
      <c r="AH15" s="44">
        <f>AB15/355.58</f>
        <v>45.272512514764614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544"/>
      <c r="L16" s="544"/>
      <c r="M16" s="544"/>
      <c r="N16" s="544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544"/>
      <c r="L17" s="544"/>
      <c r="M17" s="544"/>
      <c r="N17" s="544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13850</v>
      </c>
      <c r="AC17" s="24">
        <v>277</v>
      </c>
      <c r="AD17" s="24"/>
      <c r="AE17" s="24">
        <v>1208</v>
      </c>
      <c r="AF17" s="22">
        <f t="shared" si="3"/>
        <v>13850</v>
      </c>
      <c r="AG17" s="24"/>
      <c r="AH17" s="44">
        <f>AB17/568.06</f>
        <v>24.381227335140657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544"/>
      <c r="L18" s="544"/>
      <c r="M18" s="544"/>
      <c r="N18" s="544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544"/>
      <c r="L19" s="544"/>
      <c r="M19" s="544"/>
      <c r="N19" s="544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17479</v>
      </c>
      <c r="AC19" s="24">
        <v>253</v>
      </c>
      <c r="AD19" s="24"/>
      <c r="AE19" s="24">
        <v>402</v>
      </c>
      <c r="AF19" s="22">
        <f t="shared" si="3"/>
        <v>17479</v>
      </c>
      <c r="AG19" s="24"/>
      <c r="AH19" s="44">
        <f>AB19/555.02</f>
        <v>31.492558826708947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544"/>
      <c r="L20" s="544"/>
      <c r="M20" s="544"/>
      <c r="N20" s="544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544"/>
      <c r="L21" s="544"/>
      <c r="M21" s="544"/>
      <c r="N21" s="544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544"/>
      <c r="L22" s="544"/>
      <c r="M22" s="544"/>
      <c r="N22" s="544"/>
      <c r="O22" s="25" t="s">
        <v>109</v>
      </c>
      <c r="P22" s="23">
        <f>S29</f>
        <v>1672</v>
      </c>
      <c r="Q22" s="24"/>
      <c r="R22" s="24"/>
      <c r="S22" s="24"/>
      <c r="T22" s="22">
        <f t="shared" si="2"/>
        <v>1672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2427</v>
      </c>
      <c r="C23" s="89"/>
      <c r="D23" s="89"/>
      <c r="E23" s="89"/>
      <c r="F23" s="89">
        <v>104427</v>
      </c>
      <c r="G23" s="89"/>
      <c r="H23" s="22"/>
      <c r="I23" s="22"/>
      <c r="J23" s="39"/>
      <c r="K23" s="544"/>
      <c r="L23" s="544"/>
      <c r="M23" s="544"/>
      <c r="N23" s="544"/>
      <c r="O23" s="25" t="s">
        <v>110</v>
      </c>
      <c r="P23" s="23">
        <f>D74</f>
        <v>0</v>
      </c>
      <c r="Q23" s="24"/>
      <c r="R23" s="24"/>
      <c r="S23" s="24"/>
      <c r="T23" s="22">
        <f t="shared" si="2"/>
        <v>0</v>
      </c>
      <c r="U23" s="24">
        <v>27811</v>
      </c>
      <c r="V23" s="44"/>
      <c r="AA23" s="26"/>
      <c r="AB23" s="23"/>
      <c r="AC23" s="24"/>
      <c r="AD23" s="24"/>
      <c r="AE23" s="24"/>
      <c r="AF23" s="22">
        <f t="shared" si="3"/>
        <v>0</v>
      </c>
      <c r="AG23" s="24">
        <v>57258</v>
      </c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>
        <v>25177</v>
      </c>
      <c r="AU23" s="44"/>
      <c r="AW23" s="21"/>
    </row>
    <row r="24" spans="1:51" ht="24.75" customHeight="1">
      <c r="A24" s="25" t="s">
        <v>110</v>
      </c>
      <c r="B24" s="89">
        <f>E71</f>
        <v>2640</v>
      </c>
      <c r="C24" s="89"/>
      <c r="D24" s="89"/>
      <c r="E24" s="89"/>
      <c r="F24" s="89"/>
      <c r="G24" s="89"/>
      <c r="H24" s="22"/>
      <c r="I24" s="22"/>
      <c r="J24" s="39"/>
      <c r="K24" s="544"/>
      <c r="L24" s="544"/>
      <c r="M24" s="544"/>
      <c r="N24" s="544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544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544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544"/>
      <c r="L25" s="544"/>
      <c r="M25" s="544"/>
      <c r="N25" s="544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3685</v>
      </c>
      <c r="AC25" s="24"/>
      <c r="AD25" s="24"/>
      <c r="AE25" s="24"/>
      <c r="AF25" s="22">
        <f t="shared" si="3"/>
        <v>3685</v>
      </c>
      <c r="AG25" s="24"/>
      <c r="AH25" s="44"/>
      <c r="AJ25" s="544"/>
      <c r="AN25" s="26" t="s">
        <v>109</v>
      </c>
      <c r="AO25" s="23">
        <f>AR29</f>
        <v>3400</v>
      </c>
      <c r="AP25" s="24"/>
      <c r="AQ25" s="24"/>
      <c r="AR25" s="24"/>
      <c r="AS25" s="22">
        <f t="shared" si="4"/>
        <v>3400</v>
      </c>
      <c r="AT25" s="24"/>
      <c r="AU25" s="44"/>
      <c r="AW25" s="544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544"/>
      <c r="L26" s="544"/>
      <c r="M26" s="544"/>
      <c r="N26" s="544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1882</v>
      </c>
      <c r="AC26" s="24"/>
      <c r="AD26" s="24"/>
      <c r="AE26" s="24"/>
      <c r="AF26" s="22">
        <f t="shared" si="3"/>
        <v>1882</v>
      </c>
      <c r="AG26" s="24"/>
      <c r="AH26" s="44"/>
      <c r="AJ26" s="544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544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544"/>
      <c r="L27" s="544"/>
      <c r="M27" s="544"/>
      <c r="N27" s="544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544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544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544"/>
      <c r="L28" s="544"/>
      <c r="M28" s="544"/>
      <c r="N28" s="544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544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544"/>
    </row>
    <row r="29" spans="1:51" ht="24.75" customHeight="1">
      <c r="A29" s="26" t="s">
        <v>19</v>
      </c>
      <c r="B29" s="28">
        <f t="shared" ref="B29:I29" si="5">SUM(B5:B28)</f>
        <v>29865</v>
      </c>
      <c r="C29" s="28">
        <f t="shared" si="5"/>
        <v>494</v>
      </c>
      <c r="D29" s="28">
        <f t="shared" si="5"/>
        <v>0</v>
      </c>
      <c r="E29" s="28">
        <f t="shared" si="5"/>
        <v>2427</v>
      </c>
      <c r="F29" s="28">
        <f t="shared" si="5"/>
        <v>104427</v>
      </c>
      <c r="G29" s="28">
        <f t="shared" si="5"/>
        <v>0</v>
      </c>
      <c r="H29" s="28">
        <f t="shared" si="5"/>
        <v>24798</v>
      </c>
      <c r="I29" s="28">
        <f t="shared" si="5"/>
        <v>0</v>
      </c>
      <c r="J29" s="28"/>
      <c r="K29" s="544"/>
      <c r="L29" s="41">
        <f>SUM(L5:L28)</f>
        <v>0</v>
      </c>
      <c r="M29" s="41">
        <f>SUM(M5:M28)</f>
        <v>0</v>
      </c>
      <c r="N29" s="544"/>
      <c r="O29" s="26" t="s">
        <v>19</v>
      </c>
      <c r="P29" s="28">
        <f t="shared" ref="P29:U29" si="6">SUM(P5:P28)</f>
        <v>68655</v>
      </c>
      <c r="Q29" s="28">
        <f t="shared" si="6"/>
        <v>902</v>
      </c>
      <c r="R29" s="28">
        <f t="shared" si="6"/>
        <v>0</v>
      </c>
      <c r="S29" s="28">
        <f t="shared" si="6"/>
        <v>1672</v>
      </c>
      <c r="T29" s="28">
        <f t="shared" si="6"/>
        <v>68655</v>
      </c>
      <c r="U29" s="28">
        <f t="shared" si="6"/>
        <v>27811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117018</v>
      </c>
      <c r="AC29" s="28">
        <f t="shared" si="7"/>
        <v>1817</v>
      </c>
      <c r="AD29" s="28">
        <f t="shared" si="7"/>
        <v>0</v>
      </c>
      <c r="AE29" s="28">
        <f t="shared" si="7"/>
        <v>3685</v>
      </c>
      <c r="AF29" s="28">
        <f t="shared" si="7"/>
        <v>117018</v>
      </c>
      <c r="AG29" s="28">
        <f t="shared" si="7"/>
        <v>57258</v>
      </c>
      <c r="AH29" s="27"/>
      <c r="AJ29" s="544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58796</v>
      </c>
      <c r="AP29" s="28">
        <f t="shared" si="8"/>
        <v>583</v>
      </c>
      <c r="AQ29" s="28">
        <f t="shared" si="8"/>
        <v>0</v>
      </c>
      <c r="AR29" s="28">
        <f t="shared" si="8"/>
        <v>3400</v>
      </c>
      <c r="AS29" s="28">
        <f t="shared" si="8"/>
        <v>58796</v>
      </c>
      <c r="AT29" s="28">
        <f t="shared" si="8"/>
        <v>25177</v>
      </c>
      <c r="AU29" s="27"/>
      <c r="AW29" s="544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134292</v>
      </c>
      <c r="O32" s="25" t="s">
        <v>4</v>
      </c>
      <c r="P32">
        <f>P29-R29+U29</f>
        <v>96466</v>
      </c>
      <c r="AA32" s="25" t="s">
        <v>4</v>
      </c>
      <c r="AB32">
        <f>AB29-AD29+AG29</f>
        <v>174276</v>
      </c>
      <c r="AN32" s="25" t="s">
        <v>4</v>
      </c>
      <c r="AO32">
        <f>AO29-AQ29+AT29</f>
        <v>83973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548" t="s">
        <v>104</v>
      </c>
      <c r="N36" s="50" t="s">
        <v>3</v>
      </c>
      <c r="O36" s="50" t="s">
        <v>4</v>
      </c>
      <c r="P36" s="52" t="s">
        <v>5</v>
      </c>
      <c r="Q36" s="548" t="s">
        <v>104</v>
      </c>
    </row>
    <row r="37" spans="1:20" ht="24.95" customHeight="1">
      <c r="A37" s="45" t="s">
        <v>9</v>
      </c>
      <c r="B37" s="1">
        <v>3689</v>
      </c>
      <c r="C37" s="1">
        <v>171</v>
      </c>
      <c r="D37" s="89">
        <v>130</v>
      </c>
      <c r="E37" s="89"/>
      <c r="F37" s="89"/>
      <c r="I37" s="708" t="s">
        <v>41</v>
      </c>
      <c r="J37" s="709"/>
      <c r="K37" s="1">
        <v>3306</v>
      </c>
      <c r="L37" s="1">
        <v>199</v>
      </c>
      <c r="M37" s="89">
        <v>121</v>
      </c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>
        <v>1961</v>
      </c>
      <c r="C38" s="1">
        <v>58</v>
      </c>
      <c r="D38" s="89">
        <v>83</v>
      </c>
      <c r="E38" s="89"/>
      <c r="F38" s="89"/>
      <c r="I38" s="708" t="s">
        <v>43</v>
      </c>
      <c r="J38" s="709"/>
      <c r="K38" s="1">
        <v>2356</v>
      </c>
      <c r="L38" s="1">
        <v>169</v>
      </c>
      <c r="M38" s="89">
        <v>26</v>
      </c>
      <c r="N38" s="102" t="s">
        <v>39</v>
      </c>
      <c r="O38" s="1">
        <v>6121</v>
      </c>
      <c r="P38" s="47">
        <v>170</v>
      </c>
      <c r="Q38" s="89">
        <v>300</v>
      </c>
    </row>
    <row r="39" spans="1:20" ht="24.95" customHeight="1">
      <c r="A39" s="45" t="s">
        <v>12</v>
      </c>
      <c r="B39" s="1">
        <v>8088</v>
      </c>
      <c r="C39" s="1">
        <v>201</v>
      </c>
      <c r="D39" s="89">
        <v>54</v>
      </c>
      <c r="E39" s="89"/>
      <c r="F39" s="89"/>
      <c r="I39" s="694" t="s">
        <v>23</v>
      </c>
      <c r="J39" s="695"/>
      <c r="K39" s="1"/>
      <c r="L39" s="1"/>
      <c r="M39" s="89"/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3384</v>
      </c>
      <c r="C40" s="1">
        <v>158</v>
      </c>
      <c r="D40" s="89">
        <v>88</v>
      </c>
      <c r="E40" s="89"/>
      <c r="F40" s="89"/>
      <c r="G40" s="544">
        <v>0</v>
      </c>
      <c r="I40" s="694" t="s">
        <v>25</v>
      </c>
      <c r="J40" s="695"/>
      <c r="K40" s="1"/>
      <c r="L40" s="1"/>
      <c r="M40" s="89"/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>
        <v>5168</v>
      </c>
      <c r="C41" s="1">
        <v>199</v>
      </c>
      <c r="D41" s="89">
        <v>148</v>
      </c>
      <c r="E41" s="89"/>
      <c r="F41" s="89"/>
      <c r="G41" s="544">
        <v>0</v>
      </c>
      <c r="I41" s="694" t="s">
        <v>28</v>
      </c>
      <c r="J41" s="695"/>
      <c r="K41" s="1">
        <v>5338</v>
      </c>
      <c r="L41" s="1">
        <v>145</v>
      </c>
      <c r="M41" s="89"/>
      <c r="N41" s="49" t="s">
        <v>22</v>
      </c>
      <c r="O41" s="1"/>
      <c r="P41" s="47"/>
      <c r="Q41" s="89"/>
    </row>
    <row r="42" spans="1:20" ht="24.95" customHeight="1">
      <c r="A42" s="45" t="s">
        <v>17</v>
      </c>
      <c r="B42" s="1">
        <v>3434</v>
      </c>
      <c r="C42" s="1">
        <v>134</v>
      </c>
      <c r="D42" s="89"/>
      <c r="E42" s="89"/>
      <c r="F42" s="89"/>
      <c r="G42" s="544">
        <v>0</v>
      </c>
      <c r="I42" s="694" t="s">
        <v>33</v>
      </c>
      <c r="J42" s="695"/>
      <c r="K42" s="1">
        <v>1455</v>
      </c>
      <c r="L42" s="1">
        <v>101</v>
      </c>
      <c r="M42" s="89">
        <v>101</v>
      </c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>
        <v>2109</v>
      </c>
      <c r="C43" s="1">
        <v>140</v>
      </c>
      <c r="D43" s="89">
        <v>18</v>
      </c>
      <c r="E43" s="89"/>
      <c r="F43" s="89"/>
      <c r="G43" s="544">
        <v>0</v>
      </c>
      <c r="I43" s="694" t="s">
        <v>30</v>
      </c>
      <c r="J43" s="695"/>
      <c r="K43" s="1">
        <v>4330</v>
      </c>
      <c r="L43" s="1">
        <v>324</v>
      </c>
      <c r="M43" s="89">
        <v>158</v>
      </c>
      <c r="N43" s="46" t="s">
        <v>27</v>
      </c>
      <c r="O43" s="1">
        <v>3063</v>
      </c>
      <c r="P43" s="47">
        <v>227</v>
      </c>
      <c r="Q43" s="89"/>
    </row>
    <row r="44" spans="1:20" ht="24.95" customHeight="1">
      <c r="A44" s="45" t="s">
        <v>103</v>
      </c>
      <c r="B44" s="1"/>
      <c r="C44" s="1"/>
      <c r="D44" s="89"/>
      <c r="E44" s="89"/>
      <c r="F44" s="89"/>
      <c r="G44" s="544">
        <f>SUM(G40:G43)</f>
        <v>0</v>
      </c>
      <c r="I44" s="694" t="s">
        <v>38</v>
      </c>
      <c r="J44" s="695"/>
      <c r="K44" s="1">
        <v>5055</v>
      </c>
      <c r="L44" s="1">
        <v>268</v>
      </c>
      <c r="M44" s="89">
        <v>33</v>
      </c>
      <c r="N44" s="46" t="s">
        <v>26</v>
      </c>
      <c r="O44" s="83">
        <v>8469</v>
      </c>
      <c r="P44" s="84">
        <v>477</v>
      </c>
      <c r="Q44" s="89">
        <v>271</v>
      </c>
      <c r="T44" s="110"/>
    </row>
    <row r="45" spans="1:20" ht="24.95" customHeight="1">
      <c r="A45" s="45" t="s">
        <v>90</v>
      </c>
      <c r="B45" s="1"/>
      <c r="C45" s="1"/>
      <c r="D45" s="89"/>
      <c r="E45" s="89"/>
      <c r="F45" s="89"/>
      <c r="G45" s="544"/>
      <c r="I45" s="694" t="s">
        <v>35</v>
      </c>
      <c r="J45" s="695"/>
      <c r="K45" s="1"/>
      <c r="L45" s="1"/>
      <c r="M45" s="89"/>
      <c r="N45" s="46" t="s">
        <v>29</v>
      </c>
      <c r="O45" s="83">
        <v>4215</v>
      </c>
      <c r="P45" s="84">
        <v>292</v>
      </c>
      <c r="Q45" s="89">
        <v>182</v>
      </c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5257</v>
      </c>
      <c r="P46" s="84">
        <v>264</v>
      </c>
      <c r="Q46" s="89">
        <v>90</v>
      </c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>
        <v>2284</v>
      </c>
      <c r="P47" s="84">
        <v>163</v>
      </c>
      <c r="Q47" s="89"/>
    </row>
    <row r="48" spans="1:20" ht="24.95" customHeight="1">
      <c r="A48" s="55"/>
      <c r="B48" s="89"/>
      <c r="C48" s="89"/>
      <c r="D48" s="89"/>
      <c r="E48" s="89"/>
      <c r="F48" s="89"/>
      <c r="I48" s="545"/>
      <c r="J48" s="546"/>
      <c r="K48" s="1"/>
      <c r="L48" s="1"/>
      <c r="M48" s="89"/>
      <c r="N48" s="46" t="s">
        <v>31</v>
      </c>
      <c r="O48" s="83">
        <v>7605</v>
      </c>
      <c r="P48" s="84">
        <v>604</v>
      </c>
      <c r="Q48" s="89">
        <v>127</v>
      </c>
    </row>
    <row r="49" spans="1:17" ht="24.95" customHeight="1">
      <c r="A49" s="55"/>
      <c r="B49" s="89"/>
      <c r="C49" s="89"/>
      <c r="D49" s="89"/>
      <c r="E49" s="89"/>
      <c r="F49" s="89"/>
      <c r="I49" s="545"/>
      <c r="J49" s="546"/>
      <c r="K49" s="1"/>
      <c r="L49" s="47"/>
      <c r="M49" s="89"/>
      <c r="N49" s="46" t="s">
        <v>99</v>
      </c>
      <c r="O49" s="86">
        <v>6591</v>
      </c>
      <c r="P49" s="84">
        <v>415</v>
      </c>
      <c r="Q49" s="89">
        <v>382</v>
      </c>
    </row>
    <row r="50" spans="1:17" ht="24.95" customHeight="1">
      <c r="A50" s="55"/>
      <c r="B50" s="89"/>
      <c r="C50" s="89"/>
      <c r="D50" s="89"/>
      <c r="E50" s="89"/>
      <c r="F50" s="89"/>
      <c r="I50" s="545"/>
      <c r="J50" s="546"/>
      <c r="K50" s="1"/>
      <c r="L50" s="47"/>
      <c r="M50" s="89"/>
      <c r="N50" s="46" t="s">
        <v>32</v>
      </c>
      <c r="O50" s="86">
        <v>3479</v>
      </c>
      <c r="P50" s="84">
        <v>256</v>
      </c>
      <c r="Q50" s="89">
        <v>69</v>
      </c>
    </row>
    <row r="51" spans="1:17" ht="24.95" customHeight="1">
      <c r="A51" s="45" t="s">
        <v>91</v>
      </c>
      <c r="B51" s="69">
        <f>K60</f>
        <v>21840</v>
      </c>
      <c r="C51" s="69">
        <f>L60</f>
        <v>1206</v>
      </c>
      <c r="D51" s="69">
        <f>M60</f>
        <v>439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>
        <v>10488</v>
      </c>
      <c r="P51" s="85">
        <v>501</v>
      </c>
      <c r="Q51" s="69">
        <v>478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960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1899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6300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50633</v>
      </c>
      <c r="C60" s="59">
        <f>SUM(C37:C59)</f>
        <v>2267</v>
      </c>
      <c r="D60" s="59">
        <f>SUM(D37:D59)</f>
        <v>960</v>
      </c>
      <c r="E60" s="59">
        <f>SUM(E37:E59)</f>
        <v>0</v>
      </c>
      <c r="F60" s="59">
        <f>SUM(F37:F59)</f>
        <v>0</v>
      </c>
      <c r="I60" s="97"/>
      <c r="J60" s="90"/>
      <c r="K60" s="56">
        <f>SUM(K37:K59)</f>
        <v>21840</v>
      </c>
      <c r="L60" s="56">
        <f>SUM(L37:L59)</f>
        <v>1206</v>
      </c>
      <c r="M60" s="59">
        <f>SUM(M37:M59)</f>
        <v>439</v>
      </c>
      <c r="N60" s="79" t="s">
        <v>19</v>
      </c>
      <c r="O60" s="58">
        <f>SUM(O37:O59)</f>
        <v>65771</v>
      </c>
      <c r="P60" s="58">
        <f>SUM(P37:P59)</f>
        <v>3369</v>
      </c>
      <c r="Q60" s="59">
        <f>SUM(Q37:Q59)</f>
        <v>1899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50633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390738</v>
      </c>
      <c r="C65" s="697"/>
      <c r="D65" s="61" t="s">
        <v>5</v>
      </c>
      <c r="E65" s="62">
        <f>SUM(C60,P60,C29,Q29,AC29,AP29)</f>
        <v>9432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14043</v>
      </c>
      <c r="L65" s="688" t="s">
        <v>108</v>
      </c>
      <c r="M65" s="689"/>
      <c r="N65" s="690">
        <f>SUM(F60,F29,U29,AG29,AT29)</f>
        <v>214673</v>
      </c>
      <c r="O65" s="691"/>
    </row>
    <row r="66" spans="1:15" ht="15.75" customHeight="1">
      <c r="A66" s="543"/>
      <c r="B66" s="543"/>
      <c r="C66" s="543"/>
      <c r="D66" s="543"/>
      <c r="E66" s="543"/>
      <c r="F66" s="543"/>
      <c r="G66" s="543"/>
      <c r="H66" s="543"/>
      <c r="I66" s="543"/>
    </row>
    <row r="67" spans="1:15" ht="15.75" customHeight="1">
      <c r="A67" s="543"/>
      <c r="B67" s="543"/>
      <c r="C67" s="543"/>
      <c r="D67" s="543"/>
      <c r="E67" s="543"/>
      <c r="F67" s="543"/>
      <c r="G67" s="543"/>
      <c r="H67" s="543"/>
      <c r="I67" s="543"/>
      <c r="O67">
        <v>957</v>
      </c>
    </row>
    <row r="68" spans="1:15" ht="15.75" customHeight="1">
      <c r="C68" s="543"/>
      <c r="D68" s="543"/>
      <c r="E68" s="543"/>
      <c r="F68" s="543"/>
      <c r="G68" s="543"/>
      <c r="H68" s="543"/>
      <c r="I68" s="543"/>
      <c r="O68">
        <v>1332</v>
      </c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-214673</v>
      </c>
    </row>
    <row r="71" spans="1:15" ht="18.75">
      <c r="A71" s="7" t="s">
        <v>48</v>
      </c>
      <c r="B71" s="8">
        <v>6300</v>
      </c>
      <c r="C71" s="8">
        <v>1620</v>
      </c>
      <c r="D71" s="63"/>
      <c r="E71" s="34">
        <v>2640</v>
      </c>
      <c r="F71" s="34">
        <f>SUM(B71:E71)</f>
        <v>10560</v>
      </c>
      <c r="G71" s="33"/>
      <c r="H71" s="33"/>
      <c r="I71" s="179">
        <v>23825</v>
      </c>
      <c r="J71" s="543"/>
      <c r="K71" s="5">
        <v>1</v>
      </c>
      <c r="L71" s="5">
        <v>1</v>
      </c>
      <c r="M71" s="5">
        <f>L71+K71</f>
        <v>2</v>
      </c>
    </row>
    <row r="72" spans="1:15" ht="18.75">
      <c r="A72" s="7" t="s">
        <v>49</v>
      </c>
      <c r="B72" s="8"/>
      <c r="C72" s="8">
        <v>262</v>
      </c>
      <c r="D72" s="63"/>
      <c r="E72" s="34"/>
      <c r="F72" s="34">
        <f>SUM(B72:E72)</f>
        <v>262</v>
      </c>
      <c r="G72" s="33"/>
      <c r="H72" s="33"/>
      <c r="I72" s="180">
        <v>3775</v>
      </c>
      <c r="J72" s="543"/>
      <c r="K72" s="66">
        <v>32</v>
      </c>
      <c r="L72" s="67">
        <v>84</v>
      </c>
      <c r="M72" s="5">
        <f>L72+K72</f>
        <v>116</v>
      </c>
    </row>
    <row r="73" spans="1:15" ht="18.75">
      <c r="A73" s="10" t="s">
        <v>50</v>
      </c>
      <c r="B73" s="8"/>
      <c r="C73" s="8"/>
      <c r="D73" s="63"/>
      <c r="E73" s="34">
        <v>14</v>
      </c>
      <c r="F73" s="34"/>
      <c r="G73" s="33"/>
      <c r="H73" s="33"/>
      <c r="I73" s="180">
        <v>6475</v>
      </c>
      <c r="J73" s="543"/>
      <c r="K73" s="9">
        <f>K71/K72*100-100</f>
        <v>-96.875</v>
      </c>
      <c r="L73" s="9">
        <f>L71/L72*100-100</f>
        <v>-98.80952380952381</v>
      </c>
      <c r="M73" s="9">
        <f>M71/M72*100-100</f>
        <v>-98.275862068965523</v>
      </c>
    </row>
    <row r="74" spans="1:15" ht="18.75">
      <c r="A74" s="10" t="s">
        <v>50</v>
      </c>
      <c r="B74" s="8">
        <f>B71+B72</f>
        <v>6300</v>
      </c>
      <c r="C74" s="8">
        <f>C71+C72</f>
        <v>1882</v>
      </c>
      <c r="D74" s="8">
        <f>D71+D72</f>
        <v>0</v>
      </c>
      <c r="E74" s="8">
        <f>E71+E72</f>
        <v>2640</v>
      </c>
      <c r="F74" s="34">
        <f>SUM(B74:E74)</f>
        <v>10822</v>
      </c>
      <c r="G74" s="33"/>
      <c r="H74" s="33"/>
      <c r="I74" s="180">
        <v>326</v>
      </c>
      <c r="J74" s="543"/>
      <c r="K74" s="543"/>
      <c r="L74" s="543"/>
    </row>
    <row r="75" spans="1:15" ht="15.75" customHeight="1">
      <c r="I75" s="180">
        <v>180</v>
      </c>
      <c r="J75" s="543"/>
      <c r="K75" s="543"/>
      <c r="L75" s="543"/>
    </row>
    <row r="76" spans="1:15" ht="18.75">
      <c r="A76" s="7" t="s">
        <v>51</v>
      </c>
      <c r="B76" s="6"/>
      <c r="C76" s="6"/>
      <c r="I76" s="181">
        <v>1484</v>
      </c>
    </row>
    <row r="77" spans="1:15" ht="15.75" customHeight="1">
      <c r="I77" s="181">
        <v>80</v>
      </c>
    </row>
    <row r="78" spans="1:15" ht="15.75" customHeight="1">
      <c r="I78" s="181"/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543"/>
      <c r="F80" s="543"/>
      <c r="G80" s="543"/>
      <c r="H80" s="543"/>
      <c r="I80" s="183">
        <f>SUM(I71:I79)</f>
        <v>36145</v>
      </c>
      <c r="J80" s="92"/>
      <c r="K80" s="93"/>
    </row>
    <row r="81" spans="1:15" ht="23.25">
      <c r="A81" s="687"/>
      <c r="B81" s="685"/>
      <c r="C81" s="686"/>
      <c r="D81" s="685"/>
      <c r="E81" s="543"/>
      <c r="F81" s="543"/>
      <c r="G81" s="543"/>
      <c r="H81" s="543"/>
      <c r="I81" s="543"/>
      <c r="J81" s="92"/>
      <c r="K81" s="93"/>
    </row>
    <row r="82" spans="1:15" ht="23.25">
      <c r="A82" s="687"/>
      <c r="B82" s="685"/>
      <c r="C82" s="686"/>
      <c r="D82" s="685"/>
      <c r="E82" s="543"/>
      <c r="F82" s="543"/>
      <c r="G82" s="543"/>
      <c r="H82" s="543"/>
      <c r="I82" s="543"/>
      <c r="J82" s="94"/>
      <c r="K82" s="93"/>
    </row>
    <row r="83" spans="1:15" ht="24">
      <c r="A83" s="684"/>
      <c r="B83" s="685"/>
      <c r="C83" s="686"/>
      <c r="D83" s="685"/>
      <c r="E83" s="543"/>
      <c r="F83" s="543"/>
      <c r="G83" s="543"/>
      <c r="H83" s="543"/>
      <c r="I83" s="543"/>
      <c r="J83" s="93"/>
      <c r="K83" s="93"/>
    </row>
    <row r="84" spans="1:15" ht="24">
      <c r="A84" s="684"/>
      <c r="B84" s="685"/>
      <c r="C84" s="686"/>
      <c r="D84" s="685"/>
      <c r="E84" s="543"/>
      <c r="F84" s="543"/>
      <c r="G84" s="543"/>
      <c r="H84" s="543"/>
      <c r="I84" s="543"/>
      <c r="J84" s="93"/>
      <c r="K84" s="93"/>
    </row>
    <row r="85" spans="1:15" ht="24">
      <c r="A85" s="684"/>
      <c r="B85" s="685"/>
      <c r="C85" s="686"/>
      <c r="D85" s="685"/>
      <c r="E85" s="543"/>
      <c r="F85" s="543"/>
      <c r="G85" s="543"/>
      <c r="H85" s="543"/>
      <c r="I85" s="543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A1:AH1"/>
    <mergeCell ref="AN1:AU1"/>
    <mergeCell ref="A2:J2"/>
    <mergeCell ref="O2:V2"/>
    <mergeCell ref="AA2:AH2"/>
    <mergeCell ref="AN2:AU2"/>
    <mergeCell ref="I37:J37"/>
    <mergeCell ref="I38:J38"/>
    <mergeCell ref="I39:J39"/>
    <mergeCell ref="A1:J1"/>
    <mergeCell ref="O1:V1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L65:M65"/>
    <mergeCell ref="N65:O65"/>
    <mergeCell ref="K78:L78"/>
    <mergeCell ref="K79:L79"/>
    <mergeCell ref="A80:D80"/>
    <mergeCell ref="A85:B85"/>
    <mergeCell ref="C85:D85"/>
    <mergeCell ref="A82:B82"/>
    <mergeCell ref="C82:D82"/>
    <mergeCell ref="A83:B83"/>
    <mergeCell ref="C83:D83"/>
    <mergeCell ref="A84:B84"/>
    <mergeCell ref="C84:D84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2"/>
  <sheetViews>
    <sheetView topLeftCell="A15" zoomScale="110" zoomScaleNormal="110" zoomScaleSheetLayoutView="110" workbookViewId="0">
      <selection activeCell="C35" sqref="C35"/>
    </sheetView>
  </sheetViews>
  <sheetFormatPr defaultColWidth="14.42578125" defaultRowHeight="15" customHeight="1"/>
  <cols>
    <col min="1" max="1" width="11.5703125" bestFit="1" customWidth="1"/>
    <col min="2" max="2" width="15.5703125" customWidth="1"/>
    <col min="3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13" ht="20.25" customHeight="1">
      <c r="A1" s="660" t="s">
        <v>340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13" ht="27">
      <c r="A2" s="552" t="s">
        <v>52</v>
      </c>
      <c r="B2" s="217" t="s">
        <v>53</v>
      </c>
      <c r="C2" s="662" t="s">
        <v>54</v>
      </c>
      <c r="D2" s="662"/>
      <c r="E2" s="218" t="s">
        <v>55</v>
      </c>
      <c r="F2" s="552" t="s">
        <v>56</v>
      </c>
      <c r="G2" s="552" t="s">
        <v>57</v>
      </c>
      <c r="H2" s="552" t="s">
        <v>58</v>
      </c>
    </row>
    <row r="3" spans="1:13" ht="40.5">
      <c r="A3" s="19"/>
      <c r="B3" s="219"/>
      <c r="C3" s="663"/>
      <c r="D3" s="663"/>
      <c r="E3" s="121"/>
      <c r="F3" s="19"/>
      <c r="G3" s="19"/>
      <c r="H3" s="554" t="s">
        <v>345</v>
      </c>
    </row>
    <row r="4" spans="1:13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13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</row>
    <row r="6" spans="1:13">
      <c r="A6" s="19" t="s">
        <v>341</v>
      </c>
      <c r="B6" s="553">
        <v>5</v>
      </c>
      <c r="C6" s="666" t="s">
        <v>342</v>
      </c>
      <c r="D6" s="667"/>
      <c r="E6" s="19">
        <v>606.52</v>
      </c>
      <c r="F6" s="19">
        <v>4</v>
      </c>
      <c r="G6" s="19">
        <v>606.52</v>
      </c>
      <c r="H6" s="20" t="s">
        <v>332</v>
      </c>
      <c r="J6" s="129">
        <v>1</v>
      </c>
      <c r="L6" s="15"/>
      <c r="M6" s="16"/>
    </row>
    <row r="7" spans="1:13" ht="14.45" customHeight="1">
      <c r="A7" s="19">
        <v>57</v>
      </c>
      <c r="B7" s="553">
        <v>6.15</v>
      </c>
      <c r="C7" s="666" t="s">
        <v>231</v>
      </c>
      <c r="D7" s="667"/>
      <c r="E7" s="19">
        <v>241.62</v>
      </c>
      <c r="F7" s="19">
        <v>4</v>
      </c>
      <c r="G7" s="19">
        <v>241.62</v>
      </c>
      <c r="H7" s="20" t="s">
        <v>332</v>
      </c>
      <c r="J7" s="129"/>
      <c r="L7" s="15"/>
      <c r="M7" s="16"/>
    </row>
    <row r="8" spans="1:13">
      <c r="A8" s="19">
        <v>61</v>
      </c>
      <c r="B8" s="463">
        <v>18.45</v>
      </c>
      <c r="C8" s="666" t="s">
        <v>148</v>
      </c>
      <c r="D8" s="667"/>
      <c r="E8" s="19">
        <v>107.23</v>
      </c>
      <c r="F8" s="19">
        <v>0</v>
      </c>
      <c r="G8" s="19">
        <v>10</v>
      </c>
      <c r="H8" s="554" t="s">
        <v>230</v>
      </c>
      <c r="J8" s="117"/>
      <c r="L8" s="15"/>
      <c r="M8" s="16"/>
    </row>
    <row r="9" spans="1:13">
      <c r="A9" s="19">
        <v>64</v>
      </c>
      <c r="B9" s="463">
        <v>5</v>
      </c>
      <c r="C9" s="666" t="s">
        <v>343</v>
      </c>
      <c r="D9" s="667"/>
      <c r="E9" s="19">
        <v>240.28</v>
      </c>
      <c r="F9" s="19">
        <v>1</v>
      </c>
      <c r="G9" s="19">
        <v>240.28</v>
      </c>
      <c r="H9" s="20" t="s">
        <v>332</v>
      </c>
      <c r="J9" s="117">
        <v>1</v>
      </c>
      <c r="L9" s="15"/>
      <c r="M9" s="16"/>
    </row>
    <row r="10" spans="1:13" ht="14.45" customHeight="1">
      <c r="A10" s="11">
        <v>69</v>
      </c>
      <c r="B10" s="120">
        <v>6.3</v>
      </c>
      <c r="C10" s="659" t="s">
        <v>277</v>
      </c>
      <c r="D10" s="659"/>
      <c r="E10" s="122">
        <v>297.29000000000002</v>
      </c>
      <c r="F10" s="11">
        <v>2</v>
      </c>
      <c r="G10" s="11">
        <v>297.29000000000002</v>
      </c>
      <c r="H10" s="20" t="s">
        <v>332</v>
      </c>
      <c r="J10" s="117">
        <v>1</v>
      </c>
      <c r="L10" s="15"/>
      <c r="M10" s="16"/>
    </row>
    <row r="11" spans="1:13">
      <c r="A11" s="19" t="s">
        <v>101</v>
      </c>
      <c r="B11" s="461">
        <v>5.3</v>
      </c>
      <c r="C11" s="659" t="s">
        <v>60</v>
      </c>
      <c r="D11" s="659"/>
      <c r="E11" s="121">
        <v>519.36</v>
      </c>
      <c r="F11" s="19">
        <v>13</v>
      </c>
      <c r="G11" s="19">
        <v>519.36</v>
      </c>
      <c r="H11" s="20" t="s">
        <v>59</v>
      </c>
      <c r="J11" s="117">
        <v>1</v>
      </c>
      <c r="L11" s="15"/>
      <c r="M11" s="16"/>
    </row>
    <row r="12" spans="1:13">
      <c r="A12" s="19"/>
      <c r="B12" s="461"/>
      <c r="C12" s="668"/>
      <c r="D12" s="669"/>
      <c r="E12" s="121"/>
      <c r="F12" s="19"/>
      <c r="G12" s="19"/>
      <c r="H12" s="20"/>
      <c r="J12" s="129"/>
      <c r="L12" s="15"/>
      <c r="M12" s="16"/>
    </row>
    <row r="13" spans="1:13" ht="18.75">
      <c r="A13" s="19"/>
      <c r="B13" s="461"/>
      <c r="C13" s="664" t="s">
        <v>21</v>
      </c>
      <c r="D13" s="664"/>
      <c r="E13" s="121"/>
      <c r="F13" s="19"/>
      <c r="G13" s="19"/>
      <c r="H13" s="20"/>
      <c r="J13" s="129"/>
      <c r="L13" s="15"/>
      <c r="M13" s="16"/>
    </row>
    <row r="14" spans="1:13">
      <c r="A14" s="19">
        <v>31</v>
      </c>
      <c r="B14" s="461">
        <v>12.55</v>
      </c>
      <c r="C14" s="659" t="s">
        <v>93</v>
      </c>
      <c r="D14" s="659"/>
      <c r="E14" s="121">
        <v>54.8</v>
      </c>
      <c r="F14" s="19">
        <v>2</v>
      </c>
      <c r="G14" s="19">
        <f>E14</f>
        <v>54.8</v>
      </c>
      <c r="H14" s="20" t="s">
        <v>59</v>
      </c>
      <c r="J14" s="129"/>
      <c r="L14" s="15"/>
      <c r="M14" s="16"/>
    </row>
    <row r="15" spans="1:13">
      <c r="A15" s="19">
        <v>70</v>
      </c>
      <c r="B15" s="461">
        <v>7</v>
      </c>
      <c r="C15" s="659" t="s">
        <v>151</v>
      </c>
      <c r="D15" s="659"/>
      <c r="E15" s="121">
        <v>135.61000000000001</v>
      </c>
      <c r="F15" s="19">
        <v>2</v>
      </c>
      <c r="G15" s="19">
        <f>F15*E15</f>
        <v>271.22000000000003</v>
      </c>
      <c r="H15" s="20" t="s">
        <v>232</v>
      </c>
      <c r="J15" s="129">
        <v>1</v>
      </c>
      <c r="L15" s="15"/>
      <c r="M15" s="16"/>
    </row>
    <row r="16" spans="1:13">
      <c r="A16" s="19">
        <v>72</v>
      </c>
      <c r="B16" s="461">
        <v>8</v>
      </c>
      <c r="C16" s="659" t="s">
        <v>151</v>
      </c>
      <c r="D16" s="659"/>
      <c r="E16" s="121">
        <v>140.62</v>
      </c>
      <c r="F16" s="19">
        <v>2</v>
      </c>
      <c r="G16" s="19">
        <f>F16*E16</f>
        <v>281.24</v>
      </c>
      <c r="H16" s="20" t="s">
        <v>59</v>
      </c>
      <c r="J16" s="129">
        <v>1</v>
      </c>
      <c r="L16" s="15"/>
      <c r="M16" s="16"/>
    </row>
    <row r="17" spans="1:20">
      <c r="A17" s="19" t="s">
        <v>257</v>
      </c>
      <c r="B17" s="461">
        <v>14</v>
      </c>
      <c r="C17" s="659" t="s">
        <v>299</v>
      </c>
      <c r="D17" s="659"/>
      <c r="E17" s="121">
        <v>239.28</v>
      </c>
      <c r="F17" s="19">
        <v>2</v>
      </c>
      <c r="G17" s="19">
        <f>F17*E17</f>
        <v>478.56</v>
      </c>
      <c r="H17" s="20" t="s">
        <v>332</v>
      </c>
      <c r="J17" s="129">
        <v>1</v>
      </c>
      <c r="L17" s="15"/>
      <c r="M17" s="16"/>
    </row>
    <row r="18" spans="1:20">
      <c r="A18" s="19">
        <v>75</v>
      </c>
      <c r="B18" s="219">
        <v>13</v>
      </c>
      <c r="C18" s="668" t="s">
        <v>22</v>
      </c>
      <c r="D18" s="669"/>
      <c r="E18" s="121">
        <v>222.48</v>
      </c>
      <c r="F18" s="19">
        <v>6</v>
      </c>
      <c r="G18" s="19">
        <f>E18*2</f>
        <v>444.96</v>
      </c>
      <c r="H18" s="20" t="s">
        <v>332</v>
      </c>
      <c r="J18" s="129">
        <v>1</v>
      </c>
      <c r="L18" s="15"/>
      <c r="M18" s="16"/>
    </row>
    <row r="19" spans="1:20">
      <c r="A19" s="19" t="s">
        <v>150</v>
      </c>
      <c r="B19" s="461">
        <v>13.3</v>
      </c>
      <c r="C19" s="659" t="s">
        <v>146</v>
      </c>
      <c r="D19" s="659"/>
      <c r="E19" s="121">
        <v>433.34</v>
      </c>
      <c r="F19" s="19">
        <v>6</v>
      </c>
      <c r="G19" s="19">
        <v>433.34</v>
      </c>
      <c r="H19" s="20" t="s">
        <v>59</v>
      </c>
      <c r="J19" s="117">
        <v>1</v>
      </c>
      <c r="L19" s="15"/>
      <c r="M19" s="16"/>
    </row>
    <row r="20" spans="1:20">
      <c r="A20" s="11">
        <v>79</v>
      </c>
      <c r="B20" s="462">
        <v>10.3</v>
      </c>
      <c r="C20" s="670" t="s">
        <v>147</v>
      </c>
      <c r="D20" s="671"/>
      <c r="E20" s="11">
        <v>34.83</v>
      </c>
      <c r="F20" s="11">
        <v>2</v>
      </c>
      <c r="G20" s="11">
        <v>34.83</v>
      </c>
      <c r="H20" s="13" t="s">
        <v>59</v>
      </c>
      <c r="J20" s="117"/>
      <c r="L20" s="15"/>
      <c r="M20" s="16"/>
    </row>
    <row r="21" spans="1:20">
      <c r="A21" s="19">
        <v>80</v>
      </c>
      <c r="B21" s="461">
        <v>15.1</v>
      </c>
      <c r="C21" s="672" t="s">
        <v>62</v>
      </c>
      <c r="D21" s="672"/>
      <c r="E21" s="121">
        <v>49.76</v>
      </c>
      <c r="F21" s="19">
        <v>2</v>
      </c>
      <c r="G21" s="19">
        <v>49.76</v>
      </c>
      <c r="H21" s="20" t="s">
        <v>59</v>
      </c>
      <c r="J21" s="117"/>
      <c r="L21" s="15"/>
      <c r="M21" s="16"/>
    </row>
    <row r="22" spans="1:20">
      <c r="A22" s="19">
        <v>82</v>
      </c>
      <c r="B22" s="461">
        <v>15.5</v>
      </c>
      <c r="C22" s="672" t="s">
        <v>63</v>
      </c>
      <c r="D22" s="672"/>
      <c r="E22" s="121">
        <v>44.76</v>
      </c>
      <c r="F22" s="19">
        <v>2</v>
      </c>
      <c r="G22" s="19">
        <v>44.76</v>
      </c>
      <c r="H22" s="20" t="s">
        <v>59</v>
      </c>
      <c r="J22" s="117"/>
      <c r="L22" s="15"/>
      <c r="M22" s="16"/>
    </row>
    <row r="23" spans="1:20" ht="15" customHeight="1">
      <c r="A23" s="19">
        <v>84</v>
      </c>
      <c r="B23" s="461">
        <v>16</v>
      </c>
      <c r="C23" s="672" t="s">
        <v>287</v>
      </c>
      <c r="D23" s="672"/>
      <c r="E23" s="121">
        <v>31.49</v>
      </c>
      <c r="F23" s="19">
        <v>2</v>
      </c>
      <c r="G23" s="19">
        <f>F23*E23</f>
        <v>62.98</v>
      </c>
      <c r="H23" s="20" t="s">
        <v>332</v>
      </c>
      <c r="J23" s="117"/>
      <c r="L23" s="15"/>
      <c r="M23" s="16"/>
    </row>
    <row r="24" spans="1:20">
      <c r="A24" s="19"/>
      <c r="B24" s="219"/>
      <c r="C24" s="659"/>
      <c r="D24" s="659"/>
      <c r="E24" s="121"/>
      <c r="F24" s="19"/>
      <c r="G24" s="19"/>
      <c r="H24" s="20"/>
      <c r="J24" s="117"/>
      <c r="L24" s="15"/>
      <c r="M24" s="16"/>
    </row>
    <row r="25" spans="1:20" ht="13.5" customHeight="1">
      <c r="A25" s="19"/>
      <c r="B25" s="219"/>
      <c r="C25" s="663"/>
      <c r="D25" s="663"/>
      <c r="E25" s="122"/>
      <c r="F25" s="11"/>
      <c r="G25" s="11"/>
      <c r="H25" s="20"/>
      <c r="J25" s="15"/>
      <c r="L25" s="15"/>
      <c r="M25" s="17"/>
      <c r="N25" s="64"/>
      <c r="O25" s="65"/>
      <c r="P25" s="17"/>
      <c r="Q25" s="17"/>
      <c r="R25" s="17"/>
      <c r="S25" s="18"/>
    </row>
    <row r="26" spans="1:20" ht="15" customHeight="1">
      <c r="A26" s="19"/>
      <c r="B26" s="219"/>
      <c r="C26" s="662" t="s">
        <v>61</v>
      </c>
      <c r="D26" s="662"/>
      <c r="E26" s="121"/>
      <c r="F26" s="19">
        <f>SUM(F6:F23)</f>
        <v>52</v>
      </c>
      <c r="G26" s="19">
        <f>SUM(G6:G23)</f>
        <v>4071.5200000000004</v>
      </c>
      <c r="H26" s="20"/>
    </row>
    <row r="29" spans="1:20" ht="19.5" customHeight="1">
      <c r="A29" s="675" t="s">
        <v>114</v>
      </c>
      <c r="B29" s="676"/>
      <c r="C29" s="676"/>
      <c r="D29" s="676"/>
      <c r="E29" s="676"/>
      <c r="F29" s="676"/>
      <c r="J29" s="555" t="s">
        <v>124</v>
      </c>
      <c r="K29" s="677"/>
      <c r="L29" s="677"/>
    </row>
    <row r="30" spans="1:20" ht="49.5">
      <c r="A30" s="556" t="s">
        <v>119</v>
      </c>
      <c r="B30" s="557" t="s">
        <v>53</v>
      </c>
      <c r="C30" s="557" t="s">
        <v>113</v>
      </c>
      <c r="D30" s="557" t="s">
        <v>4</v>
      </c>
      <c r="E30" s="557" t="s">
        <v>5</v>
      </c>
      <c r="F30" s="557" t="s">
        <v>115</v>
      </c>
      <c r="G30" s="114" t="s">
        <v>7</v>
      </c>
      <c r="H30" s="556" t="s">
        <v>116</v>
      </c>
      <c r="I30" s="678" t="s">
        <v>140</v>
      </c>
      <c r="J30" s="678"/>
      <c r="K30" s="678" t="s">
        <v>141</v>
      </c>
      <c r="L30" s="678"/>
      <c r="O30" s="678" t="s">
        <v>125</v>
      </c>
      <c r="P30" s="678"/>
      <c r="Q30" s="678" t="s">
        <v>126</v>
      </c>
      <c r="R30" s="678"/>
    </row>
    <row r="31" spans="1:20" ht="20.100000000000001" customHeight="1">
      <c r="A31" s="88">
        <v>1</v>
      </c>
      <c r="B31" s="123">
        <v>7</v>
      </c>
      <c r="C31" s="113">
        <v>246</v>
      </c>
      <c r="D31" s="19">
        <v>5343</v>
      </c>
      <c r="E31" s="19">
        <v>50</v>
      </c>
      <c r="F31" s="119">
        <v>232.2</v>
      </c>
      <c r="G31" s="115">
        <f>D31/F31</f>
        <v>23.010335917312663</v>
      </c>
      <c r="H31" s="34">
        <v>1</v>
      </c>
      <c r="I31" s="679" t="s">
        <v>129</v>
      </c>
      <c r="J31" s="679"/>
      <c r="K31" s="679" t="s">
        <v>152</v>
      </c>
      <c r="L31" s="679"/>
      <c r="O31" s="679" t="s">
        <v>127</v>
      </c>
      <c r="P31" s="679"/>
      <c r="Q31" s="679" t="s">
        <v>136</v>
      </c>
      <c r="R31" s="679"/>
      <c r="S31">
        <v>434</v>
      </c>
      <c r="T31" s="15" t="s">
        <v>131</v>
      </c>
    </row>
    <row r="32" spans="1:20" ht="20.100000000000001" customHeight="1">
      <c r="A32" s="88">
        <v>2</v>
      </c>
      <c r="B32" s="123">
        <v>15.45</v>
      </c>
      <c r="C32" s="113">
        <v>246</v>
      </c>
      <c r="D32" s="19">
        <v>3010</v>
      </c>
      <c r="E32" s="19">
        <v>30</v>
      </c>
      <c r="F32" s="119">
        <v>232.2</v>
      </c>
      <c r="G32" s="115">
        <f>D32/F32</f>
        <v>12.962962962962964</v>
      </c>
      <c r="H32" s="34">
        <v>1</v>
      </c>
      <c r="I32" s="679" t="s">
        <v>128</v>
      </c>
      <c r="J32" s="679"/>
      <c r="K32" s="679" t="s">
        <v>138</v>
      </c>
      <c r="L32" s="679"/>
      <c r="O32" s="679" t="s">
        <v>128</v>
      </c>
      <c r="P32" s="679"/>
      <c r="Q32" s="679" t="s">
        <v>137</v>
      </c>
      <c r="R32" s="679"/>
      <c r="S32">
        <v>60</v>
      </c>
      <c r="T32" s="15" t="s">
        <v>132</v>
      </c>
    </row>
    <row r="33" spans="1:20" ht="20.100000000000001" customHeight="1">
      <c r="A33" s="88"/>
      <c r="B33" s="123"/>
      <c r="C33" s="113"/>
      <c r="D33" s="19"/>
      <c r="E33" s="19"/>
      <c r="F33" s="119"/>
      <c r="G33" s="115"/>
      <c r="H33" s="34"/>
      <c r="I33" s="680"/>
      <c r="J33" s="681"/>
      <c r="K33" s="679"/>
      <c r="L33" s="679"/>
      <c r="O33" s="679" t="s">
        <v>129</v>
      </c>
      <c r="P33" s="679"/>
      <c r="Q33" s="679" t="s">
        <v>138</v>
      </c>
      <c r="R33" s="679"/>
      <c r="S33">
        <v>170</v>
      </c>
      <c r="T33" s="15" t="s">
        <v>133</v>
      </c>
    </row>
    <row r="34" spans="1:20" ht="20.100000000000001" customHeight="1">
      <c r="A34" s="34"/>
      <c r="B34" s="119"/>
      <c r="C34" s="113"/>
      <c r="D34" s="19"/>
      <c r="E34" s="19"/>
      <c r="F34" s="119"/>
      <c r="G34" s="115"/>
      <c r="H34" s="34"/>
      <c r="I34" s="679"/>
      <c r="J34" s="679"/>
      <c r="K34" s="679"/>
      <c r="L34" s="679"/>
      <c r="O34" s="679" t="s">
        <v>130</v>
      </c>
      <c r="P34" s="679"/>
      <c r="Q34" s="679" t="s">
        <v>139</v>
      </c>
      <c r="R34" s="679"/>
      <c r="S34">
        <v>1078</v>
      </c>
      <c r="T34" s="15" t="s">
        <v>134</v>
      </c>
    </row>
    <row r="35" spans="1:20" ht="20.100000000000001" customHeight="1">
      <c r="A35" s="34"/>
      <c r="B35" s="116"/>
      <c r="C35" s="116"/>
      <c r="D35" s="116">
        <f>SUM(D31:D34)</f>
        <v>8353</v>
      </c>
      <c r="E35" s="116">
        <f>SUM(E31:E34)</f>
        <v>80</v>
      </c>
      <c r="F35" s="119">
        <f>SUM(F31:F34)</f>
        <v>464.4</v>
      </c>
      <c r="G35" s="115">
        <f>D35/F35</f>
        <v>17.986649440137814</v>
      </c>
      <c r="H35" s="116">
        <f>SUM(H31:H34)</f>
        <v>2</v>
      </c>
      <c r="I35" s="682"/>
      <c r="J35" s="682"/>
      <c r="K35" s="682"/>
      <c r="L35" s="682"/>
      <c r="O35" s="680" t="s">
        <v>142</v>
      </c>
      <c r="P35" s="681"/>
      <c r="Q35" s="679" t="s">
        <v>152</v>
      </c>
      <c r="R35" s="679"/>
      <c r="S35">
        <v>191</v>
      </c>
      <c r="T35" s="15" t="s">
        <v>135</v>
      </c>
    </row>
    <row r="38" spans="1:20" ht="15" customHeight="1">
      <c r="A38" s="683" t="s">
        <v>154</v>
      </c>
      <c r="B38" s="683"/>
      <c r="C38" s="683"/>
      <c r="D38" s="683"/>
      <c r="E38" s="683"/>
      <c r="F38" s="683"/>
      <c r="G38" s="683"/>
    </row>
    <row r="39" spans="1:20" ht="15" customHeight="1">
      <c r="A39" s="557" t="s">
        <v>113</v>
      </c>
      <c r="B39" s="557" t="s">
        <v>3</v>
      </c>
      <c r="C39" s="557" t="s">
        <v>155</v>
      </c>
      <c r="D39" s="683" t="s">
        <v>156</v>
      </c>
      <c r="E39" s="683"/>
      <c r="F39" s="683" t="s">
        <v>157</v>
      </c>
      <c r="G39" s="683"/>
    </row>
    <row r="40" spans="1:20" ht="27">
      <c r="A40" s="88" t="s">
        <v>307</v>
      </c>
      <c r="B40" s="554" t="s">
        <v>304</v>
      </c>
      <c r="C40" s="19">
        <v>192</v>
      </c>
      <c r="D40" s="683" t="s">
        <v>235</v>
      </c>
      <c r="E40" s="683"/>
      <c r="F40" s="683" t="s">
        <v>308</v>
      </c>
      <c r="G40" s="683"/>
    </row>
    <row r="46" spans="1:20" ht="15" customHeight="1">
      <c r="A46">
        <v>3183</v>
      </c>
      <c r="B46">
        <v>3441</v>
      </c>
      <c r="C46">
        <v>3378</v>
      </c>
      <c r="D46">
        <v>1779</v>
      </c>
      <c r="E46">
        <v>80</v>
      </c>
    </row>
    <row r="47" spans="1:20" ht="15" customHeight="1">
      <c r="A47">
        <v>1326</v>
      </c>
      <c r="B47">
        <v>2593</v>
      </c>
      <c r="C47">
        <v>5129</v>
      </c>
      <c r="D47">
        <v>2003</v>
      </c>
      <c r="E47">
        <v>534</v>
      </c>
    </row>
    <row r="48" spans="1:20" ht="15" customHeight="1">
      <c r="A48">
        <v>2606</v>
      </c>
      <c r="B48">
        <v>2842</v>
      </c>
      <c r="C48">
        <v>6482</v>
      </c>
      <c r="E48">
        <v>528</v>
      </c>
    </row>
    <row r="49" spans="1:5" ht="15" customHeight="1">
      <c r="A49">
        <v>2120</v>
      </c>
      <c r="B49">
        <v>876</v>
      </c>
      <c r="C49">
        <v>2275</v>
      </c>
      <c r="E49">
        <v>-12</v>
      </c>
    </row>
    <row r="50" spans="1:5" ht="15" customHeight="1">
      <c r="A50">
        <v>113</v>
      </c>
      <c r="B50">
        <v>702</v>
      </c>
      <c r="C50">
        <v>7221</v>
      </c>
    </row>
    <row r="51" spans="1:5" ht="15" customHeight="1">
      <c r="A51">
        <v>1694</v>
      </c>
      <c r="B51">
        <v>8744</v>
      </c>
      <c r="C51">
        <v>1057</v>
      </c>
    </row>
    <row r="52" spans="1:5" ht="15" customHeight="1">
      <c r="A52">
        <v>3464</v>
      </c>
      <c r="B52">
        <v>390</v>
      </c>
      <c r="C52">
        <v>9567</v>
      </c>
    </row>
    <row r="53" spans="1:5" ht="15" customHeight="1">
      <c r="A53">
        <v>4551</v>
      </c>
      <c r="B53">
        <v>1994</v>
      </c>
      <c r="C53">
        <v>1015</v>
      </c>
    </row>
    <row r="54" spans="1:5" ht="15" customHeight="1">
      <c r="A54">
        <v>640</v>
      </c>
      <c r="B54">
        <v>5825</v>
      </c>
    </row>
    <row r="55" spans="1:5" ht="15" customHeight="1">
      <c r="A55">
        <v>3629</v>
      </c>
      <c r="B55">
        <v>10310</v>
      </c>
    </row>
    <row r="56" spans="1:5" ht="15" customHeight="1">
      <c r="A56">
        <v>1391</v>
      </c>
    </row>
    <row r="57" spans="1:5" ht="15" customHeight="1">
      <c r="A57">
        <v>5610</v>
      </c>
    </row>
    <row r="58" spans="1:5" ht="15" customHeight="1">
      <c r="A58">
        <v>2973</v>
      </c>
    </row>
    <row r="59" spans="1:5" ht="15" customHeight="1">
      <c r="A59">
        <v>7022</v>
      </c>
    </row>
    <row r="60" spans="1:5" ht="15" customHeight="1">
      <c r="A60">
        <v>7510</v>
      </c>
    </row>
    <row r="61" spans="1:5" ht="15" customHeight="1">
      <c r="A61">
        <v>4285</v>
      </c>
    </row>
    <row r="62" spans="1:5" ht="15" customHeight="1">
      <c r="A62">
        <v>10971</v>
      </c>
    </row>
  </sheetData>
  <mergeCells count="57">
    <mergeCell ref="A1:H1"/>
    <mergeCell ref="C2:D2"/>
    <mergeCell ref="C3:D3"/>
    <mergeCell ref="C4:D4"/>
    <mergeCell ref="C5:D5"/>
    <mergeCell ref="C7:D7"/>
    <mergeCell ref="C8:D8"/>
    <mergeCell ref="C9:D9"/>
    <mergeCell ref="C11:D11"/>
    <mergeCell ref="C20:D20"/>
    <mergeCell ref="C21:D21"/>
    <mergeCell ref="C22:D22"/>
    <mergeCell ref="C23:D23"/>
    <mergeCell ref="C12:D12"/>
    <mergeCell ref="C13:D13"/>
    <mergeCell ref="C14:D14"/>
    <mergeCell ref="C15:D15"/>
    <mergeCell ref="C16:D16"/>
    <mergeCell ref="C17:D17"/>
    <mergeCell ref="Q30:R30"/>
    <mergeCell ref="I31:J31"/>
    <mergeCell ref="K31:L31"/>
    <mergeCell ref="O31:P31"/>
    <mergeCell ref="Q31:R31"/>
    <mergeCell ref="I30:J30"/>
    <mergeCell ref="K30:L30"/>
    <mergeCell ref="Q32:R32"/>
    <mergeCell ref="I33:J33"/>
    <mergeCell ref="K33:L33"/>
    <mergeCell ref="O33:P33"/>
    <mergeCell ref="Q33:R33"/>
    <mergeCell ref="Q34:R34"/>
    <mergeCell ref="I35:J35"/>
    <mergeCell ref="K35:L35"/>
    <mergeCell ref="O35:P35"/>
    <mergeCell ref="Q35:R35"/>
    <mergeCell ref="C6:D6"/>
    <mergeCell ref="C10:D10"/>
    <mergeCell ref="I34:J34"/>
    <mergeCell ref="K34:L34"/>
    <mergeCell ref="O34:P34"/>
    <mergeCell ref="I32:J32"/>
    <mergeCell ref="K32:L32"/>
    <mergeCell ref="O32:P32"/>
    <mergeCell ref="O30:P30"/>
    <mergeCell ref="C24:D24"/>
    <mergeCell ref="C25:D25"/>
    <mergeCell ref="C26:D26"/>
    <mergeCell ref="A29:F29"/>
    <mergeCell ref="K29:L29"/>
    <mergeCell ref="C18:D18"/>
    <mergeCell ref="C19:D19"/>
    <mergeCell ref="A38:G38"/>
    <mergeCell ref="D39:E39"/>
    <mergeCell ref="F39:G39"/>
    <mergeCell ref="D40:E40"/>
    <mergeCell ref="F40:G40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2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AY123"/>
  <sheetViews>
    <sheetView topLeftCell="A57" zoomScale="90" zoomScaleNormal="90" workbookViewId="0">
      <selection activeCell="K72" sqref="K72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339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551"/>
      <c r="B3" s="705" t="s">
        <v>65</v>
      </c>
      <c r="C3" s="706"/>
      <c r="D3" s="707"/>
      <c r="E3" s="562" t="s">
        <v>65</v>
      </c>
      <c r="F3" s="705" t="s">
        <v>67</v>
      </c>
      <c r="G3" s="707"/>
      <c r="H3" s="564"/>
      <c r="I3" s="562" t="s">
        <v>66</v>
      </c>
      <c r="J3" s="36"/>
      <c r="L3" s="698" t="s">
        <v>86</v>
      </c>
      <c r="M3" s="698"/>
      <c r="O3" s="551"/>
      <c r="P3" s="699" t="s">
        <v>65</v>
      </c>
      <c r="Q3" s="699"/>
      <c r="R3" s="699"/>
      <c r="S3" s="562" t="s">
        <v>65</v>
      </c>
      <c r="T3" s="562"/>
      <c r="U3" s="562" t="s">
        <v>67</v>
      </c>
      <c r="V3" s="27"/>
      <c r="X3" s="698" t="s">
        <v>86</v>
      </c>
      <c r="Y3" s="698"/>
      <c r="AA3" s="551"/>
      <c r="AB3" s="699" t="s">
        <v>65</v>
      </c>
      <c r="AC3" s="699"/>
      <c r="AD3" s="699"/>
      <c r="AE3" s="562" t="s">
        <v>65</v>
      </c>
      <c r="AF3" s="562"/>
      <c r="AG3" s="562" t="s">
        <v>69</v>
      </c>
      <c r="AH3" s="27"/>
      <c r="AK3" s="698" t="s">
        <v>86</v>
      </c>
      <c r="AL3" s="698"/>
      <c r="AN3" s="551"/>
      <c r="AO3" s="699" t="s">
        <v>65</v>
      </c>
      <c r="AP3" s="699"/>
      <c r="AQ3" s="699"/>
      <c r="AR3" s="562" t="s">
        <v>65</v>
      </c>
      <c r="AS3" s="562"/>
      <c r="AT3" s="562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563" t="s">
        <v>6</v>
      </c>
      <c r="E4" s="563" t="s">
        <v>104</v>
      </c>
      <c r="F4" s="563" t="s">
        <v>0</v>
      </c>
      <c r="G4" s="563" t="s">
        <v>68</v>
      </c>
      <c r="H4" s="563" t="s">
        <v>81</v>
      </c>
      <c r="I4" s="563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563" t="s">
        <v>6</v>
      </c>
      <c r="S4" s="563" t="s">
        <v>104</v>
      </c>
      <c r="T4" s="563" t="s">
        <v>81</v>
      </c>
      <c r="U4" s="563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563" t="s">
        <v>6</v>
      </c>
      <c r="AE4" s="563" t="s">
        <v>104</v>
      </c>
      <c r="AF4" s="563" t="s">
        <v>81</v>
      </c>
      <c r="AG4" s="563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563" t="s">
        <v>6</v>
      </c>
      <c r="AR4" s="563" t="s">
        <v>104</v>
      </c>
      <c r="AS4" s="563" t="s">
        <v>81</v>
      </c>
      <c r="AT4" s="563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4663</v>
      </c>
      <c r="C5" s="24">
        <v>108</v>
      </c>
      <c r="D5" s="24"/>
      <c r="E5" s="24">
        <v>221</v>
      </c>
      <c r="F5" s="24"/>
      <c r="G5" s="24"/>
      <c r="H5" s="22">
        <f t="shared" ref="H5:H18" si="0">B5-D5</f>
        <v>4663</v>
      </c>
      <c r="I5" s="22">
        <f t="shared" ref="I5:I18" si="1">G5+F5</f>
        <v>0</v>
      </c>
      <c r="J5" s="38">
        <f>B5/928.72</f>
        <v>5.0208889654578339</v>
      </c>
      <c r="K5" s="559"/>
      <c r="L5" s="559"/>
      <c r="M5" s="559"/>
      <c r="N5" s="559"/>
      <c r="O5" s="26" t="s">
        <v>70</v>
      </c>
      <c r="P5" s="23">
        <v>13573</v>
      </c>
      <c r="Q5" s="24">
        <v>126</v>
      </c>
      <c r="R5" s="24"/>
      <c r="S5" s="24">
        <v>766</v>
      </c>
      <c r="T5" s="22">
        <f t="shared" ref="T5:T28" si="2">P5-R5</f>
        <v>13573</v>
      </c>
      <c r="U5" s="24"/>
      <c r="V5" s="44">
        <f>P5/1191.62</f>
        <v>11.390376126617547</v>
      </c>
      <c r="AA5" s="26" t="s">
        <v>143</v>
      </c>
      <c r="AB5" s="89">
        <v>23723</v>
      </c>
      <c r="AC5" s="89">
        <v>233</v>
      </c>
      <c r="AD5" s="89"/>
      <c r="AE5" s="89">
        <v>657</v>
      </c>
      <c r="AF5" s="22">
        <f t="shared" ref="AF5:AF28" si="3">AB5-AD5</f>
        <v>23723</v>
      </c>
      <c r="AG5" s="89"/>
      <c r="AH5" s="44">
        <f>SUM(AB5:AB6)/384.4</f>
        <v>86.342351716961502</v>
      </c>
      <c r="AJ5" s="21"/>
      <c r="AN5" s="26" t="s">
        <v>82</v>
      </c>
      <c r="AO5" s="89">
        <v>19821</v>
      </c>
      <c r="AP5" s="89">
        <v>229</v>
      </c>
      <c r="AQ5" s="89"/>
      <c r="AR5" s="89">
        <v>840</v>
      </c>
      <c r="AS5" s="22">
        <f t="shared" ref="AS5:AS28" si="4">AO5-AQ5</f>
        <v>19821</v>
      </c>
      <c r="AT5" s="89"/>
      <c r="AU5" s="44">
        <f>SUM(AO5:AO6)/384.4</f>
        <v>51.563475546305938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559"/>
      <c r="L6" s="559"/>
      <c r="M6" s="559"/>
      <c r="N6" s="559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9467</v>
      </c>
      <c r="AC6" s="89">
        <v>129</v>
      </c>
      <c r="AD6" s="89"/>
      <c r="AE6" s="89">
        <v>53</v>
      </c>
      <c r="AF6" s="22">
        <f t="shared" si="3"/>
        <v>9467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6604</v>
      </c>
      <c r="C7" s="24">
        <v>128</v>
      </c>
      <c r="D7" s="24"/>
      <c r="E7" s="24">
        <v>70</v>
      </c>
      <c r="F7" s="24"/>
      <c r="G7" s="24"/>
      <c r="H7" s="22">
        <f t="shared" si="0"/>
        <v>6604</v>
      </c>
      <c r="I7" s="22">
        <f t="shared" si="1"/>
        <v>0</v>
      </c>
      <c r="J7" s="38">
        <f>B7/902.14</f>
        <v>7.3203715609550626</v>
      </c>
      <c r="K7" s="559"/>
      <c r="L7" s="559"/>
      <c r="M7" s="559"/>
      <c r="N7" s="559"/>
      <c r="O7" s="26" t="s">
        <v>8</v>
      </c>
      <c r="P7" s="23">
        <v>18573</v>
      </c>
      <c r="Q7" s="24">
        <v>181</v>
      </c>
      <c r="R7" s="24"/>
      <c r="S7" s="24">
        <v>180</v>
      </c>
      <c r="T7" s="22">
        <f t="shared" si="2"/>
        <v>18573</v>
      </c>
      <c r="U7" s="24"/>
      <c r="V7" s="44">
        <f>P7/949.48</f>
        <v>19.561233517293676</v>
      </c>
      <c r="AA7" s="26" t="s">
        <v>145</v>
      </c>
      <c r="AB7" s="23">
        <v>9372</v>
      </c>
      <c r="AC7" s="24">
        <v>137</v>
      </c>
      <c r="AD7" s="24"/>
      <c r="AE7" s="24">
        <v>464</v>
      </c>
      <c r="AF7" s="22">
        <f t="shared" si="3"/>
        <v>9372</v>
      </c>
      <c r="AG7" s="24"/>
      <c r="AH7" s="44">
        <f>AB7/550.22</f>
        <v>17.033186725309875</v>
      </c>
      <c r="AJ7" s="21"/>
      <c r="AN7" s="26" t="s">
        <v>74</v>
      </c>
      <c r="AO7" s="23">
        <v>10718</v>
      </c>
      <c r="AP7" s="24">
        <v>103</v>
      </c>
      <c r="AQ7" s="24"/>
      <c r="AR7" s="24">
        <v>428</v>
      </c>
      <c r="AS7" s="22">
        <f t="shared" si="4"/>
        <v>10718</v>
      </c>
      <c r="AT7" s="24"/>
      <c r="AU7" s="44">
        <f>AO7/550.22</f>
        <v>19.479480934898767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559"/>
      <c r="L8" s="559"/>
      <c r="M8" s="559"/>
      <c r="N8" s="559"/>
      <c r="O8" s="26"/>
      <c r="P8" s="23"/>
      <c r="Q8" s="24"/>
      <c r="R8" s="24"/>
      <c r="S8" s="24">
        <v>363</v>
      </c>
      <c r="T8" s="22">
        <f t="shared" si="2"/>
        <v>0</v>
      </c>
      <c r="U8" s="24"/>
      <c r="V8" s="44"/>
      <c r="AA8" s="26"/>
      <c r="AB8" s="23"/>
      <c r="AC8" s="24"/>
      <c r="AD8" s="24"/>
      <c r="AE8" s="24">
        <v>1305</v>
      </c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5548</v>
      </c>
      <c r="C9" s="24">
        <v>136</v>
      </c>
      <c r="D9" s="24"/>
      <c r="E9" s="24">
        <v>107</v>
      </c>
      <c r="F9" s="24"/>
      <c r="G9" s="24"/>
      <c r="H9" s="22">
        <f t="shared" si="0"/>
        <v>5548</v>
      </c>
      <c r="I9" s="22">
        <f t="shared" si="1"/>
        <v>0</v>
      </c>
      <c r="J9" s="38">
        <f>B9/1006.28</f>
        <v>5.5133759987279882</v>
      </c>
      <c r="K9" s="559"/>
      <c r="L9" s="559"/>
      <c r="M9" s="559"/>
      <c r="N9" s="559"/>
      <c r="O9" s="26" t="s">
        <v>10</v>
      </c>
      <c r="P9" s="23">
        <v>15537</v>
      </c>
      <c r="Q9" s="24">
        <v>209</v>
      </c>
      <c r="R9" s="24"/>
      <c r="S9" s="24">
        <v>923</v>
      </c>
      <c r="T9" s="22">
        <f t="shared" si="2"/>
        <v>15537</v>
      </c>
      <c r="U9" s="24"/>
      <c r="V9" s="44">
        <f>P9/902.14</f>
        <v>17.222382335335979</v>
      </c>
      <c r="AA9" s="26" t="s">
        <v>80</v>
      </c>
      <c r="AB9" s="23">
        <v>6989</v>
      </c>
      <c r="AC9" s="24">
        <v>162</v>
      </c>
      <c r="AD9" s="24"/>
      <c r="AE9" s="24">
        <v>191</v>
      </c>
      <c r="AF9" s="22">
        <f t="shared" si="3"/>
        <v>6989</v>
      </c>
      <c r="AG9" s="24"/>
      <c r="AH9" s="44">
        <f>AB9/555.02</f>
        <v>12.592339014810278</v>
      </c>
      <c r="AI9" s="559">
        <v>0</v>
      </c>
      <c r="AJ9" s="21"/>
      <c r="AN9" s="26" t="s">
        <v>18</v>
      </c>
      <c r="AO9" s="89">
        <v>11094</v>
      </c>
      <c r="AP9" s="89">
        <v>134</v>
      </c>
      <c r="AQ9" s="89"/>
      <c r="AR9" s="89">
        <v>162</v>
      </c>
      <c r="AS9" s="22">
        <f t="shared" si="4"/>
        <v>11094</v>
      </c>
      <c r="AT9" s="89"/>
      <c r="AU9" s="44">
        <f>AO9/862.06</f>
        <v>12.86917383940793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559"/>
      <c r="L10" s="559"/>
      <c r="M10" s="559"/>
      <c r="N10" s="559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559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3190</v>
      </c>
      <c r="C11" s="24">
        <v>109</v>
      </c>
      <c r="D11" s="24"/>
      <c r="E11" s="24">
        <v>244</v>
      </c>
      <c r="F11" s="24"/>
      <c r="G11" s="24"/>
      <c r="H11" s="22">
        <f t="shared" si="0"/>
        <v>3190</v>
      </c>
      <c r="I11" s="22">
        <f t="shared" si="1"/>
        <v>0</v>
      </c>
      <c r="J11" s="38">
        <f>B11/1264.24</f>
        <v>2.5232550781497185</v>
      </c>
      <c r="K11" s="559"/>
      <c r="L11" s="559"/>
      <c r="M11" s="559"/>
      <c r="N11" s="559">
        <v>10726</v>
      </c>
      <c r="O11" s="26" t="s">
        <v>72</v>
      </c>
      <c r="P11" s="23">
        <v>9275</v>
      </c>
      <c r="Q11" s="24">
        <v>232</v>
      </c>
      <c r="R11" s="24"/>
      <c r="S11" s="24">
        <v>365</v>
      </c>
      <c r="T11" s="22">
        <f t="shared" si="2"/>
        <v>9275</v>
      </c>
      <c r="U11" s="24"/>
      <c r="V11" s="44">
        <f>P11/992.14</f>
        <v>9.3484790452960276</v>
      </c>
      <c r="AA11" s="26" t="s">
        <v>76</v>
      </c>
      <c r="AB11" s="23">
        <v>15314</v>
      </c>
      <c r="AC11" s="24">
        <v>309</v>
      </c>
      <c r="AD11" s="24"/>
      <c r="AE11" s="24">
        <v>344</v>
      </c>
      <c r="AF11" s="22">
        <f t="shared" si="3"/>
        <v>15314</v>
      </c>
      <c r="AG11" s="24"/>
      <c r="AH11" s="44">
        <f>AB11/555.02</f>
        <v>27.591798493747973</v>
      </c>
      <c r="AI11" s="559">
        <v>0</v>
      </c>
      <c r="AJ11" s="21"/>
      <c r="AN11" s="26" t="s">
        <v>18</v>
      </c>
      <c r="AO11" s="23">
        <v>13997</v>
      </c>
      <c r="AP11" s="24">
        <v>148</v>
      </c>
      <c r="AQ11" s="24"/>
      <c r="AR11" s="24">
        <v>325</v>
      </c>
      <c r="AS11" s="22">
        <f t="shared" si="4"/>
        <v>13997</v>
      </c>
      <c r="AT11" s="24"/>
      <c r="AU11" s="44">
        <f>AO11/555.02</f>
        <v>25.218911030233144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559"/>
      <c r="L12" s="559"/>
      <c r="M12" s="559"/>
      <c r="N12" s="559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>
        <v>647</v>
      </c>
      <c r="AF12" s="22">
        <f t="shared" si="3"/>
        <v>0</v>
      </c>
      <c r="AG12" s="24"/>
      <c r="AH12" s="44"/>
      <c r="AI12" s="559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15106</v>
      </c>
      <c r="C13" s="24">
        <v>94</v>
      </c>
      <c r="D13" s="24"/>
      <c r="E13" s="24">
        <v>36</v>
      </c>
      <c r="F13" s="24"/>
      <c r="G13" s="24"/>
      <c r="H13" s="22">
        <f t="shared" si="0"/>
        <v>15106</v>
      </c>
      <c r="I13" s="22">
        <f t="shared" si="1"/>
        <v>0</v>
      </c>
      <c r="J13" s="38">
        <f>B13/952.08</f>
        <v>15.866313755146626</v>
      </c>
      <c r="K13" s="559"/>
      <c r="L13" s="559"/>
      <c r="M13" s="559"/>
      <c r="N13" s="559">
        <v>0</v>
      </c>
      <c r="O13" s="26" t="s">
        <v>71</v>
      </c>
      <c r="P13" s="23">
        <v>10887</v>
      </c>
      <c r="Q13" s="24">
        <v>156</v>
      </c>
      <c r="R13" s="24"/>
      <c r="S13" s="24">
        <v>432</v>
      </c>
      <c r="T13" s="22">
        <f t="shared" si="2"/>
        <v>10887</v>
      </c>
      <c r="U13" s="24"/>
      <c r="V13" s="44">
        <f>SUM(P13:P14)/463.52</f>
        <v>23.487659647911634</v>
      </c>
      <c r="AA13" s="26" t="s">
        <v>78</v>
      </c>
      <c r="AB13" s="23">
        <v>13674</v>
      </c>
      <c r="AC13" s="24">
        <v>233</v>
      </c>
      <c r="AD13" s="24"/>
      <c r="AE13" s="24">
        <v>699</v>
      </c>
      <c r="AF13" s="22">
        <f t="shared" si="3"/>
        <v>13674</v>
      </c>
      <c r="AG13" s="24"/>
      <c r="AH13" s="44">
        <f>AB13/555.02</f>
        <v>24.636950019819107</v>
      </c>
      <c r="AI13" s="559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559"/>
      <c r="L14" s="559"/>
      <c r="M14" s="559"/>
      <c r="N14" s="559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559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559"/>
      <c r="L15" s="559"/>
      <c r="M15" s="559"/>
      <c r="N15" s="559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17762</v>
      </c>
      <c r="AC15" s="24">
        <v>302</v>
      </c>
      <c r="AD15" s="24"/>
      <c r="AE15" s="24">
        <v>570</v>
      </c>
      <c r="AF15" s="22">
        <f t="shared" si="3"/>
        <v>17762</v>
      </c>
      <c r="AG15" s="24"/>
      <c r="AH15" s="44">
        <f>AB15/355.58</f>
        <v>49.952190786883406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559"/>
      <c r="L16" s="559"/>
      <c r="M16" s="559"/>
      <c r="N16" s="559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559"/>
      <c r="L17" s="559"/>
      <c r="M17" s="559"/>
      <c r="N17" s="559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15416</v>
      </c>
      <c r="AC17" s="24">
        <v>249</v>
      </c>
      <c r="AD17" s="24"/>
      <c r="AE17" s="24">
        <v>387</v>
      </c>
      <c r="AF17" s="22">
        <f t="shared" si="3"/>
        <v>15416</v>
      </c>
      <c r="AG17" s="24"/>
      <c r="AH17" s="44">
        <f>AB17/568.06</f>
        <v>27.137978382565226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>
        <v>107558</v>
      </c>
      <c r="G18" s="24"/>
      <c r="H18" s="22">
        <f t="shared" si="0"/>
        <v>0</v>
      </c>
      <c r="I18" s="22">
        <f t="shared" si="1"/>
        <v>107558</v>
      </c>
      <c r="J18" s="38"/>
      <c r="K18" s="559"/>
      <c r="L18" s="559"/>
      <c r="M18" s="559"/>
      <c r="N18" s="559"/>
      <c r="O18" s="35"/>
      <c r="P18" s="23"/>
      <c r="Q18" s="24"/>
      <c r="R18" s="24"/>
      <c r="S18" s="24"/>
      <c r="T18" s="22">
        <f t="shared" si="2"/>
        <v>0</v>
      </c>
      <c r="U18" s="24">
        <v>27184</v>
      </c>
      <c r="V18" s="44"/>
      <c r="AA18" s="26"/>
      <c r="AB18" s="23"/>
      <c r="AC18" s="24"/>
      <c r="AD18" s="24"/>
      <c r="AE18" s="24"/>
      <c r="AF18" s="22">
        <f t="shared" si="3"/>
        <v>0</v>
      </c>
      <c r="AG18" s="24">
        <v>38905</v>
      </c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>
        <v>28163</v>
      </c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559"/>
      <c r="L19" s="559"/>
      <c r="M19" s="559"/>
      <c r="N19" s="559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12494</v>
      </c>
      <c r="AC19" s="24">
        <v>228</v>
      </c>
      <c r="AD19" s="24"/>
      <c r="AE19" s="24">
        <v>64</v>
      </c>
      <c r="AF19" s="22">
        <f t="shared" si="3"/>
        <v>12494</v>
      </c>
      <c r="AG19" s="24"/>
      <c r="AH19" s="44">
        <f>AB19/555.02</f>
        <v>22.510900508089801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559"/>
      <c r="L20" s="559"/>
      <c r="M20" s="559"/>
      <c r="N20" s="559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559"/>
      <c r="L21" s="559"/>
      <c r="M21" s="559"/>
      <c r="N21" s="559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559"/>
      <c r="L22" s="559"/>
      <c r="M22" s="559"/>
      <c r="N22" s="559"/>
      <c r="O22" s="25" t="s">
        <v>109</v>
      </c>
      <c r="P22" s="23">
        <f>S29</f>
        <v>3029</v>
      </c>
      <c r="Q22" s="24"/>
      <c r="R22" s="24"/>
      <c r="S22" s="24"/>
      <c r="T22" s="22">
        <f t="shared" si="2"/>
        <v>3029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678</v>
      </c>
      <c r="C23" s="89"/>
      <c r="D23" s="89"/>
      <c r="E23" s="89"/>
      <c r="F23" s="89"/>
      <c r="G23" s="89"/>
      <c r="H23" s="22"/>
      <c r="I23" s="22"/>
      <c r="J23" s="39"/>
      <c r="K23" s="559"/>
      <c r="L23" s="559"/>
      <c r="M23" s="559"/>
      <c r="N23" s="559"/>
      <c r="O23" s="25" t="s">
        <v>110</v>
      </c>
      <c r="P23" s="23">
        <f>D74</f>
        <v>0</v>
      </c>
      <c r="Q23" s="24"/>
      <c r="R23" s="24"/>
      <c r="S23" s="24"/>
      <c r="T23" s="22">
        <f t="shared" si="2"/>
        <v>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559"/>
      <c r="L24" s="559"/>
      <c r="M24" s="559"/>
      <c r="N24" s="559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559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559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559"/>
      <c r="L25" s="559"/>
      <c r="M25" s="559"/>
      <c r="N25" s="559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5381</v>
      </c>
      <c r="AC25" s="24"/>
      <c r="AD25" s="24"/>
      <c r="AE25" s="24"/>
      <c r="AF25" s="22">
        <f t="shared" si="3"/>
        <v>5381</v>
      </c>
      <c r="AG25" s="24"/>
      <c r="AH25" s="44"/>
      <c r="AJ25" s="559"/>
      <c r="AN25" s="26" t="s">
        <v>109</v>
      </c>
      <c r="AO25" s="23">
        <f>AR29</f>
        <v>1755</v>
      </c>
      <c r="AP25" s="24"/>
      <c r="AQ25" s="24"/>
      <c r="AR25" s="24"/>
      <c r="AS25" s="22">
        <f t="shared" si="4"/>
        <v>1755</v>
      </c>
      <c r="AT25" s="24"/>
      <c r="AU25" s="44"/>
      <c r="AW25" s="559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559"/>
      <c r="L26" s="559"/>
      <c r="M26" s="559"/>
      <c r="N26" s="559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2520</v>
      </c>
      <c r="AC26" s="24"/>
      <c r="AD26" s="24"/>
      <c r="AE26" s="24"/>
      <c r="AF26" s="22">
        <f t="shared" si="3"/>
        <v>2520</v>
      </c>
      <c r="AG26" s="24"/>
      <c r="AH26" s="44"/>
      <c r="AJ26" s="559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559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559"/>
      <c r="L27" s="559"/>
      <c r="M27" s="559"/>
      <c r="N27" s="559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559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559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559"/>
      <c r="L28" s="559"/>
      <c r="M28" s="559"/>
      <c r="N28" s="559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559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559"/>
    </row>
    <row r="29" spans="1:51" ht="24.75" customHeight="1">
      <c r="A29" s="26" t="s">
        <v>19</v>
      </c>
      <c r="B29" s="28">
        <f t="shared" ref="B29:I29" si="5">SUM(B5:B28)</f>
        <v>35789</v>
      </c>
      <c r="C29" s="28">
        <f t="shared" si="5"/>
        <v>575</v>
      </c>
      <c r="D29" s="28">
        <f t="shared" si="5"/>
        <v>0</v>
      </c>
      <c r="E29" s="28">
        <f t="shared" si="5"/>
        <v>678</v>
      </c>
      <c r="F29" s="28">
        <f t="shared" si="5"/>
        <v>107558</v>
      </c>
      <c r="G29" s="28">
        <f t="shared" si="5"/>
        <v>0</v>
      </c>
      <c r="H29" s="28">
        <f t="shared" si="5"/>
        <v>35111</v>
      </c>
      <c r="I29" s="28">
        <f t="shared" si="5"/>
        <v>107558</v>
      </c>
      <c r="J29" s="28"/>
      <c r="K29" s="559"/>
      <c r="L29" s="41">
        <f>SUM(L5:L28)</f>
        <v>0</v>
      </c>
      <c r="M29" s="41">
        <f>SUM(M5:M28)</f>
        <v>0</v>
      </c>
      <c r="N29" s="559"/>
      <c r="O29" s="26" t="s">
        <v>19</v>
      </c>
      <c r="P29" s="28">
        <f t="shared" ref="P29:U29" si="6">SUM(P5:P28)</f>
        <v>70874</v>
      </c>
      <c r="Q29" s="28">
        <f t="shared" si="6"/>
        <v>904</v>
      </c>
      <c r="R29" s="28">
        <f t="shared" si="6"/>
        <v>0</v>
      </c>
      <c r="S29" s="28">
        <f t="shared" si="6"/>
        <v>3029</v>
      </c>
      <c r="T29" s="28">
        <f t="shared" si="6"/>
        <v>70874</v>
      </c>
      <c r="U29" s="28">
        <f t="shared" si="6"/>
        <v>27184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132112</v>
      </c>
      <c r="AC29" s="28">
        <f t="shared" si="7"/>
        <v>1982</v>
      </c>
      <c r="AD29" s="28">
        <f t="shared" si="7"/>
        <v>0</v>
      </c>
      <c r="AE29" s="28">
        <f t="shared" si="7"/>
        <v>5381</v>
      </c>
      <c r="AF29" s="28">
        <f t="shared" si="7"/>
        <v>132112</v>
      </c>
      <c r="AG29" s="28">
        <f t="shared" si="7"/>
        <v>38905</v>
      </c>
      <c r="AH29" s="27"/>
      <c r="AJ29" s="559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57385</v>
      </c>
      <c r="AP29" s="28">
        <f t="shared" si="8"/>
        <v>614</v>
      </c>
      <c r="AQ29" s="28">
        <f t="shared" si="8"/>
        <v>0</v>
      </c>
      <c r="AR29" s="28">
        <f t="shared" si="8"/>
        <v>1755</v>
      </c>
      <c r="AS29" s="28">
        <f t="shared" si="8"/>
        <v>57385</v>
      </c>
      <c r="AT29" s="28">
        <f t="shared" si="8"/>
        <v>28163</v>
      </c>
      <c r="AU29" s="27"/>
      <c r="AW29" s="559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143347</v>
      </c>
      <c r="O32" s="25" t="s">
        <v>4</v>
      </c>
      <c r="P32">
        <f>P29-R29+U29</f>
        <v>98058</v>
      </c>
      <c r="AA32" s="25" t="s">
        <v>4</v>
      </c>
      <c r="AB32">
        <f>AB29-AD29+AG29</f>
        <v>171017</v>
      </c>
      <c r="AN32" s="25" t="s">
        <v>4</v>
      </c>
      <c r="AO32">
        <f>AO29-AQ29+AT29</f>
        <v>85548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563" t="s">
        <v>104</v>
      </c>
      <c r="N36" s="50" t="s">
        <v>3</v>
      </c>
      <c r="O36" s="50" t="s">
        <v>4</v>
      </c>
      <c r="P36" s="52" t="s">
        <v>5</v>
      </c>
      <c r="Q36" s="563" t="s">
        <v>104</v>
      </c>
    </row>
    <row r="37" spans="1:20" ht="24.95" customHeight="1">
      <c r="A37" s="45" t="s">
        <v>9</v>
      </c>
      <c r="B37" s="1">
        <v>5129</v>
      </c>
      <c r="C37" s="1">
        <v>152</v>
      </c>
      <c r="D37" s="89"/>
      <c r="E37" s="89"/>
      <c r="F37" s="89"/>
      <c r="I37" s="708" t="s">
        <v>41</v>
      </c>
      <c r="J37" s="709"/>
      <c r="K37" s="1">
        <v>2991</v>
      </c>
      <c r="L37" s="1">
        <v>194</v>
      </c>
      <c r="M37" s="89">
        <v>132</v>
      </c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/>
      <c r="C38" s="1"/>
      <c r="D38" s="89"/>
      <c r="E38" s="89"/>
      <c r="F38" s="89"/>
      <c r="I38" s="708" t="s">
        <v>43</v>
      </c>
      <c r="J38" s="709"/>
      <c r="K38" s="1">
        <v>3394</v>
      </c>
      <c r="L38" s="1">
        <v>147</v>
      </c>
      <c r="M38" s="89">
        <v>96</v>
      </c>
      <c r="N38" s="102" t="s">
        <v>39</v>
      </c>
      <c r="O38" s="1">
        <v>6020</v>
      </c>
      <c r="P38" s="47">
        <v>192</v>
      </c>
      <c r="Q38" s="89">
        <v>27</v>
      </c>
    </row>
    <row r="39" spans="1:20" ht="24.95" customHeight="1">
      <c r="A39" s="45" t="s">
        <v>12</v>
      </c>
      <c r="B39" s="1">
        <v>3426</v>
      </c>
      <c r="C39" s="1">
        <v>92</v>
      </c>
      <c r="D39" s="89">
        <v>133</v>
      </c>
      <c r="E39" s="89"/>
      <c r="F39" s="89"/>
      <c r="I39" s="694" t="s">
        <v>23</v>
      </c>
      <c r="J39" s="695"/>
      <c r="K39" s="1">
        <v>7699</v>
      </c>
      <c r="L39" s="1">
        <v>583</v>
      </c>
      <c r="M39" s="89">
        <v>175</v>
      </c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2943</v>
      </c>
      <c r="C40" s="1">
        <v>160</v>
      </c>
      <c r="D40" s="89">
        <v>18</v>
      </c>
      <c r="E40" s="89"/>
      <c r="F40" s="89"/>
      <c r="G40" s="559">
        <v>0</v>
      </c>
      <c r="I40" s="694" t="s">
        <v>25</v>
      </c>
      <c r="J40" s="695"/>
      <c r="K40" s="1">
        <v>10577</v>
      </c>
      <c r="L40" s="1">
        <v>304</v>
      </c>
      <c r="M40" s="89">
        <v>322</v>
      </c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>
        <v>4580</v>
      </c>
      <c r="C41" s="1">
        <v>241</v>
      </c>
      <c r="D41" s="89">
        <v>52</v>
      </c>
      <c r="E41" s="89"/>
      <c r="F41" s="89"/>
      <c r="G41" s="559">
        <v>0</v>
      </c>
      <c r="I41" s="694" t="s">
        <v>28</v>
      </c>
      <c r="J41" s="695"/>
      <c r="K41" s="1">
        <v>7051</v>
      </c>
      <c r="L41" s="1">
        <v>162</v>
      </c>
      <c r="M41" s="89">
        <v>58</v>
      </c>
      <c r="N41" s="49" t="s">
        <v>22</v>
      </c>
      <c r="O41" s="1"/>
      <c r="P41" s="47"/>
      <c r="Q41" s="89"/>
    </row>
    <row r="42" spans="1:20" ht="24.95" customHeight="1">
      <c r="A42" s="45" t="s">
        <v>17</v>
      </c>
      <c r="B42" s="1">
        <v>4320</v>
      </c>
      <c r="C42" s="1">
        <v>143</v>
      </c>
      <c r="D42" s="89">
        <v>53</v>
      </c>
      <c r="E42" s="89"/>
      <c r="F42" s="89"/>
      <c r="G42" s="559">
        <v>0</v>
      </c>
      <c r="I42" s="694" t="s">
        <v>33</v>
      </c>
      <c r="J42" s="695"/>
      <c r="K42" s="1">
        <v>2308</v>
      </c>
      <c r="L42" s="1">
        <v>131</v>
      </c>
      <c r="M42" s="89">
        <v>68</v>
      </c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>
        <v>2036</v>
      </c>
      <c r="C43" s="1">
        <v>117</v>
      </c>
      <c r="D43" s="89">
        <v>24</v>
      </c>
      <c r="E43" s="89"/>
      <c r="F43" s="89"/>
      <c r="G43" s="559">
        <v>0</v>
      </c>
      <c r="I43" s="694" t="s">
        <v>30</v>
      </c>
      <c r="J43" s="695"/>
      <c r="K43" s="1">
        <v>5829</v>
      </c>
      <c r="L43" s="1">
        <v>363</v>
      </c>
      <c r="M43" s="89">
        <v>130</v>
      </c>
      <c r="N43" s="46" t="s">
        <v>27</v>
      </c>
      <c r="O43" s="1">
        <v>3540</v>
      </c>
      <c r="P43" s="47">
        <v>253</v>
      </c>
      <c r="Q43" s="89">
        <v>43</v>
      </c>
    </row>
    <row r="44" spans="1:20" ht="24.95" customHeight="1">
      <c r="A44" s="45" t="s">
        <v>103</v>
      </c>
      <c r="B44" s="1"/>
      <c r="C44" s="1"/>
      <c r="D44" s="89"/>
      <c r="E44" s="89"/>
      <c r="F44" s="89"/>
      <c r="G44" s="559">
        <f>SUM(G40:G43)</f>
        <v>0</v>
      </c>
      <c r="I44" s="694" t="s">
        <v>38</v>
      </c>
      <c r="J44" s="695"/>
      <c r="K44" s="1">
        <v>3696</v>
      </c>
      <c r="L44" s="1">
        <v>197</v>
      </c>
      <c r="M44" s="89">
        <v>60</v>
      </c>
      <c r="N44" s="46" t="s">
        <v>26</v>
      </c>
      <c r="O44" s="83">
        <v>5313</v>
      </c>
      <c r="P44" s="84">
        <v>319</v>
      </c>
      <c r="Q44" s="89">
        <v>213</v>
      </c>
      <c r="T44" s="110"/>
    </row>
    <row r="45" spans="1:20" ht="24.95" customHeight="1">
      <c r="A45" s="45" t="s">
        <v>90</v>
      </c>
      <c r="B45" s="1">
        <v>13307</v>
      </c>
      <c r="C45" s="1">
        <v>189</v>
      </c>
      <c r="D45" s="89">
        <v>440</v>
      </c>
      <c r="E45" s="89"/>
      <c r="F45" s="89">
        <v>7837</v>
      </c>
      <c r="G45" s="559"/>
      <c r="I45" s="694" t="s">
        <v>35</v>
      </c>
      <c r="J45" s="695"/>
      <c r="K45" s="1"/>
      <c r="L45" s="1"/>
      <c r="M45" s="89"/>
      <c r="N45" s="46" t="s">
        <v>29</v>
      </c>
      <c r="O45" s="83">
        <v>3646</v>
      </c>
      <c r="P45" s="84">
        <v>245</v>
      </c>
      <c r="Q45" s="89">
        <v>72</v>
      </c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2677</v>
      </c>
      <c r="P46" s="84">
        <v>95</v>
      </c>
      <c r="Q46" s="89"/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>
        <v>2337</v>
      </c>
      <c r="P47" s="84">
        <v>120</v>
      </c>
      <c r="Q47" s="89">
        <v>61</v>
      </c>
    </row>
    <row r="48" spans="1:20" ht="24.95" customHeight="1">
      <c r="A48" s="55"/>
      <c r="B48" s="89"/>
      <c r="C48" s="89"/>
      <c r="D48" s="89"/>
      <c r="E48" s="89"/>
      <c r="F48" s="89"/>
      <c r="I48" s="560"/>
      <c r="J48" s="561"/>
      <c r="K48" s="1"/>
      <c r="L48" s="1"/>
      <c r="M48" s="89"/>
      <c r="N48" s="46" t="s">
        <v>31</v>
      </c>
      <c r="O48" s="83">
        <v>7788</v>
      </c>
      <c r="P48" s="84">
        <v>559</v>
      </c>
      <c r="Q48" s="89">
        <v>211</v>
      </c>
    </row>
    <row r="49" spans="1:17" ht="24.95" customHeight="1">
      <c r="A49" s="55"/>
      <c r="B49" s="89"/>
      <c r="C49" s="89"/>
      <c r="D49" s="89"/>
      <c r="E49" s="89"/>
      <c r="F49" s="89"/>
      <c r="I49" s="560"/>
      <c r="J49" s="561"/>
      <c r="K49" s="1"/>
      <c r="L49" s="47"/>
      <c r="M49" s="89"/>
      <c r="N49" s="46" t="s">
        <v>99</v>
      </c>
      <c r="O49" s="86">
        <v>6151</v>
      </c>
      <c r="P49" s="84">
        <v>288</v>
      </c>
      <c r="Q49" s="89">
        <v>238</v>
      </c>
    </row>
    <row r="50" spans="1:17" ht="24.95" customHeight="1">
      <c r="A50" s="55"/>
      <c r="B50" s="89"/>
      <c r="C50" s="89"/>
      <c r="D50" s="89"/>
      <c r="E50" s="89"/>
      <c r="F50" s="89"/>
      <c r="I50" s="560"/>
      <c r="J50" s="561"/>
      <c r="K50" s="1"/>
      <c r="L50" s="47"/>
      <c r="M50" s="89"/>
      <c r="N50" s="46" t="s">
        <v>32</v>
      </c>
      <c r="O50" s="86">
        <v>3286</v>
      </c>
      <c r="P50" s="84">
        <v>219</v>
      </c>
      <c r="Q50" s="89">
        <v>216</v>
      </c>
    </row>
    <row r="51" spans="1:17" ht="24.95" customHeight="1">
      <c r="A51" s="45" t="s">
        <v>91</v>
      </c>
      <c r="B51" s="69">
        <f>K60</f>
        <v>43545</v>
      </c>
      <c r="C51" s="69">
        <f>L60</f>
        <v>2081</v>
      </c>
      <c r="D51" s="69">
        <f>M60</f>
        <v>1041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>
        <v>9729</v>
      </c>
      <c r="P51" s="85">
        <v>492</v>
      </c>
      <c r="Q51" s="69">
        <v>360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1761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1441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7751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81047</v>
      </c>
      <c r="C60" s="59">
        <f>SUM(C37:C59)</f>
        <v>3175</v>
      </c>
      <c r="D60" s="59">
        <f>SUM(D37:D59)</f>
        <v>1761</v>
      </c>
      <c r="E60" s="59">
        <f>SUM(E37:E59)</f>
        <v>0</v>
      </c>
      <c r="F60" s="59">
        <f>SUM(F37:F59)</f>
        <v>7837</v>
      </c>
      <c r="I60" s="97"/>
      <c r="J60" s="90"/>
      <c r="K60" s="56">
        <f>SUM(K37:K59)</f>
        <v>43545</v>
      </c>
      <c r="L60" s="56">
        <f>SUM(L37:L59)</f>
        <v>2081</v>
      </c>
      <c r="M60" s="59">
        <f>SUM(M37:M59)</f>
        <v>1041</v>
      </c>
      <c r="N60" s="79" t="s">
        <v>19</v>
      </c>
      <c r="O60" s="58">
        <f>SUM(O37:O59)</f>
        <v>59679</v>
      </c>
      <c r="P60" s="58">
        <f>SUM(P37:P59)</f>
        <v>2782</v>
      </c>
      <c r="Q60" s="59">
        <f>SUM(Q37:Q59)</f>
        <v>1441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88884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436886</v>
      </c>
      <c r="C65" s="697"/>
      <c r="D65" s="61" t="s">
        <v>5</v>
      </c>
      <c r="E65" s="62">
        <f>SUM(C60,P60,C29,Q29,AC29,AP29)</f>
        <v>10032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14045</v>
      </c>
      <c r="L65" s="688" t="s">
        <v>108</v>
      </c>
      <c r="M65" s="689"/>
      <c r="N65" s="690">
        <f>SUM(F60,F29,U29,AG29,AT29)</f>
        <v>209647</v>
      </c>
      <c r="O65" s="691"/>
    </row>
    <row r="66" spans="1:15" ht="15.75" customHeight="1">
      <c r="A66" s="558"/>
      <c r="B66" s="558"/>
      <c r="C66" s="558"/>
      <c r="D66" s="558"/>
      <c r="E66" s="558"/>
      <c r="F66" s="558"/>
      <c r="G66" s="558"/>
      <c r="H66" s="558"/>
      <c r="I66" s="558"/>
    </row>
    <row r="67" spans="1:15" ht="15.75" customHeight="1">
      <c r="A67" s="558"/>
      <c r="B67" s="558"/>
      <c r="C67" s="558"/>
      <c r="D67" s="558"/>
      <c r="E67" s="558"/>
      <c r="F67" s="558"/>
      <c r="G67" s="558"/>
      <c r="H67" s="558"/>
      <c r="I67" s="558"/>
      <c r="O67">
        <v>560</v>
      </c>
    </row>
    <row r="68" spans="1:15" ht="15.75" customHeight="1">
      <c r="C68" s="558"/>
      <c r="D68" s="558"/>
      <c r="E68" s="558"/>
      <c r="F68" s="558"/>
      <c r="G68" s="558"/>
      <c r="H68" s="558"/>
      <c r="I68" s="558"/>
      <c r="O68">
        <v>-8</v>
      </c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-209647</v>
      </c>
    </row>
    <row r="71" spans="1:15" ht="18.75">
      <c r="A71" s="7" t="s">
        <v>48</v>
      </c>
      <c r="B71" s="8">
        <v>5940</v>
      </c>
      <c r="C71" s="8">
        <v>2520</v>
      </c>
      <c r="D71" s="63"/>
      <c r="E71" s="34"/>
      <c r="F71" s="34">
        <f>SUM(B71:E71)</f>
        <v>8460</v>
      </c>
      <c r="G71" s="33"/>
      <c r="H71" s="33"/>
      <c r="I71" s="179">
        <v>43970</v>
      </c>
      <c r="J71" s="558"/>
      <c r="K71" s="5">
        <v>0</v>
      </c>
      <c r="L71" s="5">
        <v>3</v>
      </c>
      <c r="M71" s="5">
        <f>L71+K71</f>
        <v>3</v>
      </c>
    </row>
    <row r="72" spans="1:15" ht="18.75">
      <c r="A72" s="7" t="s">
        <v>49</v>
      </c>
      <c r="B72" s="8">
        <v>1811</v>
      </c>
      <c r="C72" s="8"/>
      <c r="D72" s="63"/>
      <c r="E72" s="34"/>
      <c r="F72" s="34">
        <f>SUM(B72:E72)</f>
        <v>1811</v>
      </c>
      <c r="G72" s="33"/>
      <c r="H72" s="33"/>
      <c r="I72" s="180">
        <v>145</v>
      </c>
      <c r="J72" s="558"/>
      <c r="K72" s="66">
        <v>32</v>
      </c>
      <c r="L72" s="67">
        <v>84</v>
      </c>
      <c r="M72" s="5">
        <f>L72+K72</f>
        <v>116</v>
      </c>
    </row>
    <row r="73" spans="1:15" ht="18.75">
      <c r="A73" s="10" t="s">
        <v>50</v>
      </c>
      <c r="B73" s="8"/>
      <c r="C73" s="8"/>
      <c r="D73" s="63"/>
      <c r="E73" s="34">
        <v>26</v>
      </c>
      <c r="F73" s="34"/>
      <c r="G73" s="33"/>
      <c r="H73" s="33"/>
      <c r="I73" s="180">
        <v>4270</v>
      </c>
      <c r="J73" s="558"/>
      <c r="K73" s="9">
        <f>K71/K72*100-100</f>
        <v>-100</v>
      </c>
      <c r="L73" s="9">
        <f>L71/L72*100-100</f>
        <v>-96.428571428571431</v>
      </c>
      <c r="M73" s="9">
        <f>M71/M72*100-100</f>
        <v>-97.41379310344827</v>
      </c>
    </row>
    <row r="74" spans="1:15" ht="18.75">
      <c r="A74" s="10" t="s">
        <v>50</v>
      </c>
      <c r="B74" s="8">
        <f>B71+B72</f>
        <v>7751</v>
      </c>
      <c r="C74" s="8">
        <f>C71+C72</f>
        <v>2520</v>
      </c>
      <c r="D74" s="8">
        <f>D71+D72</f>
        <v>0</v>
      </c>
      <c r="E74" s="8">
        <f>E71+E72</f>
        <v>0</v>
      </c>
      <c r="F74" s="34">
        <f>SUM(B74:E74)</f>
        <v>10271</v>
      </c>
      <c r="G74" s="33"/>
      <c r="H74" s="33"/>
      <c r="I74" s="180">
        <v>220</v>
      </c>
      <c r="J74" s="558"/>
      <c r="K74" s="558"/>
      <c r="L74" s="558"/>
    </row>
    <row r="75" spans="1:15" ht="15.75" customHeight="1">
      <c r="I75" s="180">
        <v>7</v>
      </c>
      <c r="J75" s="558"/>
      <c r="K75" s="558"/>
      <c r="L75" s="558"/>
    </row>
    <row r="76" spans="1:15" ht="18.75">
      <c r="A76" s="7" t="s">
        <v>51</v>
      </c>
      <c r="B76" s="6"/>
      <c r="C76" s="6"/>
      <c r="I76" s="181">
        <v>5</v>
      </c>
    </row>
    <row r="77" spans="1:15" ht="15.75" customHeight="1">
      <c r="I77" s="181"/>
    </row>
    <row r="78" spans="1:15" ht="15.75" customHeight="1">
      <c r="I78" s="181"/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558"/>
      <c r="F80" s="558"/>
      <c r="G80" s="558"/>
      <c r="H80" s="558"/>
      <c r="I80" s="183">
        <f>SUM(I71:I79)</f>
        <v>48617</v>
      </c>
      <c r="J80" s="92"/>
      <c r="K80" s="93"/>
    </row>
    <row r="81" spans="1:15" ht="23.25">
      <c r="A81" s="687"/>
      <c r="B81" s="685"/>
      <c r="C81" s="686"/>
      <c r="D81" s="685"/>
      <c r="E81" s="558"/>
      <c r="F81" s="558"/>
      <c r="G81" s="558"/>
      <c r="H81" s="558"/>
      <c r="I81" s="558"/>
      <c r="J81" s="92"/>
      <c r="K81" s="93"/>
    </row>
    <row r="82" spans="1:15" ht="23.25">
      <c r="A82" s="687"/>
      <c r="B82" s="685"/>
      <c r="C82" s="686"/>
      <c r="D82" s="685"/>
      <c r="E82" s="558"/>
      <c r="F82" s="558"/>
      <c r="G82" s="558"/>
      <c r="H82" s="558"/>
      <c r="I82" s="558"/>
      <c r="J82" s="94"/>
      <c r="K82" s="93"/>
    </row>
    <row r="83" spans="1:15" ht="24">
      <c r="A83" s="684"/>
      <c r="B83" s="685"/>
      <c r="C83" s="686"/>
      <c r="D83" s="685"/>
      <c r="E83" s="558"/>
      <c r="F83" s="558"/>
      <c r="G83" s="558"/>
      <c r="H83" s="558"/>
      <c r="I83" s="558"/>
      <c r="J83" s="93"/>
      <c r="K83" s="93"/>
    </row>
    <row r="84" spans="1:15" ht="24">
      <c r="A84" s="684"/>
      <c r="B84" s="685"/>
      <c r="C84" s="686"/>
      <c r="D84" s="685"/>
      <c r="E84" s="558"/>
      <c r="F84" s="558"/>
      <c r="G84" s="558"/>
      <c r="H84" s="558"/>
      <c r="I84" s="558"/>
      <c r="J84" s="93"/>
      <c r="K84" s="93"/>
    </row>
    <row r="85" spans="1:15" ht="24">
      <c r="A85" s="684"/>
      <c r="B85" s="685"/>
      <c r="C85" s="686"/>
      <c r="D85" s="685"/>
      <c r="E85" s="558"/>
      <c r="F85" s="558"/>
      <c r="G85" s="558"/>
      <c r="H85" s="558"/>
      <c r="I85" s="558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A1:AH1"/>
    <mergeCell ref="AN1:AU1"/>
    <mergeCell ref="A2:J2"/>
    <mergeCell ref="O2:V2"/>
    <mergeCell ref="AA2:AH2"/>
    <mergeCell ref="AN2:AU2"/>
    <mergeCell ref="I37:J37"/>
    <mergeCell ref="I38:J38"/>
    <mergeCell ref="I39:J39"/>
    <mergeCell ref="A1:J1"/>
    <mergeCell ref="O1:V1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L65:M65"/>
    <mergeCell ref="N65:O65"/>
    <mergeCell ref="K78:L78"/>
    <mergeCell ref="K79:L79"/>
    <mergeCell ref="A80:D80"/>
    <mergeCell ref="A85:B85"/>
    <mergeCell ref="C85:D85"/>
    <mergeCell ref="A82:B82"/>
    <mergeCell ref="C82:D82"/>
    <mergeCell ref="A83:B83"/>
    <mergeCell ref="C83:D83"/>
    <mergeCell ref="A84:B84"/>
    <mergeCell ref="C84:D84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1"/>
  <sheetViews>
    <sheetView topLeftCell="A15" zoomScale="110" zoomScaleNormal="110" zoomScaleSheetLayoutView="110" workbookViewId="0">
      <selection activeCell="D31" sqref="D31"/>
    </sheetView>
  </sheetViews>
  <sheetFormatPr defaultColWidth="14.42578125" defaultRowHeight="15" customHeight="1"/>
  <cols>
    <col min="1" max="1" width="11.5703125" bestFit="1" customWidth="1"/>
    <col min="2" max="2" width="15.5703125" customWidth="1"/>
    <col min="3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13" ht="20.25" customHeight="1">
      <c r="A1" s="660" t="s">
        <v>348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13" ht="27">
      <c r="A2" s="566" t="s">
        <v>52</v>
      </c>
      <c r="B2" s="217" t="s">
        <v>53</v>
      </c>
      <c r="C2" s="662" t="s">
        <v>54</v>
      </c>
      <c r="D2" s="662"/>
      <c r="E2" s="218" t="s">
        <v>55</v>
      </c>
      <c r="F2" s="566" t="s">
        <v>56</v>
      </c>
      <c r="G2" s="566" t="s">
        <v>57</v>
      </c>
      <c r="H2" s="566" t="s">
        <v>58</v>
      </c>
    </row>
    <row r="3" spans="1:13" ht="40.5">
      <c r="A3" s="19"/>
      <c r="B3" s="219"/>
      <c r="C3" s="663"/>
      <c r="D3" s="663"/>
      <c r="E3" s="121"/>
      <c r="F3" s="19"/>
      <c r="G3" s="19"/>
      <c r="H3" s="568" t="s">
        <v>347</v>
      </c>
    </row>
    <row r="4" spans="1:13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13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</row>
    <row r="6" spans="1:13">
      <c r="A6" s="19">
        <v>52</v>
      </c>
      <c r="B6" s="219">
        <v>12.55</v>
      </c>
      <c r="C6" s="659" t="s">
        <v>312</v>
      </c>
      <c r="D6" s="659"/>
      <c r="E6" s="122">
        <v>126.09</v>
      </c>
      <c r="F6" s="11">
        <v>2</v>
      </c>
      <c r="G6" s="11">
        <f>F6*E6</f>
        <v>252.18</v>
      </c>
      <c r="H6" s="20" t="s">
        <v>332</v>
      </c>
      <c r="J6" s="129"/>
      <c r="L6" s="15"/>
      <c r="M6" s="16"/>
    </row>
    <row r="7" spans="1:13" ht="14.45" customHeight="1">
      <c r="A7" s="19">
        <v>57</v>
      </c>
      <c r="B7" s="567">
        <v>6.15</v>
      </c>
      <c r="C7" s="666" t="s">
        <v>231</v>
      </c>
      <c r="D7" s="667"/>
      <c r="E7" s="19">
        <v>241.62</v>
      </c>
      <c r="F7" s="19">
        <v>4</v>
      </c>
      <c r="G7" s="19">
        <v>241.62</v>
      </c>
      <c r="H7" s="20" t="s">
        <v>332</v>
      </c>
      <c r="J7" s="129">
        <v>1</v>
      </c>
      <c r="L7" s="15"/>
      <c r="M7" s="16"/>
    </row>
    <row r="8" spans="1:13">
      <c r="A8" s="19">
        <v>61</v>
      </c>
      <c r="B8" s="463">
        <v>18.45</v>
      </c>
      <c r="C8" s="666" t="s">
        <v>148</v>
      </c>
      <c r="D8" s="667"/>
      <c r="E8" s="19">
        <v>107.23</v>
      </c>
      <c r="F8" s="19">
        <v>0</v>
      </c>
      <c r="G8" s="19">
        <v>10</v>
      </c>
      <c r="H8" s="568" t="s">
        <v>230</v>
      </c>
      <c r="J8" s="117"/>
      <c r="L8" s="15"/>
      <c r="M8" s="16"/>
    </row>
    <row r="9" spans="1:13" ht="14.45" customHeight="1">
      <c r="A9" s="11">
        <v>69</v>
      </c>
      <c r="B9" s="120">
        <v>6.3</v>
      </c>
      <c r="C9" s="659" t="s">
        <v>277</v>
      </c>
      <c r="D9" s="659"/>
      <c r="E9" s="122">
        <v>297.29000000000002</v>
      </c>
      <c r="F9" s="11">
        <v>2</v>
      </c>
      <c r="G9" s="11">
        <v>297.29000000000002</v>
      </c>
      <c r="H9" s="20" t="s">
        <v>332</v>
      </c>
      <c r="J9" s="117">
        <v>1</v>
      </c>
      <c r="L9" s="15"/>
      <c r="M9" s="16"/>
    </row>
    <row r="10" spans="1:13">
      <c r="A10" s="19" t="s">
        <v>101</v>
      </c>
      <c r="B10" s="461">
        <v>5.3</v>
      </c>
      <c r="C10" s="659" t="s">
        <v>60</v>
      </c>
      <c r="D10" s="659"/>
      <c r="E10" s="121">
        <v>519.36</v>
      </c>
      <c r="F10" s="19">
        <v>13</v>
      </c>
      <c r="G10" s="19">
        <v>519.36</v>
      </c>
      <c r="H10" s="20" t="s">
        <v>59</v>
      </c>
      <c r="J10" s="117">
        <v>1</v>
      </c>
      <c r="L10" s="15"/>
      <c r="M10" s="16"/>
    </row>
    <row r="11" spans="1:13">
      <c r="A11" s="19"/>
      <c r="B11" s="461"/>
      <c r="C11" s="668"/>
      <c r="D11" s="669"/>
      <c r="E11" s="121"/>
      <c r="F11" s="19"/>
      <c r="G11" s="19"/>
      <c r="H11" s="20"/>
      <c r="J11" s="129"/>
      <c r="L11" s="15"/>
      <c r="M11" s="16"/>
    </row>
    <row r="12" spans="1:13" ht="18.75">
      <c r="A12" s="19"/>
      <c r="B12" s="461"/>
      <c r="C12" s="664" t="s">
        <v>21</v>
      </c>
      <c r="D12" s="664"/>
      <c r="E12" s="121"/>
      <c r="F12" s="19"/>
      <c r="G12" s="19"/>
      <c r="H12" s="20"/>
      <c r="J12" s="129"/>
      <c r="L12" s="15"/>
      <c r="M12" s="16"/>
    </row>
    <row r="13" spans="1:13">
      <c r="A13" s="19">
        <v>34</v>
      </c>
      <c r="B13" s="219">
        <v>13</v>
      </c>
      <c r="C13" s="659" t="s">
        <v>120</v>
      </c>
      <c r="D13" s="659"/>
      <c r="E13" s="121">
        <v>36.369999999999997</v>
      </c>
      <c r="F13" s="19">
        <v>2</v>
      </c>
      <c r="G13" s="19">
        <f>F13*E13</f>
        <v>72.739999999999995</v>
      </c>
      <c r="H13" s="13" t="s">
        <v>59</v>
      </c>
      <c r="J13" s="129"/>
      <c r="L13" s="15"/>
      <c r="M13" s="16"/>
    </row>
    <row r="14" spans="1:13">
      <c r="A14" s="19">
        <v>70</v>
      </c>
      <c r="B14" s="461">
        <v>7</v>
      </c>
      <c r="C14" s="659" t="s">
        <v>151</v>
      </c>
      <c r="D14" s="659"/>
      <c r="E14" s="121">
        <v>135.61000000000001</v>
      </c>
      <c r="F14" s="19">
        <v>2</v>
      </c>
      <c r="G14" s="19">
        <f>F14*E14</f>
        <v>271.22000000000003</v>
      </c>
      <c r="H14" s="20" t="s">
        <v>332</v>
      </c>
      <c r="J14" s="129">
        <v>1</v>
      </c>
      <c r="L14" s="15"/>
      <c r="M14" s="16"/>
    </row>
    <row r="15" spans="1:13">
      <c r="A15" s="19">
        <v>72</v>
      </c>
      <c r="B15" s="461">
        <v>8</v>
      </c>
      <c r="C15" s="659" t="s">
        <v>151</v>
      </c>
      <c r="D15" s="659"/>
      <c r="E15" s="121">
        <v>140.62</v>
      </c>
      <c r="F15" s="19">
        <v>2</v>
      </c>
      <c r="G15" s="19">
        <f>F15*E15</f>
        <v>281.24</v>
      </c>
      <c r="H15" s="20" t="s">
        <v>59</v>
      </c>
      <c r="J15" s="129">
        <v>1</v>
      </c>
      <c r="L15" s="15"/>
      <c r="M15" s="16"/>
    </row>
    <row r="16" spans="1:13">
      <c r="A16" s="19" t="s">
        <v>257</v>
      </c>
      <c r="B16" s="461">
        <v>14</v>
      </c>
      <c r="C16" s="659" t="s">
        <v>299</v>
      </c>
      <c r="D16" s="659"/>
      <c r="E16" s="121">
        <v>239.28</v>
      </c>
      <c r="F16" s="19">
        <v>2</v>
      </c>
      <c r="G16" s="19">
        <f>F16*E16</f>
        <v>478.56</v>
      </c>
      <c r="H16" s="20" t="s">
        <v>332</v>
      </c>
      <c r="J16" s="129">
        <v>1</v>
      </c>
      <c r="L16" s="15"/>
      <c r="M16" s="16"/>
    </row>
    <row r="17" spans="1:20">
      <c r="A17" s="19">
        <v>75</v>
      </c>
      <c r="B17" s="219">
        <v>13</v>
      </c>
      <c r="C17" s="668" t="s">
        <v>22</v>
      </c>
      <c r="D17" s="669"/>
      <c r="E17" s="121">
        <v>222.48</v>
      </c>
      <c r="F17" s="19">
        <v>6</v>
      </c>
      <c r="G17" s="19">
        <f>E17*2</f>
        <v>444.96</v>
      </c>
      <c r="H17" s="20" t="s">
        <v>332</v>
      </c>
      <c r="J17" s="129">
        <v>1</v>
      </c>
      <c r="L17" s="15"/>
      <c r="M17" s="16"/>
    </row>
    <row r="18" spans="1:20">
      <c r="A18" s="19" t="s">
        <v>150</v>
      </c>
      <c r="B18" s="461">
        <v>13.3</v>
      </c>
      <c r="C18" s="659" t="s">
        <v>146</v>
      </c>
      <c r="D18" s="659"/>
      <c r="E18" s="121">
        <v>433.34</v>
      </c>
      <c r="F18" s="19">
        <v>6</v>
      </c>
      <c r="G18" s="19">
        <v>433.34</v>
      </c>
      <c r="H18" s="20" t="s">
        <v>59</v>
      </c>
      <c r="J18" s="117">
        <v>1</v>
      </c>
      <c r="L18" s="15"/>
      <c r="M18" s="16"/>
    </row>
    <row r="19" spans="1:20">
      <c r="A19" s="11">
        <v>79</v>
      </c>
      <c r="B19" s="462">
        <v>10.3</v>
      </c>
      <c r="C19" s="670" t="s">
        <v>147</v>
      </c>
      <c r="D19" s="671"/>
      <c r="E19" s="11">
        <v>34.83</v>
      </c>
      <c r="F19" s="11">
        <v>2</v>
      </c>
      <c r="G19" s="11">
        <v>34.83</v>
      </c>
      <c r="H19" s="13" t="s">
        <v>59</v>
      </c>
      <c r="J19" s="117"/>
      <c r="L19" s="15"/>
      <c r="M19" s="16"/>
    </row>
    <row r="20" spans="1:20">
      <c r="A20" s="19">
        <v>80</v>
      </c>
      <c r="B20" s="461">
        <v>15.1</v>
      </c>
      <c r="C20" s="672" t="s">
        <v>62</v>
      </c>
      <c r="D20" s="672"/>
      <c r="E20" s="121">
        <v>49.76</v>
      </c>
      <c r="F20" s="19">
        <v>2</v>
      </c>
      <c r="G20" s="19">
        <v>49.76</v>
      </c>
      <c r="H20" s="20" t="s">
        <v>59</v>
      </c>
      <c r="J20" s="117"/>
      <c r="L20" s="15"/>
      <c r="M20" s="16"/>
    </row>
    <row r="21" spans="1:20">
      <c r="A21" s="19">
        <v>82</v>
      </c>
      <c r="B21" s="461">
        <v>15.5</v>
      </c>
      <c r="C21" s="672" t="s">
        <v>63</v>
      </c>
      <c r="D21" s="672"/>
      <c r="E21" s="121">
        <v>44.76</v>
      </c>
      <c r="F21" s="19">
        <v>2</v>
      </c>
      <c r="G21" s="19">
        <v>44.76</v>
      </c>
      <c r="H21" s="20" t="s">
        <v>59</v>
      </c>
      <c r="J21" s="117"/>
      <c r="L21" s="15"/>
      <c r="M21" s="16"/>
    </row>
    <row r="22" spans="1:20" ht="15" customHeight="1">
      <c r="A22" s="19"/>
      <c r="B22" s="461"/>
      <c r="C22" s="672"/>
      <c r="D22" s="672"/>
      <c r="E22" s="121"/>
      <c r="F22" s="19"/>
      <c r="G22" s="19"/>
      <c r="H22" s="20"/>
      <c r="J22" s="117"/>
      <c r="L22" s="15"/>
      <c r="M22" s="16"/>
    </row>
    <row r="23" spans="1:20">
      <c r="A23" s="19"/>
      <c r="B23" s="219"/>
      <c r="C23" s="659"/>
      <c r="D23" s="659"/>
      <c r="E23" s="121"/>
      <c r="F23" s="19"/>
      <c r="G23" s="19"/>
      <c r="H23" s="20"/>
      <c r="J23" s="117"/>
      <c r="L23" s="15"/>
      <c r="M23" s="16"/>
    </row>
    <row r="24" spans="1:20" ht="13.5" customHeight="1">
      <c r="A24" s="19"/>
      <c r="B24" s="219"/>
      <c r="C24" s="663"/>
      <c r="D24" s="663"/>
      <c r="E24" s="122"/>
      <c r="F24" s="11"/>
      <c r="G24" s="11"/>
      <c r="H24" s="20"/>
      <c r="J24" s="15"/>
      <c r="L24" s="15"/>
      <c r="M24" s="17"/>
      <c r="N24" s="64"/>
      <c r="O24" s="65"/>
      <c r="P24" s="17"/>
      <c r="Q24" s="17"/>
      <c r="R24" s="17"/>
      <c r="S24" s="18"/>
    </row>
    <row r="25" spans="1:20" ht="15" customHeight="1">
      <c r="A25" s="19"/>
      <c r="B25" s="219"/>
      <c r="C25" s="662" t="s">
        <v>61</v>
      </c>
      <c r="D25" s="662"/>
      <c r="E25" s="121"/>
      <c r="F25" s="19">
        <f>SUM(F6:F22)</f>
        <v>47</v>
      </c>
      <c r="G25" s="19">
        <f>SUM(G6:G22)</f>
        <v>3431.8600000000006</v>
      </c>
      <c r="H25" s="20"/>
    </row>
    <row r="28" spans="1:20" ht="19.5" customHeight="1">
      <c r="A28" s="675" t="s">
        <v>114</v>
      </c>
      <c r="B28" s="676"/>
      <c r="C28" s="676"/>
      <c r="D28" s="676"/>
      <c r="E28" s="676"/>
      <c r="F28" s="676"/>
      <c r="J28" s="569" t="s">
        <v>124</v>
      </c>
      <c r="K28" s="677"/>
      <c r="L28" s="677"/>
    </row>
    <row r="29" spans="1:20" ht="49.5">
      <c r="A29" s="570" t="s">
        <v>119</v>
      </c>
      <c r="B29" s="571" t="s">
        <v>53</v>
      </c>
      <c r="C29" s="571" t="s">
        <v>113</v>
      </c>
      <c r="D29" s="571" t="s">
        <v>4</v>
      </c>
      <c r="E29" s="571" t="s">
        <v>5</v>
      </c>
      <c r="F29" s="571" t="s">
        <v>115</v>
      </c>
      <c r="G29" s="114" t="s">
        <v>7</v>
      </c>
      <c r="H29" s="570" t="s">
        <v>116</v>
      </c>
      <c r="I29" s="678" t="s">
        <v>140</v>
      </c>
      <c r="J29" s="678"/>
      <c r="K29" s="678" t="s">
        <v>141</v>
      </c>
      <c r="L29" s="678"/>
      <c r="O29" s="678" t="s">
        <v>125</v>
      </c>
      <c r="P29" s="678"/>
      <c r="Q29" s="678" t="s">
        <v>126</v>
      </c>
      <c r="R29" s="678"/>
    </row>
    <row r="30" spans="1:20" ht="20.100000000000001" customHeight="1">
      <c r="A30" s="88">
        <v>1</v>
      </c>
      <c r="B30" s="123">
        <v>7</v>
      </c>
      <c r="C30" s="113">
        <v>216</v>
      </c>
      <c r="D30" s="19">
        <v>5068</v>
      </c>
      <c r="E30" s="19">
        <v>43</v>
      </c>
      <c r="F30" s="119">
        <v>232.2</v>
      </c>
      <c r="G30" s="115">
        <f>D30/F30</f>
        <v>21.8260120585702</v>
      </c>
      <c r="H30" s="34">
        <v>1</v>
      </c>
      <c r="I30" s="679" t="s">
        <v>129</v>
      </c>
      <c r="J30" s="679"/>
      <c r="K30" s="679" t="s">
        <v>152</v>
      </c>
      <c r="L30" s="679"/>
      <c r="O30" s="679" t="s">
        <v>127</v>
      </c>
      <c r="P30" s="679"/>
      <c r="Q30" s="679" t="s">
        <v>136</v>
      </c>
      <c r="R30" s="679"/>
      <c r="S30">
        <v>434</v>
      </c>
      <c r="T30" s="15" t="s">
        <v>131</v>
      </c>
    </row>
    <row r="31" spans="1:20" ht="20.100000000000001" customHeight="1">
      <c r="A31" s="88">
        <v>2</v>
      </c>
      <c r="B31" s="123">
        <v>15.45</v>
      </c>
      <c r="C31" s="113">
        <v>216</v>
      </c>
      <c r="D31" s="19">
        <v>3001</v>
      </c>
      <c r="E31" s="19">
        <v>28</v>
      </c>
      <c r="F31" s="119">
        <v>232.2</v>
      </c>
      <c r="G31" s="115">
        <f>D31/F31</f>
        <v>12.924203273040483</v>
      </c>
      <c r="H31" s="34">
        <v>1</v>
      </c>
      <c r="I31" s="679" t="s">
        <v>128</v>
      </c>
      <c r="J31" s="679"/>
      <c r="K31" s="679" t="s">
        <v>138</v>
      </c>
      <c r="L31" s="679"/>
      <c r="O31" s="679" t="s">
        <v>128</v>
      </c>
      <c r="P31" s="679"/>
      <c r="Q31" s="679" t="s">
        <v>137</v>
      </c>
      <c r="R31" s="679"/>
      <c r="S31">
        <v>60</v>
      </c>
      <c r="T31" s="15" t="s">
        <v>132</v>
      </c>
    </row>
    <row r="32" spans="1:20" ht="20.100000000000001" customHeight="1">
      <c r="A32" s="88"/>
      <c r="B32" s="123"/>
      <c r="C32" s="113"/>
      <c r="D32" s="19"/>
      <c r="E32" s="19"/>
      <c r="F32" s="119"/>
      <c r="G32" s="115"/>
      <c r="H32" s="34"/>
      <c r="I32" s="680"/>
      <c r="J32" s="681"/>
      <c r="K32" s="679"/>
      <c r="L32" s="679"/>
      <c r="O32" s="679" t="s">
        <v>129</v>
      </c>
      <c r="P32" s="679"/>
      <c r="Q32" s="679" t="s">
        <v>138</v>
      </c>
      <c r="R32" s="679"/>
      <c r="S32">
        <v>170</v>
      </c>
      <c r="T32" s="15" t="s">
        <v>133</v>
      </c>
    </row>
    <row r="33" spans="1:20" ht="20.100000000000001" customHeight="1">
      <c r="A33" s="34"/>
      <c r="B33" s="119"/>
      <c r="C33" s="113"/>
      <c r="D33" s="19"/>
      <c r="E33" s="19"/>
      <c r="F33" s="119"/>
      <c r="G33" s="115"/>
      <c r="H33" s="34"/>
      <c r="I33" s="679"/>
      <c r="J33" s="679"/>
      <c r="K33" s="679"/>
      <c r="L33" s="679"/>
      <c r="O33" s="679" t="s">
        <v>130</v>
      </c>
      <c r="P33" s="679"/>
      <c r="Q33" s="679" t="s">
        <v>139</v>
      </c>
      <c r="R33" s="679"/>
      <c r="S33">
        <v>1078</v>
      </c>
      <c r="T33" s="15" t="s">
        <v>134</v>
      </c>
    </row>
    <row r="34" spans="1:20" ht="20.100000000000001" customHeight="1">
      <c r="A34" s="34"/>
      <c r="B34" s="116"/>
      <c r="C34" s="116"/>
      <c r="D34" s="116">
        <f>SUM(D30:D33)</f>
        <v>8069</v>
      </c>
      <c r="E34" s="116">
        <f>SUM(E30:E33)</f>
        <v>71</v>
      </c>
      <c r="F34" s="119">
        <f>SUM(F30:F33)</f>
        <v>464.4</v>
      </c>
      <c r="G34" s="115">
        <f>D34/F34</f>
        <v>17.375107665805341</v>
      </c>
      <c r="H34" s="116">
        <f>SUM(H30:H33)</f>
        <v>2</v>
      </c>
      <c r="I34" s="682"/>
      <c r="J34" s="682"/>
      <c r="K34" s="682"/>
      <c r="L34" s="682"/>
      <c r="O34" s="680" t="s">
        <v>142</v>
      </c>
      <c r="P34" s="681"/>
      <c r="Q34" s="679" t="s">
        <v>152</v>
      </c>
      <c r="R34" s="679"/>
      <c r="S34">
        <v>191</v>
      </c>
      <c r="T34" s="15" t="s">
        <v>135</v>
      </c>
    </row>
    <row r="37" spans="1:20" ht="15" customHeight="1">
      <c r="A37" s="683" t="s">
        <v>154</v>
      </c>
      <c r="B37" s="683"/>
      <c r="C37" s="683"/>
      <c r="D37" s="683"/>
      <c r="E37" s="683"/>
      <c r="F37" s="683"/>
      <c r="G37" s="683"/>
    </row>
    <row r="38" spans="1:20" ht="15" customHeight="1">
      <c r="A38" s="571" t="s">
        <v>113</v>
      </c>
      <c r="B38" s="571" t="s">
        <v>3</v>
      </c>
      <c r="C38" s="571" t="s">
        <v>155</v>
      </c>
      <c r="D38" s="683" t="s">
        <v>156</v>
      </c>
      <c r="E38" s="683"/>
      <c r="F38" s="683" t="s">
        <v>157</v>
      </c>
      <c r="G38" s="683"/>
    </row>
    <row r="39" spans="1:20" ht="27">
      <c r="A39" s="88" t="s">
        <v>307</v>
      </c>
      <c r="B39" s="568" t="s">
        <v>304</v>
      </c>
      <c r="C39" s="19">
        <v>192</v>
      </c>
      <c r="D39" s="683" t="s">
        <v>235</v>
      </c>
      <c r="E39" s="683"/>
      <c r="F39" s="683" t="s">
        <v>308</v>
      </c>
      <c r="G39" s="683"/>
    </row>
    <row r="45" spans="1:20" ht="15" customHeight="1">
      <c r="A45">
        <v>3183</v>
      </c>
      <c r="B45">
        <v>3441</v>
      </c>
      <c r="C45">
        <v>3378</v>
      </c>
      <c r="D45">
        <v>1779</v>
      </c>
      <c r="E45">
        <v>80</v>
      </c>
    </row>
    <row r="46" spans="1:20" ht="15" customHeight="1">
      <c r="A46">
        <v>1326</v>
      </c>
      <c r="B46">
        <v>2593</v>
      </c>
      <c r="C46">
        <v>5129</v>
      </c>
      <c r="D46">
        <v>2003</v>
      </c>
      <c r="E46">
        <v>534</v>
      </c>
    </row>
    <row r="47" spans="1:20" ht="15" customHeight="1">
      <c r="A47">
        <v>2606</v>
      </c>
      <c r="B47">
        <v>2842</v>
      </c>
      <c r="C47">
        <v>6482</v>
      </c>
      <c r="E47">
        <v>528</v>
      </c>
    </row>
    <row r="48" spans="1:20" ht="15" customHeight="1">
      <c r="A48">
        <v>2120</v>
      </c>
      <c r="B48">
        <v>876</v>
      </c>
      <c r="C48">
        <v>2275</v>
      </c>
      <c r="E48">
        <v>-12</v>
      </c>
    </row>
    <row r="49" spans="1:3" ht="15" customHeight="1">
      <c r="A49">
        <v>113</v>
      </c>
      <c r="B49">
        <v>702</v>
      </c>
      <c r="C49">
        <v>7221</v>
      </c>
    </row>
    <row r="50" spans="1:3" ht="15" customHeight="1">
      <c r="A50">
        <v>1694</v>
      </c>
      <c r="B50">
        <v>8744</v>
      </c>
      <c r="C50">
        <v>1057</v>
      </c>
    </row>
    <row r="51" spans="1:3" ht="15" customHeight="1">
      <c r="A51">
        <v>3464</v>
      </c>
      <c r="B51">
        <v>390</v>
      </c>
      <c r="C51">
        <v>9567</v>
      </c>
    </row>
    <row r="52" spans="1:3" ht="15" customHeight="1">
      <c r="A52">
        <v>4551</v>
      </c>
      <c r="B52">
        <v>1994</v>
      </c>
      <c r="C52">
        <v>1015</v>
      </c>
    </row>
    <row r="53" spans="1:3" ht="15" customHeight="1">
      <c r="A53">
        <v>640</v>
      </c>
      <c r="B53">
        <v>5825</v>
      </c>
    </row>
    <row r="54" spans="1:3" ht="15" customHeight="1">
      <c r="A54">
        <v>3629</v>
      </c>
      <c r="B54">
        <v>10310</v>
      </c>
    </row>
    <row r="55" spans="1:3" ht="15" customHeight="1">
      <c r="A55">
        <v>1391</v>
      </c>
    </row>
    <row r="56" spans="1:3" ht="15" customHeight="1">
      <c r="A56">
        <v>5610</v>
      </c>
    </row>
    <row r="57" spans="1:3" ht="15" customHeight="1">
      <c r="A57">
        <v>2973</v>
      </c>
    </row>
    <row r="58" spans="1:3" ht="15" customHeight="1">
      <c r="A58">
        <v>7022</v>
      </c>
    </row>
    <row r="59" spans="1:3" ht="15" customHeight="1">
      <c r="A59">
        <v>7510</v>
      </c>
    </row>
    <row r="60" spans="1:3" ht="15" customHeight="1">
      <c r="A60">
        <v>4285</v>
      </c>
    </row>
    <row r="61" spans="1:3" ht="15" customHeight="1">
      <c r="A61">
        <v>10971</v>
      </c>
    </row>
  </sheetData>
  <mergeCells count="56">
    <mergeCell ref="C6:D6"/>
    <mergeCell ref="A1:H1"/>
    <mergeCell ref="C2:D2"/>
    <mergeCell ref="C3:D3"/>
    <mergeCell ref="C4:D4"/>
    <mergeCell ref="C5:D5"/>
    <mergeCell ref="C7:D7"/>
    <mergeCell ref="C8:D8"/>
    <mergeCell ref="C9:D9"/>
    <mergeCell ref="C10:D10"/>
    <mergeCell ref="C11:D11"/>
    <mergeCell ref="C23:D23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4:D24"/>
    <mergeCell ref="C25:D25"/>
    <mergeCell ref="A28:F28"/>
    <mergeCell ref="K28:L28"/>
    <mergeCell ref="I29:J29"/>
    <mergeCell ref="K29:L29"/>
    <mergeCell ref="O29:P29"/>
    <mergeCell ref="Q29:R29"/>
    <mergeCell ref="I30:J30"/>
    <mergeCell ref="K30:L30"/>
    <mergeCell ref="O30:P30"/>
    <mergeCell ref="Q30:R30"/>
    <mergeCell ref="I31:J31"/>
    <mergeCell ref="K31:L31"/>
    <mergeCell ref="O31:P31"/>
    <mergeCell ref="Q31:R31"/>
    <mergeCell ref="I32:J32"/>
    <mergeCell ref="K32:L32"/>
    <mergeCell ref="O32:P32"/>
    <mergeCell ref="Q32:R32"/>
    <mergeCell ref="I33:J33"/>
    <mergeCell ref="K33:L33"/>
    <mergeCell ref="O33:P33"/>
    <mergeCell ref="Q33:R33"/>
    <mergeCell ref="I34:J34"/>
    <mergeCell ref="K34:L34"/>
    <mergeCell ref="O34:P34"/>
    <mergeCell ref="Q34:R34"/>
    <mergeCell ref="A37:G37"/>
    <mergeCell ref="D38:E38"/>
    <mergeCell ref="F38:G38"/>
    <mergeCell ref="D39:E39"/>
    <mergeCell ref="F39:G39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2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Y123"/>
  <sheetViews>
    <sheetView zoomScale="90" zoomScaleNormal="90" workbookViewId="0">
      <selection sqref="A1:J1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346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565"/>
      <c r="B3" s="705" t="s">
        <v>65</v>
      </c>
      <c r="C3" s="706"/>
      <c r="D3" s="707"/>
      <c r="E3" s="576" t="s">
        <v>65</v>
      </c>
      <c r="F3" s="705" t="s">
        <v>67</v>
      </c>
      <c r="G3" s="707"/>
      <c r="H3" s="578"/>
      <c r="I3" s="576" t="s">
        <v>66</v>
      </c>
      <c r="J3" s="36"/>
      <c r="L3" s="698" t="s">
        <v>86</v>
      </c>
      <c r="M3" s="698"/>
      <c r="O3" s="565"/>
      <c r="P3" s="699" t="s">
        <v>65</v>
      </c>
      <c r="Q3" s="699"/>
      <c r="R3" s="699"/>
      <c r="S3" s="576" t="s">
        <v>65</v>
      </c>
      <c r="T3" s="576"/>
      <c r="U3" s="576" t="s">
        <v>67</v>
      </c>
      <c r="V3" s="27"/>
      <c r="X3" s="698" t="s">
        <v>86</v>
      </c>
      <c r="Y3" s="698"/>
      <c r="AA3" s="565"/>
      <c r="AB3" s="699" t="s">
        <v>65</v>
      </c>
      <c r="AC3" s="699"/>
      <c r="AD3" s="699"/>
      <c r="AE3" s="576" t="s">
        <v>65</v>
      </c>
      <c r="AF3" s="576"/>
      <c r="AG3" s="576" t="s">
        <v>69</v>
      </c>
      <c r="AH3" s="27"/>
      <c r="AK3" s="698" t="s">
        <v>86</v>
      </c>
      <c r="AL3" s="698"/>
      <c r="AN3" s="565"/>
      <c r="AO3" s="699" t="s">
        <v>65</v>
      </c>
      <c r="AP3" s="699"/>
      <c r="AQ3" s="699"/>
      <c r="AR3" s="576" t="s">
        <v>65</v>
      </c>
      <c r="AS3" s="576"/>
      <c r="AT3" s="576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577" t="s">
        <v>6</v>
      </c>
      <c r="E4" s="577" t="s">
        <v>104</v>
      </c>
      <c r="F4" s="577" t="s">
        <v>0</v>
      </c>
      <c r="G4" s="577" t="s">
        <v>68</v>
      </c>
      <c r="H4" s="577" t="s">
        <v>81</v>
      </c>
      <c r="I4" s="577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577" t="s">
        <v>6</v>
      </c>
      <c r="S4" s="577" t="s">
        <v>104</v>
      </c>
      <c r="T4" s="577" t="s">
        <v>81</v>
      </c>
      <c r="U4" s="577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577" t="s">
        <v>6</v>
      </c>
      <c r="AE4" s="577" t="s">
        <v>104</v>
      </c>
      <c r="AF4" s="577" t="s">
        <v>81</v>
      </c>
      <c r="AG4" s="577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577" t="s">
        <v>6</v>
      </c>
      <c r="AR4" s="577" t="s">
        <v>104</v>
      </c>
      <c r="AS4" s="577" t="s">
        <v>81</v>
      </c>
      <c r="AT4" s="577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3362</v>
      </c>
      <c r="C5" s="24">
        <v>115</v>
      </c>
      <c r="D5" s="24"/>
      <c r="E5" s="24">
        <v>613</v>
      </c>
      <c r="F5" s="24"/>
      <c r="G5" s="24"/>
      <c r="H5" s="22">
        <f t="shared" ref="H5:H18" si="0">B5-D5</f>
        <v>3362</v>
      </c>
      <c r="I5" s="22">
        <f t="shared" ref="I5:I18" si="1">G5+F5</f>
        <v>0</v>
      </c>
      <c r="J5" s="38">
        <f>B5/928.72</f>
        <v>3.6200361788267723</v>
      </c>
      <c r="K5" s="573"/>
      <c r="L5" s="573"/>
      <c r="M5" s="573"/>
      <c r="N5" s="573"/>
      <c r="O5" s="26" t="s">
        <v>70</v>
      </c>
      <c r="P5" s="23">
        <v>22811</v>
      </c>
      <c r="Q5" s="24">
        <v>170</v>
      </c>
      <c r="R5" s="24"/>
      <c r="S5" s="24">
        <v>125</v>
      </c>
      <c r="T5" s="22">
        <f t="shared" ref="T5:T28" si="2">P5-R5</f>
        <v>22811</v>
      </c>
      <c r="U5" s="24"/>
      <c r="V5" s="44">
        <f>P5/1191.62</f>
        <v>19.14284755207197</v>
      </c>
      <c r="AA5" s="26" t="s">
        <v>143</v>
      </c>
      <c r="AB5" s="89">
        <v>12892</v>
      </c>
      <c r="AC5" s="89">
        <v>152</v>
      </c>
      <c r="AD5" s="89"/>
      <c r="AE5" s="89">
        <v>839</v>
      </c>
      <c r="AF5" s="22">
        <f t="shared" ref="AF5:AF28" si="3">AB5-AD5</f>
        <v>12892</v>
      </c>
      <c r="AG5" s="89"/>
      <c r="AH5" s="44">
        <f>SUM(AB5:AB6)/384.4</f>
        <v>55.252341311134238</v>
      </c>
      <c r="AJ5" s="21"/>
      <c r="AN5" s="26" t="s">
        <v>82</v>
      </c>
      <c r="AO5" s="89">
        <v>16510</v>
      </c>
      <c r="AP5" s="89">
        <v>191</v>
      </c>
      <c r="AQ5" s="89"/>
      <c r="AR5" s="89">
        <v>798</v>
      </c>
      <c r="AS5" s="22">
        <f t="shared" ref="AS5:AS28" si="4">AO5-AQ5</f>
        <v>16510</v>
      </c>
      <c r="AT5" s="89"/>
      <c r="AU5" s="44">
        <f>SUM(AO5:AO6)/384.4</f>
        <v>42.950052029136316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573"/>
      <c r="L6" s="573"/>
      <c r="M6" s="573"/>
      <c r="N6" s="573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8347</v>
      </c>
      <c r="AC6" s="89">
        <v>95</v>
      </c>
      <c r="AD6" s="89"/>
      <c r="AE6" s="89">
        <v>166</v>
      </c>
      <c r="AF6" s="22">
        <f t="shared" si="3"/>
        <v>8347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2966</v>
      </c>
      <c r="C7" s="24">
        <v>101</v>
      </c>
      <c r="D7" s="24"/>
      <c r="E7" s="24">
        <v>508</v>
      </c>
      <c r="F7" s="24"/>
      <c r="G7" s="24"/>
      <c r="H7" s="22">
        <f t="shared" si="0"/>
        <v>2966</v>
      </c>
      <c r="I7" s="22">
        <f t="shared" si="1"/>
        <v>0</v>
      </c>
      <c r="J7" s="38">
        <f>B7/902.14</f>
        <v>3.2877380450927793</v>
      </c>
      <c r="K7" s="573"/>
      <c r="L7" s="573"/>
      <c r="M7" s="573"/>
      <c r="N7" s="573"/>
      <c r="O7" s="26" t="s">
        <v>8</v>
      </c>
      <c r="P7" s="23">
        <v>8311</v>
      </c>
      <c r="Q7" s="24">
        <v>91</v>
      </c>
      <c r="R7" s="24"/>
      <c r="S7" s="24">
        <v>95</v>
      </c>
      <c r="T7" s="22">
        <f t="shared" si="2"/>
        <v>8311</v>
      </c>
      <c r="U7" s="24"/>
      <c r="V7" s="44">
        <f>P7/949.48</f>
        <v>8.7532122846189484</v>
      </c>
      <c r="AA7" s="26" t="s">
        <v>145</v>
      </c>
      <c r="AB7" s="23">
        <v>11898</v>
      </c>
      <c r="AC7" s="24">
        <v>120</v>
      </c>
      <c r="AD7" s="24"/>
      <c r="AE7" s="24">
        <v>767</v>
      </c>
      <c r="AF7" s="22">
        <f t="shared" si="3"/>
        <v>11898</v>
      </c>
      <c r="AG7" s="24"/>
      <c r="AH7" s="44">
        <f>AB7/550.22</f>
        <v>21.624077641670603</v>
      </c>
      <c r="AJ7" s="21"/>
      <c r="AN7" s="26" t="s">
        <v>74</v>
      </c>
      <c r="AO7" s="23">
        <v>9399</v>
      </c>
      <c r="AP7" s="24">
        <v>109</v>
      </c>
      <c r="AQ7" s="24"/>
      <c r="AR7" s="24"/>
      <c r="AS7" s="22">
        <f t="shared" si="4"/>
        <v>9399</v>
      </c>
      <c r="AT7" s="24"/>
      <c r="AU7" s="44">
        <f>AO7/550.22</f>
        <v>17.082258005888551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573"/>
      <c r="L8" s="573"/>
      <c r="M8" s="573"/>
      <c r="N8" s="573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4113</v>
      </c>
      <c r="C9" s="24">
        <v>110</v>
      </c>
      <c r="D9" s="24"/>
      <c r="E9" s="24">
        <v>760</v>
      </c>
      <c r="F9" s="24"/>
      <c r="G9" s="24"/>
      <c r="H9" s="22">
        <f t="shared" si="0"/>
        <v>4113</v>
      </c>
      <c r="I9" s="22">
        <f t="shared" si="1"/>
        <v>0</v>
      </c>
      <c r="J9" s="38">
        <f>B9/1006.28</f>
        <v>4.0873315578169098</v>
      </c>
      <c r="K9" s="573"/>
      <c r="L9" s="573"/>
      <c r="M9" s="573"/>
      <c r="N9" s="573"/>
      <c r="O9" s="26" t="s">
        <v>10</v>
      </c>
      <c r="P9" s="23">
        <v>17952</v>
      </c>
      <c r="Q9" s="24">
        <v>182</v>
      </c>
      <c r="R9" s="24"/>
      <c r="S9" s="24">
        <v>634</v>
      </c>
      <c r="T9" s="22">
        <f t="shared" si="2"/>
        <v>17952</v>
      </c>
      <c r="U9" s="24"/>
      <c r="V9" s="44">
        <f>P9/902.14</f>
        <v>19.899350433413883</v>
      </c>
      <c r="AA9" s="26" t="s">
        <v>80</v>
      </c>
      <c r="AB9" s="23">
        <v>10816</v>
      </c>
      <c r="AC9" s="24">
        <v>131</v>
      </c>
      <c r="AD9" s="24"/>
      <c r="AE9" s="24">
        <v>403</v>
      </c>
      <c r="AF9" s="22">
        <f t="shared" si="3"/>
        <v>10816</v>
      </c>
      <c r="AG9" s="24"/>
      <c r="AH9" s="44">
        <f>AB9/555.02</f>
        <v>19.487586032935752</v>
      </c>
      <c r="AI9" s="573">
        <v>0</v>
      </c>
      <c r="AJ9" s="21"/>
      <c r="AN9" s="26" t="s">
        <v>18</v>
      </c>
      <c r="AO9" s="89">
        <v>8915</v>
      </c>
      <c r="AP9" s="89">
        <v>95</v>
      </c>
      <c r="AQ9" s="89"/>
      <c r="AR9" s="89">
        <v>148</v>
      </c>
      <c r="AS9" s="22">
        <f t="shared" si="4"/>
        <v>8915</v>
      </c>
      <c r="AT9" s="89"/>
      <c r="AU9" s="44">
        <f>AO9/862.06</f>
        <v>10.341507551678538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573"/>
      <c r="L10" s="573"/>
      <c r="M10" s="573"/>
      <c r="N10" s="573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573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3689</v>
      </c>
      <c r="C11" s="24">
        <v>104</v>
      </c>
      <c r="D11" s="24"/>
      <c r="E11" s="24"/>
      <c r="F11" s="24"/>
      <c r="G11" s="24"/>
      <c r="H11" s="22">
        <f t="shared" si="0"/>
        <v>3689</v>
      </c>
      <c r="I11" s="22">
        <f t="shared" si="1"/>
        <v>0</v>
      </c>
      <c r="J11" s="38">
        <f>B11/1264.24</f>
        <v>2.9179586154527621</v>
      </c>
      <c r="K11" s="573"/>
      <c r="L11" s="573"/>
      <c r="M11" s="573"/>
      <c r="N11" s="573">
        <v>10726</v>
      </c>
      <c r="O11" s="26" t="s">
        <v>72</v>
      </c>
      <c r="P11" s="23">
        <v>9680</v>
      </c>
      <c r="Q11" s="24">
        <v>180</v>
      </c>
      <c r="R11" s="24"/>
      <c r="S11" s="24">
        <v>735</v>
      </c>
      <c r="T11" s="22">
        <f t="shared" si="2"/>
        <v>9680</v>
      </c>
      <c r="U11" s="24"/>
      <c r="V11" s="44">
        <f>P11/992.14</f>
        <v>9.7566875642550439</v>
      </c>
      <c r="AA11" s="26" t="s">
        <v>76</v>
      </c>
      <c r="AB11" s="23">
        <v>15421</v>
      </c>
      <c r="AC11" s="24">
        <v>233</v>
      </c>
      <c r="AD11" s="24"/>
      <c r="AE11" s="24">
        <v>509</v>
      </c>
      <c r="AF11" s="22">
        <f t="shared" si="3"/>
        <v>15421</v>
      </c>
      <c r="AG11" s="24"/>
      <c r="AH11" s="44">
        <f>AB11/555.02</f>
        <v>27.784584339303088</v>
      </c>
      <c r="AI11" s="573">
        <v>0</v>
      </c>
      <c r="AJ11" s="21"/>
      <c r="AN11" s="26" t="s">
        <v>18</v>
      </c>
      <c r="AO11" s="23">
        <v>12387</v>
      </c>
      <c r="AP11" s="24">
        <v>115</v>
      </c>
      <c r="AQ11" s="24"/>
      <c r="AR11" s="24">
        <v>465</v>
      </c>
      <c r="AS11" s="22">
        <f t="shared" si="4"/>
        <v>12387</v>
      </c>
      <c r="AT11" s="24"/>
      <c r="AU11" s="44">
        <f>AO11/555.02</f>
        <v>22.318114662534683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573"/>
      <c r="L12" s="573"/>
      <c r="M12" s="573"/>
      <c r="N12" s="573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573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13815</v>
      </c>
      <c r="C13" s="24">
        <v>111</v>
      </c>
      <c r="D13" s="24"/>
      <c r="E13" s="24">
        <v>427</v>
      </c>
      <c r="F13" s="24"/>
      <c r="G13" s="24"/>
      <c r="H13" s="22">
        <f t="shared" si="0"/>
        <v>13815</v>
      </c>
      <c r="I13" s="22">
        <f t="shared" si="1"/>
        <v>0</v>
      </c>
      <c r="J13" s="38">
        <f>B13/952.08</f>
        <v>14.510335265944038</v>
      </c>
      <c r="K13" s="573"/>
      <c r="L13" s="573"/>
      <c r="M13" s="573"/>
      <c r="N13" s="573">
        <v>0</v>
      </c>
      <c r="O13" s="26" t="s">
        <v>71</v>
      </c>
      <c r="P13" s="23">
        <v>5714</v>
      </c>
      <c r="Q13" s="24">
        <v>73</v>
      </c>
      <c r="R13" s="24"/>
      <c r="S13" s="24"/>
      <c r="T13" s="22">
        <f t="shared" si="2"/>
        <v>5714</v>
      </c>
      <c r="U13" s="24"/>
      <c r="V13" s="44">
        <f>SUM(P13:P14)/463.52</f>
        <v>12.327407663099759</v>
      </c>
      <c r="AA13" s="26" t="s">
        <v>78</v>
      </c>
      <c r="AB13" s="23">
        <v>9743</v>
      </c>
      <c r="AC13" s="24">
        <v>171</v>
      </c>
      <c r="AD13" s="24"/>
      <c r="AE13" s="24">
        <v>159</v>
      </c>
      <c r="AF13" s="22">
        <f t="shared" si="3"/>
        <v>9743</v>
      </c>
      <c r="AG13" s="24"/>
      <c r="AH13" s="44">
        <f>AB13/555.02</f>
        <v>17.554322366761557</v>
      </c>
      <c r="AI13" s="573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573"/>
      <c r="L14" s="573"/>
      <c r="M14" s="573"/>
      <c r="N14" s="573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573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573"/>
      <c r="L15" s="573"/>
      <c r="M15" s="573"/>
      <c r="N15" s="573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14830</v>
      </c>
      <c r="AC15" s="24">
        <v>221</v>
      </c>
      <c r="AD15" s="24"/>
      <c r="AE15" s="24">
        <v>541</v>
      </c>
      <c r="AF15" s="22">
        <f t="shared" si="3"/>
        <v>14830</v>
      </c>
      <c r="AG15" s="24"/>
      <c r="AH15" s="44">
        <f>AB15/355.58</f>
        <v>41.706507677597166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573"/>
      <c r="L16" s="573"/>
      <c r="M16" s="573"/>
      <c r="N16" s="573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573"/>
      <c r="L17" s="573"/>
      <c r="M17" s="573"/>
      <c r="N17" s="573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13590</v>
      </c>
      <c r="AC17" s="24">
        <v>195</v>
      </c>
      <c r="AD17" s="24"/>
      <c r="AE17" s="24">
        <v>511</v>
      </c>
      <c r="AF17" s="22">
        <f t="shared" si="3"/>
        <v>13590</v>
      </c>
      <c r="AG17" s="24"/>
      <c r="AH17" s="44">
        <f>AB17/568.06</f>
        <v>23.923529204661481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573"/>
      <c r="L18" s="573"/>
      <c r="M18" s="573"/>
      <c r="N18" s="573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573"/>
      <c r="L19" s="573"/>
      <c r="M19" s="573"/>
      <c r="N19" s="573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8341</v>
      </c>
      <c r="AC19" s="24">
        <v>108</v>
      </c>
      <c r="AD19" s="24"/>
      <c r="AE19" s="24"/>
      <c r="AF19" s="22">
        <f t="shared" si="3"/>
        <v>8341</v>
      </c>
      <c r="AG19" s="24"/>
      <c r="AH19" s="44">
        <f>AB19/555.02</f>
        <v>15.028287268927246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573"/>
      <c r="L20" s="573"/>
      <c r="M20" s="573"/>
      <c r="N20" s="573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573"/>
      <c r="L21" s="573"/>
      <c r="M21" s="573"/>
      <c r="N21" s="573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>
        <v>97737</v>
      </c>
      <c r="G22" s="89"/>
      <c r="H22" s="22"/>
      <c r="I22" s="22"/>
      <c r="J22" s="39"/>
      <c r="K22" s="573"/>
      <c r="L22" s="573"/>
      <c r="M22" s="573"/>
      <c r="N22" s="573"/>
      <c r="O22" s="25" t="s">
        <v>109</v>
      </c>
      <c r="P22" s="23">
        <f>S29</f>
        <v>1589</v>
      </c>
      <c r="Q22" s="24"/>
      <c r="R22" s="24"/>
      <c r="S22" s="24"/>
      <c r="T22" s="22">
        <f t="shared" si="2"/>
        <v>1589</v>
      </c>
      <c r="U22" s="24">
        <v>21403</v>
      </c>
      <c r="V22" s="44"/>
      <c r="AA22" s="26"/>
      <c r="AB22" s="23"/>
      <c r="AC22" s="24"/>
      <c r="AD22" s="24"/>
      <c r="AE22" s="24"/>
      <c r="AF22" s="22">
        <f t="shared" si="3"/>
        <v>0</v>
      </c>
      <c r="AG22" s="24">
        <v>45398</v>
      </c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>
        <v>23880</v>
      </c>
      <c r="AU22" s="44"/>
      <c r="AW22" s="21"/>
    </row>
    <row r="23" spans="1:51" ht="24.75" customHeight="1">
      <c r="A23" s="25" t="s">
        <v>109</v>
      </c>
      <c r="B23" s="89">
        <f>E29</f>
        <v>2308</v>
      </c>
      <c r="C23" s="89"/>
      <c r="D23" s="89"/>
      <c r="E23" s="89"/>
      <c r="F23" s="89"/>
      <c r="G23" s="89"/>
      <c r="H23" s="22"/>
      <c r="I23" s="22"/>
      <c r="J23" s="39"/>
      <c r="K23" s="573"/>
      <c r="L23" s="573"/>
      <c r="M23" s="573"/>
      <c r="N23" s="573"/>
      <c r="O23" s="25" t="s">
        <v>110</v>
      </c>
      <c r="P23" s="23">
        <f>D74</f>
        <v>0</v>
      </c>
      <c r="Q23" s="24"/>
      <c r="R23" s="24"/>
      <c r="S23" s="24"/>
      <c r="T23" s="22">
        <f t="shared" si="2"/>
        <v>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573"/>
      <c r="L24" s="573"/>
      <c r="M24" s="573"/>
      <c r="N24" s="573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573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573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573"/>
      <c r="L25" s="573"/>
      <c r="M25" s="573"/>
      <c r="N25" s="573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3895</v>
      </c>
      <c r="AC25" s="24"/>
      <c r="AD25" s="24"/>
      <c r="AE25" s="24"/>
      <c r="AF25" s="22">
        <f t="shared" si="3"/>
        <v>3895</v>
      </c>
      <c r="AG25" s="24"/>
      <c r="AH25" s="44"/>
      <c r="AJ25" s="573"/>
      <c r="AN25" s="26" t="s">
        <v>109</v>
      </c>
      <c r="AO25" s="23">
        <f>AR29</f>
        <v>1411</v>
      </c>
      <c r="AP25" s="24"/>
      <c r="AQ25" s="24"/>
      <c r="AR25" s="24"/>
      <c r="AS25" s="22">
        <f t="shared" si="4"/>
        <v>1411</v>
      </c>
      <c r="AT25" s="24"/>
      <c r="AU25" s="44"/>
      <c r="AW25" s="573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573"/>
      <c r="L26" s="573"/>
      <c r="M26" s="573"/>
      <c r="N26" s="573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0</v>
      </c>
      <c r="AC26" s="24"/>
      <c r="AD26" s="24"/>
      <c r="AE26" s="24"/>
      <c r="AF26" s="22">
        <f t="shared" si="3"/>
        <v>0</v>
      </c>
      <c r="AG26" s="24"/>
      <c r="AH26" s="44"/>
      <c r="AJ26" s="573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573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573"/>
      <c r="L27" s="573"/>
      <c r="M27" s="573"/>
      <c r="N27" s="573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573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573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573"/>
      <c r="L28" s="573"/>
      <c r="M28" s="573"/>
      <c r="N28" s="573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573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573"/>
    </row>
    <row r="29" spans="1:51" ht="24.75" customHeight="1">
      <c r="A29" s="26" t="s">
        <v>19</v>
      </c>
      <c r="B29" s="28">
        <f t="shared" ref="B29:I29" si="5">SUM(B5:B28)</f>
        <v>30253</v>
      </c>
      <c r="C29" s="28">
        <f t="shared" si="5"/>
        <v>541</v>
      </c>
      <c r="D29" s="28">
        <f t="shared" si="5"/>
        <v>0</v>
      </c>
      <c r="E29" s="28">
        <f t="shared" si="5"/>
        <v>2308</v>
      </c>
      <c r="F29" s="28">
        <f t="shared" si="5"/>
        <v>97737</v>
      </c>
      <c r="G29" s="28">
        <f t="shared" si="5"/>
        <v>0</v>
      </c>
      <c r="H29" s="28">
        <f t="shared" si="5"/>
        <v>27945</v>
      </c>
      <c r="I29" s="28">
        <f t="shared" si="5"/>
        <v>0</v>
      </c>
      <c r="J29" s="28"/>
      <c r="K29" s="573"/>
      <c r="L29" s="41">
        <f>SUM(L5:L28)</f>
        <v>0</v>
      </c>
      <c r="M29" s="41">
        <f>SUM(M5:M28)</f>
        <v>0</v>
      </c>
      <c r="N29" s="573"/>
      <c r="O29" s="26" t="s">
        <v>19</v>
      </c>
      <c r="P29" s="28">
        <f t="shared" ref="P29:U29" si="6">SUM(P5:P28)</f>
        <v>66057</v>
      </c>
      <c r="Q29" s="28">
        <f t="shared" si="6"/>
        <v>696</v>
      </c>
      <c r="R29" s="28">
        <f t="shared" si="6"/>
        <v>0</v>
      </c>
      <c r="S29" s="28">
        <f t="shared" si="6"/>
        <v>1589</v>
      </c>
      <c r="T29" s="28">
        <f t="shared" si="6"/>
        <v>66057</v>
      </c>
      <c r="U29" s="28">
        <f t="shared" si="6"/>
        <v>21403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109773</v>
      </c>
      <c r="AC29" s="28">
        <f t="shared" si="7"/>
        <v>1426</v>
      </c>
      <c r="AD29" s="28">
        <f t="shared" si="7"/>
        <v>0</v>
      </c>
      <c r="AE29" s="28">
        <f t="shared" si="7"/>
        <v>3895</v>
      </c>
      <c r="AF29" s="28">
        <f t="shared" si="7"/>
        <v>109773</v>
      </c>
      <c r="AG29" s="28">
        <f t="shared" si="7"/>
        <v>45398</v>
      </c>
      <c r="AH29" s="27"/>
      <c r="AJ29" s="573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48622</v>
      </c>
      <c r="AP29" s="28">
        <f t="shared" si="8"/>
        <v>510</v>
      </c>
      <c r="AQ29" s="28">
        <f t="shared" si="8"/>
        <v>0</v>
      </c>
      <c r="AR29" s="28">
        <f t="shared" si="8"/>
        <v>1411</v>
      </c>
      <c r="AS29" s="28">
        <f t="shared" si="8"/>
        <v>48622</v>
      </c>
      <c r="AT29" s="28">
        <f t="shared" si="8"/>
        <v>23880</v>
      </c>
      <c r="AU29" s="27"/>
      <c r="AW29" s="573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127990</v>
      </c>
      <c r="O32" s="25" t="s">
        <v>4</v>
      </c>
      <c r="P32">
        <f>P29-R29+U29</f>
        <v>87460</v>
      </c>
      <c r="AA32" s="25" t="s">
        <v>4</v>
      </c>
      <c r="AB32">
        <f>AB29-AD29+AG29</f>
        <v>155171</v>
      </c>
      <c r="AN32" s="25" t="s">
        <v>4</v>
      </c>
      <c r="AO32">
        <f>AO29-AQ29+AT29</f>
        <v>72502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577" t="s">
        <v>104</v>
      </c>
      <c r="N36" s="50" t="s">
        <v>3</v>
      </c>
      <c r="O36" s="50" t="s">
        <v>4</v>
      </c>
      <c r="P36" s="52" t="s">
        <v>5</v>
      </c>
      <c r="Q36" s="577" t="s">
        <v>104</v>
      </c>
    </row>
    <row r="37" spans="1:20" ht="24.95" customHeight="1">
      <c r="A37" s="45" t="s">
        <v>9</v>
      </c>
      <c r="B37" s="1">
        <v>4369</v>
      </c>
      <c r="C37" s="1">
        <v>108</v>
      </c>
      <c r="D37" s="89"/>
      <c r="E37" s="89"/>
      <c r="F37" s="89"/>
      <c r="I37" s="708" t="s">
        <v>41</v>
      </c>
      <c r="J37" s="709"/>
      <c r="K37" s="1">
        <v>1643</v>
      </c>
      <c r="L37" s="1">
        <v>67</v>
      </c>
      <c r="M37" s="89">
        <v>106</v>
      </c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>
        <v>2758</v>
      </c>
      <c r="C38" s="1">
        <v>62</v>
      </c>
      <c r="D38" s="89"/>
      <c r="E38" s="89"/>
      <c r="F38" s="89"/>
      <c r="I38" s="708" t="s">
        <v>43</v>
      </c>
      <c r="J38" s="709"/>
      <c r="K38" s="1">
        <v>1035</v>
      </c>
      <c r="L38" s="1">
        <v>29</v>
      </c>
      <c r="M38" s="89"/>
      <c r="N38" s="102" t="s">
        <v>39</v>
      </c>
      <c r="O38" s="1">
        <v>3601</v>
      </c>
      <c r="P38" s="47">
        <v>64</v>
      </c>
      <c r="Q38" s="89">
        <v>23</v>
      </c>
    </row>
    <row r="39" spans="1:20" ht="24.95" customHeight="1">
      <c r="A39" s="45" t="s">
        <v>12</v>
      </c>
      <c r="B39" s="1">
        <v>4030</v>
      </c>
      <c r="C39" s="1">
        <v>87</v>
      </c>
      <c r="D39" s="89">
        <v>24</v>
      </c>
      <c r="E39" s="89"/>
      <c r="F39" s="89"/>
      <c r="I39" s="694" t="s">
        <v>23</v>
      </c>
      <c r="J39" s="695"/>
      <c r="K39" s="1">
        <v>3698</v>
      </c>
      <c r="L39" s="1">
        <v>173</v>
      </c>
      <c r="M39" s="89">
        <v>53</v>
      </c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949</v>
      </c>
      <c r="C40" s="1">
        <v>38</v>
      </c>
      <c r="D40" s="89"/>
      <c r="E40" s="89"/>
      <c r="F40" s="89"/>
      <c r="G40" s="573">
        <v>0</v>
      </c>
      <c r="I40" s="694" t="s">
        <v>25</v>
      </c>
      <c r="J40" s="695"/>
      <c r="K40" s="1">
        <v>6741</v>
      </c>
      <c r="L40" s="1">
        <v>183</v>
      </c>
      <c r="M40" s="89">
        <v>209</v>
      </c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>
        <v>4357</v>
      </c>
      <c r="C41" s="1">
        <v>134</v>
      </c>
      <c r="D41" s="89">
        <v>34</v>
      </c>
      <c r="E41" s="89"/>
      <c r="F41" s="89"/>
      <c r="G41" s="573">
        <v>0</v>
      </c>
      <c r="I41" s="694" t="s">
        <v>28</v>
      </c>
      <c r="J41" s="695"/>
      <c r="K41" s="1">
        <v>4331</v>
      </c>
      <c r="L41" s="1">
        <v>90</v>
      </c>
      <c r="M41" s="89"/>
      <c r="N41" s="49" t="s">
        <v>22</v>
      </c>
      <c r="O41" s="1"/>
      <c r="P41" s="47"/>
      <c r="Q41" s="89"/>
    </row>
    <row r="42" spans="1:20" ht="24.95" customHeight="1">
      <c r="A42" s="45" t="s">
        <v>17</v>
      </c>
      <c r="B42" s="1">
        <v>3222</v>
      </c>
      <c r="C42" s="1">
        <v>115</v>
      </c>
      <c r="D42" s="89">
        <v>148</v>
      </c>
      <c r="E42" s="89"/>
      <c r="F42" s="89"/>
      <c r="G42" s="573">
        <v>0</v>
      </c>
      <c r="I42" s="694" t="s">
        <v>33</v>
      </c>
      <c r="J42" s="695"/>
      <c r="K42" s="1"/>
      <c r="L42" s="1"/>
      <c r="M42" s="89"/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/>
      <c r="C43" s="1"/>
      <c r="D43" s="89"/>
      <c r="E43" s="89"/>
      <c r="F43" s="89">
        <v>4637</v>
      </c>
      <c r="G43" s="573">
        <v>0</v>
      </c>
      <c r="I43" s="694" t="s">
        <v>30</v>
      </c>
      <c r="J43" s="695"/>
      <c r="K43" s="1">
        <v>3176</v>
      </c>
      <c r="L43" s="1">
        <v>137</v>
      </c>
      <c r="M43" s="89">
        <v>218</v>
      </c>
      <c r="N43" s="46" t="s">
        <v>27</v>
      </c>
      <c r="O43" s="1"/>
      <c r="P43" s="47"/>
      <c r="Q43" s="89"/>
    </row>
    <row r="44" spans="1:20" ht="24.95" customHeight="1">
      <c r="A44" s="45" t="s">
        <v>103</v>
      </c>
      <c r="B44" s="1"/>
      <c r="C44" s="1"/>
      <c r="D44" s="89"/>
      <c r="E44" s="89"/>
      <c r="F44" s="89"/>
      <c r="G44" s="573">
        <f>SUM(G40:G43)</f>
        <v>0</v>
      </c>
      <c r="I44" s="694" t="s">
        <v>38</v>
      </c>
      <c r="J44" s="695"/>
      <c r="K44" s="1">
        <v>2125</v>
      </c>
      <c r="L44" s="1">
        <v>107</v>
      </c>
      <c r="M44" s="89"/>
      <c r="N44" s="46" t="s">
        <v>26</v>
      </c>
      <c r="O44" s="83">
        <v>6326</v>
      </c>
      <c r="P44" s="84">
        <v>308</v>
      </c>
      <c r="Q44" s="89">
        <v>129</v>
      </c>
      <c r="T44" s="110"/>
    </row>
    <row r="45" spans="1:20" ht="24.95" customHeight="1">
      <c r="A45" s="45" t="s">
        <v>90</v>
      </c>
      <c r="B45" s="1">
        <v>9599</v>
      </c>
      <c r="C45" s="1">
        <v>141</v>
      </c>
      <c r="D45" s="89">
        <v>187</v>
      </c>
      <c r="E45" s="89"/>
      <c r="F45" s="89"/>
      <c r="G45" s="573"/>
      <c r="I45" s="694" t="s">
        <v>35</v>
      </c>
      <c r="J45" s="695"/>
      <c r="K45" s="1">
        <v>3438</v>
      </c>
      <c r="L45" s="1">
        <v>107</v>
      </c>
      <c r="M45" s="89"/>
      <c r="N45" s="46" t="s">
        <v>29</v>
      </c>
      <c r="O45" s="83">
        <v>2962</v>
      </c>
      <c r="P45" s="84">
        <v>169</v>
      </c>
      <c r="Q45" s="89">
        <v>43</v>
      </c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4674</v>
      </c>
      <c r="P46" s="84">
        <v>183</v>
      </c>
      <c r="Q46" s="89">
        <v>30</v>
      </c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/>
      <c r="P47" s="84"/>
      <c r="Q47" s="89"/>
    </row>
    <row r="48" spans="1:20" ht="24.95" customHeight="1">
      <c r="A48" s="55"/>
      <c r="B48" s="89"/>
      <c r="C48" s="89"/>
      <c r="D48" s="89"/>
      <c r="E48" s="89"/>
      <c r="F48" s="89"/>
      <c r="I48" s="574"/>
      <c r="J48" s="575"/>
      <c r="K48" s="1"/>
      <c r="L48" s="1"/>
      <c r="M48" s="89"/>
      <c r="N48" s="46" t="s">
        <v>31</v>
      </c>
      <c r="O48" s="83">
        <v>6667</v>
      </c>
      <c r="P48" s="84">
        <v>338</v>
      </c>
      <c r="Q48" s="89">
        <v>104</v>
      </c>
    </row>
    <row r="49" spans="1:17" ht="24.95" customHeight="1">
      <c r="A49" s="55"/>
      <c r="B49" s="89"/>
      <c r="C49" s="89"/>
      <c r="D49" s="89"/>
      <c r="E49" s="89"/>
      <c r="F49" s="89"/>
      <c r="I49" s="574"/>
      <c r="J49" s="575"/>
      <c r="K49" s="1"/>
      <c r="L49" s="47"/>
      <c r="M49" s="89"/>
      <c r="N49" s="46" t="s">
        <v>99</v>
      </c>
      <c r="O49" s="86">
        <v>6563</v>
      </c>
      <c r="P49" s="84">
        <v>264</v>
      </c>
      <c r="Q49" s="89">
        <v>169</v>
      </c>
    </row>
    <row r="50" spans="1:17" ht="24.95" customHeight="1">
      <c r="A50" s="55"/>
      <c r="B50" s="89"/>
      <c r="C50" s="89"/>
      <c r="D50" s="89"/>
      <c r="E50" s="89"/>
      <c r="F50" s="89"/>
      <c r="I50" s="574"/>
      <c r="J50" s="575"/>
      <c r="K50" s="1"/>
      <c r="L50" s="47"/>
      <c r="M50" s="89"/>
      <c r="N50" s="46" t="s">
        <v>32</v>
      </c>
      <c r="O50" s="86">
        <v>2496</v>
      </c>
      <c r="P50" s="84">
        <v>105</v>
      </c>
      <c r="Q50" s="89">
        <v>40</v>
      </c>
    </row>
    <row r="51" spans="1:17" ht="24.95" customHeight="1">
      <c r="A51" s="45" t="s">
        <v>91</v>
      </c>
      <c r="B51" s="69">
        <f>K60</f>
        <v>26187</v>
      </c>
      <c r="C51" s="69">
        <f>L60</f>
        <v>893</v>
      </c>
      <c r="D51" s="69">
        <f>M60</f>
        <v>586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>
        <v>6437</v>
      </c>
      <c r="P51" s="85">
        <v>228</v>
      </c>
      <c r="Q51" s="69">
        <v>353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979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891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0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56450</v>
      </c>
      <c r="C60" s="59">
        <f>SUM(C37:C59)</f>
        <v>1578</v>
      </c>
      <c r="D60" s="59">
        <f>SUM(D37:D59)</f>
        <v>979</v>
      </c>
      <c r="E60" s="59">
        <f>SUM(E37:E59)</f>
        <v>0</v>
      </c>
      <c r="F60" s="59">
        <f>SUM(F37:F59)</f>
        <v>4637</v>
      </c>
      <c r="I60" s="97"/>
      <c r="J60" s="90"/>
      <c r="K60" s="56">
        <f>SUM(K37:K59)</f>
        <v>26187</v>
      </c>
      <c r="L60" s="56">
        <f>SUM(L37:L59)</f>
        <v>893</v>
      </c>
      <c r="M60" s="59">
        <f>SUM(M37:M59)</f>
        <v>586</v>
      </c>
      <c r="N60" s="79" t="s">
        <v>19</v>
      </c>
      <c r="O60" s="58">
        <f>SUM(O37:O59)</f>
        <v>40617</v>
      </c>
      <c r="P60" s="58">
        <f>SUM(P37:P59)</f>
        <v>1659</v>
      </c>
      <c r="Q60" s="59">
        <f>SUM(Q37:Q59)</f>
        <v>891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61087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351772</v>
      </c>
      <c r="C65" s="697"/>
      <c r="D65" s="61" t="s">
        <v>5</v>
      </c>
      <c r="E65" s="62">
        <f>SUM(C60,P60,C29,Q29,AC29,AP29)</f>
        <v>6410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11073</v>
      </c>
      <c r="L65" s="688" t="s">
        <v>108</v>
      </c>
      <c r="M65" s="689"/>
      <c r="N65" s="690">
        <f>SUM(F60,F29,U29,AG29,AT29)</f>
        <v>193055</v>
      </c>
      <c r="O65" s="691"/>
    </row>
    <row r="66" spans="1:15" ht="15.75" customHeight="1">
      <c r="A66" s="572"/>
      <c r="B66" s="572"/>
      <c r="C66" s="572"/>
      <c r="D66" s="572"/>
      <c r="E66" s="572"/>
      <c r="F66" s="572"/>
      <c r="G66" s="572"/>
      <c r="H66" s="572"/>
      <c r="I66" s="572"/>
    </row>
    <row r="67" spans="1:15" ht="15.75" customHeight="1">
      <c r="A67" s="572"/>
      <c r="B67" s="572"/>
      <c r="C67" s="572"/>
      <c r="D67" s="572"/>
      <c r="E67" s="572"/>
      <c r="F67" s="572"/>
      <c r="G67" s="572"/>
      <c r="H67" s="572"/>
      <c r="I67" s="572"/>
      <c r="O67">
        <v>1199</v>
      </c>
    </row>
    <row r="68" spans="1:15" ht="15.75" customHeight="1">
      <c r="C68" s="572"/>
      <c r="D68" s="572"/>
      <c r="E68" s="572"/>
      <c r="F68" s="572"/>
      <c r="G68" s="572"/>
      <c r="H68" s="572"/>
      <c r="I68" s="572"/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-193055</v>
      </c>
    </row>
    <row r="71" spans="1:15" ht="18.75">
      <c r="A71" s="7" t="s">
        <v>48</v>
      </c>
      <c r="B71" s="8"/>
      <c r="C71" s="8"/>
      <c r="D71" s="63"/>
      <c r="E71" s="34"/>
      <c r="F71" s="34">
        <f>SUM(B71:E71)</f>
        <v>0</v>
      </c>
      <c r="G71" s="33"/>
      <c r="H71" s="33"/>
      <c r="I71" s="179">
        <v>34930</v>
      </c>
      <c r="J71" s="572"/>
      <c r="K71" s="5">
        <v>2</v>
      </c>
      <c r="L71" s="5">
        <v>2</v>
      </c>
      <c r="M71" s="5">
        <f>L71+K71</f>
        <v>4</v>
      </c>
    </row>
    <row r="72" spans="1:15" ht="18.75">
      <c r="A72" s="7" t="s">
        <v>49</v>
      </c>
      <c r="B72" s="8"/>
      <c r="C72" s="8"/>
      <c r="D72" s="63"/>
      <c r="E72" s="34"/>
      <c r="F72" s="34">
        <f>SUM(B72:E72)</f>
        <v>0</v>
      </c>
      <c r="G72" s="33"/>
      <c r="H72" s="33"/>
      <c r="I72" s="180">
        <v>3069</v>
      </c>
      <c r="J72" s="572"/>
      <c r="K72" s="66">
        <v>32</v>
      </c>
      <c r="L72" s="67">
        <v>64</v>
      </c>
      <c r="M72" s="5">
        <f>L72+K72</f>
        <v>96</v>
      </c>
    </row>
    <row r="73" spans="1:15" ht="18.75">
      <c r="A73" s="10" t="s">
        <v>50</v>
      </c>
      <c r="B73" s="8"/>
      <c r="C73" s="8"/>
      <c r="D73" s="63"/>
      <c r="E73" s="34"/>
      <c r="F73" s="34"/>
      <c r="G73" s="33"/>
      <c r="H73" s="33"/>
      <c r="I73" s="180">
        <v>4748</v>
      </c>
      <c r="J73" s="572"/>
      <c r="K73" s="9">
        <f>K71/K72*100-100</f>
        <v>-93.75</v>
      </c>
      <c r="L73" s="9">
        <f>L71/L72*100-100</f>
        <v>-96.875</v>
      </c>
      <c r="M73" s="9">
        <f>M71/M72*100-100</f>
        <v>-95.833333333333329</v>
      </c>
    </row>
    <row r="74" spans="1:15" ht="18.75">
      <c r="A74" s="10" t="s">
        <v>50</v>
      </c>
      <c r="B74" s="8">
        <f>B71+B72</f>
        <v>0</v>
      </c>
      <c r="C74" s="8">
        <f>C71+C72</f>
        <v>0</v>
      </c>
      <c r="D74" s="8">
        <f>D71+D72</f>
        <v>0</v>
      </c>
      <c r="E74" s="8">
        <f>E71+E72</f>
        <v>0</v>
      </c>
      <c r="F74" s="34">
        <f>SUM(B74:E74)</f>
        <v>0</v>
      </c>
      <c r="G74" s="33"/>
      <c r="H74" s="33"/>
      <c r="I74" s="180">
        <v>238</v>
      </c>
      <c r="J74" s="572"/>
      <c r="K74" s="572"/>
      <c r="L74" s="572"/>
    </row>
    <row r="75" spans="1:15" ht="15.75" customHeight="1">
      <c r="I75" s="180">
        <v>144</v>
      </c>
      <c r="J75" s="572"/>
      <c r="K75" s="572"/>
      <c r="L75" s="572"/>
    </row>
    <row r="76" spans="1:15" ht="18.75">
      <c r="A76" s="7" t="s">
        <v>51</v>
      </c>
      <c r="B76" s="6"/>
      <c r="C76" s="6"/>
      <c r="I76" s="181">
        <v>25</v>
      </c>
    </row>
    <row r="77" spans="1:15" ht="15.75" customHeight="1">
      <c r="I77" s="181"/>
    </row>
    <row r="78" spans="1:15" ht="15.75" customHeight="1">
      <c r="I78" s="181"/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572"/>
      <c r="F80" s="572"/>
      <c r="G80" s="572"/>
      <c r="H80" s="572"/>
      <c r="I80" s="183">
        <f>SUM(I71:I79)</f>
        <v>43154</v>
      </c>
      <c r="J80" s="92"/>
      <c r="K80" s="93"/>
    </row>
    <row r="81" spans="1:15" ht="23.25">
      <c r="A81" s="687"/>
      <c r="B81" s="685"/>
      <c r="C81" s="686"/>
      <c r="D81" s="685"/>
      <c r="E81" s="572"/>
      <c r="F81" s="572"/>
      <c r="G81" s="572"/>
      <c r="H81" s="572"/>
      <c r="I81" s="572"/>
      <c r="J81" s="92"/>
      <c r="K81" s="93"/>
    </row>
    <row r="82" spans="1:15" ht="23.25">
      <c r="A82" s="687"/>
      <c r="B82" s="685"/>
      <c r="C82" s="686"/>
      <c r="D82" s="685"/>
      <c r="E82" s="572"/>
      <c r="F82" s="572"/>
      <c r="G82" s="572"/>
      <c r="H82" s="572"/>
      <c r="I82" s="572"/>
      <c r="J82" s="94"/>
      <c r="K82" s="93"/>
    </row>
    <row r="83" spans="1:15" ht="24">
      <c r="A83" s="684"/>
      <c r="B83" s="685"/>
      <c r="C83" s="686"/>
      <c r="D83" s="685"/>
      <c r="E83" s="572"/>
      <c r="F83" s="572"/>
      <c r="G83" s="572"/>
      <c r="H83" s="572"/>
      <c r="I83" s="572"/>
      <c r="J83" s="93"/>
      <c r="K83" s="93"/>
    </row>
    <row r="84" spans="1:15" ht="24">
      <c r="A84" s="684"/>
      <c r="B84" s="685"/>
      <c r="C84" s="686"/>
      <c r="D84" s="685"/>
      <c r="E84" s="572"/>
      <c r="F84" s="572"/>
      <c r="G84" s="572"/>
      <c r="H84" s="572"/>
      <c r="I84" s="572"/>
      <c r="J84" s="93"/>
      <c r="K84" s="93"/>
    </row>
    <row r="85" spans="1:15" ht="24">
      <c r="A85" s="684"/>
      <c r="B85" s="685"/>
      <c r="C85" s="686"/>
      <c r="D85" s="685"/>
      <c r="E85" s="572"/>
      <c r="F85" s="572"/>
      <c r="G85" s="572"/>
      <c r="H85" s="572"/>
      <c r="I85" s="572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A1:AH1"/>
    <mergeCell ref="AN1:AU1"/>
    <mergeCell ref="A2:J2"/>
    <mergeCell ref="O2:V2"/>
    <mergeCell ref="AA2:AH2"/>
    <mergeCell ref="AN2:AU2"/>
    <mergeCell ref="I37:J37"/>
    <mergeCell ref="I38:J38"/>
    <mergeCell ref="I39:J39"/>
    <mergeCell ref="A1:J1"/>
    <mergeCell ref="O1:V1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L65:M65"/>
    <mergeCell ref="N65:O65"/>
    <mergeCell ref="K78:L78"/>
    <mergeCell ref="K79:L79"/>
    <mergeCell ref="A80:D80"/>
    <mergeCell ref="A85:B85"/>
    <mergeCell ref="C85:D85"/>
    <mergeCell ref="A82:B82"/>
    <mergeCell ref="C82:D82"/>
    <mergeCell ref="A83:B83"/>
    <mergeCell ref="C83:D83"/>
    <mergeCell ref="A84:B84"/>
    <mergeCell ref="C84:D84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44"/>
  <sheetViews>
    <sheetView zoomScale="110" zoomScaleNormal="110" zoomScaleSheetLayoutView="110" workbookViewId="0">
      <selection activeCell="D40" sqref="D40"/>
    </sheetView>
  </sheetViews>
  <sheetFormatPr defaultColWidth="14.42578125" defaultRowHeight="15" customHeight="1"/>
  <cols>
    <col min="1" max="1" width="11.5703125" bestFit="1" customWidth="1"/>
    <col min="2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13" ht="20.25" customHeight="1">
      <c r="A1" s="660" t="s">
        <v>248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13" ht="27">
      <c r="A2" s="232" t="s">
        <v>52</v>
      </c>
      <c r="B2" s="217" t="s">
        <v>53</v>
      </c>
      <c r="C2" s="662" t="s">
        <v>54</v>
      </c>
      <c r="D2" s="662"/>
      <c r="E2" s="218" t="s">
        <v>55</v>
      </c>
      <c r="F2" s="232" t="s">
        <v>56</v>
      </c>
      <c r="G2" s="232" t="s">
        <v>57</v>
      </c>
      <c r="H2" s="232" t="s">
        <v>58</v>
      </c>
    </row>
    <row r="3" spans="1:13">
      <c r="A3" s="19"/>
      <c r="B3" s="219"/>
      <c r="C3" s="663"/>
      <c r="D3" s="663"/>
      <c r="E3" s="121"/>
      <c r="F3" s="19"/>
      <c r="G3" s="19"/>
      <c r="H3" s="230" t="s">
        <v>239</v>
      </c>
    </row>
    <row r="4" spans="1:13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13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</row>
    <row r="6" spans="1:13">
      <c r="A6" s="19">
        <v>57</v>
      </c>
      <c r="B6" s="231">
        <v>6</v>
      </c>
      <c r="C6" s="666" t="s">
        <v>92</v>
      </c>
      <c r="D6" s="667"/>
      <c r="E6" s="19">
        <v>26</v>
      </c>
      <c r="F6" s="19">
        <v>2</v>
      </c>
      <c r="G6" s="19">
        <v>26</v>
      </c>
      <c r="H6" s="20" t="s">
        <v>59</v>
      </c>
      <c r="J6" s="129"/>
      <c r="L6" s="15"/>
      <c r="M6" s="16"/>
    </row>
    <row r="7" spans="1:13">
      <c r="A7" s="19">
        <v>58</v>
      </c>
      <c r="B7" s="219">
        <v>6.3</v>
      </c>
      <c r="C7" s="711" t="s">
        <v>122</v>
      </c>
      <c r="D7" s="712"/>
      <c r="E7" s="121">
        <v>259.94</v>
      </c>
      <c r="F7" s="19">
        <v>6</v>
      </c>
      <c r="G7" s="19">
        <v>259.94</v>
      </c>
      <c r="H7" s="20" t="s">
        <v>59</v>
      </c>
      <c r="J7" s="117">
        <v>1</v>
      </c>
      <c r="L7" s="15"/>
      <c r="M7" s="16"/>
    </row>
    <row r="8" spans="1:13">
      <c r="A8" s="19">
        <v>61</v>
      </c>
      <c r="B8" s="231">
        <v>12.3</v>
      </c>
      <c r="C8" s="713" t="s">
        <v>118</v>
      </c>
      <c r="D8" s="713"/>
      <c r="E8" s="19">
        <v>50.88</v>
      </c>
      <c r="F8" s="19">
        <v>0</v>
      </c>
      <c r="G8" s="19">
        <v>19.39</v>
      </c>
      <c r="H8" s="20" t="s">
        <v>59</v>
      </c>
      <c r="J8" s="117"/>
      <c r="L8" s="15"/>
      <c r="M8" s="16"/>
    </row>
    <row r="9" spans="1:13">
      <c r="A9" s="19">
        <v>61</v>
      </c>
      <c r="B9" s="231">
        <v>18.45</v>
      </c>
      <c r="C9" s="666" t="s">
        <v>148</v>
      </c>
      <c r="D9" s="667"/>
      <c r="E9" s="19">
        <v>107.23</v>
      </c>
      <c r="F9" s="19">
        <v>0</v>
      </c>
      <c r="G9" s="19">
        <v>10</v>
      </c>
      <c r="H9" s="230" t="s">
        <v>230</v>
      </c>
      <c r="J9" s="117"/>
      <c r="L9" s="15"/>
      <c r="M9" s="16"/>
    </row>
    <row r="10" spans="1:13">
      <c r="A10" s="19">
        <v>62</v>
      </c>
      <c r="B10" s="219">
        <v>10</v>
      </c>
      <c r="C10" s="666" t="s">
        <v>153</v>
      </c>
      <c r="D10" s="667"/>
      <c r="E10" s="121">
        <v>33.53</v>
      </c>
      <c r="F10" s="19">
        <v>1</v>
      </c>
      <c r="G10" s="19">
        <v>33.53</v>
      </c>
      <c r="H10" s="20" t="s">
        <v>59</v>
      </c>
      <c r="J10" s="117"/>
      <c r="L10" s="15"/>
      <c r="M10" s="16"/>
    </row>
    <row r="11" spans="1:13" ht="15" customHeight="1">
      <c r="A11" s="19">
        <v>66</v>
      </c>
      <c r="B11" s="231">
        <v>5.45</v>
      </c>
      <c r="C11" s="714" t="s">
        <v>94</v>
      </c>
      <c r="D11" s="715"/>
      <c r="E11" s="19">
        <v>231.38</v>
      </c>
      <c r="F11" s="19">
        <v>8</v>
      </c>
      <c r="G11" s="19">
        <v>231.38</v>
      </c>
      <c r="H11" s="20" t="s">
        <v>59</v>
      </c>
      <c r="J11" s="129"/>
      <c r="L11" s="15"/>
      <c r="M11" s="16"/>
    </row>
    <row r="12" spans="1:13" ht="15" customHeight="1">
      <c r="A12" s="11">
        <v>67</v>
      </c>
      <c r="B12" s="120">
        <v>5.3</v>
      </c>
      <c r="C12" s="659" t="s">
        <v>95</v>
      </c>
      <c r="D12" s="659"/>
      <c r="E12" s="122">
        <v>99.64</v>
      </c>
      <c r="F12" s="11">
        <v>2</v>
      </c>
      <c r="G12" s="11">
        <v>99.64</v>
      </c>
      <c r="H12" s="20" t="s">
        <v>59</v>
      </c>
      <c r="J12" s="117"/>
      <c r="L12" s="15"/>
      <c r="M12" s="16"/>
    </row>
    <row r="13" spans="1:13" ht="15" customHeight="1">
      <c r="A13" s="11">
        <v>68</v>
      </c>
      <c r="B13" s="120">
        <v>16.45</v>
      </c>
      <c r="C13" s="716" t="s">
        <v>121</v>
      </c>
      <c r="D13" s="716"/>
      <c r="E13" s="19">
        <v>191.77</v>
      </c>
      <c r="F13" s="19">
        <v>0</v>
      </c>
      <c r="G13" s="19">
        <v>65.81</v>
      </c>
      <c r="H13" s="20" t="s">
        <v>59</v>
      </c>
      <c r="J13" s="129"/>
      <c r="L13" s="15"/>
      <c r="M13" s="16"/>
    </row>
    <row r="14" spans="1:13">
      <c r="A14" s="19" t="s">
        <v>101</v>
      </c>
      <c r="B14" s="219">
        <v>5.3</v>
      </c>
      <c r="C14" s="659" t="s">
        <v>60</v>
      </c>
      <c r="D14" s="659"/>
      <c r="E14" s="121">
        <v>519.36</v>
      </c>
      <c r="F14" s="19">
        <v>13</v>
      </c>
      <c r="G14" s="19">
        <v>519.36</v>
      </c>
      <c r="H14" s="20" t="s">
        <v>59</v>
      </c>
      <c r="J14" s="117">
        <v>1</v>
      </c>
      <c r="L14" s="15"/>
      <c r="M14" s="16"/>
    </row>
    <row r="15" spans="1:13" ht="18.75">
      <c r="A15" s="19"/>
      <c r="B15" s="219"/>
      <c r="C15" s="664" t="s">
        <v>21</v>
      </c>
      <c r="D15" s="664"/>
      <c r="E15" s="121"/>
      <c r="F15" s="19"/>
      <c r="G15" s="19"/>
      <c r="H15" s="20"/>
      <c r="J15" s="129"/>
      <c r="L15" s="15"/>
      <c r="M15" s="16"/>
    </row>
    <row r="16" spans="1:13">
      <c r="A16" s="19"/>
      <c r="B16" s="219"/>
      <c r="C16" s="668"/>
      <c r="D16" s="669"/>
      <c r="E16" s="121"/>
      <c r="F16" s="19"/>
      <c r="G16" s="19"/>
      <c r="H16" s="20"/>
      <c r="J16" s="129"/>
      <c r="L16" s="15"/>
      <c r="M16" s="16"/>
    </row>
    <row r="17" spans="1:19">
      <c r="A17" s="19">
        <v>31</v>
      </c>
      <c r="B17" s="219">
        <v>12.55</v>
      </c>
      <c r="C17" s="659" t="s">
        <v>93</v>
      </c>
      <c r="D17" s="659"/>
      <c r="E17" s="121">
        <v>54.8</v>
      </c>
      <c r="F17" s="19">
        <v>2</v>
      </c>
      <c r="G17" s="19">
        <f>E17</f>
        <v>54.8</v>
      </c>
      <c r="H17" s="20" t="s">
        <v>59</v>
      </c>
      <c r="J17" s="129"/>
      <c r="L17" s="15"/>
      <c r="M17" s="16"/>
    </row>
    <row r="18" spans="1:19">
      <c r="A18" s="19">
        <v>34</v>
      </c>
      <c r="B18" s="219">
        <v>13</v>
      </c>
      <c r="C18" s="659" t="s">
        <v>120</v>
      </c>
      <c r="D18" s="659"/>
      <c r="E18" s="121">
        <v>36.369999999999997</v>
      </c>
      <c r="F18" s="19">
        <v>2</v>
      </c>
      <c r="G18" s="19">
        <f>F18*E18</f>
        <v>72.739999999999995</v>
      </c>
      <c r="H18" s="13" t="s">
        <v>59</v>
      </c>
      <c r="J18" s="129"/>
      <c r="L18" s="15"/>
      <c r="M18" s="16"/>
    </row>
    <row r="19" spans="1:19" ht="15" customHeight="1">
      <c r="A19" s="19">
        <v>71</v>
      </c>
      <c r="B19" s="219">
        <v>7</v>
      </c>
      <c r="C19" s="672" t="s">
        <v>112</v>
      </c>
      <c r="D19" s="672"/>
      <c r="E19" s="121">
        <v>31</v>
      </c>
      <c r="F19" s="19">
        <v>2</v>
      </c>
      <c r="G19" s="19">
        <v>31</v>
      </c>
      <c r="H19" s="20" t="s">
        <v>59</v>
      </c>
      <c r="J19" s="117"/>
      <c r="L19" s="15"/>
      <c r="M19" s="16"/>
    </row>
    <row r="20" spans="1:19">
      <c r="A20" s="19">
        <v>72</v>
      </c>
      <c r="B20" s="219">
        <v>8</v>
      </c>
      <c r="C20" s="659" t="s">
        <v>151</v>
      </c>
      <c r="D20" s="659"/>
      <c r="E20" s="121">
        <v>140.62</v>
      </c>
      <c r="F20" s="19">
        <v>2</v>
      </c>
      <c r="G20" s="19">
        <f>F20*E20</f>
        <v>281.24</v>
      </c>
      <c r="H20" s="20" t="s">
        <v>59</v>
      </c>
      <c r="J20" s="129">
        <v>1</v>
      </c>
      <c r="L20" s="15"/>
      <c r="M20" s="16"/>
    </row>
    <row r="21" spans="1:19">
      <c r="A21" s="19" t="s">
        <v>150</v>
      </c>
      <c r="B21" s="219">
        <v>13.3</v>
      </c>
      <c r="C21" s="659" t="s">
        <v>146</v>
      </c>
      <c r="D21" s="659"/>
      <c r="E21" s="121">
        <v>433.34</v>
      </c>
      <c r="F21" s="19">
        <v>6</v>
      </c>
      <c r="G21" s="19">
        <v>433.34</v>
      </c>
      <c r="H21" s="20" t="s">
        <v>59</v>
      </c>
      <c r="J21" s="117">
        <v>1</v>
      </c>
      <c r="L21" s="15"/>
      <c r="M21" s="16"/>
    </row>
    <row r="22" spans="1:19">
      <c r="A22" s="11">
        <v>79</v>
      </c>
      <c r="B22" s="12">
        <v>6</v>
      </c>
      <c r="C22" s="717" t="s">
        <v>96</v>
      </c>
      <c r="D22" s="718"/>
      <c r="E22" s="11">
        <v>278.91000000000003</v>
      </c>
      <c r="F22" s="11">
        <v>8</v>
      </c>
      <c r="G22" s="11">
        <v>278.91000000000003</v>
      </c>
      <c r="H22" s="20" t="s">
        <v>59</v>
      </c>
      <c r="J22" s="117">
        <v>1</v>
      </c>
      <c r="L22" s="15"/>
      <c r="M22" s="16"/>
    </row>
    <row r="23" spans="1:19">
      <c r="A23" s="19">
        <v>80</v>
      </c>
      <c r="B23" s="219">
        <v>15.1</v>
      </c>
      <c r="C23" s="672" t="s">
        <v>62</v>
      </c>
      <c r="D23" s="672"/>
      <c r="E23" s="121">
        <v>49.76</v>
      </c>
      <c r="F23" s="19">
        <v>2</v>
      </c>
      <c r="G23" s="19">
        <v>49.76</v>
      </c>
      <c r="H23" s="20" t="s">
        <v>59</v>
      </c>
      <c r="J23" s="117"/>
      <c r="L23" s="15"/>
      <c r="M23" s="16"/>
    </row>
    <row r="24" spans="1:19">
      <c r="A24" s="19">
        <v>82</v>
      </c>
      <c r="B24" s="219">
        <v>15.5</v>
      </c>
      <c r="C24" s="672" t="s">
        <v>63</v>
      </c>
      <c r="D24" s="672"/>
      <c r="E24" s="121">
        <v>44.76</v>
      </c>
      <c r="F24" s="19">
        <v>2</v>
      </c>
      <c r="G24" s="19">
        <v>44.76</v>
      </c>
      <c r="H24" s="20" t="s">
        <v>59</v>
      </c>
      <c r="J24" s="117"/>
      <c r="L24" s="15"/>
      <c r="M24" s="16"/>
    </row>
    <row r="25" spans="1:19">
      <c r="A25" s="19">
        <v>82</v>
      </c>
      <c r="B25" s="231">
        <v>16.55</v>
      </c>
      <c r="C25" s="673" t="s">
        <v>97</v>
      </c>
      <c r="D25" s="674"/>
      <c r="E25" s="19">
        <v>31</v>
      </c>
      <c r="F25" s="19">
        <v>2</v>
      </c>
      <c r="G25" s="19">
        <v>31</v>
      </c>
      <c r="H25" s="20" t="s">
        <v>59</v>
      </c>
      <c r="J25" s="117"/>
      <c r="L25" s="15"/>
      <c r="M25" s="16"/>
    </row>
    <row r="26" spans="1:19">
      <c r="A26" s="19">
        <v>83</v>
      </c>
      <c r="B26" s="231">
        <v>11.15</v>
      </c>
      <c r="C26" s="673" t="s">
        <v>149</v>
      </c>
      <c r="D26" s="674"/>
      <c r="E26" s="19">
        <v>37.590000000000003</v>
      </c>
      <c r="F26" s="19">
        <v>2</v>
      </c>
      <c r="G26" s="19">
        <f>F26*E26</f>
        <v>75.180000000000007</v>
      </c>
      <c r="H26" s="20" t="s">
        <v>59</v>
      </c>
      <c r="J26" s="117"/>
      <c r="L26" s="15"/>
      <c r="M26" s="16"/>
    </row>
    <row r="27" spans="1:19">
      <c r="A27" s="111">
        <v>85</v>
      </c>
      <c r="B27" s="112">
        <v>6.3</v>
      </c>
      <c r="C27" s="719" t="s">
        <v>98</v>
      </c>
      <c r="D27" s="720"/>
      <c r="E27" s="111">
        <v>267.2</v>
      </c>
      <c r="F27" s="111">
        <v>6</v>
      </c>
      <c r="G27" s="111">
        <v>267.2</v>
      </c>
      <c r="H27" s="20" t="s">
        <v>59</v>
      </c>
      <c r="J27" s="117">
        <v>1</v>
      </c>
      <c r="L27" s="15"/>
      <c r="M27" s="16"/>
    </row>
    <row r="28" spans="1:19">
      <c r="A28" s="19">
        <v>89</v>
      </c>
      <c r="B28" s="219">
        <v>5.3</v>
      </c>
      <c r="C28" s="659" t="s">
        <v>123</v>
      </c>
      <c r="D28" s="659"/>
      <c r="E28" s="121">
        <v>48.57</v>
      </c>
      <c r="F28" s="19">
        <v>2</v>
      </c>
      <c r="G28" s="19">
        <v>48.57</v>
      </c>
      <c r="H28" s="20" t="s">
        <v>59</v>
      </c>
      <c r="J28" s="117"/>
      <c r="L28" s="15"/>
      <c r="M28" s="16"/>
    </row>
    <row r="29" spans="1:19">
      <c r="A29" s="19"/>
      <c r="B29" s="219"/>
      <c r="C29" s="672"/>
      <c r="D29" s="672"/>
      <c r="E29" s="121"/>
      <c r="F29" s="19"/>
      <c r="G29" s="19"/>
      <c r="H29" s="20"/>
      <c r="J29" s="117"/>
      <c r="L29" s="15"/>
      <c r="M29" s="16"/>
    </row>
    <row r="30" spans="1:19" ht="13.5" customHeight="1">
      <c r="A30" s="19"/>
      <c r="B30" s="219"/>
      <c r="C30" s="663"/>
      <c r="D30" s="663"/>
      <c r="E30" s="122"/>
      <c r="F30" s="11"/>
      <c r="G30" s="11"/>
      <c r="H30" s="20"/>
      <c r="J30" s="15"/>
      <c r="L30" s="15"/>
      <c r="M30" s="17"/>
      <c r="N30" s="64"/>
      <c r="O30" s="65"/>
      <c r="P30" s="17"/>
      <c r="Q30" s="17"/>
      <c r="R30" s="17"/>
      <c r="S30" s="18"/>
    </row>
    <row r="31" spans="1:19" ht="15" customHeight="1">
      <c r="A31" s="19"/>
      <c r="B31" s="219"/>
      <c r="C31" s="662" t="s">
        <v>61</v>
      </c>
      <c r="D31" s="662"/>
      <c r="E31" s="121"/>
      <c r="F31" s="19">
        <f>SUM(F4:F29)</f>
        <v>70</v>
      </c>
      <c r="G31" s="19">
        <f>SUM(G4:G29)</f>
        <v>2933.55</v>
      </c>
      <c r="H31" s="20"/>
    </row>
    <row r="34" spans="1:20" ht="19.5" customHeight="1">
      <c r="A34" s="675" t="s">
        <v>114</v>
      </c>
      <c r="B34" s="676"/>
      <c r="C34" s="676"/>
      <c r="D34" s="676"/>
      <c r="E34" s="676"/>
      <c r="F34" s="676"/>
      <c r="J34" s="233" t="s">
        <v>124</v>
      </c>
      <c r="K34" s="677">
        <v>45201</v>
      </c>
      <c r="L34" s="677"/>
    </row>
    <row r="35" spans="1:20" ht="49.5">
      <c r="A35" s="229" t="s">
        <v>119</v>
      </c>
      <c r="B35" s="234" t="s">
        <v>53</v>
      </c>
      <c r="C35" s="234" t="s">
        <v>113</v>
      </c>
      <c r="D35" s="234" t="s">
        <v>4</v>
      </c>
      <c r="E35" s="234" t="s">
        <v>5</v>
      </c>
      <c r="F35" s="234" t="s">
        <v>115</v>
      </c>
      <c r="G35" s="114" t="s">
        <v>7</v>
      </c>
      <c r="H35" s="229" t="s">
        <v>116</v>
      </c>
      <c r="I35" s="678" t="s">
        <v>140</v>
      </c>
      <c r="J35" s="678"/>
      <c r="K35" s="678" t="s">
        <v>141</v>
      </c>
      <c r="L35" s="678"/>
      <c r="O35" s="678" t="s">
        <v>125</v>
      </c>
      <c r="P35" s="678"/>
      <c r="Q35" s="678" t="s">
        <v>126</v>
      </c>
      <c r="R35" s="678"/>
    </row>
    <row r="36" spans="1:20" ht="20.100000000000001" customHeight="1">
      <c r="A36" s="88">
        <v>1</v>
      </c>
      <c r="B36" s="123">
        <v>7</v>
      </c>
      <c r="C36" s="113">
        <v>216</v>
      </c>
      <c r="D36" s="19">
        <v>6261</v>
      </c>
      <c r="E36" s="19">
        <v>57</v>
      </c>
      <c r="F36" s="119">
        <v>232.2</v>
      </c>
      <c r="G36" s="115">
        <f>D36/F36</f>
        <v>26.963824289405686</v>
      </c>
      <c r="H36" s="34">
        <v>1</v>
      </c>
      <c r="I36" s="679" t="s">
        <v>129</v>
      </c>
      <c r="J36" s="679"/>
      <c r="K36" s="679" t="s">
        <v>152</v>
      </c>
      <c r="L36" s="679"/>
      <c r="O36" s="679" t="s">
        <v>127</v>
      </c>
      <c r="P36" s="679"/>
      <c r="Q36" s="679" t="s">
        <v>136</v>
      </c>
      <c r="R36" s="679"/>
      <c r="S36">
        <v>434</v>
      </c>
      <c r="T36" s="15" t="s">
        <v>131</v>
      </c>
    </row>
    <row r="37" spans="1:20" ht="20.100000000000001" customHeight="1">
      <c r="A37" s="88">
        <v>2</v>
      </c>
      <c r="B37" s="123">
        <v>15.45</v>
      </c>
      <c r="C37" s="113">
        <v>216</v>
      </c>
      <c r="D37" s="19">
        <v>8396</v>
      </c>
      <c r="E37" s="19">
        <v>61</v>
      </c>
      <c r="F37" s="119">
        <v>232.2</v>
      </c>
      <c r="G37" s="115">
        <f t="shared" ref="G37:G40" si="0">D37/F37</f>
        <v>36.158484065460812</v>
      </c>
      <c r="H37" s="34">
        <v>1</v>
      </c>
      <c r="I37" s="679" t="s">
        <v>128</v>
      </c>
      <c r="J37" s="679"/>
      <c r="K37" s="679" t="s">
        <v>138</v>
      </c>
      <c r="L37" s="679"/>
      <c r="O37" s="679" t="s">
        <v>128</v>
      </c>
      <c r="P37" s="679"/>
      <c r="Q37" s="679" t="s">
        <v>137</v>
      </c>
      <c r="R37" s="679"/>
      <c r="S37">
        <v>60</v>
      </c>
      <c r="T37" s="15" t="s">
        <v>132</v>
      </c>
    </row>
    <row r="38" spans="1:20" ht="20.100000000000001" customHeight="1">
      <c r="A38" s="88"/>
      <c r="B38" s="123"/>
      <c r="C38" s="113"/>
      <c r="D38" s="19"/>
      <c r="E38" s="19"/>
      <c r="F38" s="119"/>
      <c r="G38" s="115"/>
      <c r="H38" s="34"/>
      <c r="I38" s="680"/>
      <c r="J38" s="681"/>
      <c r="K38" s="679"/>
      <c r="L38" s="679"/>
      <c r="O38" s="679" t="s">
        <v>129</v>
      </c>
      <c r="P38" s="679"/>
      <c r="Q38" s="679" t="s">
        <v>138</v>
      </c>
      <c r="R38" s="679"/>
      <c r="S38">
        <v>170</v>
      </c>
      <c r="T38" s="15" t="s">
        <v>133</v>
      </c>
    </row>
    <row r="39" spans="1:20" ht="20.100000000000001" customHeight="1">
      <c r="A39" s="34"/>
      <c r="B39" s="119"/>
      <c r="C39" s="113"/>
      <c r="D39" s="19"/>
      <c r="E39" s="19"/>
      <c r="F39" s="119"/>
      <c r="G39" s="115"/>
      <c r="H39" s="34"/>
      <c r="I39" s="679"/>
      <c r="J39" s="679"/>
      <c r="K39" s="679"/>
      <c r="L39" s="679"/>
      <c r="O39" s="679" t="s">
        <v>130</v>
      </c>
      <c r="P39" s="679"/>
      <c r="Q39" s="679" t="s">
        <v>139</v>
      </c>
      <c r="R39" s="679"/>
      <c r="S39">
        <v>1078</v>
      </c>
      <c r="T39" s="15" t="s">
        <v>134</v>
      </c>
    </row>
    <row r="40" spans="1:20" ht="20.100000000000001" customHeight="1">
      <c r="A40" s="34"/>
      <c r="B40" s="116"/>
      <c r="C40" s="116"/>
      <c r="D40" s="116">
        <f>SUM(D36:D39)</f>
        <v>14657</v>
      </c>
      <c r="E40" s="116">
        <f>SUM(E36:E39)</f>
        <v>118</v>
      </c>
      <c r="F40" s="119">
        <f>SUM(F36:F39)</f>
        <v>464.4</v>
      </c>
      <c r="G40" s="115">
        <f t="shared" si="0"/>
        <v>31.561154177433249</v>
      </c>
      <c r="H40" s="116">
        <f>SUM(H36:H39)</f>
        <v>2</v>
      </c>
      <c r="I40" s="682"/>
      <c r="J40" s="682"/>
      <c r="K40" s="682"/>
      <c r="L40" s="682"/>
      <c r="O40" s="680" t="s">
        <v>142</v>
      </c>
      <c r="P40" s="681"/>
      <c r="Q40" s="679" t="s">
        <v>152</v>
      </c>
      <c r="R40" s="679"/>
      <c r="S40">
        <v>191</v>
      </c>
      <c r="T40" s="15" t="s">
        <v>135</v>
      </c>
    </row>
    <row r="44" spans="1:20" ht="15" customHeight="1">
      <c r="F44" s="16"/>
    </row>
  </sheetData>
  <mergeCells count="57">
    <mergeCell ref="I40:J40"/>
    <mergeCell ref="K40:L40"/>
    <mergeCell ref="O40:P40"/>
    <mergeCell ref="Q40:R40"/>
    <mergeCell ref="I38:J38"/>
    <mergeCell ref="K38:L38"/>
    <mergeCell ref="O38:P38"/>
    <mergeCell ref="Q38:R38"/>
    <mergeCell ref="I39:J39"/>
    <mergeCell ref="K39:L39"/>
    <mergeCell ref="O39:P39"/>
    <mergeCell ref="Q39:R39"/>
    <mergeCell ref="I37:J37"/>
    <mergeCell ref="K37:L37"/>
    <mergeCell ref="O37:P37"/>
    <mergeCell ref="Q37:R37"/>
    <mergeCell ref="C31:D31"/>
    <mergeCell ref="A34:F34"/>
    <mergeCell ref="K34:L34"/>
    <mergeCell ref="I35:J35"/>
    <mergeCell ref="K35:L35"/>
    <mergeCell ref="O35:P35"/>
    <mergeCell ref="Q35:R35"/>
    <mergeCell ref="I36:J36"/>
    <mergeCell ref="K36:L36"/>
    <mergeCell ref="O36:P36"/>
    <mergeCell ref="Q36:R36"/>
    <mergeCell ref="C30:D30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18:D18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6:D6"/>
    <mergeCell ref="A1:H1"/>
    <mergeCell ref="C2:D2"/>
    <mergeCell ref="C3:D3"/>
    <mergeCell ref="C4:D4"/>
    <mergeCell ref="C5:D5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4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47"/>
  <sheetViews>
    <sheetView topLeftCell="A22" zoomScale="110" zoomScaleNormal="110" zoomScaleSheetLayoutView="110" workbookViewId="0">
      <selection activeCell="H14" sqref="H14"/>
    </sheetView>
  </sheetViews>
  <sheetFormatPr defaultColWidth="14.42578125" defaultRowHeight="15" customHeight="1"/>
  <cols>
    <col min="1" max="1" width="11.5703125" bestFit="1" customWidth="1"/>
    <col min="2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13" ht="20.25" customHeight="1">
      <c r="A1" s="660" t="s">
        <v>350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13" ht="27">
      <c r="A2" s="583" t="s">
        <v>52</v>
      </c>
      <c r="B2" s="217" t="s">
        <v>53</v>
      </c>
      <c r="C2" s="662" t="s">
        <v>54</v>
      </c>
      <c r="D2" s="662"/>
      <c r="E2" s="218" t="s">
        <v>55</v>
      </c>
      <c r="F2" s="583" t="s">
        <v>56</v>
      </c>
      <c r="G2" s="583" t="s">
        <v>57</v>
      </c>
      <c r="H2" s="583" t="s">
        <v>58</v>
      </c>
    </row>
    <row r="3" spans="1:13" ht="27">
      <c r="A3" s="19"/>
      <c r="B3" s="219"/>
      <c r="C3" s="663"/>
      <c r="D3" s="663"/>
      <c r="E3" s="121"/>
      <c r="F3" s="19"/>
      <c r="G3" s="19"/>
      <c r="H3" s="585" t="s">
        <v>351</v>
      </c>
    </row>
    <row r="4" spans="1:13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13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</row>
    <row r="6" spans="1:13">
      <c r="A6" s="19">
        <v>57</v>
      </c>
      <c r="B6" s="582">
        <v>6.15</v>
      </c>
      <c r="C6" s="666" t="s">
        <v>231</v>
      </c>
      <c r="D6" s="667"/>
      <c r="E6" s="19">
        <v>241.62</v>
      </c>
      <c r="F6" s="19">
        <v>4</v>
      </c>
      <c r="G6" s="19">
        <v>241.62</v>
      </c>
      <c r="H6" s="20" t="s">
        <v>232</v>
      </c>
      <c r="J6" s="129"/>
      <c r="L6" s="15"/>
      <c r="M6" s="16"/>
    </row>
    <row r="7" spans="1:13">
      <c r="A7" s="19">
        <v>58</v>
      </c>
      <c r="B7" s="219">
        <v>6.3</v>
      </c>
      <c r="C7" s="711" t="s">
        <v>122</v>
      </c>
      <c r="D7" s="712"/>
      <c r="E7" s="121">
        <v>259.94</v>
      </c>
      <c r="F7" s="19">
        <v>6</v>
      </c>
      <c r="G7" s="19">
        <v>259.94</v>
      </c>
      <c r="H7" s="20" t="s">
        <v>59</v>
      </c>
      <c r="J7" s="117">
        <v>1</v>
      </c>
      <c r="L7" s="15"/>
      <c r="M7" s="16"/>
    </row>
    <row r="8" spans="1:13">
      <c r="A8" s="19">
        <v>61</v>
      </c>
      <c r="B8" s="582">
        <v>12.3</v>
      </c>
      <c r="C8" s="713" t="s">
        <v>118</v>
      </c>
      <c r="D8" s="713"/>
      <c r="E8" s="19">
        <v>50.88</v>
      </c>
      <c r="F8" s="19">
        <v>0</v>
      </c>
      <c r="G8" s="19">
        <v>19.39</v>
      </c>
      <c r="H8" s="20" t="s">
        <v>59</v>
      </c>
      <c r="J8" s="117"/>
      <c r="L8" s="15"/>
      <c r="M8" s="16"/>
    </row>
    <row r="9" spans="1:13">
      <c r="A9" s="19">
        <v>61</v>
      </c>
      <c r="B9" s="582">
        <v>18.45</v>
      </c>
      <c r="C9" s="666" t="s">
        <v>148</v>
      </c>
      <c r="D9" s="667"/>
      <c r="E9" s="19">
        <v>107.23</v>
      </c>
      <c r="F9" s="19">
        <v>0</v>
      </c>
      <c r="G9" s="19">
        <v>10</v>
      </c>
      <c r="H9" s="585" t="s">
        <v>230</v>
      </c>
      <c r="J9" s="117"/>
      <c r="L9" s="15"/>
      <c r="M9" s="16"/>
    </row>
    <row r="10" spans="1:13">
      <c r="A10" s="19">
        <v>62</v>
      </c>
      <c r="B10" s="219">
        <v>10</v>
      </c>
      <c r="C10" s="666" t="s">
        <v>153</v>
      </c>
      <c r="D10" s="667"/>
      <c r="E10" s="121">
        <v>33.53</v>
      </c>
      <c r="F10" s="19">
        <v>1</v>
      </c>
      <c r="G10" s="19">
        <v>33.53</v>
      </c>
      <c r="H10" s="20" t="s">
        <v>59</v>
      </c>
      <c r="J10" s="117"/>
      <c r="L10" s="15"/>
      <c r="M10" s="16"/>
    </row>
    <row r="11" spans="1:13" ht="15" customHeight="1">
      <c r="A11" s="19">
        <v>66</v>
      </c>
      <c r="B11" s="582">
        <v>5.45</v>
      </c>
      <c r="C11" s="714" t="s">
        <v>94</v>
      </c>
      <c r="D11" s="715"/>
      <c r="E11" s="19">
        <v>231.38</v>
      </c>
      <c r="F11" s="19">
        <v>8</v>
      </c>
      <c r="G11" s="19">
        <v>231.38</v>
      </c>
      <c r="H11" s="20" t="s">
        <v>59</v>
      </c>
      <c r="J11" s="129">
        <v>1</v>
      </c>
      <c r="L11" s="15"/>
      <c r="M11" s="16"/>
    </row>
    <row r="12" spans="1:13" ht="15" customHeight="1">
      <c r="A12" s="11">
        <v>67</v>
      </c>
      <c r="B12" s="120">
        <v>5.3</v>
      </c>
      <c r="C12" s="659" t="s">
        <v>95</v>
      </c>
      <c r="D12" s="659"/>
      <c r="E12" s="122">
        <v>99.64</v>
      </c>
      <c r="F12" s="11">
        <v>2</v>
      </c>
      <c r="G12" s="11">
        <v>99.64</v>
      </c>
      <c r="H12" s="20" t="s">
        <v>59</v>
      </c>
      <c r="J12" s="117"/>
      <c r="L12" s="15"/>
      <c r="M12" s="16"/>
    </row>
    <row r="13" spans="1:13" ht="15" customHeight="1">
      <c r="A13" s="11">
        <v>68</v>
      </c>
      <c r="B13" s="120">
        <v>16.45</v>
      </c>
      <c r="C13" s="716" t="s">
        <v>121</v>
      </c>
      <c r="D13" s="716"/>
      <c r="E13" s="19">
        <v>191.77</v>
      </c>
      <c r="F13" s="19">
        <v>0</v>
      </c>
      <c r="G13" s="19">
        <v>65.81</v>
      </c>
      <c r="H13" s="20" t="s">
        <v>59</v>
      </c>
      <c r="J13" s="129"/>
      <c r="L13" s="15"/>
      <c r="M13" s="16"/>
    </row>
    <row r="14" spans="1:13">
      <c r="A14" s="19" t="s">
        <v>101</v>
      </c>
      <c r="B14" s="219">
        <v>5.3</v>
      </c>
      <c r="C14" s="659" t="s">
        <v>60</v>
      </c>
      <c r="D14" s="659"/>
      <c r="E14" s="121">
        <v>519.36</v>
      </c>
      <c r="F14" s="19">
        <v>13</v>
      </c>
      <c r="G14" s="19">
        <v>519.36</v>
      </c>
      <c r="H14" s="20" t="s">
        <v>59</v>
      </c>
      <c r="J14" s="117">
        <v>1</v>
      </c>
      <c r="L14" s="15"/>
      <c r="M14" s="16"/>
    </row>
    <row r="15" spans="1:13" ht="18.75">
      <c r="A15" s="19"/>
      <c r="B15" s="219"/>
      <c r="C15" s="664" t="s">
        <v>21</v>
      </c>
      <c r="D15" s="664"/>
      <c r="E15" s="121"/>
      <c r="F15" s="19"/>
      <c r="G15" s="19"/>
      <c r="H15" s="20"/>
      <c r="J15" s="129"/>
      <c r="L15" s="15"/>
      <c r="M15" s="16"/>
    </row>
    <row r="16" spans="1:13">
      <c r="A16" s="19"/>
      <c r="B16" s="219"/>
      <c r="C16" s="668"/>
      <c r="D16" s="669"/>
      <c r="E16" s="121"/>
      <c r="F16" s="19"/>
      <c r="G16" s="19"/>
      <c r="H16" s="20"/>
      <c r="J16" s="129"/>
      <c r="L16" s="15"/>
      <c r="M16" s="16"/>
    </row>
    <row r="17" spans="1:13">
      <c r="A17" s="19">
        <v>31</v>
      </c>
      <c r="B17" s="219">
        <v>12.55</v>
      </c>
      <c r="C17" s="659" t="s">
        <v>93</v>
      </c>
      <c r="D17" s="659"/>
      <c r="E17" s="121">
        <v>54.8</v>
      </c>
      <c r="F17" s="19">
        <v>2</v>
      </c>
      <c r="G17" s="19">
        <f>E17</f>
        <v>54.8</v>
      </c>
      <c r="H17" s="20" t="s">
        <v>59</v>
      </c>
      <c r="J17" s="129"/>
      <c r="L17" s="15"/>
      <c r="M17" s="16"/>
    </row>
    <row r="18" spans="1:13">
      <c r="A18" s="19">
        <v>34</v>
      </c>
      <c r="B18" s="219">
        <v>13</v>
      </c>
      <c r="C18" s="659" t="s">
        <v>120</v>
      </c>
      <c r="D18" s="659"/>
      <c r="E18" s="121">
        <v>36.369999999999997</v>
      </c>
      <c r="F18" s="19">
        <v>2</v>
      </c>
      <c r="G18" s="19">
        <f>F18*E18</f>
        <v>72.739999999999995</v>
      </c>
      <c r="H18" s="13" t="s">
        <v>59</v>
      </c>
      <c r="J18" s="129"/>
      <c r="L18" s="15"/>
      <c r="M18" s="16"/>
    </row>
    <row r="19" spans="1:13">
      <c r="A19" s="19">
        <v>70</v>
      </c>
      <c r="B19" s="461">
        <v>7</v>
      </c>
      <c r="C19" s="659" t="s">
        <v>151</v>
      </c>
      <c r="D19" s="659"/>
      <c r="E19" s="121">
        <v>135.61000000000001</v>
      </c>
      <c r="F19" s="19">
        <v>2</v>
      </c>
      <c r="G19" s="19">
        <f>F19*E19</f>
        <v>271.22000000000003</v>
      </c>
      <c r="H19" s="20" t="s">
        <v>232</v>
      </c>
      <c r="J19" s="129">
        <v>1</v>
      </c>
      <c r="L19" s="15"/>
      <c r="M19" s="16"/>
    </row>
    <row r="20" spans="1:13" ht="15" customHeight="1">
      <c r="A20" s="19">
        <v>71</v>
      </c>
      <c r="B20" s="219">
        <v>7</v>
      </c>
      <c r="C20" s="672" t="s">
        <v>112</v>
      </c>
      <c r="D20" s="672"/>
      <c r="E20" s="121">
        <v>31</v>
      </c>
      <c r="F20" s="19">
        <v>2</v>
      </c>
      <c r="G20" s="19">
        <v>31</v>
      </c>
      <c r="H20" s="20" t="s">
        <v>59</v>
      </c>
      <c r="J20" s="117"/>
      <c r="L20" s="15"/>
      <c r="M20" s="16"/>
    </row>
    <row r="21" spans="1:13">
      <c r="A21" s="19">
        <v>72</v>
      </c>
      <c r="B21" s="219">
        <v>8</v>
      </c>
      <c r="C21" s="659" t="s">
        <v>151</v>
      </c>
      <c r="D21" s="659"/>
      <c r="E21" s="121">
        <v>140.62</v>
      </c>
      <c r="F21" s="19">
        <v>2</v>
      </c>
      <c r="G21" s="19">
        <f>F21*E21</f>
        <v>281.24</v>
      </c>
      <c r="H21" s="20" t="s">
        <v>59</v>
      </c>
      <c r="J21" s="129">
        <v>1</v>
      </c>
      <c r="L21" s="15"/>
      <c r="M21" s="16"/>
    </row>
    <row r="22" spans="1:13">
      <c r="A22" s="19" t="s">
        <v>257</v>
      </c>
      <c r="B22" s="461">
        <v>14</v>
      </c>
      <c r="C22" s="659" t="s">
        <v>299</v>
      </c>
      <c r="D22" s="659"/>
      <c r="E22" s="121">
        <v>239.28</v>
      </c>
      <c r="F22" s="19">
        <v>2</v>
      </c>
      <c r="G22" s="19">
        <f>F22*E22</f>
        <v>478.56</v>
      </c>
      <c r="H22" s="20" t="s">
        <v>232</v>
      </c>
      <c r="J22" s="129">
        <v>1</v>
      </c>
      <c r="L22" s="15"/>
      <c r="M22" s="16"/>
    </row>
    <row r="23" spans="1:13">
      <c r="A23" s="19">
        <v>76</v>
      </c>
      <c r="B23" s="219">
        <v>5</v>
      </c>
      <c r="C23" s="668" t="s">
        <v>22</v>
      </c>
      <c r="D23" s="669"/>
      <c r="E23" s="121">
        <v>222.48</v>
      </c>
      <c r="F23" s="19">
        <v>3</v>
      </c>
      <c r="G23" s="19">
        <v>222.48</v>
      </c>
      <c r="H23" s="20" t="s">
        <v>232</v>
      </c>
      <c r="J23" s="129"/>
      <c r="L23" s="15"/>
      <c r="M23" s="16"/>
    </row>
    <row r="24" spans="1:13">
      <c r="A24" s="19" t="s">
        <v>150</v>
      </c>
      <c r="B24" s="219">
        <v>13.3</v>
      </c>
      <c r="C24" s="659" t="s">
        <v>146</v>
      </c>
      <c r="D24" s="659"/>
      <c r="E24" s="121">
        <v>433.34</v>
      </c>
      <c r="F24" s="19">
        <v>6</v>
      </c>
      <c r="G24" s="19">
        <v>433.34</v>
      </c>
      <c r="H24" s="20" t="s">
        <v>59</v>
      </c>
      <c r="J24" s="117">
        <v>1</v>
      </c>
      <c r="L24" s="15"/>
      <c r="M24" s="16"/>
    </row>
    <row r="25" spans="1:13">
      <c r="A25" s="11">
        <v>79</v>
      </c>
      <c r="B25" s="12">
        <v>6</v>
      </c>
      <c r="C25" s="717" t="s">
        <v>96</v>
      </c>
      <c r="D25" s="718"/>
      <c r="E25" s="11">
        <v>278.91000000000003</v>
      </c>
      <c r="F25" s="11">
        <v>8</v>
      </c>
      <c r="G25" s="11">
        <v>278.91000000000003</v>
      </c>
      <c r="H25" s="20" t="s">
        <v>59</v>
      </c>
      <c r="J25" s="117">
        <v>1</v>
      </c>
      <c r="L25" s="15"/>
      <c r="M25" s="16"/>
    </row>
    <row r="26" spans="1:13">
      <c r="A26" s="19">
        <v>80</v>
      </c>
      <c r="B26" s="219">
        <v>15.1</v>
      </c>
      <c r="C26" s="672" t="s">
        <v>62</v>
      </c>
      <c r="D26" s="672"/>
      <c r="E26" s="121">
        <v>49.76</v>
      </c>
      <c r="F26" s="19">
        <v>2</v>
      </c>
      <c r="G26" s="19">
        <v>49.76</v>
      </c>
      <c r="H26" s="20" t="s">
        <v>59</v>
      </c>
      <c r="J26" s="117"/>
      <c r="L26" s="15"/>
      <c r="M26" s="16"/>
    </row>
    <row r="27" spans="1:13">
      <c r="A27" s="19">
        <v>82</v>
      </c>
      <c r="B27" s="219">
        <v>15.5</v>
      </c>
      <c r="C27" s="672" t="s">
        <v>63</v>
      </c>
      <c r="D27" s="672"/>
      <c r="E27" s="121">
        <v>44.76</v>
      </c>
      <c r="F27" s="19">
        <v>2</v>
      </c>
      <c r="G27" s="19">
        <v>44.76</v>
      </c>
      <c r="H27" s="20" t="s">
        <v>59</v>
      </c>
      <c r="J27" s="117"/>
      <c r="L27" s="15"/>
      <c r="M27" s="16"/>
    </row>
    <row r="28" spans="1:13">
      <c r="A28" s="19">
        <v>82</v>
      </c>
      <c r="B28" s="582">
        <v>16.55</v>
      </c>
      <c r="C28" s="673" t="s">
        <v>97</v>
      </c>
      <c r="D28" s="674"/>
      <c r="E28" s="19">
        <v>31</v>
      </c>
      <c r="F28" s="19">
        <v>2</v>
      </c>
      <c r="G28" s="19">
        <v>31</v>
      </c>
      <c r="H28" s="20" t="s">
        <v>59</v>
      </c>
      <c r="J28" s="117"/>
      <c r="L28" s="15"/>
      <c r="M28" s="16"/>
    </row>
    <row r="29" spans="1:13">
      <c r="A29" s="19">
        <v>83</v>
      </c>
      <c r="B29" s="582">
        <v>11.15</v>
      </c>
      <c r="C29" s="673" t="s">
        <v>149</v>
      </c>
      <c r="D29" s="674"/>
      <c r="E29" s="19">
        <v>37.590000000000003</v>
      </c>
      <c r="F29" s="19">
        <v>2</v>
      </c>
      <c r="G29" s="19">
        <f>F29*E29</f>
        <v>75.180000000000007</v>
      </c>
      <c r="H29" s="20" t="s">
        <v>59</v>
      </c>
      <c r="J29" s="117"/>
      <c r="L29" s="15"/>
      <c r="M29" s="16"/>
    </row>
    <row r="30" spans="1:13">
      <c r="A30" s="111">
        <v>85</v>
      </c>
      <c r="B30" s="112">
        <v>6.3</v>
      </c>
      <c r="C30" s="719" t="s">
        <v>98</v>
      </c>
      <c r="D30" s="720"/>
      <c r="E30" s="111">
        <v>267.2</v>
      </c>
      <c r="F30" s="111">
        <v>6</v>
      </c>
      <c r="G30" s="111">
        <v>267.2</v>
      </c>
      <c r="H30" s="20" t="s">
        <v>59</v>
      </c>
      <c r="J30" s="117">
        <v>1</v>
      </c>
      <c r="L30" s="15"/>
      <c r="M30" s="16"/>
    </row>
    <row r="31" spans="1:13">
      <c r="A31" s="19">
        <v>89</v>
      </c>
      <c r="B31" s="219">
        <v>5.3</v>
      </c>
      <c r="C31" s="659" t="s">
        <v>123</v>
      </c>
      <c r="D31" s="659"/>
      <c r="E31" s="121">
        <v>48.57</v>
      </c>
      <c r="F31" s="19">
        <v>2</v>
      </c>
      <c r="G31" s="19">
        <v>48.57</v>
      </c>
      <c r="H31" s="20" t="s">
        <v>59</v>
      </c>
      <c r="J31" s="117"/>
      <c r="L31" s="15"/>
      <c r="M31" s="16"/>
    </row>
    <row r="32" spans="1:13">
      <c r="A32" s="19"/>
      <c r="B32" s="219"/>
      <c r="C32" s="672"/>
      <c r="D32" s="672"/>
      <c r="E32" s="121"/>
      <c r="F32" s="19"/>
      <c r="G32" s="19"/>
      <c r="H32" s="20"/>
      <c r="J32" s="117"/>
      <c r="L32" s="15"/>
      <c r="M32" s="16"/>
    </row>
    <row r="33" spans="1:20" ht="13.5" customHeight="1">
      <c r="A33" s="19"/>
      <c r="B33" s="219"/>
      <c r="C33" s="663"/>
      <c r="D33" s="663"/>
      <c r="E33" s="122"/>
      <c r="F33" s="11"/>
      <c r="G33" s="11"/>
      <c r="H33" s="20"/>
      <c r="J33" s="15"/>
      <c r="L33" s="15"/>
      <c r="M33" s="17"/>
      <c r="N33" s="64"/>
      <c r="O33" s="65"/>
      <c r="P33" s="17"/>
      <c r="Q33" s="17"/>
      <c r="R33" s="17"/>
      <c r="S33" s="18"/>
    </row>
    <row r="34" spans="1:20" ht="15" customHeight="1">
      <c r="A34" s="19"/>
      <c r="B34" s="219"/>
      <c r="C34" s="662" t="s">
        <v>61</v>
      </c>
      <c r="D34" s="662"/>
      <c r="E34" s="121"/>
      <c r="F34" s="19">
        <f>SUM(F4:F32)</f>
        <v>79</v>
      </c>
      <c r="G34" s="19">
        <f>SUM(G4:G32)</f>
        <v>4121.43</v>
      </c>
      <c r="H34" s="20"/>
    </row>
    <row r="37" spans="1:20" ht="19.5" customHeight="1">
      <c r="A37" s="675" t="s">
        <v>114</v>
      </c>
      <c r="B37" s="676"/>
      <c r="C37" s="676"/>
      <c r="D37" s="676"/>
      <c r="E37" s="676"/>
      <c r="F37" s="676"/>
      <c r="J37" s="584" t="s">
        <v>124</v>
      </c>
      <c r="K37" s="677"/>
      <c r="L37" s="677"/>
    </row>
    <row r="38" spans="1:20" ht="49.5">
      <c r="A38" s="581" t="s">
        <v>119</v>
      </c>
      <c r="B38" s="580" t="s">
        <v>53</v>
      </c>
      <c r="C38" s="580" t="s">
        <v>113</v>
      </c>
      <c r="D38" s="580" t="s">
        <v>4</v>
      </c>
      <c r="E38" s="580" t="s">
        <v>5</v>
      </c>
      <c r="F38" s="580" t="s">
        <v>115</v>
      </c>
      <c r="G38" s="114" t="s">
        <v>7</v>
      </c>
      <c r="H38" s="581" t="s">
        <v>116</v>
      </c>
      <c r="I38" s="678" t="s">
        <v>140</v>
      </c>
      <c r="J38" s="678"/>
      <c r="K38" s="678" t="s">
        <v>141</v>
      </c>
      <c r="L38" s="678"/>
      <c r="O38" s="678" t="s">
        <v>125</v>
      </c>
      <c r="P38" s="678"/>
      <c r="Q38" s="678" t="s">
        <v>126</v>
      </c>
      <c r="R38" s="678"/>
    </row>
    <row r="39" spans="1:20" ht="20.100000000000001" customHeight="1">
      <c r="A39" s="88">
        <v>1</v>
      </c>
      <c r="B39" s="123">
        <v>7</v>
      </c>
      <c r="C39" s="113">
        <v>216</v>
      </c>
      <c r="D39" s="19">
        <v>2850</v>
      </c>
      <c r="E39" s="19">
        <v>22</v>
      </c>
      <c r="F39" s="119">
        <v>232.2</v>
      </c>
      <c r="G39" s="115">
        <f>D39/F39</f>
        <v>12.27390180878553</v>
      </c>
      <c r="H39" s="34">
        <v>1</v>
      </c>
      <c r="I39" s="679" t="s">
        <v>129</v>
      </c>
      <c r="J39" s="679"/>
      <c r="K39" s="679" t="s">
        <v>152</v>
      </c>
      <c r="L39" s="679"/>
      <c r="O39" s="679" t="s">
        <v>127</v>
      </c>
      <c r="P39" s="679"/>
      <c r="Q39" s="679" t="s">
        <v>136</v>
      </c>
      <c r="R39" s="679"/>
      <c r="S39">
        <v>434</v>
      </c>
      <c r="T39" s="15" t="s">
        <v>131</v>
      </c>
    </row>
    <row r="40" spans="1:20" ht="20.100000000000001" customHeight="1">
      <c r="A40" s="88">
        <v>2</v>
      </c>
      <c r="B40" s="123">
        <v>15.45</v>
      </c>
      <c r="C40" s="113">
        <v>216</v>
      </c>
      <c r="D40" s="19">
        <v>5262</v>
      </c>
      <c r="E40" s="19">
        <v>41</v>
      </c>
      <c r="F40" s="119">
        <v>232.2</v>
      </c>
      <c r="G40" s="115">
        <f t="shared" ref="G40:G43" si="0">D40/F40</f>
        <v>22.661498708010338</v>
      </c>
      <c r="H40" s="34">
        <v>1</v>
      </c>
      <c r="I40" s="679" t="s">
        <v>128</v>
      </c>
      <c r="J40" s="679"/>
      <c r="K40" s="679" t="s">
        <v>138</v>
      </c>
      <c r="L40" s="679"/>
      <c r="O40" s="679" t="s">
        <v>128</v>
      </c>
      <c r="P40" s="679"/>
      <c r="Q40" s="679" t="s">
        <v>137</v>
      </c>
      <c r="R40" s="679"/>
      <c r="S40">
        <v>60</v>
      </c>
      <c r="T40" s="15" t="s">
        <v>132</v>
      </c>
    </row>
    <row r="41" spans="1:20" ht="20.100000000000001" customHeight="1">
      <c r="A41" s="88"/>
      <c r="B41" s="123"/>
      <c r="C41" s="113"/>
      <c r="D41" s="19"/>
      <c r="E41" s="19"/>
      <c r="F41" s="119"/>
      <c r="G41" s="115"/>
      <c r="H41" s="34"/>
      <c r="I41" s="680"/>
      <c r="J41" s="681"/>
      <c r="K41" s="679"/>
      <c r="L41" s="679"/>
      <c r="O41" s="679" t="s">
        <v>129</v>
      </c>
      <c r="P41" s="679"/>
      <c r="Q41" s="679" t="s">
        <v>138</v>
      </c>
      <c r="R41" s="679"/>
      <c r="S41">
        <v>170</v>
      </c>
      <c r="T41" s="15" t="s">
        <v>133</v>
      </c>
    </row>
    <row r="42" spans="1:20" ht="20.100000000000001" customHeight="1">
      <c r="A42" s="34"/>
      <c r="B42" s="119"/>
      <c r="C42" s="113"/>
      <c r="D42" s="19"/>
      <c r="E42" s="19"/>
      <c r="F42" s="119"/>
      <c r="G42" s="115"/>
      <c r="H42" s="34"/>
      <c r="I42" s="679"/>
      <c r="J42" s="679"/>
      <c r="K42" s="679"/>
      <c r="L42" s="679"/>
      <c r="O42" s="679" t="s">
        <v>130</v>
      </c>
      <c r="P42" s="679"/>
      <c r="Q42" s="679" t="s">
        <v>139</v>
      </c>
      <c r="R42" s="679"/>
      <c r="S42">
        <v>1078</v>
      </c>
      <c r="T42" s="15" t="s">
        <v>134</v>
      </c>
    </row>
    <row r="43" spans="1:20" ht="20.100000000000001" customHeight="1">
      <c r="A43" s="34"/>
      <c r="B43" s="116"/>
      <c r="C43" s="116"/>
      <c r="D43" s="116">
        <f>SUM(D39:D42)</f>
        <v>8112</v>
      </c>
      <c r="E43" s="116">
        <f>SUM(E39:E42)</f>
        <v>63</v>
      </c>
      <c r="F43" s="119">
        <f>SUM(F39:F42)</f>
        <v>464.4</v>
      </c>
      <c r="G43" s="115">
        <f t="shared" si="0"/>
        <v>17.467700258397933</v>
      </c>
      <c r="H43" s="116">
        <f>SUM(H39:H42)</f>
        <v>2</v>
      </c>
      <c r="I43" s="682"/>
      <c r="J43" s="682"/>
      <c r="K43" s="682"/>
      <c r="L43" s="682"/>
      <c r="O43" s="680" t="s">
        <v>142</v>
      </c>
      <c r="P43" s="681"/>
      <c r="Q43" s="679" t="s">
        <v>152</v>
      </c>
      <c r="R43" s="679"/>
      <c r="S43">
        <v>191</v>
      </c>
      <c r="T43" s="15" t="s">
        <v>135</v>
      </c>
    </row>
    <row r="47" spans="1:20" ht="15" customHeight="1">
      <c r="F47" s="16"/>
    </row>
  </sheetData>
  <mergeCells count="60">
    <mergeCell ref="I43:J43"/>
    <mergeCell ref="K43:L43"/>
    <mergeCell ref="O43:P43"/>
    <mergeCell ref="Q43:R43"/>
    <mergeCell ref="C19:D19"/>
    <mergeCell ref="C22:D22"/>
    <mergeCell ref="C23:D23"/>
    <mergeCell ref="I41:J41"/>
    <mergeCell ref="K41:L41"/>
    <mergeCell ref="O41:P41"/>
    <mergeCell ref="Q41:R41"/>
    <mergeCell ref="I42:J42"/>
    <mergeCell ref="K42:L42"/>
    <mergeCell ref="O42:P42"/>
    <mergeCell ref="Q42:R42"/>
    <mergeCell ref="Q38:R38"/>
    <mergeCell ref="I39:J39"/>
    <mergeCell ref="K39:L39"/>
    <mergeCell ref="O39:P39"/>
    <mergeCell ref="Q39:R39"/>
    <mergeCell ref="I40:J40"/>
    <mergeCell ref="K40:L40"/>
    <mergeCell ref="O40:P40"/>
    <mergeCell ref="Q40:R40"/>
    <mergeCell ref="O38:P38"/>
    <mergeCell ref="C28:D28"/>
    <mergeCell ref="C29:D29"/>
    <mergeCell ref="C30:D30"/>
    <mergeCell ref="C31:D31"/>
    <mergeCell ref="C32:D32"/>
    <mergeCell ref="C33:D33"/>
    <mergeCell ref="C34:D34"/>
    <mergeCell ref="A37:F37"/>
    <mergeCell ref="K37:L37"/>
    <mergeCell ref="I38:J38"/>
    <mergeCell ref="K38:L38"/>
    <mergeCell ref="C27:D27"/>
    <mergeCell ref="C13:D13"/>
    <mergeCell ref="C14:D14"/>
    <mergeCell ref="C15:D15"/>
    <mergeCell ref="C16:D16"/>
    <mergeCell ref="C17:D17"/>
    <mergeCell ref="C18:D18"/>
    <mergeCell ref="C20:D20"/>
    <mergeCell ref="C21:D21"/>
    <mergeCell ref="C24:D24"/>
    <mergeCell ref="C25:D25"/>
    <mergeCell ref="C26:D26"/>
    <mergeCell ref="C12:D12"/>
    <mergeCell ref="A1:H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4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AY123"/>
  <sheetViews>
    <sheetView topLeftCell="A29" zoomScale="90" zoomScaleNormal="90" workbookViewId="0">
      <selection activeCell="L47" sqref="L47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353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579"/>
      <c r="B3" s="705" t="s">
        <v>65</v>
      </c>
      <c r="C3" s="706"/>
      <c r="D3" s="707"/>
      <c r="E3" s="588" t="s">
        <v>65</v>
      </c>
      <c r="F3" s="705" t="s">
        <v>67</v>
      </c>
      <c r="G3" s="707"/>
      <c r="H3" s="590"/>
      <c r="I3" s="588" t="s">
        <v>66</v>
      </c>
      <c r="J3" s="36"/>
      <c r="L3" s="698" t="s">
        <v>86</v>
      </c>
      <c r="M3" s="698"/>
      <c r="O3" s="579"/>
      <c r="P3" s="699" t="s">
        <v>65</v>
      </c>
      <c r="Q3" s="699"/>
      <c r="R3" s="699"/>
      <c r="S3" s="588" t="s">
        <v>65</v>
      </c>
      <c r="T3" s="588"/>
      <c r="U3" s="588" t="s">
        <v>67</v>
      </c>
      <c r="V3" s="27"/>
      <c r="X3" s="698" t="s">
        <v>86</v>
      </c>
      <c r="Y3" s="698"/>
      <c r="AA3" s="579"/>
      <c r="AB3" s="699" t="s">
        <v>65</v>
      </c>
      <c r="AC3" s="699"/>
      <c r="AD3" s="699"/>
      <c r="AE3" s="588" t="s">
        <v>65</v>
      </c>
      <c r="AF3" s="588"/>
      <c r="AG3" s="588" t="s">
        <v>69</v>
      </c>
      <c r="AH3" s="27"/>
      <c r="AK3" s="698" t="s">
        <v>86</v>
      </c>
      <c r="AL3" s="698"/>
      <c r="AN3" s="579"/>
      <c r="AO3" s="699" t="s">
        <v>65</v>
      </c>
      <c r="AP3" s="699"/>
      <c r="AQ3" s="699"/>
      <c r="AR3" s="588" t="s">
        <v>65</v>
      </c>
      <c r="AS3" s="588"/>
      <c r="AT3" s="588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589" t="s">
        <v>6</v>
      </c>
      <c r="E4" s="589" t="s">
        <v>104</v>
      </c>
      <c r="F4" s="589" t="s">
        <v>0</v>
      </c>
      <c r="G4" s="589" t="s">
        <v>68</v>
      </c>
      <c r="H4" s="589" t="s">
        <v>81</v>
      </c>
      <c r="I4" s="589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589" t="s">
        <v>6</v>
      </c>
      <c r="S4" s="589" t="s">
        <v>104</v>
      </c>
      <c r="T4" s="589" t="s">
        <v>81</v>
      </c>
      <c r="U4" s="589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589" t="s">
        <v>6</v>
      </c>
      <c r="AE4" s="589" t="s">
        <v>104</v>
      </c>
      <c r="AF4" s="589" t="s">
        <v>81</v>
      </c>
      <c r="AG4" s="589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589" t="s">
        <v>6</v>
      </c>
      <c r="AR4" s="589" t="s">
        <v>104</v>
      </c>
      <c r="AS4" s="589" t="s">
        <v>81</v>
      </c>
      <c r="AT4" s="589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6966</v>
      </c>
      <c r="C5" s="24">
        <v>111</v>
      </c>
      <c r="D5" s="24"/>
      <c r="E5" s="24">
        <v>315</v>
      </c>
      <c r="F5" s="24"/>
      <c r="G5" s="24"/>
      <c r="H5" s="22">
        <f t="shared" ref="H5:H18" si="0">B5-D5</f>
        <v>6966</v>
      </c>
      <c r="I5" s="22">
        <f t="shared" ref="I5:I18" si="1">G5+F5</f>
        <v>0</v>
      </c>
      <c r="J5" s="38">
        <f>B5/928.72</f>
        <v>7.5006460504780774</v>
      </c>
      <c r="K5" s="592"/>
      <c r="L5" s="592"/>
      <c r="M5" s="592"/>
      <c r="N5" s="592"/>
      <c r="O5" s="26" t="s">
        <v>70</v>
      </c>
      <c r="P5" s="23">
        <v>16303</v>
      </c>
      <c r="Q5" s="24">
        <v>117</v>
      </c>
      <c r="R5" s="24"/>
      <c r="S5" s="24">
        <v>250</v>
      </c>
      <c r="T5" s="22">
        <f t="shared" ref="T5:T28" si="2">P5-R5</f>
        <v>16303</v>
      </c>
      <c r="U5" s="24"/>
      <c r="V5" s="44">
        <f>P5/1191.62</f>
        <v>13.68137493496249</v>
      </c>
      <c r="AA5" s="26" t="s">
        <v>143</v>
      </c>
      <c r="AB5" s="89">
        <v>17603</v>
      </c>
      <c r="AC5" s="89">
        <v>198</v>
      </c>
      <c r="AD5" s="89"/>
      <c r="AE5" s="89">
        <v>661</v>
      </c>
      <c r="AF5" s="22">
        <f t="shared" ref="AF5:AF28" si="3">AB5-AD5</f>
        <v>17603</v>
      </c>
      <c r="AG5" s="89"/>
      <c r="AH5" s="44">
        <f>SUM(AB5:AB6)/384.4</f>
        <v>69.786680541103024</v>
      </c>
      <c r="AJ5" s="21"/>
      <c r="AN5" s="26" t="s">
        <v>82</v>
      </c>
      <c r="AO5" s="89">
        <v>21066</v>
      </c>
      <c r="AP5" s="89">
        <v>198</v>
      </c>
      <c r="AQ5" s="89"/>
      <c r="AR5" s="89">
        <v>1006</v>
      </c>
      <c r="AS5" s="22">
        <f t="shared" ref="AS5:AS28" si="4">AO5-AQ5</f>
        <v>21066</v>
      </c>
      <c r="AT5" s="89"/>
      <c r="AU5" s="44">
        <f>SUM(AO5:AO6)/384.4</f>
        <v>54.802289281997922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592"/>
      <c r="L6" s="592"/>
      <c r="M6" s="592"/>
      <c r="N6" s="592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9223</v>
      </c>
      <c r="AC6" s="89">
        <v>112</v>
      </c>
      <c r="AD6" s="89"/>
      <c r="AE6" s="89">
        <v>554</v>
      </c>
      <c r="AF6" s="22">
        <f t="shared" si="3"/>
        <v>9223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4962</v>
      </c>
      <c r="C7" s="24">
        <v>111</v>
      </c>
      <c r="D7" s="24"/>
      <c r="E7" s="24">
        <v>182</v>
      </c>
      <c r="F7" s="24"/>
      <c r="G7" s="24"/>
      <c r="H7" s="22">
        <f t="shared" si="0"/>
        <v>4962</v>
      </c>
      <c r="I7" s="22">
        <f t="shared" si="1"/>
        <v>0</v>
      </c>
      <c r="J7" s="38">
        <f>B7/902.14</f>
        <v>5.5002549493426738</v>
      </c>
      <c r="K7" s="592"/>
      <c r="L7" s="592"/>
      <c r="M7" s="592"/>
      <c r="N7" s="592"/>
      <c r="O7" s="26" t="s">
        <v>8</v>
      </c>
      <c r="P7" s="23">
        <v>15809</v>
      </c>
      <c r="Q7" s="24">
        <v>199</v>
      </c>
      <c r="R7" s="24"/>
      <c r="S7" s="24">
        <v>752</v>
      </c>
      <c r="T7" s="22">
        <f t="shared" si="2"/>
        <v>15809</v>
      </c>
      <c r="U7" s="24"/>
      <c r="V7" s="44">
        <f>P7/949.48</f>
        <v>16.650166406875343</v>
      </c>
      <c r="AA7" s="26" t="s">
        <v>145</v>
      </c>
      <c r="AB7" s="23">
        <v>7777</v>
      </c>
      <c r="AC7" s="24">
        <v>86</v>
      </c>
      <c r="AD7" s="24"/>
      <c r="AE7" s="24">
        <v>282</v>
      </c>
      <c r="AF7" s="22">
        <f t="shared" si="3"/>
        <v>7777</v>
      </c>
      <c r="AG7" s="24"/>
      <c r="AH7" s="44">
        <f>AB7/550.22</f>
        <v>14.1343462614954</v>
      </c>
      <c r="AJ7" s="21"/>
      <c r="AN7" s="26" t="s">
        <v>74</v>
      </c>
      <c r="AO7" s="23">
        <v>8743</v>
      </c>
      <c r="AP7" s="24">
        <v>87</v>
      </c>
      <c r="AQ7" s="24"/>
      <c r="AR7" s="24"/>
      <c r="AS7" s="22">
        <f t="shared" si="4"/>
        <v>8743</v>
      </c>
      <c r="AT7" s="24"/>
      <c r="AU7" s="44">
        <f>AO7/550.22</f>
        <v>15.890007633310312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592"/>
      <c r="L8" s="592"/>
      <c r="M8" s="592"/>
      <c r="N8" s="592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>
        <v>112</v>
      </c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6503</v>
      </c>
      <c r="C9" s="24">
        <v>139</v>
      </c>
      <c r="D9" s="24"/>
      <c r="E9" s="24">
        <v>1135</v>
      </c>
      <c r="F9" s="24"/>
      <c r="G9" s="24"/>
      <c r="H9" s="22">
        <f t="shared" si="0"/>
        <v>6503</v>
      </c>
      <c r="I9" s="22">
        <f t="shared" si="1"/>
        <v>0</v>
      </c>
      <c r="J9" s="38">
        <f>B9/1006.28</f>
        <v>6.4624160273482527</v>
      </c>
      <c r="K9" s="592"/>
      <c r="L9" s="592"/>
      <c r="M9" s="592"/>
      <c r="N9" s="592"/>
      <c r="O9" s="26" t="s">
        <v>10</v>
      </c>
      <c r="P9" s="23">
        <v>15730</v>
      </c>
      <c r="Q9" s="24">
        <v>116</v>
      </c>
      <c r="R9" s="24"/>
      <c r="S9" s="24">
        <v>234</v>
      </c>
      <c r="T9" s="22">
        <f t="shared" si="2"/>
        <v>15730</v>
      </c>
      <c r="U9" s="24"/>
      <c r="V9" s="44">
        <f>P9/902.14</f>
        <v>17.436318088101626</v>
      </c>
      <c r="AA9" s="26" t="s">
        <v>80</v>
      </c>
      <c r="AB9" s="23">
        <v>12492</v>
      </c>
      <c r="AC9" s="24">
        <v>190</v>
      </c>
      <c r="AD9" s="24"/>
      <c r="AE9" s="24">
        <v>81</v>
      </c>
      <c r="AF9" s="22">
        <f t="shared" si="3"/>
        <v>12492</v>
      </c>
      <c r="AG9" s="24"/>
      <c r="AH9" s="44">
        <f>AB9/555.02</f>
        <v>22.507297034341107</v>
      </c>
      <c r="AI9" s="592">
        <v>0</v>
      </c>
      <c r="AJ9" s="21"/>
      <c r="AN9" s="26" t="s">
        <v>18</v>
      </c>
      <c r="AO9" s="89">
        <v>11353</v>
      </c>
      <c r="AP9" s="89">
        <v>122</v>
      </c>
      <c r="AQ9" s="89"/>
      <c r="AR9" s="89">
        <v>81</v>
      </c>
      <c r="AS9" s="22">
        <f t="shared" si="4"/>
        <v>11353</v>
      </c>
      <c r="AT9" s="89"/>
      <c r="AU9" s="44">
        <f>AO9/862.06</f>
        <v>13.169616964016427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592"/>
      <c r="L10" s="592"/>
      <c r="M10" s="592"/>
      <c r="N10" s="592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592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5502</v>
      </c>
      <c r="C11" s="24">
        <v>101</v>
      </c>
      <c r="D11" s="24"/>
      <c r="E11" s="24">
        <v>214</v>
      </c>
      <c r="F11" s="24"/>
      <c r="G11" s="24"/>
      <c r="H11" s="22">
        <f t="shared" si="0"/>
        <v>5502</v>
      </c>
      <c r="I11" s="22">
        <f t="shared" si="1"/>
        <v>0</v>
      </c>
      <c r="J11" s="38">
        <f>B11/1264.24</f>
        <v>4.352021768018731</v>
      </c>
      <c r="K11" s="592"/>
      <c r="L11" s="592"/>
      <c r="M11" s="592"/>
      <c r="N11" s="592">
        <v>10726</v>
      </c>
      <c r="O11" s="26" t="s">
        <v>72</v>
      </c>
      <c r="P11" s="23">
        <v>13615</v>
      </c>
      <c r="Q11" s="24">
        <v>275</v>
      </c>
      <c r="R11" s="24"/>
      <c r="S11" s="24">
        <v>315</v>
      </c>
      <c r="T11" s="22">
        <f t="shared" si="2"/>
        <v>13615</v>
      </c>
      <c r="U11" s="24"/>
      <c r="V11" s="44">
        <f>P11/992.14</f>
        <v>13.722861692906243</v>
      </c>
      <c r="AA11" s="26" t="s">
        <v>76</v>
      </c>
      <c r="AB11" s="23">
        <v>10594</v>
      </c>
      <c r="AC11" s="24">
        <v>165</v>
      </c>
      <c r="AD11" s="24"/>
      <c r="AE11" s="24">
        <v>28</v>
      </c>
      <c r="AF11" s="22">
        <f t="shared" si="3"/>
        <v>10594</v>
      </c>
      <c r="AG11" s="24"/>
      <c r="AH11" s="44">
        <f>AB11/555.02</f>
        <v>19.087600446830745</v>
      </c>
      <c r="AI11" s="592">
        <v>0</v>
      </c>
      <c r="AJ11" s="21"/>
      <c r="AN11" s="26" t="s">
        <v>18</v>
      </c>
      <c r="AO11" s="23">
        <v>17378</v>
      </c>
      <c r="AP11" s="24">
        <v>167</v>
      </c>
      <c r="AQ11" s="24"/>
      <c r="AR11" s="24">
        <v>705</v>
      </c>
      <c r="AS11" s="22">
        <f t="shared" si="4"/>
        <v>17378</v>
      </c>
      <c r="AT11" s="24"/>
      <c r="AU11" s="44">
        <f>AO11/555.02</f>
        <v>31.310583402399914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592"/>
      <c r="L12" s="592"/>
      <c r="M12" s="592"/>
      <c r="N12" s="592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592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7513</v>
      </c>
      <c r="C13" s="24">
        <v>50</v>
      </c>
      <c r="D13" s="24"/>
      <c r="E13" s="24">
        <v>186</v>
      </c>
      <c r="F13" s="24"/>
      <c r="G13" s="24"/>
      <c r="H13" s="22">
        <f t="shared" si="0"/>
        <v>7513</v>
      </c>
      <c r="I13" s="22">
        <f t="shared" si="1"/>
        <v>0</v>
      </c>
      <c r="J13" s="38">
        <f>B13/952.08</f>
        <v>7.8911436013780349</v>
      </c>
      <c r="K13" s="592"/>
      <c r="L13" s="592"/>
      <c r="M13" s="592"/>
      <c r="N13" s="592">
        <v>0</v>
      </c>
      <c r="O13" s="26" t="s">
        <v>71</v>
      </c>
      <c r="P13" s="23">
        <v>7095</v>
      </c>
      <c r="Q13" s="24">
        <v>105</v>
      </c>
      <c r="R13" s="24"/>
      <c r="S13" s="24">
        <v>762</v>
      </c>
      <c r="T13" s="22">
        <f t="shared" si="2"/>
        <v>7095</v>
      </c>
      <c r="U13" s="24"/>
      <c r="V13" s="44">
        <f>SUM(P13:P14)/463.52</f>
        <v>15.306782878840179</v>
      </c>
      <c r="AA13" s="26" t="s">
        <v>78</v>
      </c>
      <c r="AB13" s="23">
        <v>12410</v>
      </c>
      <c r="AC13" s="24">
        <v>190</v>
      </c>
      <c r="AD13" s="24"/>
      <c r="AE13" s="24">
        <v>201</v>
      </c>
      <c r="AF13" s="22">
        <f t="shared" si="3"/>
        <v>12410</v>
      </c>
      <c r="AG13" s="24"/>
      <c r="AH13" s="44">
        <f>AB13/555.02</f>
        <v>22.359554610644661</v>
      </c>
      <c r="AI13" s="592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592"/>
      <c r="L14" s="592"/>
      <c r="M14" s="592"/>
      <c r="N14" s="592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592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592"/>
      <c r="L15" s="592"/>
      <c r="M15" s="592"/>
      <c r="N15" s="592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13130</v>
      </c>
      <c r="AC15" s="24">
        <v>200</v>
      </c>
      <c r="AD15" s="24"/>
      <c r="AE15" s="24">
        <v>356</v>
      </c>
      <c r="AF15" s="22">
        <f t="shared" si="3"/>
        <v>13130</v>
      </c>
      <c r="AG15" s="24"/>
      <c r="AH15" s="44">
        <f>AB15/355.58</f>
        <v>36.925586365937342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592"/>
      <c r="L16" s="592"/>
      <c r="M16" s="592"/>
      <c r="N16" s="592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>
        <v>128</v>
      </c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592"/>
      <c r="L17" s="592"/>
      <c r="M17" s="592"/>
      <c r="N17" s="592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14193</v>
      </c>
      <c r="AC17" s="24">
        <v>263</v>
      </c>
      <c r="AD17" s="24"/>
      <c r="AE17" s="24">
        <v>590</v>
      </c>
      <c r="AF17" s="22">
        <f t="shared" si="3"/>
        <v>14193</v>
      </c>
      <c r="AG17" s="24"/>
      <c r="AH17" s="44">
        <f>AB17/568.06</f>
        <v>24.985036791888184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592"/>
      <c r="L18" s="592"/>
      <c r="M18" s="592"/>
      <c r="N18" s="592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592"/>
      <c r="L19" s="592"/>
      <c r="M19" s="592"/>
      <c r="N19" s="592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15118</v>
      </c>
      <c r="AC19" s="24">
        <v>215</v>
      </c>
      <c r="AD19" s="24"/>
      <c r="AE19" s="24">
        <v>459</v>
      </c>
      <c r="AF19" s="22">
        <f t="shared" si="3"/>
        <v>15118</v>
      </c>
      <c r="AG19" s="24"/>
      <c r="AH19" s="44">
        <f>AB19/555.02</f>
        <v>27.238658066375987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592"/>
      <c r="L20" s="592"/>
      <c r="M20" s="592"/>
      <c r="N20" s="592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592"/>
      <c r="L21" s="592"/>
      <c r="M21" s="592"/>
      <c r="N21" s="592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>
        <v>88235</v>
      </c>
      <c r="G22" s="89"/>
      <c r="H22" s="22"/>
      <c r="I22" s="22"/>
      <c r="J22" s="39"/>
      <c r="K22" s="592"/>
      <c r="L22" s="592"/>
      <c r="M22" s="592"/>
      <c r="N22" s="592"/>
      <c r="O22" s="25" t="s">
        <v>109</v>
      </c>
      <c r="P22" s="23">
        <f>S29</f>
        <v>2313</v>
      </c>
      <c r="Q22" s="24"/>
      <c r="R22" s="24"/>
      <c r="S22" s="24"/>
      <c r="T22" s="22">
        <f t="shared" si="2"/>
        <v>2313</v>
      </c>
      <c r="U22" s="24">
        <v>13542</v>
      </c>
      <c r="V22" s="44"/>
      <c r="AA22" s="26"/>
      <c r="AB22" s="23"/>
      <c r="AC22" s="24"/>
      <c r="AD22" s="24"/>
      <c r="AE22" s="24"/>
      <c r="AF22" s="22">
        <f t="shared" si="3"/>
        <v>0</v>
      </c>
      <c r="AG22" s="24">
        <v>32622</v>
      </c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>
        <v>16999</v>
      </c>
      <c r="AU22" s="44"/>
      <c r="AW22" s="21"/>
    </row>
    <row r="23" spans="1:51" ht="24.75" customHeight="1">
      <c r="A23" s="25" t="s">
        <v>109</v>
      </c>
      <c r="B23" s="89">
        <f>E29</f>
        <v>2032</v>
      </c>
      <c r="C23" s="89"/>
      <c r="D23" s="89"/>
      <c r="E23" s="89"/>
      <c r="F23" s="89"/>
      <c r="G23" s="89"/>
      <c r="H23" s="22"/>
      <c r="I23" s="22"/>
      <c r="J23" s="39"/>
      <c r="K23" s="592"/>
      <c r="L23" s="592"/>
      <c r="M23" s="592"/>
      <c r="N23" s="592"/>
      <c r="O23" s="25" t="s">
        <v>110</v>
      </c>
      <c r="P23" s="23">
        <f>D74</f>
        <v>0</v>
      </c>
      <c r="Q23" s="24"/>
      <c r="R23" s="24"/>
      <c r="S23" s="24"/>
      <c r="T23" s="22">
        <f t="shared" si="2"/>
        <v>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592"/>
      <c r="L24" s="592"/>
      <c r="M24" s="592"/>
      <c r="N24" s="592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592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592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592"/>
      <c r="L25" s="592"/>
      <c r="M25" s="592"/>
      <c r="N25" s="592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3452</v>
      </c>
      <c r="AC25" s="24"/>
      <c r="AD25" s="24"/>
      <c r="AE25" s="24"/>
      <c r="AF25" s="22">
        <f t="shared" si="3"/>
        <v>3452</v>
      </c>
      <c r="AG25" s="24"/>
      <c r="AH25" s="44"/>
      <c r="AJ25" s="592"/>
      <c r="AN25" s="26" t="s">
        <v>109</v>
      </c>
      <c r="AO25" s="23">
        <f>AR29</f>
        <v>1792</v>
      </c>
      <c r="AP25" s="24"/>
      <c r="AQ25" s="24"/>
      <c r="AR25" s="24"/>
      <c r="AS25" s="22">
        <f t="shared" si="4"/>
        <v>1792</v>
      </c>
      <c r="AT25" s="24"/>
      <c r="AU25" s="44"/>
      <c r="AW25" s="592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592"/>
      <c r="L26" s="592"/>
      <c r="M26" s="592"/>
      <c r="N26" s="592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0</v>
      </c>
      <c r="AC26" s="24"/>
      <c r="AD26" s="24"/>
      <c r="AE26" s="24"/>
      <c r="AF26" s="22">
        <f t="shared" si="3"/>
        <v>0</v>
      </c>
      <c r="AG26" s="24"/>
      <c r="AH26" s="44"/>
      <c r="AJ26" s="592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592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592"/>
      <c r="L27" s="592"/>
      <c r="M27" s="592"/>
      <c r="N27" s="592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592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592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592"/>
      <c r="L28" s="592"/>
      <c r="M28" s="592"/>
      <c r="N28" s="592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592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592"/>
    </row>
    <row r="29" spans="1:51" ht="24.75" customHeight="1">
      <c r="A29" s="26" t="s">
        <v>19</v>
      </c>
      <c r="B29" s="28">
        <f t="shared" ref="B29:I29" si="5">SUM(B5:B28)</f>
        <v>33478</v>
      </c>
      <c r="C29" s="28">
        <f t="shared" si="5"/>
        <v>512</v>
      </c>
      <c r="D29" s="28">
        <f t="shared" si="5"/>
        <v>0</v>
      </c>
      <c r="E29" s="28">
        <f t="shared" si="5"/>
        <v>2032</v>
      </c>
      <c r="F29" s="28">
        <f t="shared" si="5"/>
        <v>88235</v>
      </c>
      <c r="G29" s="28">
        <f t="shared" si="5"/>
        <v>0</v>
      </c>
      <c r="H29" s="28">
        <f t="shared" si="5"/>
        <v>31446</v>
      </c>
      <c r="I29" s="28">
        <f t="shared" si="5"/>
        <v>0</v>
      </c>
      <c r="J29" s="28"/>
      <c r="K29" s="592"/>
      <c r="L29" s="41">
        <f>SUM(L5:L28)</f>
        <v>0</v>
      </c>
      <c r="M29" s="41">
        <f>SUM(M5:M28)</f>
        <v>0</v>
      </c>
      <c r="N29" s="592"/>
      <c r="O29" s="26" t="s">
        <v>19</v>
      </c>
      <c r="P29" s="28">
        <f t="shared" ref="P29:U29" si="6">SUM(P5:P28)</f>
        <v>70865</v>
      </c>
      <c r="Q29" s="28">
        <f t="shared" si="6"/>
        <v>812</v>
      </c>
      <c r="R29" s="28">
        <f t="shared" si="6"/>
        <v>0</v>
      </c>
      <c r="S29" s="28">
        <f t="shared" si="6"/>
        <v>2313</v>
      </c>
      <c r="T29" s="28">
        <f t="shared" si="6"/>
        <v>70865</v>
      </c>
      <c r="U29" s="28">
        <f t="shared" si="6"/>
        <v>13542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115992</v>
      </c>
      <c r="AC29" s="28">
        <f t="shared" si="7"/>
        <v>1619</v>
      </c>
      <c r="AD29" s="28">
        <f t="shared" si="7"/>
        <v>0</v>
      </c>
      <c r="AE29" s="28">
        <f t="shared" si="7"/>
        <v>3452</v>
      </c>
      <c r="AF29" s="28">
        <f t="shared" si="7"/>
        <v>115992</v>
      </c>
      <c r="AG29" s="28">
        <f t="shared" si="7"/>
        <v>32622</v>
      </c>
      <c r="AH29" s="27"/>
      <c r="AJ29" s="592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60332</v>
      </c>
      <c r="AP29" s="28">
        <f t="shared" si="8"/>
        <v>574</v>
      </c>
      <c r="AQ29" s="28">
        <f t="shared" si="8"/>
        <v>0</v>
      </c>
      <c r="AR29" s="28">
        <f t="shared" si="8"/>
        <v>1792</v>
      </c>
      <c r="AS29" s="28">
        <f t="shared" si="8"/>
        <v>60332</v>
      </c>
      <c r="AT29" s="28">
        <f t="shared" si="8"/>
        <v>16999</v>
      </c>
      <c r="AU29" s="27"/>
      <c r="AW29" s="592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121713</v>
      </c>
      <c r="O32" s="25" t="s">
        <v>4</v>
      </c>
      <c r="P32">
        <f>P29-R29+U29</f>
        <v>84407</v>
      </c>
      <c r="AA32" s="25" t="s">
        <v>4</v>
      </c>
      <c r="AB32">
        <f>AB29-AD29+AG29</f>
        <v>148614</v>
      </c>
      <c r="AN32" s="25" t="s">
        <v>4</v>
      </c>
      <c r="AO32">
        <f>AO29-AQ29+AT29</f>
        <v>77331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589" t="s">
        <v>104</v>
      </c>
      <c r="N36" s="50" t="s">
        <v>3</v>
      </c>
      <c r="O36" s="50" t="s">
        <v>4</v>
      </c>
      <c r="P36" s="52" t="s">
        <v>5</v>
      </c>
      <c r="Q36" s="589" t="s">
        <v>104</v>
      </c>
    </row>
    <row r="37" spans="1:20" ht="24.95" customHeight="1">
      <c r="A37" s="45" t="s">
        <v>9</v>
      </c>
      <c r="B37" s="1">
        <v>3638</v>
      </c>
      <c r="C37" s="1">
        <v>153</v>
      </c>
      <c r="D37" s="89">
        <v>96</v>
      </c>
      <c r="E37" s="89"/>
      <c r="F37" s="89"/>
      <c r="I37" s="708" t="s">
        <v>41</v>
      </c>
      <c r="J37" s="709"/>
      <c r="K37" s="1">
        <v>4404</v>
      </c>
      <c r="L37" s="1">
        <v>245</v>
      </c>
      <c r="M37" s="89">
        <v>263</v>
      </c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/>
      <c r="C38" s="1"/>
      <c r="D38" s="89"/>
      <c r="E38" s="89"/>
      <c r="F38" s="89"/>
      <c r="I38" s="708" t="s">
        <v>43</v>
      </c>
      <c r="J38" s="709"/>
      <c r="K38" s="1">
        <v>2870</v>
      </c>
      <c r="L38" s="1">
        <v>127</v>
      </c>
      <c r="M38" s="89"/>
      <c r="N38" s="102" t="s">
        <v>39</v>
      </c>
      <c r="O38" s="1">
        <v>4788</v>
      </c>
      <c r="P38" s="47">
        <v>159</v>
      </c>
      <c r="Q38" s="89">
        <v>175</v>
      </c>
    </row>
    <row r="39" spans="1:20" ht="24.95" customHeight="1">
      <c r="A39" s="45" t="s">
        <v>12</v>
      </c>
      <c r="B39" s="1">
        <v>8793</v>
      </c>
      <c r="C39" s="1">
        <v>233</v>
      </c>
      <c r="D39" s="89">
        <v>101</v>
      </c>
      <c r="E39" s="89"/>
      <c r="F39" s="89"/>
      <c r="I39" s="694" t="s">
        <v>23</v>
      </c>
      <c r="J39" s="695"/>
      <c r="K39" s="1">
        <v>2676</v>
      </c>
      <c r="L39" s="1">
        <v>192</v>
      </c>
      <c r="M39" s="89"/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2111</v>
      </c>
      <c r="C40" s="1">
        <v>124</v>
      </c>
      <c r="D40" s="89">
        <v>33</v>
      </c>
      <c r="E40" s="89"/>
      <c r="F40" s="89"/>
      <c r="G40" s="592">
        <v>0</v>
      </c>
      <c r="I40" s="694" t="s">
        <v>25</v>
      </c>
      <c r="J40" s="695"/>
      <c r="K40" s="1">
        <v>7522</v>
      </c>
      <c r="L40" s="1">
        <v>244</v>
      </c>
      <c r="M40" s="89">
        <v>300</v>
      </c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>
        <v>5624</v>
      </c>
      <c r="C41" s="1">
        <v>295</v>
      </c>
      <c r="D41" s="89">
        <v>56</v>
      </c>
      <c r="E41" s="89"/>
      <c r="F41" s="89"/>
      <c r="G41" s="592">
        <v>0</v>
      </c>
      <c r="I41" s="694" t="s">
        <v>28</v>
      </c>
      <c r="J41" s="695"/>
      <c r="K41" s="1">
        <v>4477</v>
      </c>
      <c r="L41" s="1">
        <v>162</v>
      </c>
      <c r="M41" s="89">
        <v>397</v>
      </c>
      <c r="N41" s="49" t="s">
        <v>22</v>
      </c>
      <c r="O41" s="1">
        <v>7066</v>
      </c>
      <c r="P41" s="47">
        <v>247</v>
      </c>
      <c r="Q41" s="89"/>
    </row>
    <row r="42" spans="1:20" ht="24.95" customHeight="1">
      <c r="A42" s="45" t="s">
        <v>17</v>
      </c>
      <c r="B42" s="1">
        <v>4115</v>
      </c>
      <c r="C42" s="1">
        <v>179</v>
      </c>
      <c r="D42" s="89">
        <v>151</v>
      </c>
      <c r="E42" s="89"/>
      <c r="F42" s="89"/>
      <c r="G42" s="592">
        <v>0</v>
      </c>
      <c r="I42" s="694" t="s">
        <v>33</v>
      </c>
      <c r="J42" s="695"/>
      <c r="K42" s="1">
        <v>1257</v>
      </c>
      <c r="L42" s="1">
        <v>102</v>
      </c>
      <c r="M42" s="89">
        <v>41</v>
      </c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>
        <v>2323</v>
      </c>
      <c r="C43" s="1">
        <v>154</v>
      </c>
      <c r="D43" s="89">
        <v>56</v>
      </c>
      <c r="E43" s="89"/>
      <c r="F43" s="89">
        <v>2482</v>
      </c>
      <c r="G43" s="592">
        <v>0</v>
      </c>
      <c r="I43" s="694" t="s">
        <v>30</v>
      </c>
      <c r="J43" s="695"/>
      <c r="K43" s="1">
        <v>3995</v>
      </c>
      <c r="L43" s="1">
        <v>314</v>
      </c>
      <c r="M43" s="89">
        <v>121</v>
      </c>
      <c r="N43" s="46" t="s">
        <v>27</v>
      </c>
      <c r="O43" s="1">
        <v>3644</v>
      </c>
      <c r="P43" s="47">
        <v>254</v>
      </c>
      <c r="Q43" s="89">
        <v>205</v>
      </c>
    </row>
    <row r="44" spans="1:20" ht="24.95" customHeight="1">
      <c r="A44" s="45" t="s">
        <v>103</v>
      </c>
      <c r="B44" s="1"/>
      <c r="C44" s="1"/>
      <c r="D44" s="89"/>
      <c r="E44" s="89"/>
      <c r="F44" s="89"/>
      <c r="G44" s="592">
        <f>SUM(G40:G43)</f>
        <v>0</v>
      </c>
      <c r="I44" s="694" t="s">
        <v>38</v>
      </c>
      <c r="J44" s="695"/>
      <c r="K44" s="1"/>
      <c r="L44" s="1"/>
      <c r="M44" s="89"/>
      <c r="N44" s="46" t="s">
        <v>26</v>
      </c>
      <c r="O44" s="83">
        <v>2361</v>
      </c>
      <c r="P44" s="84">
        <v>98</v>
      </c>
      <c r="Q44" s="89"/>
      <c r="T44" s="110"/>
    </row>
    <row r="45" spans="1:20" ht="24.95" customHeight="1">
      <c r="A45" s="45" t="s">
        <v>90</v>
      </c>
      <c r="B45" s="1">
        <v>12581</v>
      </c>
      <c r="C45" s="1">
        <v>248</v>
      </c>
      <c r="D45" s="89">
        <v>675</v>
      </c>
      <c r="E45" s="89"/>
      <c r="F45" s="89"/>
      <c r="G45" s="592"/>
      <c r="I45" s="694" t="s">
        <v>35</v>
      </c>
      <c r="J45" s="695"/>
      <c r="K45" s="1">
        <v>1452</v>
      </c>
      <c r="L45" s="1">
        <v>112</v>
      </c>
      <c r="M45" s="89">
        <v>127</v>
      </c>
      <c r="N45" s="46" t="s">
        <v>29</v>
      </c>
      <c r="O45" s="83">
        <v>2478</v>
      </c>
      <c r="P45" s="84">
        <v>165</v>
      </c>
      <c r="Q45" s="89">
        <v>305</v>
      </c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3470</v>
      </c>
      <c r="P46" s="84">
        <v>119</v>
      </c>
      <c r="Q46" s="89">
        <v>276</v>
      </c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>
        <v>2648</v>
      </c>
      <c r="P47" s="84">
        <v>193</v>
      </c>
      <c r="Q47" s="89">
        <v>68</v>
      </c>
    </row>
    <row r="48" spans="1:20" ht="24.95" customHeight="1">
      <c r="A48" s="55"/>
      <c r="B48" s="89"/>
      <c r="C48" s="89"/>
      <c r="D48" s="89"/>
      <c r="E48" s="89"/>
      <c r="F48" s="89"/>
      <c r="I48" s="586"/>
      <c r="J48" s="587"/>
      <c r="K48" s="1"/>
      <c r="L48" s="1"/>
      <c r="M48" s="89"/>
      <c r="N48" s="46" t="s">
        <v>31</v>
      </c>
      <c r="O48" s="83">
        <v>5772</v>
      </c>
      <c r="P48" s="84">
        <v>434</v>
      </c>
      <c r="Q48" s="89">
        <v>186</v>
      </c>
    </row>
    <row r="49" spans="1:17" ht="24.95" customHeight="1">
      <c r="A49" s="55"/>
      <c r="B49" s="89"/>
      <c r="C49" s="89"/>
      <c r="D49" s="89"/>
      <c r="E49" s="89"/>
      <c r="F49" s="89"/>
      <c r="I49" s="586"/>
      <c r="J49" s="587"/>
      <c r="K49" s="1"/>
      <c r="L49" s="47"/>
      <c r="M49" s="89"/>
      <c r="N49" s="46" t="s">
        <v>99</v>
      </c>
      <c r="O49" s="86">
        <v>4720</v>
      </c>
      <c r="P49" s="84">
        <v>225</v>
      </c>
      <c r="Q49" s="89">
        <v>255</v>
      </c>
    </row>
    <row r="50" spans="1:17" ht="24.95" customHeight="1">
      <c r="A50" s="55"/>
      <c r="B50" s="89"/>
      <c r="C50" s="89"/>
      <c r="D50" s="89"/>
      <c r="E50" s="89"/>
      <c r="F50" s="89"/>
      <c r="I50" s="586"/>
      <c r="J50" s="587"/>
      <c r="K50" s="1"/>
      <c r="L50" s="47"/>
      <c r="M50" s="89"/>
      <c r="N50" s="46" t="s">
        <v>32</v>
      </c>
      <c r="O50" s="86">
        <v>3789</v>
      </c>
      <c r="P50" s="84">
        <v>183</v>
      </c>
      <c r="Q50" s="89">
        <v>72</v>
      </c>
    </row>
    <row r="51" spans="1:17" ht="24.95" customHeight="1">
      <c r="A51" s="45" t="s">
        <v>91</v>
      </c>
      <c r="B51" s="69">
        <f>K60</f>
        <v>28653</v>
      </c>
      <c r="C51" s="69">
        <f>L60</f>
        <v>1498</v>
      </c>
      <c r="D51" s="69">
        <f>M60</f>
        <v>1249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>
        <v>4225</v>
      </c>
      <c r="P51" s="85">
        <v>173</v>
      </c>
      <c r="Q51" s="69">
        <v>163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2417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1705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0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70255</v>
      </c>
      <c r="C60" s="59">
        <f>SUM(C37:C59)</f>
        <v>2884</v>
      </c>
      <c r="D60" s="59">
        <f>SUM(D37:D59)</f>
        <v>2417</v>
      </c>
      <c r="E60" s="59">
        <f>SUM(E37:E59)</f>
        <v>0</v>
      </c>
      <c r="F60" s="59">
        <f>SUM(F37:F59)</f>
        <v>2482</v>
      </c>
      <c r="I60" s="97"/>
      <c r="J60" s="90"/>
      <c r="K60" s="56">
        <f>SUM(K37:K59)</f>
        <v>28653</v>
      </c>
      <c r="L60" s="56">
        <f>SUM(L37:L59)</f>
        <v>1498</v>
      </c>
      <c r="M60" s="59">
        <f>SUM(M37:M59)</f>
        <v>1249</v>
      </c>
      <c r="N60" s="79" t="s">
        <v>19</v>
      </c>
      <c r="O60" s="58">
        <f>SUM(O37:O59)</f>
        <v>46666</v>
      </c>
      <c r="P60" s="58">
        <f>SUM(P37:P59)</f>
        <v>2250</v>
      </c>
      <c r="Q60" s="59">
        <f>SUM(Q37:Q59)</f>
        <v>1705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72737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397588</v>
      </c>
      <c r="C65" s="697"/>
      <c r="D65" s="61" t="s">
        <v>5</v>
      </c>
      <c r="E65" s="62">
        <f>SUM(C60,P60,C29,Q29,AC29,AP29)</f>
        <v>8651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13711</v>
      </c>
      <c r="L65" s="688" t="s">
        <v>108</v>
      </c>
      <c r="M65" s="689"/>
      <c r="N65" s="690">
        <f>SUM(F60,F29,U29,AG29,AT29)</f>
        <v>153880</v>
      </c>
      <c r="O65" s="691"/>
    </row>
    <row r="66" spans="1:15" ht="15.75" customHeight="1">
      <c r="A66" s="591"/>
      <c r="B66" s="591"/>
      <c r="C66" s="591"/>
      <c r="D66" s="591"/>
      <c r="E66" s="591"/>
      <c r="F66" s="591"/>
      <c r="G66" s="591"/>
      <c r="H66" s="591"/>
      <c r="I66" s="591"/>
    </row>
    <row r="67" spans="1:15" ht="15.75" customHeight="1">
      <c r="A67" s="591"/>
      <c r="B67" s="591"/>
      <c r="C67" s="591"/>
      <c r="D67" s="591"/>
      <c r="E67" s="591"/>
      <c r="F67" s="591"/>
      <c r="G67" s="591"/>
      <c r="H67" s="591"/>
      <c r="I67" s="591"/>
    </row>
    <row r="68" spans="1:15" ht="15.75" customHeight="1">
      <c r="C68" s="591"/>
      <c r="D68" s="591"/>
      <c r="E68" s="591"/>
      <c r="F68" s="591"/>
      <c r="G68" s="591"/>
      <c r="H68" s="591"/>
      <c r="I68" s="591"/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-153880</v>
      </c>
    </row>
    <row r="71" spans="1:15" ht="18.75">
      <c r="A71" s="7" t="s">
        <v>48</v>
      </c>
      <c r="B71" s="8"/>
      <c r="C71" s="8"/>
      <c r="D71" s="63"/>
      <c r="E71" s="34"/>
      <c r="F71" s="34">
        <f>SUM(B71:E71)</f>
        <v>0</v>
      </c>
      <c r="G71" s="33"/>
      <c r="H71" s="33"/>
      <c r="I71" s="179"/>
      <c r="J71" s="591"/>
      <c r="K71" s="5">
        <v>1</v>
      </c>
      <c r="L71" s="5">
        <v>12</v>
      </c>
      <c r="M71" s="5">
        <f>L71+K71</f>
        <v>13</v>
      </c>
    </row>
    <row r="72" spans="1:15" ht="18.75">
      <c r="A72" s="7" t="s">
        <v>49</v>
      </c>
      <c r="B72" s="8"/>
      <c r="C72" s="8"/>
      <c r="D72" s="63"/>
      <c r="E72" s="34"/>
      <c r="F72" s="34">
        <f>SUM(B72:E72)</f>
        <v>0</v>
      </c>
      <c r="G72" s="33"/>
      <c r="H72" s="33"/>
      <c r="I72" s="180"/>
      <c r="J72" s="591"/>
      <c r="K72" s="66">
        <v>32</v>
      </c>
      <c r="L72" s="67">
        <v>84</v>
      </c>
      <c r="M72" s="5">
        <f>L72+K72</f>
        <v>116</v>
      </c>
    </row>
    <row r="73" spans="1:15" ht="18.75">
      <c r="A73" s="10" t="s">
        <v>50</v>
      </c>
      <c r="B73" s="8"/>
      <c r="C73" s="8"/>
      <c r="D73" s="63"/>
      <c r="E73" s="34"/>
      <c r="F73" s="34"/>
      <c r="G73" s="33"/>
      <c r="H73" s="33"/>
      <c r="I73" s="180"/>
      <c r="J73" s="591"/>
      <c r="K73" s="9">
        <f>K71/K72*100-100</f>
        <v>-96.875</v>
      </c>
      <c r="L73" s="9">
        <f>L71/L72*100-100</f>
        <v>-85.714285714285722</v>
      </c>
      <c r="M73" s="9">
        <f>M71/M72*100-100</f>
        <v>-88.793103448275858</v>
      </c>
    </row>
    <row r="74" spans="1:15" ht="18.75">
      <c r="A74" s="10" t="s">
        <v>50</v>
      </c>
      <c r="B74" s="8">
        <f>B71+B72</f>
        <v>0</v>
      </c>
      <c r="C74" s="8">
        <f>C71+C72</f>
        <v>0</v>
      </c>
      <c r="D74" s="8">
        <f>D71+D72</f>
        <v>0</v>
      </c>
      <c r="E74" s="8">
        <f>E71+E72</f>
        <v>0</v>
      </c>
      <c r="F74" s="34">
        <f>SUM(B74:E74)</f>
        <v>0</v>
      </c>
      <c r="G74" s="33"/>
      <c r="H74" s="33"/>
      <c r="I74" s="180"/>
      <c r="J74" s="591"/>
      <c r="K74" s="591"/>
      <c r="L74" s="591"/>
    </row>
    <row r="75" spans="1:15" ht="15.75" customHeight="1">
      <c r="I75" s="180"/>
      <c r="J75" s="591"/>
      <c r="K75" s="591"/>
      <c r="L75" s="591"/>
    </row>
    <row r="76" spans="1:15" ht="18.75">
      <c r="A76" s="7" t="s">
        <v>51</v>
      </c>
      <c r="B76" s="6"/>
      <c r="C76" s="6"/>
      <c r="I76" s="181"/>
    </row>
    <row r="77" spans="1:15" ht="15.75" customHeight="1">
      <c r="I77" s="181"/>
    </row>
    <row r="78" spans="1:15" ht="15.75" customHeight="1">
      <c r="I78" s="181"/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591"/>
      <c r="F80" s="591"/>
      <c r="G80" s="591"/>
      <c r="H80" s="591"/>
      <c r="I80" s="183">
        <f>SUM(I71:I79)</f>
        <v>0</v>
      </c>
      <c r="J80" s="92"/>
      <c r="K80" s="93"/>
    </row>
    <row r="81" spans="1:15" ht="23.25">
      <c r="A81" s="687"/>
      <c r="B81" s="685"/>
      <c r="C81" s="686"/>
      <c r="D81" s="685"/>
      <c r="E81" s="591"/>
      <c r="F81" s="591"/>
      <c r="G81" s="591"/>
      <c r="H81" s="591"/>
      <c r="I81" s="591"/>
      <c r="J81" s="92"/>
      <c r="K81" s="93"/>
    </row>
    <row r="82" spans="1:15" ht="23.25">
      <c r="A82" s="687"/>
      <c r="B82" s="685"/>
      <c r="C82" s="686"/>
      <c r="D82" s="685"/>
      <c r="E82" s="591"/>
      <c r="F82" s="591"/>
      <c r="G82" s="591"/>
      <c r="H82" s="591"/>
      <c r="I82" s="591"/>
      <c r="J82" s="94"/>
      <c r="K82" s="93"/>
    </row>
    <row r="83" spans="1:15" ht="24">
      <c r="A83" s="684"/>
      <c r="B83" s="685"/>
      <c r="C83" s="686"/>
      <c r="D83" s="685"/>
      <c r="E83" s="591"/>
      <c r="F83" s="591"/>
      <c r="G83" s="591"/>
      <c r="H83" s="591"/>
      <c r="I83" s="591"/>
      <c r="J83" s="93"/>
      <c r="K83" s="93"/>
    </row>
    <row r="84" spans="1:15" ht="24">
      <c r="A84" s="684"/>
      <c r="B84" s="685"/>
      <c r="C84" s="686"/>
      <c r="D84" s="685"/>
      <c r="E84" s="591"/>
      <c r="F84" s="591"/>
      <c r="G84" s="591"/>
      <c r="H84" s="591"/>
      <c r="I84" s="591"/>
      <c r="J84" s="93"/>
      <c r="K84" s="93"/>
    </row>
    <row r="85" spans="1:15" ht="24">
      <c r="A85" s="684"/>
      <c r="B85" s="685"/>
      <c r="C85" s="686"/>
      <c r="D85" s="685"/>
      <c r="E85" s="591"/>
      <c r="F85" s="591"/>
      <c r="G85" s="591"/>
      <c r="H85" s="591"/>
      <c r="I85" s="591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85:B85"/>
    <mergeCell ref="C85:D85"/>
    <mergeCell ref="A82:B82"/>
    <mergeCell ref="C82:D82"/>
    <mergeCell ref="A83:B83"/>
    <mergeCell ref="C83:D83"/>
    <mergeCell ref="A84:B84"/>
    <mergeCell ref="C84:D84"/>
    <mergeCell ref="L65:M65"/>
    <mergeCell ref="N65:O65"/>
    <mergeCell ref="K78:L78"/>
    <mergeCell ref="K79:L79"/>
    <mergeCell ref="A80:D80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37:J37"/>
    <mergeCell ref="I38:J38"/>
    <mergeCell ref="I39:J39"/>
    <mergeCell ref="A1:J1"/>
    <mergeCell ref="O1:V1"/>
    <mergeCell ref="AA1:AH1"/>
    <mergeCell ref="AN1:AU1"/>
    <mergeCell ref="A2:J2"/>
    <mergeCell ref="O2:V2"/>
    <mergeCell ref="AA2:AH2"/>
    <mergeCell ref="AN2:AU2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0"/>
  <sheetViews>
    <sheetView topLeftCell="A15" zoomScale="110" zoomScaleNormal="110" zoomScaleSheetLayoutView="110" workbookViewId="0">
      <selection activeCell="C30" sqref="C30"/>
    </sheetView>
  </sheetViews>
  <sheetFormatPr defaultColWidth="14.42578125" defaultRowHeight="15" customHeight="1"/>
  <cols>
    <col min="1" max="1" width="11.5703125" style="616" bestFit="1" customWidth="1"/>
    <col min="2" max="2" width="15.5703125" style="616" customWidth="1"/>
    <col min="3" max="3" width="12.85546875" style="616" customWidth="1"/>
    <col min="4" max="4" width="16.7109375" style="616" customWidth="1"/>
    <col min="5" max="5" width="10.5703125" style="616" customWidth="1"/>
    <col min="6" max="6" width="9.85546875" style="616" customWidth="1"/>
    <col min="7" max="7" width="12.42578125" style="616" customWidth="1"/>
    <col min="8" max="8" width="21.28515625" style="616" bestFit="1" customWidth="1"/>
    <col min="9" max="9" width="8.7109375" style="616" customWidth="1"/>
    <col min="10" max="10" width="10.85546875" style="616" bestFit="1" customWidth="1"/>
    <col min="11" max="11" width="10.85546875" style="616" customWidth="1"/>
    <col min="12" max="12" width="8.7109375" style="616" customWidth="1"/>
    <col min="13" max="13" width="11" style="616" bestFit="1" customWidth="1"/>
    <col min="14" max="14" width="14.42578125" style="616"/>
    <col min="15" max="15" width="16.7109375" style="616" bestFit="1" customWidth="1"/>
    <col min="16" max="16384" width="14.42578125" style="616"/>
  </cols>
  <sheetData>
    <row r="1" spans="1:13" ht="20.25" customHeight="1">
      <c r="A1" s="750" t="s">
        <v>352</v>
      </c>
      <c r="B1" s="751"/>
      <c r="C1" s="751"/>
      <c r="D1" s="751"/>
      <c r="E1" s="751"/>
      <c r="F1" s="751"/>
      <c r="G1" s="751"/>
      <c r="H1" s="751"/>
      <c r="J1" s="651"/>
      <c r="K1" s="651"/>
    </row>
    <row r="2" spans="1:13" ht="27">
      <c r="A2" s="648" t="s">
        <v>52</v>
      </c>
      <c r="B2" s="650" t="s">
        <v>53</v>
      </c>
      <c r="C2" s="737" t="s">
        <v>54</v>
      </c>
      <c r="D2" s="737"/>
      <c r="E2" s="649" t="s">
        <v>55</v>
      </c>
      <c r="F2" s="648" t="s">
        <v>56</v>
      </c>
      <c r="G2" s="648" t="s">
        <v>57</v>
      </c>
      <c r="H2" s="648" t="s">
        <v>58</v>
      </c>
    </row>
    <row r="3" spans="1:13" ht="27">
      <c r="A3" s="617"/>
      <c r="B3" s="633"/>
      <c r="C3" s="736"/>
      <c r="D3" s="736"/>
      <c r="E3" s="632"/>
      <c r="F3" s="617"/>
      <c r="G3" s="617"/>
      <c r="H3" s="618" t="s">
        <v>358</v>
      </c>
    </row>
    <row r="4" spans="1:13">
      <c r="A4" s="617"/>
      <c r="B4" s="633"/>
      <c r="C4" s="743"/>
      <c r="D4" s="743"/>
      <c r="E4" s="632"/>
      <c r="F4" s="617"/>
      <c r="G4" s="617"/>
      <c r="H4" s="631"/>
      <c r="L4" s="621"/>
      <c r="M4" s="640"/>
    </row>
    <row r="5" spans="1:13" ht="18.75">
      <c r="A5" s="617"/>
      <c r="B5" s="633"/>
      <c r="C5" s="742" t="s">
        <v>91</v>
      </c>
      <c r="D5" s="742"/>
      <c r="E5" s="632"/>
      <c r="F5" s="617"/>
      <c r="G5" s="617"/>
      <c r="H5" s="631"/>
      <c r="J5" s="645"/>
      <c r="L5" s="621"/>
      <c r="M5" s="640"/>
    </row>
    <row r="6" spans="1:13">
      <c r="A6" s="617"/>
      <c r="B6" s="633"/>
      <c r="C6" s="743"/>
      <c r="D6" s="743"/>
      <c r="E6" s="639"/>
      <c r="F6" s="638"/>
      <c r="G6" s="638"/>
      <c r="H6" s="631"/>
      <c r="J6" s="645"/>
      <c r="L6" s="621"/>
      <c r="M6" s="640"/>
    </row>
    <row r="7" spans="1:13" ht="14.45" customHeight="1">
      <c r="A7" s="617">
        <v>57</v>
      </c>
      <c r="B7" s="647">
        <v>6.15</v>
      </c>
      <c r="C7" s="746" t="s">
        <v>231</v>
      </c>
      <c r="D7" s="747"/>
      <c r="E7" s="617">
        <v>241.62</v>
      </c>
      <c r="F7" s="617">
        <v>4</v>
      </c>
      <c r="G7" s="617">
        <v>241.62</v>
      </c>
      <c r="H7" s="631" t="s">
        <v>232</v>
      </c>
      <c r="J7" s="645">
        <v>1</v>
      </c>
      <c r="L7" s="621"/>
      <c r="M7" s="640"/>
    </row>
    <row r="8" spans="1:13">
      <c r="A8" s="617">
        <v>61</v>
      </c>
      <c r="B8" s="646">
        <v>18.45</v>
      </c>
      <c r="C8" s="746" t="s">
        <v>148</v>
      </c>
      <c r="D8" s="747"/>
      <c r="E8" s="617">
        <v>107.23</v>
      </c>
      <c r="F8" s="617">
        <v>0</v>
      </c>
      <c r="G8" s="617">
        <v>10</v>
      </c>
      <c r="H8" s="618" t="s">
        <v>230</v>
      </c>
      <c r="J8" s="641"/>
      <c r="L8" s="621"/>
      <c r="M8" s="640"/>
    </row>
    <row r="9" spans="1:13">
      <c r="A9" s="617" t="s">
        <v>101</v>
      </c>
      <c r="B9" s="642">
        <v>5.3</v>
      </c>
      <c r="C9" s="743" t="s">
        <v>60</v>
      </c>
      <c r="D9" s="743"/>
      <c r="E9" s="632">
        <v>519.36</v>
      </c>
      <c r="F9" s="617">
        <v>13</v>
      </c>
      <c r="G9" s="617">
        <v>519.36</v>
      </c>
      <c r="H9" s="631" t="s">
        <v>59</v>
      </c>
      <c r="J9" s="641">
        <v>1</v>
      </c>
      <c r="L9" s="621"/>
      <c r="M9" s="640"/>
    </row>
    <row r="10" spans="1:13">
      <c r="A10" s="617"/>
      <c r="B10" s="642"/>
      <c r="C10" s="748"/>
      <c r="D10" s="749"/>
      <c r="E10" s="632"/>
      <c r="F10" s="617"/>
      <c r="G10" s="617"/>
      <c r="H10" s="631"/>
      <c r="J10" s="645"/>
      <c r="L10" s="621"/>
      <c r="M10" s="640"/>
    </row>
    <row r="11" spans="1:13" ht="18.75">
      <c r="A11" s="617"/>
      <c r="B11" s="642"/>
      <c r="C11" s="742" t="s">
        <v>21</v>
      </c>
      <c r="D11" s="742"/>
      <c r="E11" s="632"/>
      <c r="F11" s="617"/>
      <c r="G11" s="617"/>
      <c r="H11" s="631"/>
      <c r="J11" s="645"/>
      <c r="L11" s="621"/>
      <c r="M11" s="640"/>
    </row>
    <row r="12" spans="1:13">
      <c r="A12" s="617"/>
      <c r="B12" s="633"/>
      <c r="C12" s="743"/>
      <c r="D12" s="743"/>
      <c r="E12" s="632"/>
      <c r="F12" s="617"/>
      <c r="G12" s="617"/>
      <c r="H12" s="643"/>
      <c r="J12" s="645"/>
      <c r="L12" s="621"/>
      <c r="M12" s="640"/>
    </row>
    <row r="13" spans="1:13">
      <c r="A13" s="617">
        <v>70</v>
      </c>
      <c r="B13" s="642">
        <v>7</v>
      </c>
      <c r="C13" s="743" t="s">
        <v>151</v>
      </c>
      <c r="D13" s="743"/>
      <c r="E13" s="632">
        <v>135.61000000000001</v>
      </c>
      <c r="F13" s="617">
        <v>2</v>
      </c>
      <c r="G13" s="617">
        <f>F13*E13</f>
        <v>271.22000000000003</v>
      </c>
      <c r="H13" s="631" t="s">
        <v>232</v>
      </c>
      <c r="J13" s="645">
        <v>1</v>
      </c>
      <c r="L13" s="621"/>
      <c r="M13" s="640"/>
    </row>
    <row r="14" spans="1:13">
      <c r="A14" s="617">
        <v>72</v>
      </c>
      <c r="B14" s="642">
        <v>8</v>
      </c>
      <c r="C14" s="743" t="s">
        <v>151</v>
      </c>
      <c r="D14" s="743"/>
      <c r="E14" s="632">
        <v>140.62</v>
      </c>
      <c r="F14" s="617">
        <v>2</v>
      </c>
      <c r="G14" s="617">
        <f>F14*E14</f>
        <v>281.24</v>
      </c>
      <c r="H14" s="631" t="s">
        <v>59</v>
      </c>
      <c r="J14" s="645">
        <v>1</v>
      </c>
      <c r="L14" s="621"/>
      <c r="M14" s="640"/>
    </row>
    <row r="15" spans="1:13">
      <c r="A15" s="617" t="s">
        <v>257</v>
      </c>
      <c r="B15" s="642">
        <v>14</v>
      </c>
      <c r="C15" s="743" t="s">
        <v>299</v>
      </c>
      <c r="D15" s="743"/>
      <c r="E15" s="632">
        <v>239.28</v>
      </c>
      <c r="F15" s="617">
        <v>2</v>
      </c>
      <c r="G15" s="617">
        <f>F15*E15</f>
        <v>478.56</v>
      </c>
      <c r="H15" s="631" t="s">
        <v>232</v>
      </c>
      <c r="J15" s="645">
        <v>1</v>
      </c>
      <c r="L15" s="621"/>
      <c r="M15" s="640"/>
    </row>
    <row r="16" spans="1:13">
      <c r="A16" s="617" t="s">
        <v>150</v>
      </c>
      <c r="B16" s="642">
        <v>13.3</v>
      </c>
      <c r="C16" s="743" t="s">
        <v>146</v>
      </c>
      <c r="D16" s="743"/>
      <c r="E16" s="632">
        <v>433.34</v>
      </c>
      <c r="F16" s="617">
        <v>6</v>
      </c>
      <c r="G16" s="617">
        <v>433.34</v>
      </c>
      <c r="H16" s="631" t="s">
        <v>59</v>
      </c>
      <c r="J16" s="641">
        <v>1</v>
      </c>
      <c r="L16" s="621"/>
      <c r="M16" s="640"/>
    </row>
    <row r="17" spans="1:20">
      <c r="A17" s="638">
        <v>79</v>
      </c>
      <c r="B17" s="644">
        <v>10.3</v>
      </c>
      <c r="C17" s="744" t="s">
        <v>147</v>
      </c>
      <c r="D17" s="745"/>
      <c r="E17" s="638">
        <v>34.83</v>
      </c>
      <c r="F17" s="638">
        <v>2</v>
      </c>
      <c r="G17" s="638">
        <v>34.83</v>
      </c>
      <c r="H17" s="643" t="s">
        <v>59</v>
      </c>
      <c r="J17" s="641"/>
      <c r="L17" s="621"/>
      <c r="M17" s="640"/>
    </row>
    <row r="18" spans="1:20">
      <c r="A18" s="617">
        <v>80</v>
      </c>
      <c r="B18" s="642">
        <v>15.1</v>
      </c>
      <c r="C18" s="731" t="s">
        <v>62</v>
      </c>
      <c r="D18" s="731"/>
      <c r="E18" s="632">
        <v>49.76</v>
      </c>
      <c r="F18" s="617">
        <v>2</v>
      </c>
      <c r="G18" s="617">
        <v>49.76</v>
      </c>
      <c r="H18" s="631" t="s">
        <v>59</v>
      </c>
      <c r="J18" s="641"/>
      <c r="L18" s="621"/>
      <c r="M18" s="640"/>
    </row>
    <row r="19" spans="1:20">
      <c r="A19" s="617"/>
      <c r="B19" s="642">
        <v>7</v>
      </c>
      <c r="C19" s="731" t="s">
        <v>354</v>
      </c>
      <c r="D19" s="731"/>
      <c r="E19" s="632">
        <v>180.8</v>
      </c>
      <c r="F19" s="617">
        <v>4</v>
      </c>
      <c r="G19" s="617">
        <v>180.8</v>
      </c>
      <c r="H19" s="631" t="s">
        <v>355</v>
      </c>
      <c r="J19" s="641"/>
      <c r="L19" s="621"/>
      <c r="M19" s="640"/>
    </row>
    <row r="20" spans="1:20">
      <c r="A20" s="617">
        <v>82</v>
      </c>
      <c r="B20" s="642">
        <v>15.5</v>
      </c>
      <c r="C20" s="731" t="s">
        <v>63</v>
      </c>
      <c r="D20" s="731"/>
      <c r="E20" s="632">
        <v>44.76</v>
      </c>
      <c r="F20" s="617">
        <v>2</v>
      </c>
      <c r="G20" s="617">
        <v>44.76</v>
      </c>
      <c r="H20" s="631" t="s">
        <v>59</v>
      </c>
      <c r="J20" s="641"/>
      <c r="L20" s="621"/>
      <c r="M20" s="640"/>
    </row>
    <row r="21" spans="1:20" ht="15" customHeight="1">
      <c r="A21" s="617"/>
      <c r="B21" s="642"/>
      <c r="C21" s="731"/>
      <c r="D21" s="731"/>
      <c r="E21" s="632"/>
      <c r="F21" s="617"/>
      <c r="G21" s="617"/>
      <c r="H21" s="631"/>
      <c r="J21" s="641"/>
      <c r="L21" s="621"/>
      <c r="M21" s="640"/>
    </row>
    <row r="22" spans="1:20">
      <c r="A22" s="617"/>
      <c r="B22" s="633"/>
      <c r="C22" s="743"/>
      <c r="D22" s="743"/>
      <c r="E22" s="632"/>
      <c r="F22" s="617"/>
      <c r="G22" s="617"/>
      <c r="H22" s="631"/>
      <c r="J22" s="641"/>
      <c r="L22" s="621"/>
      <c r="M22" s="640"/>
    </row>
    <row r="23" spans="1:20" ht="13.5" customHeight="1">
      <c r="A23" s="617"/>
      <c r="B23" s="633"/>
      <c r="C23" s="736"/>
      <c r="D23" s="736"/>
      <c r="E23" s="639"/>
      <c r="F23" s="638"/>
      <c r="G23" s="638"/>
      <c r="H23" s="631"/>
      <c r="J23" s="621"/>
      <c r="L23" s="621"/>
      <c r="M23" s="635"/>
      <c r="N23" s="637"/>
      <c r="O23" s="636"/>
      <c r="P23" s="635"/>
      <c r="Q23" s="635"/>
      <c r="R23" s="635"/>
      <c r="S23" s="634"/>
    </row>
    <row r="24" spans="1:20" ht="15" customHeight="1">
      <c r="A24" s="617"/>
      <c r="B24" s="633"/>
      <c r="C24" s="737" t="s">
        <v>61</v>
      </c>
      <c r="D24" s="737"/>
      <c r="E24" s="632"/>
      <c r="F24" s="617">
        <f>SUM(F6:F21)</f>
        <v>39</v>
      </c>
      <c r="G24" s="617">
        <f>SUM(G6:G21)</f>
        <v>2545.4900000000007</v>
      </c>
      <c r="H24" s="631"/>
    </row>
    <row r="27" spans="1:20" ht="19.5" customHeight="1">
      <c r="A27" s="738" t="s">
        <v>114</v>
      </c>
      <c r="B27" s="739"/>
      <c r="C27" s="739"/>
      <c r="D27" s="739"/>
      <c r="E27" s="739"/>
      <c r="F27" s="739"/>
      <c r="J27" s="630" t="s">
        <v>124</v>
      </c>
      <c r="K27" s="740"/>
      <c r="L27" s="740"/>
    </row>
    <row r="28" spans="1:20" ht="49.5">
      <c r="A28" s="628" t="s">
        <v>119</v>
      </c>
      <c r="B28" s="620" t="s">
        <v>53</v>
      </c>
      <c r="C28" s="620" t="s">
        <v>113</v>
      </c>
      <c r="D28" s="620" t="s">
        <v>4</v>
      </c>
      <c r="E28" s="620" t="s">
        <v>5</v>
      </c>
      <c r="F28" s="620" t="s">
        <v>115</v>
      </c>
      <c r="G28" s="629" t="s">
        <v>7</v>
      </c>
      <c r="H28" s="628" t="s">
        <v>116</v>
      </c>
      <c r="I28" s="741" t="s">
        <v>140</v>
      </c>
      <c r="J28" s="741"/>
      <c r="K28" s="741" t="s">
        <v>141</v>
      </c>
      <c r="L28" s="741"/>
      <c r="O28" s="741" t="s">
        <v>125</v>
      </c>
      <c r="P28" s="741"/>
      <c r="Q28" s="741" t="s">
        <v>126</v>
      </c>
      <c r="R28" s="741"/>
    </row>
    <row r="29" spans="1:20" ht="20.100000000000001" customHeight="1">
      <c r="A29" s="619">
        <v>1</v>
      </c>
      <c r="B29" s="627">
        <v>7</v>
      </c>
      <c r="C29" s="626">
        <v>246</v>
      </c>
      <c r="D29" s="617">
        <v>3346</v>
      </c>
      <c r="E29" s="617">
        <v>37</v>
      </c>
      <c r="F29" s="624">
        <v>232.2</v>
      </c>
      <c r="G29" s="623">
        <f>D29/F29</f>
        <v>14.409991386735573</v>
      </c>
      <c r="H29" s="625">
        <v>1</v>
      </c>
      <c r="I29" s="735" t="s">
        <v>129</v>
      </c>
      <c r="J29" s="735"/>
      <c r="K29" s="735" t="s">
        <v>152</v>
      </c>
      <c r="L29" s="735"/>
      <c r="O29" s="735" t="s">
        <v>127</v>
      </c>
      <c r="P29" s="735"/>
      <c r="Q29" s="735" t="s">
        <v>136</v>
      </c>
      <c r="R29" s="735"/>
      <c r="S29" s="616">
        <v>434</v>
      </c>
      <c r="T29" s="621" t="s">
        <v>131</v>
      </c>
    </row>
    <row r="30" spans="1:20" ht="20.100000000000001" customHeight="1">
      <c r="A30" s="619">
        <v>2</v>
      </c>
      <c r="B30" s="627">
        <v>15.45</v>
      </c>
      <c r="C30" s="626">
        <v>246</v>
      </c>
      <c r="D30" s="617">
        <v>2272</v>
      </c>
      <c r="E30" s="617">
        <v>24</v>
      </c>
      <c r="F30" s="624">
        <v>232.2</v>
      </c>
      <c r="G30" s="623">
        <f>D30/F30</f>
        <v>9.7846683893195525</v>
      </c>
      <c r="H30" s="625">
        <v>1</v>
      </c>
      <c r="I30" s="735" t="s">
        <v>128</v>
      </c>
      <c r="J30" s="735"/>
      <c r="K30" s="735" t="s">
        <v>138</v>
      </c>
      <c r="L30" s="735"/>
      <c r="O30" s="735" t="s">
        <v>128</v>
      </c>
      <c r="P30" s="735"/>
      <c r="Q30" s="735" t="s">
        <v>137</v>
      </c>
      <c r="R30" s="735"/>
      <c r="S30" s="616">
        <v>60</v>
      </c>
      <c r="T30" s="621" t="s">
        <v>132</v>
      </c>
    </row>
    <row r="31" spans="1:20" ht="20.100000000000001" customHeight="1">
      <c r="A31" s="619"/>
      <c r="B31" s="627"/>
      <c r="C31" s="626"/>
      <c r="D31" s="617"/>
      <c r="E31" s="617"/>
      <c r="F31" s="624"/>
      <c r="G31" s="623"/>
      <c r="H31" s="625"/>
      <c r="I31" s="733"/>
      <c r="J31" s="734"/>
      <c r="K31" s="735"/>
      <c r="L31" s="735"/>
      <c r="O31" s="735" t="s">
        <v>129</v>
      </c>
      <c r="P31" s="735"/>
      <c r="Q31" s="735" t="s">
        <v>138</v>
      </c>
      <c r="R31" s="735"/>
      <c r="S31" s="616">
        <v>170</v>
      </c>
      <c r="T31" s="621" t="s">
        <v>133</v>
      </c>
    </row>
    <row r="32" spans="1:20" ht="20.100000000000001" customHeight="1">
      <c r="A32" s="625"/>
      <c r="B32" s="624"/>
      <c r="C32" s="626"/>
      <c r="D32" s="617"/>
      <c r="E32" s="617"/>
      <c r="F32" s="624"/>
      <c r="G32" s="623"/>
      <c r="H32" s="625"/>
      <c r="I32" s="735"/>
      <c r="J32" s="735"/>
      <c r="K32" s="735"/>
      <c r="L32" s="735"/>
      <c r="O32" s="735" t="s">
        <v>130</v>
      </c>
      <c r="P32" s="735"/>
      <c r="Q32" s="735" t="s">
        <v>139</v>
      </c>
      <c r="R32" s="735"/>
      <c r="S32" s="616">
        <v>1078</v>
      </c>
      <c r="T32" s="621" t="s">
        <v>134</v>
      </c>
    </row>
    <row r="33" spans="1:20" ht="20.100000000000001" customHeight="1">
      <c r="A33" s="625"/>
      <c r="B33" s="622"/>
      <c r="C33" s="622"/>
      <c r="D33" s="622">
        <f>SUM(D29:D32)</f>
        <v>5618</v>
      </c>
      <c r="E33" s="622">
        <f>SUM(E29:E32)</f>
        <v>61</v>
      </c>
      <c r="F33" s="624">
        <f>SUM(F29:F32)</f>
        <v>464.4</v>
      </c>
      <c r="G33" s="623">
        <f>D33/F33</f>
        <v>12.097329888027563</v>
      </c>
      <c r="H33" s="622">
        <f>SUM(H29:H32)</f>
        <v>2</v>
      </c>
      <c r="I33" s="732"/>
      <c r="J33" s="732"/>
      <c r="K33" s="732"/>
      <c r="L33" s="732"/>
      <c r="O33" s="733" t="s">
        <v>142</v>
      </c>
      <c r="P33" s="734"/>
      <c r="Q33" s="735" t="s">
        <v>152</v>
      </c>
      <c r="R33" s="735"/>
      <c r="S33" s="616">
        <v>191</v>
      </c>
      <c r="T33" s="621" t="s">
        <v>135</v>
      </c>
    </row>
    <row r="36" spans="1:20" ht="15" customHeight="1">
      <c r="A36" s="730" t="s">
        <v>154</v>
      </c>
      <c r="B36" s="730"/>
      <c r="C36" s="730"/>
      <c r="D36" s="730"/>
      <c r="E36" s="730"/>
      <c r="F36" s="730"/>
      <c r="G36" s="730"/>
    </row>
    <row r="37" spans="1:20" ht="15" customHeight="1">
      <c r="A37" s="620" t="s">
        <v>113</v>
      </c>
      <c r="B37" s="620" t="s">
        <v>3</v>
      </c>
      <c r="C37" s="620" t="s">
        <v>155</v>
      </c>
      <c r="D37" s="730" t="s">
        <v>156</v>
      </c>
      <c r="E37" s="730"/>
      <c r="F37" s="730" t="s">
        <v>157</v>
      </c>
      <c r="G37" s="730"/>
    </row>
    <row r="38" spans="1:20" ht="16.5">
      <c r="A38" s="619" t="s">
        <v>357</v>
      </c>
      <c r="B38" s="618" t="s">
        <v>354</v>
      </c>
      <c r="C38" s="617">
        <v>181</v>
      </c>
      <c r="D38" s="730" t="s">
        <v>356</v>
      </c>
      <c r="E38" s="730"/>
      <c r="F38" s="730" t="s">
        <v>14</v>
      </c>
      <c r="G38" s="730"/>
    </row>
    <row r="44" spans="1:20" ht="15" customHeight="1">
      <c r="A44" s="616">
        <v>3183</v>
      </c>
      <c r="B44" s="616">
        <v>3441</v>
      </c>
      <c r="C44" s="616">
        <v>3378</v>
      </c>
      <c r="D44" s="616">
        <v>1779</v>
      </c>
      <c r="E44" s="616">
        <v>80</v>
      </c>
    </row>
    <row r="45" spans="1:20" ht="15" customHeight="1">
      <c r="A45" s="616">
        <v>1326</v>
      </c>
      <c r="B45" s="616">
        <v>2593</v>
      </c>
      <c r="C45" s="616">
        <v>5129</v>
      </c>
      <c r="D45" s="616">
        <v>2003</v>
      </c>
      <c r="E45" s="616">
        <v>534</v>
      </c>
    </row>
    <row r="46" spans="1:20" ht="15" customHeight="1">
      <c r="A46" s="616">
        <v>2606</v>
      </c>
      <c r="B46" s="616">
        <v>2842</v>
      </c>
      <c r="C46" s="616">
        <v>6482</v>
      </c>
      <c r="E46" s="616">
        <v>528</v>
      </c>
    </row>
    <row r="47" spans="1:20" ht="15" customHeight="1">
      <c r="A47" s="616">
        <v>2120</v>
      </c>
      <c r="B47" s="616">
        <v>876</v>
      </c>
      <c r="C47" s="616">
        <v>2275</v>
      </c>
      <c r="E47" s="616">
        <v>-12</v>
      </c>
    </row>
    <row r="48" spans="1:20" ht="15" customHeight="1">
      <c r="A48" s="616">
        <v>113</v>
      </c>
      <c r="B48" s="616">
        <v>702</v>
      </c>
      <c r="C48" s="616">
        <v>7221</v>
      </c>
    </row>
    <row r="49" spans="1:3" ht="15" customHeight="1">
      <c r="A49" s="616">
        <v>1694</v>
      </c>
      <c r="B49" s="616">
        <v>8744</v>
      </c>
      <c r="C49" s="616">
        <v>1057</v>
      </c>
    </row>
    <row r="50" spans="1:3" ht="15" customHeight="1">
      <c r="A50" s="616">
        <v>3464</v>
      </c>
      <c r="B50" s="616">
        <v>390</v>
      </c>
      <c r="C50" s="616">
        <v>9567</v>
      </c>
    </row>
    <row r="51" spans="1:3" ht="15" customHeight="1">
      <c r="A51" s="616">
        <v>4551</v>
      </c>
      <c r="B51" s="616">
        <v>1994</v>
      </c>
      <c r="C51" s="616">
        <v>1015</v>
      </c>
    </row>
    <row r="52" spans="1:3" ht="15" customHeight="1">
      <c r="A52" s="616">
        <v>640</v>
      </c>
      <c r="B52" s="616">
        <v>5825</v>
      </c>
    </row>
    <row r="53" spans="1:3" ht="15" customHeight="1">
      <c r="A53" s="616">
        <v>3629</v>
      </c>
      <c r="B53" s="616">
        <v>10310</v>
      </c>
    </row>
    <row r="54" spans="1:3" ht="15" customHeight="1">
      <c r="A54" s="616">
        <v>1391</v>
      </c>
    </row>
    <row r="55" spans="1:3" ht="15" customHeight="1">
      <c r="A55" s="616">
        <v>5610</v>
      </c>
    </row>
    <row r="56" spans="1:3" ht="15" customHeight="1">
      <c r="A56" s="616">
        <v>2973</v>
      </c>
    </row>
    <row r="57" spans="1:3" ht="15" customHeight="1">
      <c r="A57" s="616">
        <v>7022</v>
      </c>
    </row>
    <row r="58" spans="1:3" ht="15" customHeight="1">
      <c r="A58" s="616">
        <v>7510</v>
      </c>
    </row>
    <row r="59" spans="1:3" ht="15" customHeight="1">
      <c r="A59" s="616">
        <v>4285</v>
      </c>
    </row>
    <row r="60" spans="1:3" ht="15" customHeight="1">
      <c r="A60" s="616">
        <v>10971</v>
      </c>
    </row>
  </sheetData>
  <mergeCells count="55">
    <mergeCell ref="C7:D7"/>
    <mergeCell ref="C8:D8"/>
    <mergeCell ref="C9:D9"/>
    <mergeCell ref="C10:D10"/>
    <mergeCell ref="A1:H1"/>
    <mergeCell ref="C2:D2"/>
    <mergeCell ref="C3:D3"/>
    <mergeCell ref="C4:D4"/>
    <mergeCell ref="C5:D5"/>
    <mergeCell ref="C6:D6"/>
    <mergeCell ref="O31:P31"/>
    <mergeCell ref="Q31:R31"/>
    <mergeCell ref="I32:J32"/>
    <mergeCell ref="K32:L32"/>
    <mergeCell ref="O32:P32"/>
    <mergeCell ref="Q32:R32"/>
    <mergeCell ref="C11:D11"/>
    <mergeCell ref="I29:J29"/>
    <mergeCell ref="K29:L29"/>
    <mergeCell ref="O29:P29"/>
    <mergeCell ref="Q29:R29"/>
    <mergeCell ref="C12:D12"/>
    <mergeCell ref="C13:D13"/>
    <mergeCell ref="C14:D14"/>
    <mergeCell ref="C15:D15"/>
    <mergeCell ref="C16:D16"/>
    <mergeCell ref="C17:D17"/>
    <mergeCell ref="C18:D18"/>
    <mergeCell ref="C20:D20"/>
    <mergeCell ref="C21:D21"/>
    <mergeCell ref="C22:D22"/>
    <mergeCell ref="O30:P30"/>
    <mergeCell ref="Q30:R30"/>
    <mergeCell ref="C24:D24"/>
    <mergeCell ref="A27:F27"/>
    <mergeCell ref="K27:L27"/>
    <mergeCell ref="I28:J28"/>
    <mergeCell ref="K28:L28"/>
    <mergeCell ref="O28:P28"/>
    <mergeCell ref="Q28:R28"/>
    <mergeCell ref="O33:P33"/>
    <mergeCell ref="Q33:R33"/>
    <mergeCell ref="A36:G36"/>
    <mergeCell ref="D37:E37"/>
    <mergeCell ref="F37:G37"/>
    <mergeCell ref="D38:E38"/>
    <mergeCell ref="F38:G38"/>
    <mergeCell ref="C19:D19"/>
    <mergeCell ref="I33:J33"/>
    <mergeCell ref="K33:L33"/>
    <mergeCell ref="I31:J31"/>
    <mergeCell ref="K31:L31"/>
    <mergeCell ref="I30:J30"/>
    <mergeCell ref="K30:L30"/>
    <mergeCell ref="C23:D23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2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AY123"/>
  <sheetViews>
    <sheetView topLeftCell="A53" zoomScale="90" zoomScaleNormal="90" workbookViewId="0">
      <selection activeCell="K72" sqref="K72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349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593"/>
      <c r="B3" s="705" t="s">
        <v>65</v>
      </c>
      <c r="C3" s="706"/>
      <c r="D3" s="707"/>
      <c r="E3" s="598" t="s">
        <v>65</v>
      </c>
      <c r="F3" s="705" t="s">
        <v>67</v>
      </c>
      <c r="G3" s="707"/>
      <c r="H3" s="600"/>
      <c r="I3" s="598" t="s">
        <v>66</v>
      </c>
      <c r="J3" s="36"/>
      <c r="L3" s="698" t="s">
        <v>86</v>
      </c>
      <c r="M3" s="698"/>
      <c r="O3" s="593"/>
      <c r="P3" s="699" t="s">
        <v>65</v>
      </c>
      <c r="Q3" s="699"/>
      <c r="R3" s="699"/>
      <c r="S3" s="598" t="s">
        <v>65</v>
      </c>
      <c r="T3" s="598"/>
      <c r="U3" s="598" t="s">
        <v>67</v>
      </c>
      <c r="V3" s="27"/>
      <c r="X3" s="698" t="s">
        <v>86</v>
      </c>
      <c r="Y3" s="698"/>
      <c r="AA3" s="593"/>
      <c r="AB3" s="699" t="s">
        <v>65</v>
      </c>
      <c r="AC3" s="699"/>
      <c r="AD3" s="699"/>
      <c r="AE3" s="598" t="s">
        <v>65</v>
      </c>
      <c r="AF3" s="598"/>
      <c r="AG3" s="598" t="s">
        <v>69</v>
      </c>
      <c r="AH3" s="27"/>
      <c r="AK3" s="698" t="s">
        <v>86</v>
      </c>
      <c r="AL3" s="698"/>
      <c r="AN3" s="593"/>
      <c r="AO3" s="699" t="s">
        <v>65</v>
      </c>
      <c r="AP3" s="699"/>
      <c r="AQ3" s="699"/>
      <c r="AR3" s="598" t="s">
        <v>65</v>
      </c>
      <c r="AS3" s="598"/>
      <c r="AT3" s="598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599" t="s">
        <v>6</v>
      </c>
      <c r="E4" s="599" t="s">
        <v>104</v>
      </c>
      <c r="F4" s="599" t="s">
        <v>0</v>
      </c>
      <c r="G4" s="599" t="s">
        <v>68</v>
      </c>
      <c r="H4" s="599" t="s">
        <v>81</v>
      </c>
      <c r="I4" s="599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599" t="s">
        <v>6</v>
      </c>
      <c r="S4" s="599" t="s">
        <v>104</v>
      </c>
      <c r="T4" s="599" t="s">
        <v>81</v>
      </c>
      <c r="U4" s="599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599" t="s">
        <v>6</v>
      </c>
      <c r="AE4" s="599" t="s">
        <v>104</v>
      </c>
      <c r="AF4" s="599" t="s">
        <v>81</v>
      </c>
      <c r="AG4" s="599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599" t="s">
        <v>6</v>
      </c>
      <c r="AR4" s="599" t="s">
        <v>104</v>
      </c>
      <c r="AS4" s="599" t="s">
        <v>81</v>
      </c>
      <c r="AT4" s="599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/>
      <c r="C5" s="24"/>
      <c r="D5" s="24"/>
      <c r="E5" s="24"/>
      <c r="F5" s="24"/>
      <c r="G5" s="24"/>
      <c r="H5" s="22">
        <f t="shared" ref="H5:H18" si="0">B5-D5</f>
        <v>0</v>
      </c>
      <c r="I5" s="22">
        <f t="shared" ref="I5:I18" si="1">G5+F5</f>
        <v>0</v>
      </c>
      <c r="J5" s="38">
        <f>B5/928.72</f>
        <v>0</v>
      </c>
      <c r="K5" s="595"/>
      <c r="L5" s="595"/>
      <c r="M5" s="595"/>
      <c r="N5" s="595"/>
      <c r="O5" s="26" t="s">
        <v>70</v>
      </c>
      <c r="P5" s="23"/>
      <c r="Q5" s="24"/>
      <c r="R5" s="24"/>
      <c r="S5" s="24"/>
      <c r="T5" s="22">
        <f t="shared" ref="T5:T28" si="2">P5-R5</f>
        <v>0</v>
      </c>
      <c r="U5" s="24"/>
      <c r="V5" s="44">
        <f>P5/1191.62</f>
        <v>0</v>
      </c>
      <c r="AA5" s="26" t="s">
        <v>143</v>
      </c>
      <c r="AB5" s="89"/>
      <c r="AC5" s="89"/>
      <c r="AD5" s="89"/>
      <c r="AE5" s="89"/>
      <c r="AF5" s="22">
        <f t="shared" ref="AF5:AF28" si="3">AB5-AD5</f>
        <v>0</v>
      </c>
      <c r="AG5" s="89"/>
      <c r="AH5" s="44">
        <f>SUM(AB5:AB6)/384.4</f>
        <v>0</v>
      </c>
      <c r="AJ5" s="21"/>
      <c r="AN5" s="26" t="s">
        <v>82</v>
      </c>
      <c r="AO5" s="89"/>
      <c r="AP5" s="89"/>
      <c r="AQ5" s="89"/>
      <c r="AR5" s="89"/>
      <c r="AS5" s="22">
        <f t="shared" ref="AS5:AS28" si="4">AO5-AQ5</f>
        <v>0</v>
      </c>
      <c r="AT5" s="89"/>
      <c r="AU5" s="44">
        <f>SUM(AO5:AO6)/384.4</f>
        <v>0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595"/>
      <c r="L6" s="595"/>
      <c r="M6" s="595"/>
      <c r="N6" s="595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/>
      <c r="AC6" s="89"/>
      <c r="AD6" s="89"/>
      <c r="AE6" s="89"/>
      <c r="AF6" s="22">
        <f t="shared" si="3"/>
        <v>0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/>
      <c r="C7" s="24"/>
      <c r="D7" s="24"/>
      <c r="E7" s="24"/>
      <c r="F7" s="24"/>
      <c r="G7" s="24"/>
      <c r="H7" s="22">
        <f t="shared" si="0"/>
        <v>0</v>
      </c>
      <c r="I7" s="22">
        <f t="shared" si="1"/>
        <v>0</v>
      </c>
      <c r="J7" s="38">
        <f>B7/902.14</f>
        <v>0</v>
      </c>
      <c r="K7" s="595"/>
      <c r="L7" s="595"/>
      <c r="M7" s="595"/>
      <c r="N7" s="595"/>
      <c r="O7" s="26" t="s">
        <v>8</v>
      </c>
      <c r="P7" s="23"/>
      <c r="Q7" s="24"/>
      <c r="R7" s="24"/>
      <c r="S7" s="24"/>
      <c r="T7" s="22">
        <f t="shared" si="2"/>
        <v>0</v>
      </c>
      <c r="U7" s="24"/>
      <c r="V7" s="44">
        <f>P7/949.48</f>
        <v>0</v>
      </c>
      <c r="AA7" s="26" t="s">
        <v>145</v>
      </c>
      <c r="AB7" s="23"/>
      <c r="AC7" s="24"/>
      <c r="AD7" s="24"/>
      <c r="AE7" s="24"/>
      <c r="AF7" s="22">
        <f t="shared" si="3"/>
        <v>0</v>
      </c>
      <c r="AG7" s="24"/>
      <c r="AH7" s="44">
        <f>AB7/550.22</f>
        <v>0</v>
      </c>
      <c r="AJ7" s="21"/>
      <c r="AN7" s="26" t="s">
        <v>74</v>
      </c>
      <c r="AO7" s="23"/>
      <c r="AP7" s="24"/>
      <c r="AQ7" s="24"/>
      <c r="AR7" s="24"/>
      <c r="AS7" s="22">
        <f t="shared" si="4"/>
        <v>0</v>
      </c>
      <c r="AT7" s="24"/>
      <c r="AU7" s="44">
        <f>AO7/550.22</f>
        <v>0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595"/>
      <c r="L8" s="595"/>
      <c r="M8" s="595"/>
      <c r="N8" s="595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/>
      <c r="C9" s="24"/>
      <c r="D9" s="24"/>
      <c r="E9" s="24"/>
      <c r="F9" s="24"/>
      <c r="G9" s="24"/>
      <c r="H9" s="22">
        <f t="shared" si="0"/>
        <v>0</v>
      </c>
      <c r="I9" s="22">
        <f t="shared" si="1"/>
        <v>0</v>
      </c>
      <c r="J9" s="38">
        <f>B9/1006.28</f>
        <v>0</v>
      </c>
      <c r="K9" s="595"/>
      <c r="L9" s="595"/>
      <c r="M9" s="595"/>
      <c r="N9" s="595"/>
      <c r="O9" s="26" t="s">
        <v>10</v>
      </c>
      <c r="P9" s="23"/>
      <c r="Q9" s="24"/>
      <c r="R9" s="24"/>
      <c r="S9" s="24"/>
      <c r="T9" s="22">
        <f t="shared" si="2"/>
        <v>0</v>
      </c>
      <c r="U9" s="24"/>
      <c r="V9" s="44">
        <f>P9/902.14</f>
        <v>0</v>
      </c>
      <c r="AA9" s="26" t="s">
        <v>80</v>
      </c>
      <c r="AB9" s="23"/>
      <c r="AC9" s="24"/>
      <c r="AD9" s="24"/>
      <c r="AE9" s="24"/>
      <c r="AF9" s="22">
        <f t="shared" si="3"/>
        <v>0</v>
      </c>
      <c r="AG9" s="24"/>
      <c r="AH9" s="44">
        <f>AB9/555.02</f>
        <v>0</v>
      </c>
      <c r="AI9" s="595">
        <v>0</v>
      </c>
      <c r="AJ9" s="21"/>
      <c r="AN9" s="26" t="s">
        <v>18</v>
      </c>
      <c r="AO9" s="89"/>
      <c r="AP9" s="89"/>
      <c r="AQ9" s="89"/>
      <c r="AR9" s="89"/>
      <c r="AS9" s="22">
        <f t="shared" si="4"/>
        <v>0</v>
      </c>
      <c r="AT9" s="89"/>
      <c r="AU9" s="44">
        <f>AO9/862.06</f>
        <v>0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595"/>
      <c r="L10" s="595"/>
      <c r="M10" s="595"/>
      <c r="N10" s="595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595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/>
      <c r="C11" s="24"/>
      <c r="D11" s="24"/>
      <c r="E11" s="24"/>
      <c r="F11" s="24"/>
      <c r="G11" s="24"/>
      <c r="H11" s="22">
        <f t="shared" si="0"/>
        <v>0</v>
      </c>
      <c r="I11" s="22">
        <f t="shared" si="1"/>
        <v>0</v>
      </c>
      <c r="J11" s="38">
        <f>B11/1264.24</f>
        <v>0</v>
      </c>
      <c r="K11" s="595"/>
      <c r="L11" s="595"/>
      <c r="M11" s="595"/>
      <c r="N11" s="595">
        <v>10726</v>
      </c>
      <c r="O11" s="26" t="s">
        <v>72</v>
      </c>
      <c r="P11" s="23"/>
      <c r="Q11" s="24"/>
      <c r="R11" s="24"/>
      <c r="S11" s="24"/>
      <c r="T11" s="22">
        <f t="shared" si="2"/>
        <v>0</v>
      </c>
      <c r="U11" s="24"/>
      <c r="V11" s="44">
        <f>P11/992.14</f>
        <v>0</v>
      </c>
      <c r="AA11" s="26" t="s">
        <v>76</v>
      </c>
      <c r="AB11" s="23"/>
      <c r="AC11" s="24"/>
      <c r="AD11" s="24"/>
      <c r="AE11" s="24"/>
      <c r="AF11" s="22">
        <f t="shared" si="3"/>
        <v>0</v>
      </c>
      <c r="AG11" s="24"/>
      <c r="AH11" s="44">
        <f>AB11/555.02</f>
        <v>0</v>
      </c>
      <c r="AI11" s="595">
        <v>0</v>
      </c>
      <c r="AJ11" s="21"/>
      <c r="AN11" s="26" t="s">
        <v>18</v>
      </c>
      <c r="AO11" s="23"/>
      <c r="AP11" s="24"/>
      <c r="AQ11" s="24"/>
      <c r="AR11" s="24"/>
      <c r="AS11" s="22">
        <f t="shared" si="4"/>
        <v>0</v>
      </c>
      <c r="AT11" s="24"/>
      <c r="AU11" s="44">
        <f>AO11/555.02</f>
        <v>0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595"/>
      <c r="L12" s="595"/>
      <c r="M12" s="595"/>
      <c r="N12" s="595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595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/>
      <c r="C13" s="24"/>
      <c r="D13" s="24"/>
      <c r="E13" s="24"/>
      <c r="F13" s="24"/>
      <c r="G13" s="24"/>
      <c r="H13" s="22">
        <f t="shared" si="0"/>
        <v>0</v>
      </c>
      <c r="I13" s="22">
        <f t="shared" si="1"/>
        <v>0</v>
      </c>
      <c r="J13" s="38">
        <f>B13/952.08</f>
        <v>0</v>
      </c>
      <c r="K13" s="595"/>
      <c r="L13" s="595"/>
      <c r="M13" s="595"/>
      <c r="N13" s="595">
        <v>0</v>
      </c>
      <c r="O13" s="26" t="s">
        <v>71</v>
      </c>
      <c r="P13" s="23"/>
      <c r="Q13" s="24"/>
      <c r="R13" s="24"/>
      <c r="S13" s="24"/>
      <c r="T13" s="22">
        <f t="shared" si="2"/>
        <v>0</v>
      </c>
      <c r="U13" s="24"/>
      <c r="V13" s="44">
        <f>SUM(P13:P14)/463.52</f>
        <v>0</v>
      </c>
      <c r="AA13" s="26" t="s">
        <v>78</v>
      </c>
      <c r="AB13" s="23"/>
      <c r="AC13" s="24"/>
      <c r="AD13" s="24"/>
      <c r="AE13" s="24"/>
      <c r="AF13" s="22">
        <f t="shared" si="3"/>
        <v>0</v>
      </c>
      <c r="AG13" s="24"/>
      <c r="AH13" s="44">
        <f>AB13/555.02</f>
        <v>0</v>
      </c>
      <c r="AI13" s="595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595"/>
      <c r="L14" s="595"/>
      <c r="M14" s="595"/>
      <c r="N14" s="595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595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595"/>
      <c r="L15" s="595"/>
      <c r="M15" s="595"/>
      <c r="N15" s="595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/>
      <c r="AC15" s="24"/>
      <c r="AD15" s="24"/>
      <c r="AE15" s="24"/>
      <c r="AF15" s="22">
        <f t="shared" si="3"/>
        <v>0</v>
      </c>
      <c r="AG15" s="24"/>
      <c r="AH15" s="44">
        <f>AB15/355.58</f>
        <v>0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595"/>
      <c r="L16" s="595"/>
      <c r="M16" s="595"/>
      <c r="N16" s="595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595"/>
      <c r="L17" s="595"/>
      <c r="M17" s="595"/>
      <c r="N17" s="595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/>
      <c r="AC17" s="24"/>
      <c r="AD17" s="24"/>
      <c r="AE17" s="24"/>
      <c r="AF17" s="22">
        <f t="shared" si="3"/>
        <v>0</v>
      </c>
      <c r="AG17" s="24"/>
      <c r="AH17" s="44">
        <f>AB17/568.06</f>
        <v>0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595"/>
      <c r="L18" s="595"/>
      <c r="M18" s="595"/>
      <c r="N18" s="595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595"/>
      <c r="L19" s="595"/>
      <c r="M19" s="595"/>
      <c r="N19" s="595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/>
      <c r="AC19" s="24"/>
      <c r="AD19" s="24"/>
      <c r="AE19" s="24"/>
      <c r="AF19" s="22">
        <f t="shared" si="3"/>
        <v>0</v>
      </c>
      <c r="AG19" s="24"/>
      <c r="AH19" s="44">
        <f>AB19/555.02</f>
        <v>0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595"/>
      <c r="L20" s="595"/>
      <c r="M20" s="595"/>
      <c r="N20" s="595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595"/>
      <c r="L21" s="595"/>
      <c r="M21" s="595"/>
      <c r="N21" s="595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595"/>
      <c r="L22" s="595"/>
      <c r="M22" s="595"/>
      <c r="N22" s="595"/>
      <c r="O22" s="25" t="s">
        <v>109</v>
      </c>
      <c r="P22" s="23">
        <f>S29</f>
        <v>0</v>
      </c>
      <c r="Q22" s="24"/>
      <c r="R22" s="24"/>
      <c r="S22" s="24"/>
      <c r="T22" s="22">
        <f t="shared" si="2"/>
        <v>0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0</v>
      </c>
      <c r="C23" s="89"/>
      <c r="D23" s="89"/>
      <c r="E23" s="89"/>
      <c r="F23" s="89"/>
      <c r="G23" s="89"/>
      <c r="H23" s="22"/>
      <c r="I23" s="22"/>
      <c r="J23" s="39"/>
      <c r="K23" s="595"/>
      <c r="L23" s="595"/>
      <c r="M23" s="595"/>
      <c r="N23" s="595"/>
      <c r="O23" s="25" t="s">
        <v>110</v>
      </c>
      <c r="P23" s="23">
        <f>D74</f>
        <v>0</v>
      </c>
      <c r="Q23" s="24"/>
      <c r="R23" s="24"/>
      <c r="S23" s="24"/>
      <c r="T23" s="22">
        <f t="shared" si="2"/>
        <v>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595"/>
      <c r="L24" s="595"/>
      <c r="M24" s="595"/>
      <c r="N24" s="595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595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595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595"/>
      <c r="L25" s="595"/>
      <c r="M25" s="595"/>
      <c r="N25" s="595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0</v>
      </c>
      <c r="AC25" s="24"/>
      <c r="AD25" s="24"/>
      <c r="AE25" s="24"/>
      <c r="AF25" s="22">
        <f t="shared" si="3"/>
        <v>0</v>
      </c>
      <c r="AG25" s="24"/>
      <c r="AH25" s="44"/>
      <c r="AJ25" s="595"/>
      <c r="AN25" s="26" t="s">
        <v>109</v>
      </c>
      <c r="AO25" s="23">
        <f>AR29</f>
        <v>0</v>
      </c>
      <c r="AP25" s="24"/>
      <c r="AQ25" s="24"/>
      <c r="AR25" s="24"/>
      <c r="AS25" s="22">
        <f t="shared" si="4"/>
        <v>0</v>
      </c>
      <c r="AT25" s="24"/>
      <c r="AU25" s="44"/>
      <c r="AW25" s="595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595"/>
      <c r="L26" s="595"/>
      <c r="M26" s="595"/>
      <c r="N26" s="595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0</v>
      </c>
      <c r="AC26" s="24"/>
      <c r="AD26" s="24"/>
      <c r="AE26" s="24"/>
      <c r="AF26" s="22">
        <f t="shared" si="3"/>
        <v>0</v>
      </c>
      <c r="AG26" s="24"/>
      <c r="AH26" s="44"/>
      <c r="AJ26" s="595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595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595"/>
      <c r="L27" s="595"/>
      <c r="M27" s="595"/>
      <c r="N27" s="595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595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595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595"/>
      <c r="L28" s="595"/>
      <c r="M28" s="595"/>
      <c r="N28" s="595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595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595"/>
    </row>
    <row r="29" spans="1:51" ht="24.75" customHeight="1">
      <c r="A29" s="26" t="s">
        <v>19</v>
      </c>
      <c r="B29" s="28">
        <f t="shared" ref="B29:I29" si="5">SUM(B5:B28)</f>
        <v>0</v>
      </c>
      <c r="C29" s="28">
        <f t="shared" si="5"/>
        <v>0</v>
      </c>
      <c r="D29" s="28">
        <f t="shared" si="5"/>
        <v>0</v>
      </c>
      <c r="E29" s="28">
        <f t="shared" si="5"/>
        <v>0</v>
      </c>
      <c r="F29" s="28">
        <f t="shared" si="5"/>
        <v>0</v>
      </c>
      <c r="G29" s="28">
        <f t="shared" si="5"/>
        <v>0</v>
      </c>
      <c r="H29" s="28">
        <f t="shared" si="5"/>
        <v>0</v>
      </c>
      <c r="I29" s="28">
        <f t="shared" si="5"/>
        <v>0</v>
      </c>
      <c r="J29" s="28"/>
      <c r="K29" s="595"/>
      <c r="L29" s="41">
        <f>SUM(L5:L28)</f>
        <v>0</v>
      </c>
      <c r="M29" s="41">
        <f>SUM(M5:M28)</f>
        <v>0</v>
      </c>
      <c r="N29" s="595"/>
      <c r="O29" s="26" t="s">
        <v>19</v>
      </c>
      <c r="P29" s="28">
        <f t="shared" ref="P29:U29" si="6">SUM(P5:P28)</f>
        <v>0</v>
      </c>
      <c r="Q29" s="28">
        <f t="shared" si="6"/>
        <v>0</v>
      </c>
      <c r="R29" s="28">
        <f t="shared" si="6"/>
        <v>0</v>
      </c>
      <c r="S29" s="28">
        <f t="shared" si="6"/>
        <v>0</v>
      </c>
      <c r="T29" s="28">
        <f t="shared" si="6"/>
        <v>0</v>
      </c>
      <c r="U29" s="28">
        <f t="shared" si="6"/>
        <v>0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0</v>
      </c>
      <c r="AC29" s="28">
        <f t="shared" si="7"/>
        <v>0</v>
      </c>
      <c r="AD29" s="28">
        <f t="shared" si="7"/>
        <v>0</v>
      </c>
      <c r="AE29" s="28">
        <f t="shared" si="7"/>
        <v>0</v>
      </c>
      <c r="AF29" s="28">
        <f t="shared" si="7"/>
        <v>0</v>
      </c>
      <c r="AG29" s="28">
        <f t="shared" si="7"/>
        <v>0</v>
      </c>
      <c r="AH29" s="27"/>
      <c r="AJ29" s="595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0</v>
      </c>
      <c r="AP29" s="28">
        <f t="shared" si="8"/>
        <v>0</v>
      </c>
      <c r="AQ29" s="28">
        <f t="shared" si="8"/>
        <v>0</v>
      </c>
      <c r="AR29" s="28">
        <f t="shared" si="8"/>
        <v>0</v>
      </c>
      <c r="AS29" s="28">
        <f t="shared" si="8"/>
        <v>0</v>
      </c>
      <c r="AT29" s="28">
        <f t="shared" si="8"/>
        <v>0</v>
      </c>
      <c r="AU29" s="27"/>
      <c r="AW29" s="595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0</v>
      </c>
      <c r="O32" s="25" t="s">
        <v>4</v>
      </c>
      <c r="P32">
        <f>P29-R29+U29</f>
        <v>0</v>
      </c>
      <c r="AA32" s="25" t="s">
        <v>4</v>
      </c>
      <c r="AB32">
        <f>AB29-AD29+AG29</f>
        <v>0</v>
      </c>
      <c r="AN32" s="25" t="s">
        <v>4</v>
      </c>
      <c r="AO32">
        <f>AO29-AQ29+AT29</f>
        <v>0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599" t="s">
        <v>104</v>
      </c>
      <c r="N36" s="50" t="s">
        <v>3</v>
      </c>
      <c r="O36" s="50" t="s">
        <v>4</v>
      </c>
      <c r="P36" s="52" t="s">
        <v>5</v>
      </c>
      <c r="Q36" s="599" t="s">
        <v>104</v>
      </c>
    </row>
    <row r="37" spans="1:20" ht="24.95" customHeight="1">
      <c r="A37" s="45" t="s">
        <v>9</v>
      </c>
      <c r="B37" s="1"/>
      <c r="C37" s="1"/>
      <c r="D37" s="89"/>
      <c r="E37" s="89"/>
      <c r="F37" s="89"/>
      <c r="I37" s="708" t="s">
        <v>41</v>
      </c>
      <c r="J37" s="709"/>
      <c r="K37" s="1"/>
      <c r="L37" s="1"/>
      <c r="M37" s="89"/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/>
      <c r="C38" s="1"/>
      <c r="D38" s="89"/>
      <c r="E38" s="89"/>
      <c r="F38" s="89"/>
      <c r="I38" s="708" t="s">
        <v>43</v>
      </c>
      <c r="J38" s="709"/>
      <c r="K38" s="1"/>
      <c r="L38" s="1"/>
      <c r="M38" s="89"/>
      <c r="N38" s="102" t="s">
        <v>39</v>
      </c>
      <c r="O38" s="1"/>
      <c r="P38" s="47"/>
      <c r="Q38" s="89"/>
    </row>
    <row r="39" spans="1:20" ht="24.95" customHeight="1">
      <c r="A39" s="45" t="s">
        <v>12</v>
      </c>
      <c r="B39" s="1"/>
      <c r="C39" s="1"/>
      <c r="D39" s="89"/>
      <c r="E39" s="89"/>
      <c r="F39" s="89"/>
      <c r="I39" s="694" t="s">
        <v>23</v>
      </c>
      <c r="J39" s="695"/>
      <c r="K39" s="1"/>
      <c r="L39" s="1"/>
      <c r="M39" s="89"/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/>
      <c r="C40" s="1"/>
      <c r="D40" s="89"/>
      <c r="E40" s="89"/>
      <c r="F40" s="89"/>
      <c r="G40" s="595">
        <v>0</v>
      </c>
      <c r="I40" s="694" t="s">
        <v>25</v>
      </c>
      <c r="J40" s="695"/>
      <c r="K40" s="1"/>
      <c r="L40" s="1"/>
      <c r="M40" s="89"/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/>
      <c r="C41" s="1"/>
      <c r="D41" s="89"/>
      <c r="E41" s="89"/>
      <c r="F41" s="89"/>
      <c r="G41" s="595">
        <v>0</v>
      </c>
      <c r="I41" s="694" t="s">
        <v>28</v>
      </c>
      <c r="J41" s="695"/>
      <c r="K41" s="1"/>
      <c r="L41" s="1"/>
      <c r="M41" s="89"/>
      <c r="N41" s="49" t="s">
        <v>22</v>
      </c>
      <c r="O41" s="1"/>
      <c r="P41" s="47"/>
      <c r="Q41" s="89"/>
    </row>
    <row r="42" spans="1:20" ht="24.95" customHeight="1">
      <c r="A42" s="45" t="s">
        <v>17</v>
      </c>
      <c r="B42" s="1"/>
      <c r="C42" s="1"/>
      <c r="D42" s="89"/>
      <c r="E42" s="89"/>
      <c r="F42" s="89"/>
      <c r="G42" s="595">
        <v>0</v>
      </c>
      <c r="I42" s="694" t="s">
        <v>33</v>
      </c>
      <c r="J42" s="695"/>
      <c r="K42" s="1"/>
      <c r="L42" s="1"/>
      <c r="M42" s="89"/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/>
      <c r="C43" s="1"/>
      <c r="D43" s="89"/>
      <c r="E43" s="89"/>
      <c r="F43" s="89"/>
      <c r="G43" s="595">
        <v>0</v>
      </c>
      <c r="I43" s="694" t="s">
        <v>30</v>
      </c>
      <c r="J43" s="695"/>
      <c r="K43" s="1"/>
      <c r="L43" s="1"/>
      <c r="M43" s="89"/>
      <c r="N43" s="46" t="s">
        <v>27</v>
      </c>
      <c r="O43" s="1"/>
      <c r="P43" s="47"/>
      <c r="Q43" s="89"/>
    </row>
    <row r="44" spans="1:20" ht="24.95" customHeight="1">
      <c r="A44" s="45" t="s">
        <v>103</v>
      </c>
      <c r="B44" s="1"/>
      <c r="C44" s="1"/>
      <c r="D44" s="89"/>
      <c r="E44" s="89"/>
      <c r="F44" s="89"/>
      <c r="G44" s="595">
        <f>SUM(G40:G43)</f>
        <v>0</v>
      </c>
      <c r="I44" s="694" t="s">
        <v>38</v>
      </c>
      <c r="J44" s="695"/>
      <c r="K44" s="1"/>
      <c r="L44" s="1"/>
      <c r="M44" s="89"/>
      <c r="N44" s="46" t="s">
        <v>26</v>
      </c>
      <c r="O44" s="83"/>
      <c r="P44" s="84"/>
      <c r="Q44" s="89"/>
      <c r="T44" s="110"/>
    </row>
    <row r="45" spans="1:20" ht="24.95" customHeight="1">
      <c r="A45" s="45" t="s">
        <v>90</v>
      </c>
      <c r="B45" s="1"/>
      <c r="C45" s="1"/>
      <c r="D45" s="89"/>
      <c r="E45" s="89"/>
      <c r="F45" s="89"/>
      <c r="G45" s="595"/>
      <c r="I45" s="694" t="s">
        <v>35</v>
      </c>
      <c r="J45" s="695"/>
      <c r="K45" s="1"/>
      <c r="L45" s="1"/>
      <c r="M45" s="89"/>
      <c r="N45" s="46" t="s">
        <v>29</v>
      </c>
      <c r="O45" s="83"/>
      <c r="P45" s="84"/>
      <c r="Q45" s="89"/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/>
      <c r="P46" s="84"/>
      <c r="Q46" s="89"/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/>
      <c r="P47" s="84"/>
      <c r="Q47" s="89"/>
    </row>
    <row r="48" spans="1:20" ht="24.95" customHeight="1">
      <c r="A48" s="55"/>
      <c r="B48" s="89"/>
      <c r="C48" s="89"/>
      <c r="D48" s="89"/>
      <c r="E48" s="89"/>
      <c r="F48" s="89"/>
      <c r="I48" s="596"/>
      <c r="J48" s="597"/>
      <c r="K48" s="1"/>
      <c r="L48" s="1"/>
      <c r="M48" s="89"/>
      <c r="N48" s="46" t="s">
        <v>31</v>
      </c>
      <c r="O48" s="83"/>
      <c r="P48" s="84"/>
      <c r="Q48" s="89"/>
    </row>
    <row r="49" spans="1:17" ht="24.95" customHeight="1">
      <c r="A49" s="55"/>
      <c r="B49" s="89"/>
      <c r="C49" s="89"/>
      <c r="D49" s="89"/>
      <c r="E49" s="89"/>
      <c r="F49" s="89"/>
      <c r="I49" s="596"/>
      <c r="J49" s="597"/>
      <c r="K49" s="1"/>
      <c r="L49" s="47"/>
      <c r="M49" s="89"/>
      <c r="N49" s="46" t="s">
        <v>99</v>
      </c>
      <c r="O49" s="86"/>
      <c r="P49" s="84"/>
      <c r="Q49" s="89"/>
    </row>
    <row r="50" spans="1:17" ht="24.95" customHeight="1">
      <c r="A50" s="55"/>
      <c r="B50" s="89"/>
      <c r="C50" s="89"/>
      <c r="D50" s="89"/>
      <c r="E50" s="89"/>
      <c r="F50" s="89"/>
      <c r="I50" s="596"/>
      <c r="J50" s="597"/>
      <c r="K50" s="1"/>
      <c r="L50" s="47"/>
      <c r="M50" s="89"/>
      <c r="N50" s="46" t="s">
        <v>32</v>
      </c>
      <c r="O50" s="86"/>
      <c r="P50" s="84"/>
      <c r="Q50" s="89"/>
    </row>
    <row r="51" spans="1:17" ht="24.95" customHeight="1">
      <c r="A51" s="45" t="s">
        <v>91</v>
      </c>
      <c r="B51" s="69">
        <f>K60</f>
        <v>0</v>
      </c>
      <c r="C51" s="69">
        <f>L60</f>
        <v>0</v>
      </c>
      <c r="D51" s="69">
        <f>M60</f>
        <v>0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/>
      <c r="P51" s="85"/>
      <c r="Q51" s="69"/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0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0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0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0</v>
      </c>
      <c r="C60" s="59">
        <f>SUM(C37:C59)</f>
        <v>0</v>
      </c>
      <c r="D60" s="59">
        <f>SUM(D37:D59)</f>
        <v>0</v>
      </c>
      <c r="E60" s="59">
        <f>SUM(E37:E59)</f>
        <v>0</v>
      </c>
      <c r="F60" s="59">
        <f>SUM(F37:F59)</f>
        <v>0</v>
      </c>
      <c r="I60" s="97"/>
      <c r="J60" s="90"/>
      <c r="K60" s="56">
        <f>SUM(K37:K59)</f>
        <v>0</v>
      </c>
      <c r="L60" s="56">
        <f>SUM(L37:L59)</f>
        <v>0</v>
      </c>
      <c r="M60" s="59">
        <f>SUM(M37:M59)</f>
        <v>0</v>
      </c>
      <c r="N60" s="79" t="s">
        <v>19</v>
      </c>
      <c r="O60" s="58">
        <f>SUM(O37:O59)</f>
        <v>0</v>
      </c>
      <c r="P60" s="58">
        <f>SUM(P37:P59)</f>
        <v>0</v>
      </c>
      <c r="Q60" s="59">
        <f>SUM(Q37:Q59)</f>
        <v>0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0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0</v>
      </c>
      <c r="C65" s="697"/>
      <c r="D65" s="61" t="s">
        <v>5</v>
      </c>
      <c r="E65" s="62">
        <f>SUM(C60,P60,C29,Q29,AC29,AP29)</f>
        <v>0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0</v>
      </c>
      <c r="L65" s="688" t="s">
        <v>108</v>
      </c>
      <c r="M65" s="689"/>
      <c r="N65" s="690">
        <f>SUM(F60,F29,U29,AG29,AT29)</f>
        <v>0</v>
      </c>
      <c r="O65" s="691"/>
    </row>
    <row r="66" spans="1:15" ht="15.75" customHeight="1">
      <c r="A66" s="594"/>
      <c r="B66" s="594"/>
      <c r="C66" s="594"/>
      <c r="D66" s="594"/>
      <c r="E66" s="594"/>
      <c r="F66" s="594"/>
      <c r="G66" s="594"/>
      <c r="H66" s="594"/>
      <c r="I66" s="594"/>
    </row>
    <row r="67" spans="1:15" ht="15.75" customHeight="1">
      <c r="A67" s="594"/>
      <c r="B67" s="594"/>
      <c r="C67" s="594"/>
      <c r="D67" s="594"/>
      <c r="E67" s="594"/>
      <c r="F67" s="594"/>
      <c r="G67" s="594"/>
      <c r="H67" s="594"/>
      <c r="I67" s="594"/>
    </row>
    <row r="68" spans="1:15" ht="15.75" customHeight="1">
      <c r="C68" s="594"/>
      <c r="D68" s="594"/>
      <c r="E68" s="594"/>
      <c r="F68" s="594"/>
      <c r="G68" s="594"/>
      <c r="H68" s="594"/>
      <c r="I68" s="594"/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0</v>
      </c>
    </row>
    <row r="71" spans="1:15" ht="18.75">
      <c r="A71" s="7" t="s">
        <v>48</v>
      </c>
      <c r="B71" s="8"/>
      <c r="C71" s="8"/>
      <c r="D71" s="63"/>
      <c r="E71" s="34"/>
      <c r="F71" s="34">
        <f>SUM(B71:E71)</f>
        <v>0</v>
      </c>
      <c r="G71" s="33"/>
      <c r="H71" s="33"/>
      <c r="I71" s="179"/>
      <c r="J71" s="594"/>
      <c r="K71" s="5">
        <v>0</v>
      </c>
      <c r="L71" s="5">
        <v>2</v>
      </c>
      <c r="M71" s="5">
        <f>L71+K71</f>
        <v>2</v>
      </c>
    </row>
    <row r="72" spans="1:15" ht="18.75">
      <c r="A72" s="7" t="s">
        <v>49</v>
      </c>
      <c r="B72" s="8"/>
      <c r="C72" s="8"/>
      <c r="D72" s="63"/>
      <c r="E72" s="34"/>
      <c r="F72" s="34">
        <f>SUM(B72:E72)</f>
        <v>0</v>
      </c>
      <c r="G72" s="33"/>
      <c r="H72" s="33"/>
      <c r="I72" s="180"/>
      <c r="J72" s="594"/>
      <c r="K72" s="66">
        <v>32</v>
      </c>
      <c r="L72" s="67">
        <v>84</v>
      </c>
      <c r="M72" s="5">
        <f>L72+K72</f>
        <v>116</v>
      </c>
    </row>
    <row r="73" spans="1:15" ht="18.75">
      <c r="A73" s="10" t="s">
        <v>50</v>
      </c>
      <c r="B73" s="8"/>
      <c r="C73" s="8"/>
      <c r="D73" s="63"/>
      <c r="E73" s="34"/>
      <c r="F73" s="34"/>
      <c r="G73" s="33"/>
      <c r="H73" s="33"/>
      <c r="I73" s="180"/>
      <c r="J73" s="594"/>
      <c r="K73" s="9">
        <f>K71/K72*100-100</f>
        <v>-100</v>
      </c>
      <c r="L73" s="9">
        <f>L71/L72*100-100</f>
        <v>-97.61904761904762</v>
      </c>
      <c r="M73" s="9">
        <f>M71/M72*100-100</f>
        <v>-98.275862068965523</v>
      </c>
    </row>
    <row r="74" spans="1:15" ht="18.75">
      <c r="A74" s="10" t="s">
        <v>50</v>
      </c>
      <c r="B74" s="8">
        <f>B71+B72</f>
        <v>0</v>
      </c>
      <c r="C74" s="8">
        <f>C71+C72</f>
        <v>0</v>
      </c>
      <c r="D74" s="8">
        <f>D71+D72</f>
        <v>0</v>
      </c>
      <c r="E74" s="8">
        <f>E71+E72</f>
        <v>0</v>
      </c>
      <c r="F74" s="34">
        <f>SUM(B74:E74)</f>
        <v>0</v>
      </c>
      <c r="G74" s="33"/>
      <c r="H74" s="33"/>
      <c r="I74" s="180"/>
      <c r="J74" s="594"/>
      <c r="K74" s="594"/>
      <c r="L74" s="594"/>
    </row>
    <row r="75" spans="1:15" ht="15.75" customHeight="1">
      <c r="I75" s="180"/>
      <c r="J75" s="594"/>
      <c r="K75" s="594"/>
      <c r="L75" s="594"/>
    </row>
    <row r="76" spans="1:15" ht="18.75">
      <c r="A76" s="7" t="s">
        <v>51</v>
      </c>
      <c r="B76" s="6"/>
      <c r="C76" s="6"/>
      <c r="I76" s="181"/>
    </row>
    <row r="77" spans="1:15" ht="15.75" customHeight="1">
      <c r="I77" s="181"/>
    </row>
    <row r="78" spans="1:15" ht="15.75" customHeight="1">
      <c r="I78" s="181"/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594"/>
      <c r="F80" s="594"/>
      <c r="G80" s="594"/>
      <c r="H80" s="594"/>
      <c r="I80" s="183">
        <f>SUM(I71:I79)</f>
        <v>0</v>
      </c>
      <c r="J80" s="92"/>
      <c r="K80" s="93"/>
    </row>
    <row r="81" spans="1:15" ht="23.25">
      <c r="A81" s="687"/>
      <c r="B81" s="685"/>
      <c r="C81" s="686"/>
      <c r="D81" s="685"/>
      <c r="E81" s="594"/>
      <c r="F81" s="594"/>
      <c r="G81" s="594"/>
      <c r="H81" s="594"/>
      <c r="I81" s="594"/>
      <c r="J81" s="92"/>
      <c r="K81" s="93"/>
    </row>
    <row r="82" spans="1:15" ht="23.25">
      <c r="A82" s="687"/>
      <c r="B82" s="685"/>
      <c r="C82" s="686"/>
      <c r="D82" s="685"/>
      <c r="E82" s="594"/>
      <c r="F82" s="594"/>
      <c r="G82" s="594"/>
      <c r="H82" s="594"/>
      <c r="I82" s="594"/>
      <c r="J82" s="94"/>
      <c r="K82" s="93"/>
    </row>
    <row r="83" spans="1:15" ht="24">
      <c r="A83" s="684"/>
      <c r="B83" s="685"/>
      <c r="C83" s="686"/>
      <c r="D83" s="685"/>
      <c r="E83" s="594"/>
      <c r="F83" s="594"/>
      <c r="G83" s="594"/>
      <c r="H83" s="594"/>
      <c r="I83" s="594"/>
      <c r="J83" s="93"/>
      <c r="K83" s="93"/>
    </row>
    <row r="84" spans="1:15" ht="24">
      <c r="A84" s="684"/>
      <c r="B84" s="685"/>
      <c r="C84" s="686"/>
      <c r="D84" s="685"/>
      <c r="E84" s="594"/>
      <c r="F84" s="594"/>
      <c r="G84" s="594"/>
      <c r="H84" s="594"/>
      <c r="I84" s="594"/>
      <c r="J84" s="93"/>
      <c r="K84" s="93"/>
    </row>
    <row r="85" spans="1:15" ht="24">
      <c r="A85" s="684"/>
      <c r="B85" s="685"/>
      <c r="C85" s="686"/>
      <c r="D85" s="685"/>
      <c r="E85" s="594"/>
      <c r="F85" s="594"/>
      <c r="G85" s="594"/>
      <c r="H85" s="594"/>
      <c r="I85" s="594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A1:AH1"/>
    <mergeCell ref="AN1:AU1"/>
    <mergeCell ref="A2:J2"/>
    <mergeCell ref="O2:V2"/>
    <mergeCell ref="AA2:AH2"/>
    <mergeCell ref="AN2:AU2"/>
    <mergeCell ref="I37:J37"/>
    <mergeCell ref="I38:J38"/>
    <mergeCell ref="I39:J39"/>
    <mergeCell ref="A1:J1"/>
    <mergeCell ref="O1:V1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L65:M65"/>
    <mergeCell ref="N65:O65"/>
    <mergeCell ref="K78:L78"/>
    <mergeCell ref="K79:L79"/>
    <mergeCell ref="A80:D80"/>
    <mergeCell ref="A85:B85"/>
    <mergeCell ref="C85:D85"/>
    <mergeCell ref="A82:B82"/>
    <mergeCell ref="C82:D82"/>
    <mergeCell ref="A83:B83"/>
    <mergeCell ref="C83:D83"/>
    <mergeCell ref="A84:B84"/>
    <mergeCell ref="C84:D84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48"/>
  <sheetViews>
    <sheetView tabSelected="1" topLeftCell="A15" zoomScale="110" zoomScaleNormal="110" zoomScaleSheetLayoutView="110" workbookViewId="0">
      <selection activeCell="H31" sqref="H31"/>
    </sheetView>
  </sheetViews>
  <sheetFormatPr defaultColWidth="14.42578125" defaultRowHeight="15" customHeight="1"/>
  <cols>
    <col min="1" max="1" width="11.5703125" bestFit="1" customWidth="1"/>
    <col min="2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13" ht="20.25" customHeight="1">
      <c r="A1" s="660" t="s">
        <v>360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13" ht="27">
      <c r="A2" s="604" t="s">
        <v>52</v>
      </c>
      <c r="B2" s="217" t="s">
        <v>53</v>
      </c>
      <c r="C2" s="662" t="s">
        <v>54</v>
      </c>
      <c r="D2" s="662"/>
      <c r="E2" s="218" t="s">
        <v>55</v>
      </c>
      <c r="F2" s="604" t="s">
        <v>56</v>
      </c>
      <c r="G2" s="604" t="s">
        <v>57</v>
      </c>
      <c r="H2" s="604" t="s">
        <v>58</v>
      </c>
    </row>
    <row r="3" spans="1:13" ht="27">
      <c r="A3" s="19"/>
      <c r="B3" s="219"/>
      <c r="C3" s="663"/>
      <c r="D3" s="663"/>
      <c r="E3" s="121"/>
      <c r="F3" s="19"/>
      <c r="G3" s="19"/>
      <c r="H3" s="608" t="s">
        <v>264</v>
      </c>
    </row>
    <row r="4" spans="1:13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13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</row>
    <row r="6" spans="1:13">
      <c r="A6" s="19">
        <v>57</v>
      </c>
      <c r="B6" s="603">
        <v>6</v>
      </c>
      <c r="C6" s="666" t="s">
        <v>92</v>
      </c>
      <c r="D6" s="667"/>
      <c r="E6" s="19">
        <v>26</v>
      </c>
      <c r="F6" s="19">
        <v>2</v>
      </c>
      <c r="G6" s="19">
        <v>26</v>
      </c>
      <c r="H6" s="20" t="s">
        <v>59</v>
      </c>
      <c r="J6" s="129"/>
      <c r="L6" s="15"/>
      <c r="M6" s="16"/>
    </row>
    <row r="7" spans="1:13">
      <c r="A7" s="19">
        <v>58</v>
      </c>
      <c r="B7" s="219">
        <v>6.3</v>
      </c>
      <c r="C7" s="711" t="s">
        <v>122</v>
      </c>
      <c r="D7" s="712"/>
      <c r="E7" s="121">
        <v>259.94</v>
      </c>
      <c r="F7" s="19">
        <v>6</v>
      </c>
      <c r="G7" s="19">
        <v>259.94</v>
      </c>
      <c r="H7" s="20" t="s">
        <v>59</v>
      </c>
      <c r="J7" s="117"/>
      <c r="L7" s="15"/>
      <c r="M7" s="16"/>
    </row>
    <row r="8" spans="1:13">
      <c r="A8" s="19">
        <v>61</v>
      </c>
      <c r="B8" s="603">
        <v>12.3</v>
      </c>
      <c r="C8" s="713" t="s">
        <v>118</v>
      </c>
      <c r="D8" s="713"/>
      <c r="E8" s="19">
        <v>50.88</v>
      </c>
      <c r="F8" s="19">
        <v>0</v>
      </c>
      <c r="G8" s="19">
        <v>19.39</v>
      </c>
      <c r="H8" s="20" t="s">
        <v>59</v>
      </c>
      <c r="J8" s="117"/>
      <c r="L8" s="15"/>
      <c r="M8" s="16"/>
    </row>
    <row r="9" spans="1:13">
      <c r="A9" s="19">
        <v>61</v>
      </c>
      <c r="B9" s="603">
        <v>18.45</v>
      </c>
      <c r="C9" s="666" t="s">
        <v>148</v>
      </c>
      <c r="D9" s="667"/>
      <c r="E9" s="19">
        <v>107.23</v>
      </c>
      <c r="F9" s="19">
        <v>0</v>
      </c>
      <c r="G9" s="19">
        <v>10</v>
      </c>
      <c r="H9" s="606" t="s">
        <v>230</v>
      </c>
      <c r="J9" s="117"/>
      <c r="L9" s="15"/>
      <c r="M9" s="16"/>
    </row>
    <row r="10" spans="1:13">
      <c r="A10" s="19">
        <v>62</v>
      </c>
      <c r="B10" s="219">
        <v>10</v>
      </c>
      <c r="C10" s="666" t="s">
        <v>153</v>
      </c>
      <c r="D10" s="667"/>
      <c r="E10" s="121">
        <v>33.53</v>
      </c>
      <c r="F10" s="19">
        <v>1</v>
      </c>
      <c r="G10" s="19">
        <v>33.53</v>
      </c>
      <c r="H10" s="20" t="s">
        <v>59</v>
      </c>
      <c r="J10" s="117"/>
      <c r="L10" s="15"/>
      <c r="M10" s="16"/>
    </row>
    <row r="11" spans="1:13" ht="15" customHeight="1">
      <c r="A11" s="19">
        <v>66</v>
      </c>
      <c r="B11" s="603">
        <v>5.45</v>
      </c>
      <c r="C11" s="714" t="s">
        <v>94</v>
      </c>
      <c r="D11" s="715"/>
      <c r="E11" s="19">
        <v>231.38</v>
      </c>
      <c r="F11" s="19">
        <v>8</v>
      </c>
      <c r="G11" s="19">
        <v>231.38</v>
      </c>
      <c r="H11" s="20" t="s">
        <v>59</v>
      </c>
      <c r="J11" s="129">
        <v>1</v>
      </c>
      <c r="L11" s="15"/>
      <c r="M11" s="16"/>
    </row>
    <row r="12" spans="1:13" ht="15" customHeight="1">
      <c r="A12" s="11">
        <v>67</v>
      </c>
      <c r="B12" s="120">
        <v>5.3</v>
      </c>
      <c r="C12" s="659" t="s">
        <v>95</v>
      </c>
      <c r="D12" s="659"/>
      <c r="E12" s="122">
        <v>99.64</v>
      </c>
      <c r="F12" s="11">
        <v>2</v>
      </c>
      <c r="G12" s="11">
        <v>99.64</v>
      </c>
      <c r="H12" s="20" t="s">
        <v>59</v>
      </c>
      <c r="J12" s="117"/>
      <c r="L12" s="15"/>
      <c r="M12" s="16"/>
    </row>
    <row r="13" spans="1:13" ht="15" customHeight="1">
      <c r="A13" s="11">
        <v>68</v>
      </c>
      <c r="B13" s="120">
        <v>16.45</v>
      </c>
      <c r="C13" s="716" t="s">
        <v>121</v>
      </c>
      <c r="D13" s="716"/>
      <c r="E13" s="19">
        <v>191.77</v>
      </c>
      <c r="F13" s="19">
        <v>0</v>
      </c>
      <c r="G13" s="19">
        <v>65.81</v>
      </c>
      <c r="H13" s="20" t="s">
        <v>59</v>
      </c>
      <c r="J13" s="129"/>
      <c r="L13" s="15"/>
      <c r="M13" s="16"/>
    </row>
    <row r="14" spans="1:13">
      <c r="A14" s="19" t="s">
        <v>101</v>
      </c>
      <c r="B14" s="219">
        <v>5.3</v>
      </c>
      <c r="C14" s="659" t="s">
        <v>60</v>
      </c>
      <c r="D14" s="659"/>
      <c r="E14" s="121">
        <v>519.36</v>
      </c>
      <c r="F14" s="19">
        <v>13</v>
      </c>
      <c r="G14" s="19">
        <v>519.36</v>
      </c>
      <c r="H14" s="20" t="s">
        <v>59</v>
      </c>
      <c r="J14" s="117">
        <v>1</v>
      </c>
      <c r="L14" s="15"/>
      <c r="M14" s="16"/>
    </row>
    <row r="15" spans="1:13">
      <c r="A15" s="19"/>
      <c r="B15" s="219"/>
      <c r="C15" s="668"/>
      <c r="D15" s="669"/>
      <c r="E15" s="121"/>
      <c r="F15" s="19"/>
      <c r="G15" s="19"/>
      <c r="H15" s="20"/>
      <c r="J15" s="117"/>
      <c r="L15" s="15"/>
      <c r="M15" s="16"/>
    </row>
    <row r="16" spans="1:13" ht="18.75">
      <c r="A16" s="19"/>
      <c r="B16" s="219"/>
      <c r="C16" s="664" t="s">
        <v>21</v>
      </c>
      <c r="D16" s="664"/>
      <c r="E16" s="121"/>
      <c r="F16" s="19"/>
      <c r="G16" s="19"/>
      <c r="H16" s="20"/>
      <c r="J16" s="129"/>
      <c r="L16" s="15"/>
      <c r="M16" s="16"/>
    </row>
    <row r="17" spans="1:13">
      <c r="A17" s="19"/>
      <c r="B17" s="219"/>
      <c r="C17" s="668"/>
      <c r="D17" s="669"/>
      <c r="E17" s="121"/>
      <c r="F17" s="19"/>
      <c r="G17" s="19"/>
      <c r="H17" s="20"/>
      <c r="J17" s="129"/>
      <c r="L17" s="15"/>
      <c r="M17" s="16"/>
    </row>
    <row r="18" spans="1:13">
      <c r="A18" s="19">
        <v>31</v>
      </c>
      <c r="B18" s="219">
        <v>12.55</v>
      </c>
      <c r="C18" s="659" t="s">
        <v>93</v>
      </c>
      <c r="D18" s="659"/>
      <c r="E18" s="121">
        <v>54.8</v>
      </c>
      <c r="F18" s="19">
        <v>2</v>
      </c>
      <c r="G18" s="19">
        <f>E18</f>
        <v>54.8</v>
      </c>
      <c r="H18" s="20" t="s">
        <v>59</v>
      </c>
      <c r="J18" s="129"/>
      <c r="L18" s="15"/>
      <c r="M18" s="16"/>
    </row>
    <row r="19" spans="1:13">
      <c r="A19" s="19">
        <v>34</v>
      </c>
      <c r="B19" s="219">
        <v>13</v>
      </c>
      <c r="C19" s="659" t="s">
        <v>120</v>
      </c>
      <c r="D19" s="659"/>
      <c r="E19" s="121">
        <v>36.369999999999997</v>
      </c>
      <c r="F19" s="19">
        <v>2</v>
      </c>
      <c r="G19" s="19">
        <f>F19*E19</f>
        <v>72.739999999999995</v>
      </c>
      <c r="H19" s="13" t="s">
        <v>59</v>
      </c>
      <c r="J19" s="129"/>
      <c r="L19" s="15"/>
      <c r="M19" s="16"/>
    </row>
    <row r="20" spans="1:13">
      <c r="A20" s="19">
        <v>70</v>
      </c>
      <c r="B20" s="461">
        <v>7</v>
      </c>
      <c r="C20" s="659" t="s">
        <v>151</v>
      </c>
      <c r="D20" s="659"/>
      <c r="E20" s="121">
        <v>135.61000000000001</v>
      </c>
      <c r="F20" s="19">
        <v>2</v>
      </c>
      <c r="G20" s="19">
        <f>F20*E20</f>
        <v>271.22000000000003</v>
      </c>
      <c r="H20" s="20" t="s">
        <v>232</v>
      </c>
      <c r="J20" s="129">
        <v>1</v>
      </c>
      <c r="L20" s="15"/>
      <c r="M20" s="16"/>
    </row>
    <row r="21" spans="1:13" ht="15" customHeight="1">
      <c r="A21" s="19">
        <v>71</v>
      </c>
      <c r="B21" s="219">
        <v>7</v>
      </c>
      <c r="C21" s="672" t="s">
        <v>112</v>
      </c>
      <c r="D21" s="672"/>
      <c r="E21" s="121">
        <v>31</v>
      </c>
      <c r="F21" s="19">
        <v>2</v>
      </c>
      <c r="G21" s="19">
        <v>31</v>
      </c>
      <c r="H21" s="20" t="s">
        <v>59</v>
      </c>
      <c r="J21" s="117"/>
      <c r="L21" s="15"/>
      <c r="M21" s="16"/>
    </row>
    <row r="22" spans="1:13">
      <c r="A22" s="19">
        <v>72</v>
      </c>
      <c r="B22" s="219">
        <v>8</v>
      </c>
      <c r="C22" s="659" t="s">
        <v>151</v>
      </c>
      <c r="D22" s="659"/>
      <c r="E22" s="121">
        <v>140.62</v>
      </c>
      <c r="F22" s="19">
        <v>2</v>
      </c>
      <c r="G22" s="19">
        <f>F22*E22</f>
        <v>281.24</v>
      </c>
      <c r="H22" s="20" t="s">
        <v>59</v>
      </c>
      <c r="J22" s="129">
        <v>1</v>
      </c>
      <c r="L22" s="15"/>
      <c r="M22" s="16"/>
    </row>
    <row r="23" spans="1:13">
      <c r="A23" s="19">
        <v>74</v>
      </c>
      <c r="B23" s="461">
        <v>5.45</v>
      </c>
      <c r="C23" s="659" t="s">
        <v>299</v>
      </c>
      <c r="D23" s="659"/>
      <c r="E23" s="121">
        <v>239.28</v>
      </c>
      <c r="F23" s="19">
        <v>1</v>
      </c>
      <c r="G23" s="19">
        <f>F23*E23</f>
        <v>239.28</v>
      </c>
      <c r="H23" s="20" t="s">
        <v>232</v>
      </c>
      <c r="J23" s="129"/>
      <c r="L23" s="15"/>
      <c r="M23" s="16"/>
    </row>
    <row r="24" spans="1:13">
      <c r="A24" s="19" t="s">
        <v>150</v>
      </c>
      <c r="B24" s="219">
        <v>13.3</v>
      </c>
      <c r="C24" s="659" t="s">
        <v>146</v>
      </c>
      <c r="D24" s="659"/>
      <c r="E24" s="121">
        <v>433.34</v>
      </c>
      <c r="F24" s="19">
        <v>6</v>
      </c>
      <c r="G24" s="19">
        <v>433.34</v>
      </c>
      <c r="H24" s="20" t="s">
        <v>59</v>
      </c>
      <c r="J24" s="117">
        <v>1</v>
      </c>
      <c r="L24" s="15"/>
      <c r="M24" s="16"/>
    </row>
    <row r="25" spans="1:13">
      <c r="A25" s="11">
        <v>79</v>
      </c>
      <c r="B25" s="12">
        <v>6</v>
      </c>
      <c r="C25" s="717" t="s">
        <v>96</v>
      </c>
      <c r="D25" s="718"/>
      <c r="E25" s="11">
        <v>278.91000000000003</v>
      </c>
      <c r="F25" s="11">
        <v>8</v>
      </c>
      <c r="G25" s="11">
        <v>278.91000000000003</v>
      </c>
      <c r="H25" s="20" t="s">
        <v>59</v>
      </c>
      <c r="J25" s="117">
        <v>1</v>
      </c>
      <c r="L25" s="15"/>
      <c r="M25" s="16"/>
    </row>
    <row r="26" spans="1:13">
      <c r="A26" s="19">
        <v>80</v>
      </c>
      <c r="B26" s="219">
        <v>15.1</v>
      </c>
      <c r="C26" s="672" t="s">
        <v>62</v>
      </c>
      <c r="D26" s="672"/>
      <c r="E26" s="121">
        <v>49.76</v>
      </c>
      <c r="F26" s="19">
        <v>2</v>
      </c>
      <c r="G26" s="19">
        <v>49.76</v>
      </c>
      <c r="H26" s="20" t="s">
        <v>59</v>
      </c>
      <c r="J26" s="117"/>
      <c r="L26" s="15"/>
      <c r="M26" s="16"/>
    </row>
    <row r="27" spans="1:13">
      <c r="A27" s="19">
        <v>82</v>
      </c>
      <c r="B27" s="219">
        <v>15.5</v>
      </c>
      <c r="C27" s="672" t="s">
        <v>63</v>
      </c>
      <c r="D27" s="672"/>
      <c r="E27" s="121">
        <v>44.76</v>
      </c>
      <c r="F27" s="19">
        <v>2</v>
      </c>
      <c r="G27" s="19">
        <v>44.76</v>
      </c>
      <c r="H27" s="20" t="s">
        <v>59</v>
      </c>
      <c r="J27" s="117"/>
      <c r="L27" s="15"/>
      <c r="M27" s="16"/>
    </row>
    <row r="28" spans="1:13">
      <c r="A28" s="19">
        <v>82</v>
      </c>
      <c r="B28" s="603">
        <v>16.55</v>
      </c>
      <c r="C28" s="673" t="s">
        <v>97</v>
      </c>
      <c r="D28" s="674"/>
      <c r="E28" s="19">
        <v>31</v>
      </c>
      <c r="F28" s="19">
        <v>2</v>
      </c>
      <c r="G28" s="19">
        <v>31</v>
      </c>
      <c r="H28" s="20" t="s">
        <v>59</v>
      </c>
      <c r="J28" s="117"/>
      <c r="L28" s="15"/>
      <c r="M28" s="16"/>
    </row>
    <row r="29" spans="1:13">
      <c r="A29" s="19">
        <v>83</v>
      </c>
      <c r="B29" s="603">
        <v>11.15</v>
      </c>
      <c r="C29" s="673" t="s">
        <v>149</v>
      </c>
      <c r="D29" s="674"/>
      <c r="E29" s="19">
        <v>37.590000000000003</v>
      </c>
      <c r="F29" s="19">
        <v>2</v>
      </c>
      <c r="G29" s="19">
        <f>F29*E29</f>
        <v>75.180000000000007</v>
      </c>
      <c r="H29" s="20" t="s">
        <v>59</v>
      </c>
      <c r="J29" s="117"/>
      <c r="L29" s="15"/>
      <c r="M29" s="16"/>
    </row>
    <row r="30" spans="1:13">
      <c r="A30" s="19">
        <v>85</v>
      </c>
      <c r="B30" s="603">
        <v>6.3</v>
      </c>
      <c r="C30" s="672" t="s">
        <v>98</v>
      </c>
      <c r="D30" s="672"/>
      <c r="E30" s="19">
        <v>267.2</v>
      </c>
      <c r="F30" s="19">
        <v>6</v>
      </c>
      <c r="G30" s="19">
        <v>267.2</v>
      </c>
      <c r="H30" s="20" t="s">
        <v>59</v>
      </c>
      <c r="J30" s="117">
        <v>1</v>
      </c>
      <c r="L30" s="15"/>
      <c r="M30" s="16"/>
    </row>
    <row r="31" spans="1:13">
      <c r="A31" s="19">
        <v>88</v>
      </c>
      <c r="B31" s="603">
        <v>12.45</v>
      </c>
      <c r="C31" s="672" t="s">
        <v>359</v>
      </c>
      <c r="D31" s="672"/>
      <c r="E31" s="19">
        <v>70.98</v>
      </c>
      <c r="F31" s="19">
        <v>2</v>
      </c>
      <c r="G31" s="19">
        <v>70.98</v>
      </c>
      <c r="H31" s="20" t="s">
        <v>232</v>
      </c>
      <c r="J31" s="117"/>
      <c r="L31" s="15"/>
      <c r="M31" s="16"/>
    </row>
    <row r="32" spans="1:13">
      <c r="A32" s="19">
        <v>89</v>
      </c>
      <c r="B32" s="219">
        <v>5.3</v>
      </c>
      <c r="C32" s="659" t="s">
        <v>123</v>
      </c>
      <c r="D32" s="659"/>
      <c r="E32" s="121">
        <v>48.57</v>
      </c>
      <c r="F32" s="19">
        <v>2</v>
      </c>
      <c r="G32" s="19">
        <v>48.57</v>
      </c>
      <c r="H32" s="20" t="s">
        <v>59</v>
      </c>
      <c r="J32" s="117"/>
      <c r="L32" s="15"/>
      <c r="M32" s="16"/>
    </row>
    <row r="33" spans="1:20">
      <c r="A33" s="19"/>
      <c r="B33" s="219"/>
      <c r="C33" s="672"/>
      <c r="D33" s="672"/>
      <c r="E33" s="121"/>
      <c r="F33" s="19"/>
      <c r="G33" s="19"/>
      <c r="H33" s="20"/>
      <c r="J33" s="117"/>
      <c r="L33" s="15"/>
      <c r="M33" s="16"/>
    </row>
    <row r="34" spans="1:20" ht="13.5" customHeight="1">
      <c r="A34" s="19"/>
      <c r="B34" s="219"/>
      <c r="C34" s="663"/>
      <c r="D34" s="663"/>
      <c r="E34" s="122"/>
      <c r="F34" s="11"/>
      <c r="G34" s="11"/>
      <c r="H34" s="20"/>
      <c r="J34" s="15"/>
      <c r="L34" s="15"/>
      <c r="M34" s="17"/>
      <c r="N34" s="64"/>
      <c r="O34" s="65"/>
      <c r="P34" s="17"/>
      <c r="Q34" s="17"/>
      <c r="R34" s="17"/>
      <c r="S34" s="18"/>
    </row>
    <row r="35" spans="1:20" ht="15" customHeight="1">
      <c r="A35" s="19"/>
      <c r="B35" s="219"/>
      <c r="C35" s="662" t="s">
        <v>61</v>
      </c>
      <c r="D35" s="662"/>
      <c r="E35" s="121"/>
      <c r="F35" s="19">
        <f>SUM(F4:F33)</f>
        <v>75</v>
      </c>
      <c r="G35" s="19">
        <f>SUM(G4:G33)</f>
        <v>3515.0300000000007</v>
      </c>
      <c r="H35" s="20"/>
    </row>
    <row r="38" spans="1:20" ht="19.5" customHeight="1">
      <c r="A38" s="675" t="s">
        <v>114</v>
      </c>
      <c r="B38" s="676"/>
      <c r="C38" s="676"/>
      <c r="D38" s="676"/>
      <c r="E38" s="676"/>
      <c r="F38" s="676"/>
      <c r="J38" s="605" t="s">
        <v>124</v>
      </c>
      <c r="K38" s="677"/>
      <c r="L38" s="677"/>
    </row>
    <row r="39" spans="1:20" ht="49.5">
      <c r="A39" s="602" t="s">
        <v>119</v>
      </c>
      <c r="B39" s="601" t="s">
        <v>53</v>
      </c>
      <c r="C39" s="601" t="s">
        <v>113</v>
      </c>
      <c r="D39" s="601" t="s">
        <v>4</v>
      </c>
      <c r="E39" s="601" t="s">
        <v>5</v>
      </c>
      <c r="F39" s="601" t="s">
        <v>115</v>
      </c>
      <c r="G39" s="114" t="s">
        <v>7</v>
      </c>
      <c r="H39" s="602" t="s">
        <v>116</v>
      </c>
      <c r="I39" s="678" t="s">
        <v>140</v>
      </c>
      <c r="J39" s="678"/>
      <c r="K39" s="678" t="s">
        <v>141</v>
      </c>
      <c r="L39" s="678"/>
      <c r="O39" s="678" t="s">
        <v>125</v>
      </c>
      <c r="P39" s="678"/>
      <c r="Q39" s="678" t="s">
        <v>126</v>
      </c>
      <c r="R39" s="678"/>
    </row>
    <row r="40" spans="1:20" ht="20.100000000000001" customHeight="1">
      <c r="A40" s="88">
        <v>1</v>
      </c>
      <c r="B40" s="123">
        <v>7</v>
      </c>
      <c r="C40" s="113">
        <v>246</v>
      </c>
      <c r="D40" s="19">
        <v>4362</v>
      </c>
      <c r="E40" s="19">
        <v>36</v>
      </c>
      <c r="F40" s="119">
        <v>232.2</v>
      </c>
      <c r="G40" s="115">
        <f>D40/F40</f>
        <v>18.785529715762276</v>
      </c>
      <c r="H40" s="34">
        <v>1</v>
      </c>
      <c r="I40" s="679" t="s">
        <v>129</v>
      </c>
      <c r="J40" s="679"/>
      <c r="K40" s="679" t="s">
        <v>152</v>
      </c>
      <c r="L40" s="679"/>
      <c r="O40" s="679" t="s">
        <v>127</v>
      </c>
      <c r="P40" s="679"/>
      <c r="Q40" s="679" t="s">
        <v>136</v>
      </c>
      <c r="R40" s="679"/>
      <c r="S40">
        <v>434</v>
      </c>
      <c r="T40" s="15" t="s">
        <v>131</v>
      </c>
    </row>
    <row r="41" spans="1:20" ht="20.100000000000001" customHeight="1">
      <c r="A41" s="88">
        <v>2</v>
      </c>
      <c r="B41" s="123">
        <v>15.45</v>
      </c>
      <c r="C41" s="113">
        <v>246</v>
      </c>
      <c r="D41" s="19">
        <v>5968</v>
      </c>
      <c r="E41" s="19">
        <v>45</v>
      </c>
      <c r="F41" s="119">
        <v>232.2</v>
      </c>
      <c r="G41" s="115">
        <f t="shared" ref="G41:G44" si="0">D41/F41</f>
        <v>25.701981050818262</v>
      </c>
      <c r="H41" s="34">
        <v>1</v>
      </c>
      <c r="I41" s="679" t="s">
        <v>128</v>
      </c>
      <c r="J41" s="679"/>
      <c r="K41" s="679" t="s">
        <v>138</v>
      </c>
      <c r="L41" s="679"/>
      <c r="O41" s="679" t="s">
        <v>128</v>
      </c>
      <c r="P41" s="679"/>
      <c r="Q41" s="679" t="s">
        <v>137</v>
      </c>
      <c r="R41" s="679"/>
      <c r="S41">
        <v>60</v>
      </c>
      <c r="T41" s="15" t="s">
        <v>132</v>
      </c>
    </row>
    <row r="42" spans="1:20" ht="20.100000000000001" customHeight="1">
      <c r="A42" s="88"/>
      <c r="B42" s="123"/>
      <c r="C42" s="113"/>
      <c r="D42" s="19"/>
      <c r="E42" s="19"/>
      <c r="F42" s="119"/>
      <c r="G42" s="115"/>
      <c r="H42" s="34"/>
      <c r="I42" s="680"/>
      <c r="J42" s="681"/>
      <c r="K42" s="679"/>
      <c r="L42" s="679"/>
      <c r="O42" s="679" t="s">
        <v>129</v>
      </c>
      <c r="P42" s="679"/>
      <c r="Q42" s="679" t="s">
        <v>138</v>
      </c>
      <c r="R42" s="679"/>
      <c r="S42">
        <v>170</v>
      </c>
      <c r="T42" s="15" t="s">
        <v>133</v>
      </c>
    </row>
    <row r="43" spans="1:20" ht="20.100000000000001" customHeight="1">
      <c r="A43" s="34"/>
      <c r="B43" s="119"/>
      <c r="C43" s="113"/>
      <c r="D43" s="19"/>
      <c r="E43" s="19"/>
      <c r="F43" s="119"/>
      <c r="G43" s="115"/>
      <c r="H43" s="34"/>
      <c r="I43" s="679"/>
      <c r="J43" s="679"/>
      <c r="K43" s="679"/>
      <c r="L43" s="679"/>
      <c r="O43" s="679" t="s">
        <v>130</v>
      </c>
      <c r="P43" s="679"/>
      <c r="Q43" s="679" t="s">
        <v>139</v>
      </c>
      <c r="R43" s="679"/>
      <c r="S43">
        <v>1078</v>
      </c>
      <c r="T43" s="15" t="s">
        <v>134</v>
      </c>
    </row>
    <row r="44" spans="1:20" ht="20.100000000000001" customHeight="1">
      <c r="A44" s="34"/>
      <c r="B44" s="116"/>
      <c r="C44" s="116"/>
      <c r="D44" s="116">
        <f>SUM(D40:D43)</f>
        <v>10330</v>
      </c>
      <c r="E44" s="116">
        <f>SUM(E40:E43)</f>
        <v>81</v>
      </c>
      <c r="F44" s="119">
        <f>SUM(F40:F43)</f>
        <v>464.4</v>
      </c>
      <c r="G44" s="115">
        <f t="shared" si="0"/>
        <v>22.243755383290267</v>
      </c>
      <c r="H44" s="116">
        <f>SUM(H40:H43)</f>
        <v>2</v>
      </c>
      <c r="I44" s="682"/>
      <c r="J44" s="682"/>
      <c r="K44" s="682"/>
      <c r="L44" s="682"/>
      <c r="O44" s="680" t="s">
        <v>142</v>
      </c>
      <c r="P44" s="681"/>
      <c r="Q44" s="679" t="s">
        <v>152</v>
      </c>
      <c r="R44" s="679"/>
      <c r="S44">
        <v>191</v>
      </c>
      <c r="T44" s="15" t="s">
        <v>135</v>
      </c>
    </row>
    <row r="48" spans="1:20" ht="15" customHeight="1">
      <c r="F48" s="16"/>
    </row>
  </sheetData>
  <mergeCells count="61">
    <mergeCell ref="I39:J39"/>
    <mergeCell ref="K39:L39"/>
    <mergeCell ref="O39:P39"/>
    <mergeCell ref="Q39:R39"/>
    <mergeCell ref="I40:J40"/>
    <mergeCell ref="K40:L40"/>
    <mergeCell ref="O40:P40"/>
    <mergeCell ref="Q40:R40"/>
    <mergeCell ref="I44:J44"/>
    <mergeCell ref="K44:L44"/>
    <mergeCell ref="O44:P44"/>
    <mergeCell ref="Q44:R44"/>
    <mergeCell ref="I41:J41"/>
    <mergeCell ref="K41:L41"/>
    <mergeCell ref="O41:P41"/>
    <mergeCell ref="Q41:R41"/>
    <mergeCell ref="I42:J42"/>
    <mergeCell ref="K42:L42"/>
    <mergeCell ref="O42:P42"/>
    <mergeCell ref="Q42:R42"/>
    <mergeCell ref="I43:J43"/>
    <mergeCell ref="K43:L43"/>
    <mergeCell ref="O43:P43"/>
    <mergeCell ref="Q43:R43"/>
    <mergeCell ref="C35:D35"/>
    <mergeCell ref="A38:F38"/>
    <mergeCell ref="K38:L38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20:D20"/>
    <mergeCell ref="C21:D21"/>
    <mergeCell ref="C22:D22"/>
    <mergeCell ref="C23:D23"/>
    <mergeCell ref="C24:D24"/>
    <mergeCell ref="C19:D19"/>
    <mergeCell ref="C7:D7"/>
    <mergeCell ref="C8:D8"/>
    <mergeCell ref="C9:D9"/>
    <mergeCell ref="C10:D10"/>
    <mergeCell ref="C11:D11"/>
    <mergeCell ref="C12:D12"/>
    <mergeCell ref="C13:D13"/>
    <mergeCell ref="C14:D14"/>
    <mergeCell ref="C16:D16"/>
    <mergeCell ref="C17:D17"/>
    <mergeCell ref="C18:D18"/>
    <mergeCell ref="C6:D6"/>
    <mergeCell ref="C15:D15"/>
    <mergeCell ref="A1:H1"/>
    <mergeCell ref="C2:D2"/>
    <mergeCell ref="C3:D3"/>
    <mergeCell ref="C4:D4"/>
    <mergeCell ref="C5:D5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4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AY123"/>
  <sheetViews>
    <sheetView zoomScale="90" zoomScaleNormal="90" workbookViewId="0">
      <selection activeCell="J22" sqref="J22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349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607"/>
      <c r="B3" s="705" t="s">
        <v>65</v>
      </c>
      <c r="C3" s="706"/>
      <c r="D3" s="707"/>
      <c r="E3" s="613" t="s">
        <v>65</v>
      </c>
      <c r="F3" s="705" t="s">
        <v>67</v>
      </c>
      <c r="G3" s="707"/>
      <c r="H3" s="615"/>
      <c r="I3" s="613" t="s">
        <v>66</v>
      </c>
      <c r="J3" s="36"/>
      <c r="L3" s="698" t="s">
        <v>86</v>
      </c>
      <c r="M3" s="698"/>
      <c r="O3" s="607"/>
      <c r="P3" s="699" t="s">
        <v>65</v>
      </c>
      <c r="Q3" s="699"/>
      <c r="R3" s="699"/>
      <c r="S3" s="613" t="s">
        <v>65</v>
      </c>
      <c r="T3" s="613"/>
      <c r="U3" s="613" t="s">
        <v>67</v>
      </c>
      <c r="V3" s="27"/>
      <c r="X3" s="698" t="s">
        <v>86</v>
      </c>
      <c r="Y3" s="698"/>
      <c r="AA3" s="607"/>
      <c r="AB3" s="699" t="s">
        <v>65</v>
      </c>
      <c r="AC3" s="699"/>
      <c r="AD3" s="699"/>
      <c r="AE3" s="613" t="s">
        <v>65</v>
      </c>
      <c r="AF3" s="613"/>
      <c r="AG3" s="613" t="s">
        <v>69</v>
      </c>
      <c r="AH3" s="27"/>
      <c r="AK3" s="698" t="s">
        <v>86</v>
      </c>
      <c r="AL3" s="698"/>
      <c r="AN3" s="607"/>
      <c r="AO3" s="699" t="s">
        <v>65</v>
      </c>
      <c r="AP3" s="699"/>
      <c r="AQ3" s="699"/>
      <c r="AR3" s="613" t="s">
        <v>65</v>
      </c>
      <c r="AS3" s="613"/>
      <c r="AT3" s="613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614" t="s">
        <v>6</v>
      </c>
      <c r="E4" s="614" t="s">
        <v>104</v>
      </c>
      <c r="F4" s="614" t="s">
        <v>0</v>
      </c>
      <c r="G4" s="614" t="s">
        <v>68</v>
      </c>
      <c r="H4" s="614" t="s">
        <v>81</v>
      </c>
      <c r="I4" s="614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614" t="s">
        <v>6</v>
      </c>
      <c r="S4" s="614" t="s">
        <v>104</v>
      </c>
      <c r="T4" s="614" t="s">
        <v>81</v>
      </c>
      <c r="U4" s="614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614" t="s">
        <v>6</v>
      </c>
      <c r="AE4" s="614" t="s">
        <v>104</v>
      </c>
      <c r="AF4" s="614" t="s">
        <v>81</v>
      </c>
      <c r="AG4" s="614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614" t="s">
        <v>6</v>
      </c>
      <c r="AR4" s="614" t="s">
        <v>104</v>
      </c>
      <c r="AS4" s="614" t="s">
        <v>81</v>
      </c>
      <c r="AT4" s="614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/>
      <c r="C5" s="24"/>
      <c r="D5" s="24"/>
      <c r="E5" s="24"/>
      <c r="F5" s="24"/>
      <c r="G5" s="24"/>
      <c r="H5" s="22">
        <f t="shared" ref="H5:H18" si="0">B5-D5</f>
        <v>0</v>
      </c>
      <c r="I5" s="22">
        <f t="shared" ref="I5:I18" si="1">G5+F5</f>
        <v>0</v>
      </c>
      <c r="J5" s="38">
        <f>B5/928.72</f>
        <v>0</v>
      </c>
      <c r="K5" s="610"/>
      <c r="L5" s="610"/>
      <c r="M5" s="610"/>
      <c r="N5" s="610"/>
      <c r="O5" s="26" t="s">
        <v>70</v>
      </c>
      <c r="P5" s="23"/>
      <c r="Q5" s="24"/>
      <c r="R5" s="24"/>
      <c r="S5" s="24"/>
      <c r="T5" s="22">
        <f t="shared" ref="T5:T28" si="2">P5-R5</f>
        <v>0</v>
      </c>
      <c r="U5" s="24"/>
      <c r="V5" s="44">
        <f>P5/1191.62</f>
        <v>0</v>
      </c>
      <c r="AA5" s="26" t="s">
        <v>143</v>
      </c>
      <c r="AB5" s="89"/>
      <c r="AC5" s="89"/>
      <c r="AD5" s="89"/>
      <c r="AE5" s="89"/>
      <c r="AF5" s="22">
        <f t="shared" ref="AF5:AF28" si="3">AB5-AD5</f>
        <v>0</v>
      </c>
      <c r="AG5" s="89"/>
      <c r="AH5" s="44">
        <f>SUM(AB5:AB6)/384.4</f>
        <v>0</v>
      </c>
      <c r="AJ5" s="21"/>
      <c r="AN5" s="26" t="s">
        <v>82</v>
      </c>
      <c r="AO5" s="89"/>
      <c r="AP5" s="89"/>
      <c r="AQ5" s="89"/>
      <c r="AR5" s="89"/>
      <c r="AS5" s="22">
        <f t="shared" ref="AS5:AS28" si="4">AO5-AQ5</f>
        <v>0</v>
      </c>
      <c r="AT5" s="89"/>
      <c r="AU5" s="44">
        <f>SUM(AO5:AO6)/384.4</f>
        <v>0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610"/>
      <c r="L6" s="610"/>
      <c r="M6" s="610"/>
      <c r="N6" s="610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/>
      <c r="AC6" s="89"/>
      <c r="AD6" s="89"/>
      <c r="AE6" s="89"/>
      <c r="AF6" s="22">
        <f t="shared" si="3"/>
        <v>0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/>
      <c r="C7" s="24"/>
      <c r="D7" s="24"/>
      <c r="E7" s="24"/>
      <c r="F7" s="24"/>
      <c r="G7" s="24"/>
      <c r="H7" s="22">
        <f t="shared" si="0"/>
        <v>0</v>
      </c>
      <c r="I7" s="22">
        <f t="shared" si="1"/>
        <v>0</v>
      </c>
      <c r="J7" s="38">
        <f>B7/902.14</f>
        <v>0</v>
      </c>
      <c r="K7" s="610"/>
      <c r="L7" s="610"/>
      <c r="M7" s="610"/>
      <c r="N7" s="610"/>
      <c r="O7" s="26" t="s">
        <v>8</v>
      </c>
      <c r="P7" s="23"/>
      <c r="Q7" s="24"/>
      <c r="R7" s="24"/>
      <c r="S7" s="24"/>
      <c r="T7" s="22">
        <f t="shared" si="2"/>
        <v>0</v>
      </c>
      <c r="U7" s="24"/>
      <c r="V7" s="44">
        <f>P7/949.48</f>
        <v>0</v>
      </c>
      <c r="AA7" s="26" t="s">
        <v>145</v>
      </c>
      <c r="AB7" s="23"/>
      <c r="AC7" s="24"/>
      <c r="AD7" s="24"/>
      <c r="AE7" s="24"/>
      <c r="AF7" s="22">
        <f t="shared" si="3"/>
        <v>0</v>
      </c>
      <c r="AG7" s="24"/>
      <c r="AH7" s="44">
        <f>AB7/550.22</f>
        <v>0</v>
      </c>
      <c r="AJ7" s="21"/>
      <c r="AN7" s="26" t="s">
        <v>74</v>
      </c>
      <c r="AO7" s="23"/>
      <c r="AP7" s="24"/>
      <c r="AQ7" s="24"/>
      <c r="AR7" s="24"/>
      <c r="AS7" s="22">
        <f t="shared" si="4"/>
        <v>0</v>
      </c>
      <c r="AT7" s="24"/>
      <c r="AU7" s="44">
        <f>AO7/550.22</f>
        <v>0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610"/>
      <c r="L8" s="610"/>
      <c r="M8" s="610"/>
      <c r="N8" s="610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/>
      <c r="C9" s="24"/>
      <c r="D9" s="24"/>
      <c r="E9" s="24"/>
      <c r="F9" s="24"/>
      <c r="G9" s="24"/>
      <c r="H9" s="22">
        <f t="shared" si="0"/>
        <v>0</v>
      </c>
      <c r="I9" s="22">
        <f t="shared" si="1"/>
        <v>0</v>
      </c>
      <c r="J9" s="38">
        <f>B9/1006.28</f>
        <v>0</v>
      </c>
      <c r="K9" s="610"/>
      <c r="L9" s="610"/>
      <c r="M9" s="610"/>
      <c r="N9" s="610"/>
      <c r="O9" s="26" t="s">
        <v>10</v>
      </c>
      <c r="P9" s="23"/>
      <c r="Q9" s="24"/>
      <c r="R9" s="24"/>
      <c r="S9" s="24"/>
      <c r="T9" s="22">
        <f t="shared" si="2"/>
        <v>0</v>
      </c>
      <c r="U9" s="24"/>
      <c r="V9" s="44">
        <f>P9/902.14</f>
        <v>0</v>
      </c>
      <c r="AA9" s="26" t="s">
        <v>80</v>
      </c>
      <c r="AB9" s="23"/>
      <c r="AC9" s="24"/>
      <c r="AD9" s="24"/>
      <c r="AE9" s="24"/>
      <c r="AF9" s="22">
        <f t="shared" si="3"/>
        <v>0</v>
      </c>
      <c r="AG9" s="24"/>
      <c r="AH9" s="44">
        <f>AB9/555.02</f>
        <v>0</v>
      </c>
      <c r="AI9" s="610">
        <v>0</v>
      </c>
      <c r="AJ9" s="21"/>
      <c r="AN9" s="26" t="s">
        <v>18</v>
      </c>
      <c r="AO9" s="89"/>
      <c r="AP9" s="89"/>
      <c r="AQ9" s="89"/>
      <c r="AR9" s="89"/>
      <c r="AS9" s="22">
        <f t="shared" si="4"/>
        <v>0</v>
      </c>
      <c r="AT9" s="89"/>
      <c r="AU9" s="44">
        <f>AO9/862.06</f>
        <v>0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610"/>
      <c r="L10" s="610"/>
      <c r="M10" s="610"/>
      <c r="N10" s="610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610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/>
      <c r="C11" s="24"/>
      <c r="D11" s="24"/>
      <c r="E11" s="24"/>
      <c r="F11" s="24"/>
      <c r="G11" s="24"/>
      <c r="H11" s="22">
        <f t="shared" si="0"/>
        <v>0</v>
      </c>
      <c r="I11" s="22">
        <f t="shared" si="1"/>
        <v>0</v>
      </c>
      <c r="J11" s="38">
        <f>B11/1264.24</f>
        <v>0</v>
      </c>
      <c r="K11" s="610"/>
      <c r="L11" s="610"/>
      <c r="M11" s="610"/>
      <c r="N11" s="610">
        <v>10726</v>
      </c>
      <c r="O11" s="26" t="s">
        <v>72</v>
      </c>
      <c r="P11" s="23"/>
      <c r="Q11" s="24"/>
      <c r="R11" s="24"/>
      <c r="S11" s="24"/>
      <c r="T11" s="22">
        <f t="shared" si="2"/>
        <v>0</v>
      </c>
      <c r="U11" s="24"/>
      <c r="V11" s="44">
        <f>P11/992.14</f>
        <v>0</v>
      </c>
      <c r="AA11" s="26" t="s">
        <v>76</v>
      </c>
      <c r="AB11" s="23"/>
      <c r="AC11" s="24"/>
      <c r="AD11" s="24"/>
      <c r="AE11" s="24"/>
      <c r="AF11" s="22">
        <f t="shared" si="3"/>
        <v>0</v>
      </c>
      <c r="AG11" s="24"/>
      <c r="AH11" s="44">
        <f>AB11/555.02</f>
        <v>0</v>
      </c>
      <c r="AI11" s="610">
        <v>0</v>
      </c>
      <c r="AJ11" s="21"/>
      <c r="AN11" s="26" t="s">
        <v>18</v>
      </c>
      <c r="AO11" s="23"/>
      <c r="AP11" s="24"/>
      <c r="AQ11" s="24"/>
      <c r="AR11" s="24"/>
      <c r="AS11" s="22">
        <f t="shared" si="4"/>
        <v>0</v>
      </c>
      <c r="AT11" s="24"/>
      <c r="AU11" s="44">
        <f>AO11/555.02</f>
        <v>0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610"/>
      <c r="L12" s="610"/>
      <c r="M12" s="610"/>
      <c r="N12" s="610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610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/>
      <c r="C13" s="24"/>
      <c r="D13" s="24"/>
      <c r="E13" s="24"/>
      <c r="F13" s="24"/>
      <c r="G13" s="24"/>
      <c r="H13" s="22">
        <f t="shared" si="0"/>
        <v>0</v>
      </c>
      <c r="I13" s="22">
        <f t="shared" si="1"/>
        <v>0</v>
      </c>
      <c r="J13" s="38">
        <f>B13/952.08</f>
        <v>0</v>
      </c>
      <c r="K13" s="610"/>
      <c r="L13" s="610"/>
      <c r="M13" s="610"/>
      <c r="N13" s="610">
        <v>0</v>
      </c>
      <c r="O13" s="26" t="s">
        <v>71</v>
      </c>
      <c r="P13" s="23"/>
      <c r="Q13" s="24"/>
      <c r="R13" s="24"/>
      <c r="S13" s="24"/>
      <c r="T13" s="22">
        <f t="shared" si="2"/>
        <v>0</v>
      </c>
      <c r="U13" s="24"/>
      <c r="V13" s="44">
        <f>SUM(P13:P14)/463.52</f>
        <v>0</v>
      </c>
      <c r="AA13" s="26" t="s">
        <v>78</v>
      </c>
      <c r="AB13" s="23"/>
      <c r="AC13" s="24"/>
      <c r="AD13" s="24"/>
      <c r="AE13" s="24"/>
      <c r="AF13" s="22">
        <f t="shared" si="3"/>
        <v>0</v>
      </c>
      <c r="AG13" s="24"/>
      <c r="AH13" s="44">
        <f>AB13/555.02</f>
        <v>0</v>
      </c>
      <c r="AI13" s="610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610"/>
      <c r="L14" s="610"/>
      <c r="M14" s="610"/>
      <c r="N14" s="610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610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610"/>
      <c r="L15" s="610"/>
      <c r="M15" s="610"/>
      <c r="N15" s="610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/>
      <c r="AC15" s="24"/>
      <c r="AD15" s="24"/>
      <c r="AE15" s="24"/>
      <c r="AF15" s="22">
        <f t="shared" si="3"/>
        <v>0</v>
      </c>
      <c r="AG15" s="24"/>
      <c r="AH15" s="44">
        <f>AB15/355.58</f>
        <v>0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610"/>
      <c r="L16" s="610"/>
      <c r="M16" s="610"/>
      <c r="N16" s="610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610"/>
      <c r="L17" s="610"/>
      <c r="M17" s="610"/>
      <c r="N17" s="610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/>
      <c r="AC17" s="24"/>
      <c r="AD17" s="24"/>
      <c r="AE17" s="24"/>
      <c r="AF17" s="22">
        <f t="shared" si="3"/>
        <v>0</v>
      </c>
      <c r="AG17" s="24"/>
      <c r="AH17" s="44">
        <f>AB17/568.06</f>
        <v>0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610"/>
      <c r="L18" s="610"/>
      <c r="M18" s="610"/>
      <c r="N18" s="610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610"/>
      <c r="L19" s="610"/>
      <c r="M19" s="610"/>
      <c r="N19" s="610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/>
      <c r="AC19" s="24"/>
      <c r="AD19" s="24"/>
      <c r="AE19" s="24"/>
      <c r="AF19" s="22">
        <f t="shared" si="3"/>
        <v>0</v>
      </c>
      <c r="AG19" s="24"/>
      <c r="AH19" s="44">
        <f>AB19/555.02</f>
        <v>0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610"/>
      <c r="L20" s="610"/>
      <c r="M20" s="610"/>
      <c r="N20" s="610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610"/>
      <c r="L21" s="610"/>
      <c r="M21" s="610"/>
      <c r="N21" s="610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610"/>
      <c r="L22" s="610"/>
      <c r="M22" s="610"/>
      <c r="N22" s="610"/>
      <c r="O22" s="25" t="s">
        <v>109</v>
      </c>
      <c r="P22" s="23">
        <f>S29</f>
        <v>0</v>
      </c>
      <c r="Q22" s="24"/>
      <c r="R22" s="24"/>
      <c r="S22" s="24"/>
      <c r="T22" s="22">
        <f t="shared" si="2"/>
        <v>0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0</v>
      </c>
      <c r="C23" s="89"/>
      <c r="D23" s="89"/>
      <c r="E23" s="89"/>
      <c r="F23" s="89"/>
      <c r="G23" s="89"/>
      <c r="H23" s="22"/>
      <c r="I23" s="22"/>
      <c r="J23" s="39"/>
      <c r="K23" s="610"/>
      <c r="L23" s="610"/>
      <c r="M23" s="610"/>
      <c r="N23" s="610"/>
      <c r="O23" s="25" t="s">
        <v>110</v>
      </c>
      <c r="P23" s="23">
        <f>D74</f>
        <v>0</v>
      </c>
      <c r="Q23" s="24"/>
      <c r="R23" s="24"/>
      <c r="S23" s="24"/>
      <c r="T23" s="22">
        <f t="shared" si="2"/>
        <v>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610"/>
      <c r="L24" s="610"/>
      <c r="M24" s="610"/>
      <c r="N24" s="610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610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610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610"/>
      <c r="L25" s="610"/>
      <c r="M25" s="610"/>
      <c r="N25" s="610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0</v>
      </c>
      <c r="AC25" s="24"/>
      <c r="AD25" s="24"/>
      <c r="AE25" s="24"/>
      <c r="AF25" s="22">
        <f t="shared" si="3"/>
        <v>0</v>
      </c>
      <c r="AG25" s="24"/>
      <c r="AH25" s="44"/>
      <c r="AJ25" s="610"/>
      <c r="AN25" s="26" t="s">
        <v>109</v>
      </c>
      <c r="AO25" s="23">
        <f>AR29</f>
        <v>0</v>
      </c>
      <c r="AP25" s="24"/>
      <c r="AQ25" s="24"/>
      <c r="AR25" s="24"/>
      <c r="AS25" s="22">
        <f t="shared" si="4"/>
        <v>0</v>
      </c>
      <c r="AT25" s="24"/>
      <c r="AU25" s="44"/>
      <c r="AW25" s="610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610"/>
      <c r="L26" s="610"/>
      <c r="M26" s="610"/>
      <c r="N26" s="610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0</v>
      </c>
      <c r="AC26" s="24"/>
      <c r="AD26" s="24"/>
      <c r="AE26" s="24"/>
      <c r="AF26" s="22">
        <f t="shared" si="3"/>
        <v>0</v>
      </c>
      <c r="AG26" s="24"/>
      <c r="AH26" s="44"/>
      <c r="AJ26" s="610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610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610"/>
      <c r="L27" s="610"/>
      <c r="M27" s="610"/>
      <c r="N27" s="610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610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610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610"/>
      <c r="L28" s="610"/>
      <c r="M28" s="610"/>
      <c r="N28" s="610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610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610"/>
    </row>
    <row r="29" spans="1:51" ht="24.75" customHeight="1">
      <c r="A29" s="26" t="s">
        <v>19</v>
      </c>
      <c r="B29" s="28">
        <f t="shared" ref="B29:I29" si="5">SUM(B5:B28)</f>
        <v>0</v>
      </c>
      <c r="C29" s="28">
        <f t="shared" si="5"/>
        <v>0</v>
      </c>
      <c r="D29" s="28">
        <f t="shared" si="5"/>
        <v>0</v>
      </c>
      <c r="E29" s="28">
        <f t="shared" si="5"/>
        <v>0</v>
      </c>
      <c r="F29" s="28">
        <f t="shared" si="5"/>
        <v>0</v>
      </c>
      <c r="G29" s="28">
        <f t="shared" si="5"/>
        <v>0</v>
      </c>
      <c r="H29" s="28">
        <f t="shared" si="5"/>
        <v>0</v>
      </c>
      <c r="I29" s="28">
        <f t="shared" si="5"/>
        <v>0</v>
      </c>
      <c r="J29" s="28"/>
      <c r="K29" s="610"/>
      <c r="L29" s="41">
        <f>SUM(L5:L28)</f>
        <v>0</v>
      </c>
      <c r="M29" s="41">
        <f>SUM(M5:M28)</f>
        <v>0</v>
      </c>
      <c r="N29" s="610"/>
      <c r="O29" s="26" t="s">
        <v>19</v>
      </c>
      <c r="P29" s="28">
        <f t="shared" ref="P29:U29" si="6">SUM(P5:P28)</f>
        <v>0</v>
      </c>
      <c r="Q29" s="28">
        <f t="shared" si="6"/>
        <v>0</v>
      </c>
      <c r="R29" s="28">
        <f t="shared" si="6"/>
        <v>0</v>
      </c>
      <c r="S29" s="28">
        <f t="shared" si="6"/>
        <v>0</v>
      </c>
      <c r="T29" s="28">
        <f t="shared" si="6"/>
        <v>0</v>
      </c>
      <c r="U29" s="28">
        <f t="shared" si="6"/>
        <v>0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0</v>
      </c>
      <c r="AC29" s="28">
        <f t="shared" si="7"/>
        <v>0</v>
      </c>
      <c r="AD29" s="28">
        <f t="shared" si="7"/>
        <v>0</v>
      </c>
      <c r="AE29" s="28">
        <f t="shared" si="7"/>
        <v>0</v>
      </c>
      <c r="AF29" s="28">
        <f t="shared" si="7"/>
        <v>0</v>
      </c>
      <c r="AG29" s="28">
        <f t="shared" si="7"/>
        <v>0</v>
      </c>
      <c r="AH29" s="27"/>
      <c r="AJ29" s="610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0</v>
      </c>
      <c r="AP29" s="28">
        <f t="shared" si="8"/>
        <v>0</v>
      </c>
      <c r="AQ29" s="28">
        <f t="shared" si="8"/>
        <v>0</v>
      </c>
      <c r="AR29" s="28">
        <f t="shared" si="8"/>
        <v>0</v>
      </c>
      <c r="AS29" s="28">
        <f t="shared" si="8"/>
        <v>0</v>
      </c>
      <c r="AT29" s="28">
        <f t="shared" si="8"/>
        <v>0</v>
      </c>
      <c r="AU29" s="27"/>
      <c r="AW29" s="610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0</v>
      </c>
      <c r="O32" s="25" t="s">
        <v>4</v>
      </c>
      <c r="P32">
        <f>P29-R29+U29</f>
        <v>0</v>
      </c>
      <c r="AA32" s="25" t="s">
        <v>4</v>
      </c>
      <c r="AB32">
        <f>AB29-AD29+AG29</f>
        <v>0</v>
      </c>
      <c r="AN32" s="25" t="s">
        <v>4</v>
      </c>
      <c r="AO32">
        <f>AO29-AQ29+AT29</f>
        <v>0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614" t="s">
        <v>104</v>
      </c>
      <c r="N36" s="50" t="s">
        <v>3</v>
      </c>
      <c r="O36" s="50" t="s">
        <v>4</v>
      </c>
      <c r="P36" s="52" t="s">
        <v>5</v>
      </c>
      <c r="Q36" s="614" t="s">
        <v>104</v>
      </c>
    </row>
    <row r="37" spans="1:20" ht="24.95" customHeight="1">
      <c r="A37" s="45" t="s">
        <v>9</v>
      </c>
      <c r="B37" s="1"/>
      <c r="C37" s="1"/>
      <c r="D37" s="89"/>
      <c r="E37" s="89"/>
      <c r="F37" s="89"/>
      <c r="I37" s="708" t="s">
        <v>41</v>
      </c>
      <c r="J37" s="709"/>
      <c r="K37" s="1"/>
      <c r="L37" s="1"/>
      <c r="M37" s="89"/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/>
      <c r="C38" s="1"/>
      <c r="D38" s="89"/>
      <c r="E38" s="89"/>
      <c r="F38" s="89"/>
      <c r="I38" s="708" t="s">
        <v>43</v>
      </c>
      <c r="J38" s="709"/>
      <c r="K38" s="1"/>
      <c r="L38" s="1"/>
      <c r="M38" s="89"/>
      <c r="N38" s="102" t="s">
        <v>39</v>
      </c>
      <c r="O38" s="1"/>
      <c r="P38" s="47"/>
      <c r="Q38" s="89"/>
    </row>
    <row r="39" spans="1:20" ht="24.95" customHeight="1">
      <c r="A39" s="45" t="s">
        <v>12</v>
      </c>
      <c r="B39" s="1"/>
      <c r="C39" s="1"/>
      <c r="D39" s="89"/>
      <c r="E39" s="89"/>
      <c r="F39" s="89"/>
      <c r="I39" s="694" t="s">
        <v>23</v>
      </c>
      <c r="J39" s="695"/>
      <c r="K39" s="1"/>
      <c r="L39" s="1"/>
      <c r="M39" s="89"/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/>
      <c r="C40" s="1"/>
      <c r="D40" s="89"/>
      <c r="E40" s="89"/>
      <c r="F40" s="89"/>
      <c r="G40" s="610">
        <v>0</v>
      </c>
      <c r="I40" s="694" t="s">
        <v>25</v>
      </c>
      <c r="J40" s="695"/>
      <c r="K40" s="1"/>
      <c r="L40" s="1"/>
      <c r="M40" s="89"/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/>
      <c r="C41" s="1"/>
      <c r="D41" s="89"/>
      <c r="E41" s="89"/>
      <c r="F41" s="89"/>
      <c r="G41" s="610">
        <v>0</v>
      </c>
      <c r="I41" s="694" t="s">
        <v>28</v>
      </c>
      <c r="J41" s="695"/>
      <c r="K41" s="1"/>
      <c r="L41" s="1"/>
      <c r="M41" s="89"/>
      <c r="N41" s="49" t="s">
        <v>22</v>
      </c>
      <c r="O41" s="1"/>
      <c r="P41" s="47"/>
      <c r="Q41" s="89"/>
    </row>
    <row r="42" spans="1:20" ht="24.95" customHeight="1">
      <c r="A42" s="45" t="s">
        <v>17</v>
      </c>
      <c r="B42" s="1"/>
      <c r="C42" s="1"/>
      <c r="D42" s="89"/>
      <c r="E42" s="89"/>
      <c r="F42" s="89"/>
      <c r="G42" s="610">
        <v>0</v>
      </c>
      <c r="I42" s="694" t="s">
        <v>33</v>
      </c>
      <c r="J42" s="695"/>
      <c r="K42" s="1"/>
      <c r="L42" s="1"/>
      <c r="M42" s="89"/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/>
      <c r="C43" s="1"/>
      <c r="D43" s="89"/>
      <c r="E43" s="89"/>
      <c r="F43" s="89"/>
      <c r="G43" s="610">
        <v>0</v>
      </c>
      <c r="I43" s="694" t="s">
        <v>30</v>
      </c>
      <c r="J43" s="695"/>
      <c r="K43" s="1"/>
      <c r="L43" s="1"/>
      <c r="M43" s="89"/>
      <c r="N43" s="46" t="s">
        <v>27</v>
      </c>
      <c r="O43" s="1"/>
      <c r="P43" s="47"/>
      <c r="Q43" s="89"/>
    </row>
    <row r="44" spans="1:20" ht="24.95" customHeight="1">
      <c r="A44" s="45" t="s">
        <v>103</v>
      </c>
      <c r="B44" s="1"/>
      <c r="C44" s="1"/>
      <c r="D44" s="89"/>
      <c r="E44" s="89"/>
      <c r="F44" s="89"/>
      <c r="G44" s="610">
        <f>SUM(G40:G43)</f>
        <v>0</v>
      </c>
      <c r="I44" s="694" t="s">
        <v>38</v>
      </c>
      <c r="J44" s="695"/>
      <c r="K44" s="1"/>
      <c r="L44" s="1"/>
      <c r="M44" s="89"/>
      <c r="N44" s="46" t="s">
        <v>26</v>
      </c>
      <c r="O44" s="83"/>
      <c r="P44" s="84"/>
      <c r="Q44" s="89"/>
      <c r="T44" s="110"/>
    </row>
    <row r="45" spans="1:20" ht="24.95" customHeight="1">
      <c r="A45" s="45" t="s">
        <v>90</v>
      </c>
      <c r="B45" s="1"/>
      <c r="C45" s="1"/>
      <c r="D45" s="89"/>
      <c r="E45" s="89"/>
      <c r="F45" s="89"/>
      <c r="G45" s="610"/>
      <c r="I45" s="694" t="s">
        <v>35</v>
      </c>
      <c r="J45" s="695"/>
      <c r="K45" s="1"/>
      <c r="L45" s="1"/>
      <c r="M45" s="89"/>
      <c r="N45" s="46" t="s">
        <v>29</v>
      </c>
      <c r="O45" s="83"/>
      <c r="P45" s="84"/>
      <c r="Q45" s="89"/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/>
      <c r="P46" s="84"/>
      <c r="Q46" s="89"/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/>
      <c r="P47" s="84"/>
      <c r="Q47" s="89"/>
    </row>
    <row r="48" spans="1:20" ht="24.95" customHeight="1">
      <c r="A48" s="55"/>
      <c r="B48" s="89"/>
      <c r="C48" s="89"/>
      <c r="D48" s="89"/>
      <c r="E48" s="89"/>
      <c r="F48" s="89"/>
      <c r="I48" s="611"/>
      <c r="J48" s="612"/>
      <c r="K48" s="1"/>
      <c r="L48" s="1"/>
      <c r="M48" s="89"/>
      <c r="N48" s="46" t="s">
        <v>31</v>
      </c>
      <c r="O48" s="83"/>
      <c r="P48" s="84"/>
      <c r="Q48" s="89"/>
    </row>
    <row r="49" spans="1:17" ht="24.95" customHeight="1">
      <c r="A49" s="55"/>
      <c r="B49" s="89"/>
      <c r="C49" s="89"/>
      <c r="D49" s="89"/>
      <c r="E49" s="89"/>
      <c r="F49" s="89"/>
      <c r="I49" s="611"/>
      <c r="J49" s="612"/>
      <c r="K49" s="1"/>
      <c r="L49" s="47"/>
      <c r="M49" s="89"/>
      <c r="N49" s="46" t="s">
        <v>99</v>
      </c>
      <c r="O49" s="86"/>
      <c r="P49" s="84"/>
      <c r="Q49" s="89"/>
    </row>
    <row r="50" spans="1:17" ht="24.95" customHeight="1">
      <c r="A50" s="55"/>
      <c r="B50" s="89"/>
      <c r="C50" s="89"/>
      <c r="D50" s="89"/>
      <c r="E50" s="89"/>
      <c r="F50" s="89"/>
      <c r="I50" s="611"/>
      <c r="J50" s="612"/>
      <c r="K50" s="1"/>
      <c r="L50" s="47"/>
      <c r="M50" s="89"/>
      <c r="N50" s="46" t="s">
        <v>32</v>
      </c>
      <c r="O50" s="86"/>
      <c r="P50" s="84"/>
      <c r="Q50" s="89"/>
    </row>
    <row r="51" spans="1:17" ht="24.95" customHeight="1">
      <c r="A51" s="45" t="s">
        <v>91</v>
      </c>
      <c r="B51" s="69">
        <f>K60</f>
        <v>0</v>
      </c>
      <c r="C51" s="69">
        <f>L60</f>
        <v>0</v>
      </c>
      <c r="D51" s="69">
        <f>M60</f>
        <v>0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/>
      <c r="P51" s="85"/>
      <c r="Q51" s="69"/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0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0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0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0</v>
      </c>
      <c r="C60" s="59">
        <f>SUM(C37:C59)</f>
        <v>0</v>
      </c>
      <c r="D60" s="59">
        <f>SUM(D37:D59)</f>
        <v>0</v>
      </c>
      <c r="E60" s="59">
        <f>SUM(E37:E59)</f>
        <v>0</v>
      </c>
      <c r="F60" s="59">
        <f>SUM(F37:F59)</f>
        <v>0</v>
      </c>
      <c r="I60" s="97"/>
      <c r="J60" s="90"/>
      <c r="K60" s="56">
        <f>SUM(K37:K59)</f>
        <v>0</v>
      </c>
      <c r="L60" s="56">
        <f>SUM(L37:L59)</f>
        <v>0</v>
      </c>
      <c r="M60" s="59">
        <f>SUM(M37:M59)</f>
        <v>0</v>
      </c>
      <c r="N60" s="79" t="s">
        <v>19</v>
      </c>
      <c r="O60" s="58">
        <f>SUM(O37:O59)</f>
        <v>0</v>
      </c>
      <c r="P60" s="58">
        <f>SUM(P37:P59)</f>
        <v>0</v>
      </c>
      <c r="Q60" s="59">
        <f>SUM(Q37:Q59)</f>
        <v>0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0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0</v>
      </c>
      <c r="C65" s="697"/>
      <c r="D65" s="61" t="s">
        <v>5</v>
      </c>
      <c r="E65" s="62">
        <f>SUM(C60,P60,C29,Q29,AC29,AP29)</f>
        <v>0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0</v>
      </c>
      <c r="L65" s="688" t="s">
        <v>108</v>
      </c>
      <c r="M65" s="689"/>
      <c r="N65" s="690">
        <f>SUM(F60,F29,U29,AG29,AT29)</f>
        <v>0</v>
      </c>
      <c r="O65" s="691"/>
    </row>
    <row r="66" spans="1:15" ht="15.75" customHeight="1">
      <c r="A66" s="609"/>
      <c r="B66" s="609"/>
      <c r="C66" s="609"/>
      <c r="D66" s="609"/>
      <c r="E66" s="609"/>
      <c r="F66" s="609"/>
      <c r="G66" s="609"/>
      <c r="H66" s="609"/>
      <c r="I66" s="609"/>
    </row>
    <row r="67" spans="1:15" ht="15.75" customHeight="1">
      <c r="A67" s="609"/>
      <c r="B67" s="609"/>
      <c r="C67" s="609"/>
      <c r="D67" s="609"/>
      <c r="E67" s="609"/>
      <c r="F67" s="609"/>
      <c r="G67" s="609"/>
      <c r="H67" s="609"/>
      <c r="I67" s="609"/>
    </row>
    <row r="68" spans="1:15" ht="15.75" customHeight="1">
      <c r="C68" s="609"/>
      <c r="D68" s="609"/>
      <c r="E68" s="609"/>
      <c r="F68" s="609"/>
      <c r="G68" s="609"/>
      <c r="H68" s="609"/>
      <c r="I68" s="609"/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0</v>
      </c>
    </row>
    <row r="71" spans="1:15" ht="18.75">
      <c r="A71" s="7" t="s">
        <v>48</v>
      </c>
      <c r="B71" s="8"/>
      <c r="C71" s="8"/>
      <c r="D71" s="63"/>
      <c r="E71" s="34"/>
      <c r="F71" s="34">
        <f>SUM(B71:E71)</f>
        <v>0</v>
      </c>
      <c r="G71" s="33"/>
      <c r="H71" s="33"/>
      <c r="I71" s="179"/>
      <c r="J71" s="609"/>
      <c r="K71" s="5">
        <v>0</v>
      </c>
      <c r="L71" s="5">
        <v>7</v>
      </c>
      <c r="M71" s="5">
        <f>L71+K71</f>
        <v>7</v>
      </c>
    </row>
    <row r="72" spans="1:15" ht="18.75">
      <c r="A72" s="7" t="s">
        <v>49</v>
      </c>
      <c r="B72" s="8"/>
      <c r="C72" s="8"/>
      <c r="D72" s="63"/>
      <c r="E72" s="34"/>
      <c r="F72" s="34">
        <f>SUM(B72:E72)</f>
        <v>0</v>
      </c>
      <c r="G72" s="33"/>
      <c r="H72" s="33"/>
      <c r="I72" s="180"/>
      <c r="J72" s="609"/>
      <c r="K72" s="66">
        <v>32</v>
      </c>
      <c r="L72" s="67">
        <v>84</v>
      </c>
      <c r="M72" s="5">
        <f>L72+K72</f>
        <v>116</v>
      </c>
    </row>
    <row r="73" spans="1:15" ht="18.75">
      <c r="A73" s="10" t="s">
        <v>50</v>
      </c>
      <c r="B73" s="8"/>
      <c r="C73" s="8"/>
      <c r="D73" s="63"/>
      <c r="E73" s="34"/>
      <c r="F73" s="34"/>
      <c r="G73" s="33"/>
      <c r="H73" s="33"/>
      <c r="I73" s="180"/>
      <c r="J73" s="609"/>
      <c r="K73" s="9">
        <f>K71/K72*100-100</f>
        <v>-100</v>
      </c>
      <c r="L73" s="9">
        <f>L71/L72*100-100</f>
        <v>-91.666666666666671</v>
      </c>
      <c r="M73" s="9">
        <f>M71/M72*100-100</f>
        <v>-93.965517241379317</v>
      </c>
    </row>
    <row r="74" spans="1:15" ht="18.75">
      <c r="A74" s="10" t="s">
        <v>50</v>
      </c>
      <c r="B74" s="8">
        <f>B71+B72</f>
        <v>0</v>
      </c>
      <c r="C74" s="8">
        <f>C71+C72</f>
        <v>0</v>
      </c>
      <c r="D74" s="8">
        <f>D71+D72</f>
        <v>0</v>
      </c>
      <c r="E74" s="8">
        <f>E71+E72</f>
        <v>0</v>
      </c>
      <c r="F74" s="34">
        <f>SUM(B74:E74)</f>
        <v>0</v>
      </c>
      <c r="G74" s="33"/>
      <c r="H74" s="33"/>
      <c r="I74" s="180"/>
      <c r="J74" s="609"/>
      <c r="K74" s="609"/>
      <c r="L74" s="609"/>
    </row>
    <row r="75" spans="1:15" ht="15.75" customHeight="1">
      <c r="I75" s="180"/>
      <c r="J75" s="609"/>
      <c r="K75" s="609"/>
      <c r="L75" s="609"/>
    </row>
    <row r="76" spans="1:15" ht="18.75">
      <c r="A76" s="7" t="s">
        <v>51</v>
      </c>
      <c r="B76" s="6"/>
      <c r="C76" s="6"/>
      <c r="I76" s="181"/>
    </row>
    <row r="77" spans="1:15" ht="15.75" customHeight="1">
      <c r="I77" s="181"/>
    </row>
    <row r="78" spans="1:15" ht="15.75" customHeight="1">
      <c r="I78" s="181"/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609"/>
      <c r="F80" s="609"/>
      <c r="G80" s="609"/>
      <c r="H80" s="609"/>
      <c r="I80" s="183">
        <f>SUM(I71:I79)</f>
        <v>0</v>
      </c>
      <c r="J80" s="92"/>
      <c r="K80" s="93"/>
    </row>
    <row r="81" spans="1:15" ht="23.25">
      <c r="A81" s="687"/>
      <c r="B81" s="685"/>
      <c r="C81" s="686"/>
      <c r="D81" s="685"/>
      <c r="E81" s="609"/>
      <c r="F81" s="609"/>
      <c r="G81" s="609"/>
      <c r="H81" s="609"/>
      <c r="I81" s="609"/>
      <c r="J81" s="92"/>
      <c r="K81" s="93"/>
    </row>
    <row r="82" spans="1:15" ht="23.25">
      <c r="A82" s="687"/>
      <c r="B82" s="685"/>
      <c r="C82" s="686"/>
      <c r="D82" s="685"/>
      <c r="E82" s="609"/>
      <c r="F82" s="609"/>
      <c r="G82" s="609"/>
      <c r="H82" s="609"/>
      <c r="I82" s="609"/>
      <c r="J82" s="94"/>
      <c r="K82" s="93"/>
    </row>
    <row r="83" spans="1:15" ht="24">
      <c r="A83" s="684"/>
      <c r="B83" s="685"/>
      <c r="C83" s="686"/>
      <c r="D83" s="685"/>
      <c r="E83" s="609"/>
      <c r="F83" s="609"/>
      <c r="G83" s="609"/>
      <c r="H83" s="609"/>
      <c r="I83" s="609"/>
      <c r="J83" s="93"/>
      <c r="K83" s="93"/>
    </row>
    <row r="84" spans="1:15" ht="24">
      <c r="A84" s="684"/>
      <c r="B84" s="685"/>
      <c r="C84" s="686"/>
      <c r="D84" s="685"/>
      <c r="E84" s="609"/>
      <c r="F84" s="609"/>
      <c r="G84" s="609"/>
      <c r="H84" s="609"/>
      <c r="I84" s="609"/>
      <c r="J84" s="93"/>
      <c r="K84" s="93"/>
    </row>
    <row r="85" spans="1:15" ht="24">
      <c r="A85" s="684"/>
      <c r="B85" s="685"/>
      <c r="C85" s="686"/>
      <c r="D85" s="685"/>
      <c r="E85" s="609"/>
      <c r="F85" s="609"/>
      <c r="G85" s="609"/>
      <c r="H85" s="609"/>
      <c r="I85" s="609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1:J1"/>
    <mergeCell ref="O1:V1"/>
    <mergeCell ref="AA1:AH1"/>
    <mergeCell ref="AN1:AU1"/>
    <mergeCell ref="A2:J2"/>
    <mergeCell ref="O2:V2"/>
    <mergeCell ref="AA2:AH2"/>
    <mergeCell ref="AN2:AU2"/>
    <mergeCell ref="I42:J42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37:J37"/>
    <mergeCell ref="I38:J38"/>
    <mergeCell ref="I39:J39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L65:M65"/>
    <mergeCell ref="N65:O65"/>
    <mergeCell ref="K78:L78"/>
    <mergeCell ref="K79:L79"/>
    <mergeCell ref="A80:D80"/>
    <mergeCell ref="A85:B85"/>
    <mergeCell ref="C85:D85"/>
    <mergeCell ref="A82:B82"/>
    <mergeCell ref="C82:D82"/>
    <mergeCell ref="A83:B83"/>
    <mergeCell ref="C83:D83"/>
    <mergeCell ref="A84:B84"/>
    <mergeCell ref="C84:D84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Y123"/>
  <sheetViews>
    <sheetView topLeftCell="A64" zoomScale="90" zoomScaleNormal="90" workbookViewId="0">
      <selection activeCell="L72" sqref="L72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241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221"/>
      <c r="B3" s="705" t="s">
        <v>65</v>
      </c>
      <c r="C3" s="706"/>
      <c r="D3" s="707"/>
      <c r="E3" s="224" t="s">
        <v>65</v>
      </c>
      <c r="F3" s="705" t="s">
        <v>67</v>
      </c>
      <c r="G3" s="707"/>
      <c r="H3" s="226"/>
      <c r="I3" s="224" t="s">
        <v>66</v>
      </c>
      <c r="J3" s="36"/>
      <c r="L3" s="698" t="s">
        <v>86</v>
      </c>
      <c r="M3" s="698"/>
      <c r="O3" s="221"/>
      <c r="P3" s="699" t="s">
        <v>65</v>
      </c>
      <c r="Q3" s="699"/>
      <c r="R3" s="699"/>
      <c r="S3" s="224" t="s">
        <v>65</v>
      </c>
      <c r="T3" s="224"/>
      <c r="U3" s="224" t="s">
        <v>67</v>
      </c>
      <c r="V3" s="27"/>
      <c r="X3" s="698" t="s">
        <v>86</v>
      </c>
      <c r="Y3" s="698"/>
      <c r="AA3" s="221"/>
      <c r="AB3" s="699" t="s">
        <v>65</v>
      </c>
      <c r="AC3" s="699"/>
      <c r="AD3" s="699"/>
      <c r="AE3" s="224" t="s">
        <v>65</v>
      </c>
      <c r="AF3" s="224"/>
      <c r="AG3" s="224" t="s">
        <v>69</v>
      </c>
      <c r="AH3" s="27"/>
      <c r="AK3" s="698" t="s">
        <v>86</v>
      </c>
      <c r="AL3" s="698"/>
      <c r="AN3" s="221"/>
      <c r="AO3" s="699" t="s">
        <v>65</v>
      </c>
      <c r="AP3" s="699"/>
      <c r="AQ3" s="699"/>
      <c r="AR3" s="224" t="s">
        <v>65</v>
      </c>
      <c r="AS3" s="224"/>
      <c r="AT3" s="224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225" t="s">
        <v>6</v>
      </c>
      <c r="E4" s="225" t="s">
        <v>104</v>
      </c>
      <c r="F4" s="225" t="s">
        <v>0</v>
      </c>
      <c r="G4" s="225" t="s">
        <v>68</v>
      </c>
      <c r="H4" s="225" t="s">
        <v>81</v>
      </c>
      <c r="I4" s="225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225" t="s">
        <v>6</v>
      </c>
      <c r="S4" s="225" t="s">
        <v>104</v>
      </c>
      <c r="T4" s="225" t="s">
        <v>81</v>
      </c>
      <c r="U4" s="225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225" t="s">
        <v>6</v>
      </c>
      <c r="AE4" s="225" t="s">
        <v>104</v>
      </c>
      <c r="AF4" s="225" t="s">
        <v>81</v>
      </c>
      <c r="AG4" s="225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225" t="s">
        <v>6</v>
      </c>
      <c r="AR4" s="225" t="s">
        <v>104</v>
      </c>
      <c r="AS4" s="225" t="s">
        <v>81</v>
      </c>
      <c r="AT4" s="225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7443</v>
      </c>
      <c r="C5" s="24">
        <v>107</v>
      </c>
      <c r="D5" s="24"/>
      <c r="E5" s="24">
        <v>311</v>
      </c>
      <c r="F5" s="24"/>
      <c r="G5" s="24"/>
      <c r="H5" s="22">
        <f t="shared" ref="H5:H18" si="0">B5-D5</f>
        <v>7443</v>
      </c>
      <c r="I5" s="22">
        <f t="shared" ref="I5:I18" si="1">G5+F5</f>
        <v>0</v>
      </c>
      <c r="J5" s="38">
        <f>B5/928.72</f>
        <v>8.0142561805495731</v>
      </c>
      <c r="K5" s="228"/>
      <c r="L5" s="228"/>
      <c r="M5" s="228"/>
      <c r="N5" s="228"/>
      <c r="O5" s="26" t="s">
        <v>70</v>
      </c>
      <c r="P5" s="23">
        <v>20229</v>
      </c>
      <c r="Q5" s="24">
        <v>168</v>
      </c>
      <c r="R5" s="24"/>
      <c r="S5" s="24">
        <v>337</v>
      </c>
      <c r="T5" s="22">
        <f t="shared" ref="T5:T28" si="2">P5-R5</f>
        <v>20229</v>
      </c>
      <c r="U5" s="24"/>
      <c r="V5" s="44">
        <f>P5/1191.62</f>
        <v>16.976049411725217</v>
      </c>
      <c r="AA5" s="26" t="s">
        <v>143</v>
      </c>
      <c r="AB5" s="89">
        <v>23262</v>
      </c>
      <c r="AC5" s="89">
        <v>208</v>
      </c>
      <c r="AD5" s="89"/>
      <c r="AE5" s="89">
        <v>846</v>
      </c>
      <c r="AF5" s="22">
        <f t="shared" ref="AF5:AF28" si="3">AB5-AD5</f>
        <v>23262</v>
      </c>
      <c r="AG5" s="89"/>
      <c r="AH5" s="44">
        <f>SUM(AB5:AB6)/384.4</f>
        <v>86.735171696149848</v>
      </c>
      <c r="AJ5" s="21"/>
      <c r="AN5" s="26" t="s">
        <v>82</v>
      </c>
      <c r="AO5" s="89">
        <v>21422</v>
      </c>
      <c r="AP5" s="89">
        <v>250</v>
      </c>
      <c r="AQ5" s="89"/>
      <c r="AR5" s="89">
        <v>1044</v>
      </c>
      <c r="AS5" s="22">
        <f t="shared" ref="AS5:AS28" si="4">AO5-AQ5</f>
        <v>21422</v>
      </c>
      <c r="AT5" s="89"/>
      <c r="AU5" s="44">
        <f>SUM(AO5:AO6)/384.4</f>
        <v>55.728407908428721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228"/>
      <c r="L6" s="228"/>
      <c r="M6" s="228"/>
      <c r="N6" s="228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10079</v>
      </c>
      <c r="AC6" s="89">
        <v>134</v>
      </c>
      <c r="AD6" s="89"/>
      <c r="AE6" s="89">
        <v>585</v>
      </c>
      <c r="AF6" s="22">
        <f t="shared" si="3"/>
        <v>10079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4858</v>
      </c>
      <c r="C7" s="24">
        <v>120</v>
      </c>
      <c r="D7" s="24"/>
      <c r="E7" s="24">
        <v>1555</v>
      </c>
      <c r="F7" s="24"/>
      <c r="G7" s="24"/>
      <c r="H7" s="22">
        <f t="shared" si="0"/>
        <v>4858</v>
      </c>
      <c r="I7" s="22">
        <f t="shared" si="1"/>
        <v>0</v>
      </c>
      <c r="J7" s="38">
        <f>B7/902.14</f>
        <v>5.38497350743787</v>
      </c>
      <c r="K7" s="228"/>
      <c r="L7" s="228"/>
      <c r="M7" s="228"/>
      <c r="N7" s="228"/>
      <c r="O7" s="26" t="s">
        <v>8</v>
      </c>
      <c r="P7" s="23">
        <v>14039</v>
      </c>
      <c r="Q7" s="24">
        <v>182</v>
      </c>
      <c r="R7" s="24"/>
      <c r="S7" s="24">
        <v>54</v>
      </c>
      <c r="T7" s="22">
        <f t="shared" si="2"/>
        <v>14039</v>
      </c>
      <c r="U7" s="24"/>
      <c r="V7" s="44">
        <f>P7/949.48</f>
        <v>14.78598811981295</v>
      </c>
      <c r="AA7" s="26" t="s">
        <v>145</v>
      </c>
      <c r="AB7" s="23">
        <v>10848</v>
      </c>
      <c r="AC7" s="24">
        <v>124</v>
      </c>
      <c r="AD7" s="24"/>
      <c r="AE7" s="24">
        <v>520</v>
      </c>
      <c r="AF7" s="22">
        <f t="shared" si="3"/>
        <v>10848</v>
      </c>
      <c r="AG7" s="24"/>
      <c r="AH7" s="44">
        <f>AB7/550.22</f>
        <v>19.715750063610919</v>
      </c>
      <c r="AJ7" s="21"/>
      <c r="AN7" s="26" t="s">
        <v>74</v>
      </c>
      <c r="AO7" s="23">
        <v>5817</v>
      </c>
      <c r="AP7" s="24">
        <v>129</v>
      </c>
      <c r="AQ7" s="24"/>
      <c r="AR7" s="24">
        <v>64</v>
      </c>
      <c r="AS7" s="22">
        <f t="shared" si="4"/>
        <v>5817</v>
      </c>
      <c r="AT7" s="24"/>
      <c r="AU7" s="44">
        <f>AO7/550.22</f>
        <v>10.572134782450656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228"/>
      <c r="L8" s="228"/>
      <c r="M8" s="228"/>
      <c r="N8" s="228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11926</v>
      </c>
      <c r="C9" s="24">
        <v>131</v>
      </c>
      <c r="D9" s="24"/>
      <c r="E9" s="24">
        <v>161</v>
      </c>
      <c r="F9" s="24"/>
      <c r="G9" s="24"/>
      <c r="H9" s="22">
        <f t="shared" si="0"/>
        <v>11926</v>
      </c>
      <c r="I9" s="22">
        <f t="shared" si="1"/>
        <v>0</v>
      </c>
      <c r="J9" s="38">
        <f>B9/1006.28</f>
        <v>11.851572127042175</v>
      </c>
      <c r="K9" s="228"/>
      <c r="L9" s="228"/>
      <c r="M9" s="228"/>
      <c r="N9" s="228"/>
      <c r="O9" s="26" t="s">
        <v>10</v>
      </c>
      <c r="P9" s="23">
        <v>22644</v>
      </c>
      <c r="Q9" s="24">
        <v>202</v>
      </c>
      <c r="R9" s="24"/>
      <c r="S9" s="24">
        <v>1004</v>
      </c>
      <c r="T9" s="22">
        <f t="shared" si="2"/>
        <v>22644</v>
      </c>
      <c r="U9" s="24"/>
      <c r="V9" s="44">
        <f>P9/902.14</f>
        <v>25.100317023965239</v>
      </c>
      <c r="AA9" s="26" t="s">
        <v>80</v>
      </c>
      <c r="AB9" s="23">
        <v>14197</v>
      </c>
      <c r="AC9" s="24">
        <v>272</v>
      </c>
      <c r="AD9" s="24"/>
      <c r="AE9" s="24">
        <v>136</v>
      </c>
      <c r="AF9" s="22">
        <f t="shared" si="3"/>
        <v>14197</v>
      </c>
      <c r="AG9" s="24"/>
      <c r="AH9" s="44">
        <f>AB9/555.02</f>
        <v>25.579258405102518</v>
      </c>
      <c r="AI9" s="228">
        <v>0</v>
      </c>
      <c r="AJ9" s="21"/>
      <c r="AN9" s="26" t="s">
        <v>18</v>
      </c>
      <c r="AO9" s="89">
        <v>14473</v>
      </c>
      <c r="AP9" s="89">
        <v>177</v>
      </c>
      <c r="AQ9" s="89"/>
      <c r="AR9" s="89">
        <v>847</v>
      </c>
      <c r="AS9" s="22">
        <f t="shared" si="4"/>
        <v>14473</v>
      </c>
      <c r="AT9" s="89"/>
      <c r="AU9" s="44">
        <f>AO9/862.06</f>
        <v>16.788854604087884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228"/>
      <c r="L10" s="228"/>
      <c r="M10" s="228"/>
      <c r="N10" s="228">
        <v>18443</v>
      </c>
      <c r="O10" s="26"/>
      <c r="P10" s="23"/>
      <c r="Q10" s="24"/>
      <c r="R10" s="24"/>
      <c r="S10" s="24"/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228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4096</v>
      </c>
      <c r="C11" s="24">
        <v>103</v>
      </c>
      <c r="D11" s="24"/>
      <c r="E11" s="24">
        <v>478</v>
      </c>
      <c r="F11" s="24"/>
      <c r="G11" s="24"/>
      <c r="H11" s="22">
        <f t="shared" si="0"/>
        <v>4096</v>
      </c>
      <c r="I11" s="22">
        <f t="shared" si="1"/>
        <v>0</v>
      </c>
      <c r="J11" s="38">
        <f>B11/1264.24</f>
        <v>3.2398911599063469</v>
      </c>
      <c r="K11" s="228"/>
      <c r="L11" s="228"/>
      <c r="M11" s="228"/>
      <c r="N11" s="228">
        <v>10726</v>
      </c>
      <c r="O11" s="26" t="s">
        <v>72</v>
      </c>
      <c r="P11" s="23">
        <v>14215</v>
      </c>
      <c r="Q11" s="24">
        <v>317</v>
      </c>
      <c r="R11" s="24"/>
      <c r="S11" s="24">
        <v>995</v>
      </c>
      <c r="T11" s="22">
        <f t="shared" si="2"/>
        <v>14215</v>
      </c>
      <c r="U11" s="24"/>
      <c r="V11" s="44">
        <f>P11/992.14</f>
        <v>14.32761505432701</v>
      </c>
      <c r="AA11" s="26" t="s">
        <v>76</v>
      </c>
      <c r="AB11" s="23">
        <v>15355</v>
      </c>
      <c r="AC11" s="24">
        <v>253</v>
      </c>
      <c r="AD11" s="24"/>
      <c r="AE11" s="24">
        <v>364</v>
      </c>
      <c r="AF11" s="22">
        <f t="shared" si="3"/>
        <v>15355</v>
      </c>
      <c r="AG11" s="24"/>
      <c r="AH11" s="44">
        <f>AB11/555.02</f>
        <v>27.665669705596194</v>
      </c>
      <c r="AI11" s="228">
        <v>0</v>
      </c>
      <c r="AJ11" s="21"/>
      <c r="AN11" s="26" t="s">
        <v>18</v>
      </c>
      <c r="AO11" s="23">
        <v>20179</v>
      </c>
      <c r="AP11" s="24">
        <v>181</v>
      </c>
      <c r="AQ11" s="24"/>
      <c r="AR11" s="24">
        <v>929</v>
      </c>
      <c r="AS11" s="22">
        <f t="shared" si="4"/>
        <v>20179</v>
      </c>
      <c r="AT11" s="24"/>
      <c r="AU11" s="44">
        <f>AO11/555.02</f>
        <v>36.357248387445502</v>
      </c>
      <c r="AW11" s="21"/>
    </row>
    <row r="12" spans="1:51" ht="24.75" customHeight="1">
      <c r="A12" s="26"/>
      <c r="B12" s="23"/>
      <c r="C12" s="24"/>
      <c r="D12" s="24"/>
      <c r="E12" s="24"/>
      <c r="F12" s="24"/>
      <c r="G12" s="24"/>
      <c r="H12" s="22">
        <f t="shared" si="0"/>
        <v>0</v>
      </c>
      <c r="I12" s="22">
        <f t="shared" si="1"/>
        <v>0</v>
      </c>
      <c r="J12" s="38"/>
      <c r="K12" s="228"/>
      <c r="L12" s="228"/>
      <c r="M12" s="228"/>
      <c r="N12" s="228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228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13128</v>
      </c>
      <c r="C13" s="24">
        <v>94</v>
      </c>
      <c r="D13" s="24"/>
      <c r="E13" s="24">
        <v>36</v>
      </c>
      <c r="F13" s="24"/>
      <c r="G13" s="24"/>
      <c r="H13" s="22">
        <f t="shared" si="0"/>
        <v>13128</v>
      </c>
      <c r="I13" s="22">
        <f t="shared" si="1"/>
        <v>0</v>
      </c>
      <c r="J13" s="38">
        <f>B13/952.08</f>
        <v>13.788757247290143</v>
      </c>
      <c r="K13" s="228"/>
      <c r="L13" s="228"/>
      <c r="M13" s="228"/>
      <c r="N13" s="228">
        <v>0</v>
      </c>
      <c r="O13" s="26" t="s">
        <v>71</v>
      </c>
      <c r="P13" s="23">
        <v>12959</v>
      </c>
      <c r="Q13" s="24">
        <v>149</v>
      </c>
      <c r="R13" s="24"/>
      <c r="S13" s="24">
        <v>1222</v>
      </c>
      <c r="T13" s="22">
        <f t="shared" si="2"/>
        <v>12959</v>
      </c>
      <c r="U13" s="24"/>
      <c r="V13" s="44">
        <f>SUM(P13:P14)/463.52</f>
        <v>27.957801173627892</v>
      </c>
      <c r="AA13" s="26" t="s">
        <v>78</v>
      </c>
      <c r="AB13" s="23">
        <v>16383</v>
      </c>
      <c r="AC13" s="24">
        <v>314</v>
      </c>
      <c r="AD13" s="24"/>
      <c r="AE13" s="24">
        <v>633</v>
      </c>
      <c r="AF13" s="22">
        <f t="shared" si="3"/>
        <v>16383</v>
      </c>
      <c r="AG13" s="24"/>
      <c r="AH13" s="44">
        <f>AB13/555.02</f>
        <v>29.517855212424777</v>
      </c>
      <c r="AI13" s="228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>
        <v>252</v>
      </c>
      <c r="F14" s="24"/>
      <c r="G14" s="24"/>
      <c r="H14" s="22">
        <f t="shared" si="0"/>
        <v>0</v>
      </c>
      <c r="I14" s="22">
        <f t="shared" si="1"/>
        <v>0</v>
      </c>
      <c r="J14" s="38"/>
      <c r="K14" s="228"/>
      <c r="L14" s="228"/>
      <c r="M14" s="228"/>
      <c r="N14" s="228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228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228"/>
      <c r="L15" s="228"/>
      <c r="M15" s="228"/>
      <c r="N15" s="228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17056</v>
      </c>
      <c r="AC15" s="24">
        <v>258</v>
      </c>
      <c r="AD15" s="24"/>
      <c r="AE15" s="24">
        <v>470</v>
      </c>
      <c r="AF15" s="22">
        <f t="shared" si="3"/>
        <v>17056</v>
      </c>
      <c r="AG15" s="24"/>
      <c r="AH15" s="44">
        <f>AB15/355.58</f>
        <v>47.966702289217615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228"/>
      <c r="L16" s="228"/>
      <c r="M16" s="228"/>
      <c r="N16" s="228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/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228"/>
      <c r="L17" s="228"/>
      <c r="M17" s="228"/>
      <c r="N17" s="228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12338</v>
      </c>
      <c r="AC17" s="24">
        <v>257</v>
      </c>
      <c r="AD17" s="24"/>
      <c r="AE17" s="24">
        <v>289</v>
      </c>
      <c r="AF17" s="22">
        <f t="shared" si="3"/>
        <v>12338</v>
      </c>
      <c r="AG17" s="24"/>
      <c r="AH17" s="44">
        <f>AB17/568.06</f>
        <v>21.719536668661764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/>
      <c r="G18" s="24"/>
      <c r="H18" s="22">
        <f t="shared" si="0"/>
        <v>0</v>
      </c>
      <c r="I18" s="22">
        <f t="shared" si="1"/>
        <v>0</v>
      </c>
      <c r="J18" s="38"/>
      <c r="K18" s="228"/>
      <c r="L18" s="228"/>
      <c r="M18" s="228"/>
      <c r="N18" s="228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228"/>
      <c r="L19" s="228"/>
      <c r="M19" s="228"/>
      <c r="N19" s="228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10030</v>
      </c>
      <c r="AC19" s="24">
        <v>169</v>
      </c>
      <c r="AD19" s="24"/>
      <c r="AE19" s="24"/>
      <c r="AF19" s="22">
        <f t="shared" si="3"/>
        <v>10030</v>
      </c>
      <c r="AG19" s="24"/>
      <c r="AH19" s="44">
        <f>AB19/555.02</f>
        <v>18.071420849699109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>
        <v>89263</v>
      </c>
      <c r="G20" s="89"/>
      <c r="H20" s="22"/>
      <c r="I20" s="22"/>
      <c r="J20" s="39"/>
      <c r="K20" s="228"/>
      <c r="L20" s="228"/>
      <c r="M20" s="228"/>
      <c r="N20" s="228"/>
      <c r="O20" s="35"/>
      <c r="P20" s="23"/>
      <c r="Q20" s="24"/>
      <c r="R20" s="24"/>
      <c r="S20" s="24"/>
      <c r="T20" s="22">
        <f t="shared" si="2"/>
        <v>0</v>
      </c>
      <c r="U20" s="24">
        <v>30634</v>
      </c>
      <c r="V20" s="44"/>
      <c r="AA20" s="27"/>
      <c r="AB20" s="23"/>
      <c r="AC20" s="24"/>
      <c r="AD20" s="24"/>
      <c r="AE20" s="24"/>
      <c r="AF20" s="22">
        <f t="shared" si="3"/>
        <v>0</v>
      </c>
      <c r="AG20" s="24">
        <v>49731</v>
      </c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>
        <v>34611</v>
      </c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228"/>
      <c r="L21" s="228"/>
      <c r="M21" s="228"/>
      <c r="N21" s="228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228"/>
      <c r="L22" s="228"/>
      <c r="M22" s="228"/>
      <c r="N22" s="228"/>
      <c r="O22" s="25" t="s">
        <v>109</v>
      </c>
      <c r="P22" s="23">
        <f>S29</f>
        <v>3612</v>
      </c>
      <c r="Q22" s="24"/>
      <c r="R22" s="24"/>
      <c r="S22" s="24"/>
      <c r="T22" s="22">
        <f t="shared" si="2"/>
        <v>3612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2793</v>
      </c>
      <c r="C23" s="89"/>
      <c r="D23" s="89"/>
      <c r="E23" s="89"/>
      <c r="F23" s="89"/>
      <c r="G23" s="89"/>
      <c r="H23" s="22"/>
      <c r="I23" s="22"/>
      <c r="J23" s="39"/>
      <c r="K23" s="228"/>
      <c r="L23" s="228"/>
      <c r="M23" s="228"/>
      <c r="N23" s="228"/>
      <c r="O23" s="25" t="s">
        <v>110</v>
      </c>
      <c r="P23" s="23">
        <f>D74</f>
        <v>1800</v>
      </c>
      <c r="Q23" s="24"/>
      <c r="R23" s="24"/>
      <c r="S23" s="24"/>
      <c r="T23" s="22">
        <f t="shared" si="2"/>
        <v>1800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/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228"/>
      <c r="L24" s="228"/>
      <c r="M24" s="228"/>
      <c r="N24" s="228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228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228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228"/>
      <c r="L25" s="228"/>
      <c r="M25" s="228"/>
      <c r="N25" s="228"/>
      <c r="O25" s="26"/>
      <c r="P25" s="89"/>
      <c r="Q25" s="89"/>
      <c r="R25" s="89"/>
      <c r="S25" s="89"/>
      <c r="T25" s="22">
        <f t="shared" si="2"/>
        <v>0</v>
      </c>
      <c r="U25" s="89"/>
      <c r="V25" s="27"/>
      <c r="AA25" s="26" t="s">
        <v>109</v>
      </c>
      <c r="AB25" s="23">
        <f>AE29</f>
        <v>3843</v>
      </c>
      <c r="AC25" s="24"/>
      <c r="AD25" s="24"/>
      <c r="AE25" s="24"/>
      <c r="AF25" s="22">
        <f t="shared" si="3"/>
        <v>3843</v>
      </c>
      <c r="AG25" s="24"/>
      <c r="AH25" s="44"/>
      <c r="AJ25" s="228"/>
      <c r="AN25" s="26" t="s">
        <v>109</v>
      </c>
      <c r="AO25" s="23">
        <f>AR29</f>
        <v>2884</v>
      </c>
      <c r="AP25" s="24"/>
      <c r="AQ25" s="24"/>
      <c r="AR25" s="24"/>
      <c r="AS25" s="22">
        <f t="shared" si="4"/>
        <v>2884</v>
      </c>
      <c r="AT25" s="24"/>
      <c r="AU25" s="44"/>
      <c r="AW25" s="228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228"/>
      <c r="L26" s="228"/>
      <c r="M26" s="228"/>
      <c r="N26" s="228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8285</v>
      </c>
      <c r="AC26" s="24"/>
      <c r="AD26" s="24"/>
      <c r="AE26" s="24"/>
      <c r="AF26" s="22">
        <f t="shared" si="3"/>
        <v>8285</v>
      </c>
      <c r="AG26" s="24"/>
      <c r="AH26" s="44"/>
      <c r="AJ26" s="228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228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228"/>
      <c r="L27" s="228"/>
      <c r="M27" s="228"/>
      <c r="N27" s="228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228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228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228"/>
      <c r="L28" s="228"/>
      <c r="M28" s="228"/>
      <c r="N28" s="228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228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228"/>
    </row>
    <row r="29" spans="1:51" ht="24.75" customHeight="1">
      <c r="A29" s="26" t="s">
        <v>19</v>
      </c>
      <c r="B29" s="28">
        <f t="shared" ref="B29:I29" si="5">SUM(B5:B28)</f>
        <v>44244</v>
      </c>
      <c r="C29" s="28">
        <f t="shared" si="5"/>
        <v>555</v>
      </c>
      <c r="D29" s="28">
        <f t="shared" si="5"/>
        <v>0</v>
      </c>
      <c r="E29" s="28">
        <f t="shared" si="5"/>
        <v>2793</v>
      </c>
      <c r="F29" s="28">
        <f t="shared" si="5"/>
        <v>89263</v>
      </c>
      <c r="G29" s="28">
        <f t="shared" si="5"/>
        <v>0</v>
      </c>
      <c r="H29" s="28">
        <f t="shared" si="5"/>
        <v>41451</v>
      </c>
      <c r="I29" s="28">
        <f t="shared" si="5"/>
        <v>0</v>
      </c>
      <c r="J29" s="28"/>
      <c r="K29" s="228"/>
      <c r="L29" s="41">
        <f>SUM(L5:L28)</f>
        <v>0</v>
      </c>
      <c r="M29" s="41">
        <f>SUM(M5:M28)</f>
        <v>0</v>
      </c>
      <c r="N29" s="228"/>
      <c r="O29" s="26" t="s">
        <v>19</v>
      </c>
      <c r="P29" s="28">
        <f t="shared" ref="P29:U29" si="6">SUM(P5:P28)</f>
        <v>89498</v>
      </c>
      <c r="Q29" s="28">
        <f t="shared" si="6"/>
        <v>1018</v>
      </c>
      <c r="R29" s="28">
        <f t="shared" si="6"/>
        <v>0</v>
      </c>
      <c r="S29" s="28">
        <f t="shared" si="6"/>
        <v>3612</v>
      </c>
      <c r="T29" s="28">
        <f t="shared" si="6"/>
        <v>89498</v>
      </c>
      <c r="U29" s="28">
        <f t="shared" si="6"/>
        <v>30634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141676</v>
      </c>
      <c r="AC29" s="28">
        <f t="shared" si="7"/>
        <v>1989</v>
      </c>
      <c r="AD29" s="28">
        <f t="shared" si="7"/>
        <v>0</v>
      </c>
      <c r="AE29" s="28">
        <f t="shared" si="7"/>
        <v>3843</v>
      </c>
      <c r="AF29" s="28">
        <f t="shared" si="7"/>
        <v>141676</v>
      </c>
      <c r="AG29" s="28">
        <f t="shared" si="7"/>
        <v>49731</v>
      </c>
      <c r="AH29" s="27"/>
      <c r="AJ29" s="228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64775</v>
      </c>
      <c r="AP29" s="28">
        <f t="shared" si="8"/>
        <v>737</v>
      </c>
      <c r="AQ29" s="28">
        <f t="shared" si="8"/>
        <v>0</v>
      </c>
      <c r="AR29" s="28">
        <f t="shared" si="8"/>
        <v>2884</v>
      </c>
      <c r="AS29" s="28">
        <f t="shared" si="8"/>
        <v>64775</v>
      </c>
      <c r="AT29" s="28">
        <f t="shared" si="8"/>
        <v>34611</v>
      </c>
      <c r="AU29" s="27"/>
      <c r="AW29" s="228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133507</v>
      </c>
      <c r="O32" s="25" t="s">
        <v>4</v>
      </c>
      <c r="P32">
        <f>P29-R29+U29</f>
        <v>120132</v>
      </c>
      <c r="AA32" s="25" t="s">
        <v>4</v>
      </c>
      <c r="AB32">
        <f>AB29-AD29+AG29</f>
        <v>191407</v>
      </c>
      <c r="AN32" s="25" t="s">
        <v>4</v>
      </c>
      <c r="AO32">
        <f>AO29-AQ29+AT29</f>
        <v>99386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225" t="s">
        <v>104</v>
      </c>
      <c r="N36" s="50" t="s">
        <v>3</v>
      </c>
      <c r="O36" s="50" t="s">
        <v>4</v>
      </c>
      <c r="P36" s="52" t="s">
        <v>5</v>
      </c>
      <c r="Q36" s="225" t="s">
        <v>104</v>
      </c>
    </row>
    <row r="37" spans="1:20" ht="24.95" customHeight="1">
      <c r="A37" s="45" t="s">
        <v>9</v>
      </c>
      <c r="B37" s="1">
        <v>3477</v>
      </c>
      <c r="C37" s="1">
        <v>174</v>
      </c>
      <c r="D37" s="89">
        <v>176</v>
      </c>
      <c r="E37" s="89"/>
      <c r="F37" s="89"/>
      <c r="I37" s="708" t="s">
        <v>41</v>
      </c>
      <c r="J37" s="709"/>
      <c r="K37" s="1">
        <v>3700</v>
      </c>
      <c r="L37" s="1">
        <v>240</v>
      </c>
      <c r="M37" s="89">
        <v>122</v>
      </c>
      <c r="N37" s="102" t="s">
        <v>37</v>
      </c>
      <c r="O37" s="1">
        <v>5125</v>
      </c>
      <c r="P37" s="47">
        <v>223</v>
      </c>
      <c r="Q37" s="89">
        <v>210</v>
      </c>
    </row>
    <row r="38" spans="1:20" ht="24.95" customHeight="1">
      <c r="A38" s="45" t="s">
        <v>11</v>
      </c>
      <c r="B38" s="1">
        <v>3578</v>
      </c>
      <c r="C38" s="1">
        <v>103</v>
      </c>
      <c r="D38" s="89">
        <v>121</v>
      </c>
      <c r="E38" s="89"/>
      <c r="F38" s="89"/>
      <c r="I38" s="708" t="s">
        <v>43</v>
      </c>
      <c r="J38" s="709"/>
      <c r="K38" s="1">
        <v>2729</v>
      </c>
      <c r="L38" s="1">
        <v>150</v>
      </c>
      <c r="M38" s="89">
        <v>41</v>
      </c>
      <c r="N38" s="102" t="s">
        <v>39</v>
      </c>
      <c r="O38" s="1"/>
      <c r="P38" s="47"/>
      <c r="Q38" s="89"/>
    </row>
    <row r="39" spans="1:20" ht="24.95" customHeight="1">
      <c r="A39" s="45" t="s">
        <v>12</v>
      </c>
      <c r="B39" s="1">
        <v>4486</v>
      </c>
      <c r="C39" s="1">
        <v>135</v>
      </c>
      <c r="D39" s="89">
        <v>46</v>
      </c>
      <c r="E39" s="89"/>
      <c r="F39" s="89"/>
      <c r="I39" s="694" t="s">
        <v>23</v>
      </c>
      <c r="J39" s="695"/>
      <c r="K39" s="1">
        <v>4714</v>
      </c>
      <c r="L39" s="1">
        <v>276</v>
      </c>
      <c r="M39" s="89">
        <v>193</v>
      </c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2642</v>
      </c>
      <c r="C40" s="1">
        <v>176</v>
      </c>
      <c r="D40" s="89">
        <v>51</v>
      </c>
      <c r="E40" s="89"/>
      <c r="F40" s="89"/>
      <c r="G40" s="228">
        <v>0</v>
      </c>
      <c r="I40" s="694" t="s">
        <v>25</v>
      </c>
      <c r="J40" s="695"/>
      <c r="K40" s="1">
        <v>10755</v>
      </c>
      <c r="L40" s="1">
        <v>302</v>
      </c>
      <c r="M40" s="89">
        <v>280</v>
      </c>
      <c r="N40" s="102" t="s">
        <v>40</v>
      </c>
      <c r="O40" s="1">
        <v>9739</v>
      </c>
      <c r="P40" s="47">
        <v>430</v>
      </c>
      <c r="Q40" s="89">
        <v>338</v>
      </c>
    </row>
    <row r="41" spans="1:20" ht="24.95" customHeight="1">
      <c r="A41" s="45" t="s">
        <v>16</v>
      </c>
      <c r="B41" s="1">
        <v>4825</v>
      </c>
      <c r="C41" s="1">
        <v>207</v>
      </c>
      <c r="D41" s="89">
        <v>16</v>
      </c>
      <c r="E41" s="89"/>
      <c r="F41" s="89"/>
      <c r="G41" s="228">
        <v>0</v>
      </c>
      <c r="I41" s="694" t="s">
        <v>28</v>
      </c>
      <c r="J41" s="695"/>
      <c r="K41" s="1">
        <v>4228</v>
      </c>
      <c r="L41" s="1">
        <v>156</v>
      </c>
      <c r="M41" s="89">
        <v>244</v>
      </c>
      <c r="N41" s="49" t="s">
        <v>22</v>
      </c>
      <c r="O41" s="1">
        <v>7369</v>
      </c>
      <c r="P41" s="47">
        <v>311</v>
      </c>
      <c r="Q41" s="89">
        <v>234</v>
      </c>
    </row>
    <row r="42" spans="1:20" ht="24.95" customHeight="1">
      <c r="A42" s="45" t="s">
        <v>17</v>
      </c>
      <c r="B42" s="1">
        <v>4176</v>
      </c>
      <c r="C42" s="1">
        <v>148</v>
      </c>
      <c r="D42" s="89">
        <v>91</v>
      </c>
      <c r="E42" s="89"/>
      <c r="F42" s="89"/>
      <c r="G42" s="228">
        <v>0</v>
      </c>
      <c r="I42" s="694" t="s">
        <v>33</v>
      </c>
      <c r="J42" s="695"/>
      <c r="K42" s="1">
        <v>917</v>
      </c>
      <c r="L42" s="1">
        <v>47</v>
      </c>
      <c r="M42" s="89"/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>
        <v>1997</v>
      </c>
      <c r="C43" s="1">
        <v>193</v>
      </c>
      <c r="D43" s="89">
        <v>143</v>
      </c>
      <c r="E43" s="89"/>
      <c r="F43" s="89"/>
      <c r="G43" s="228">
        <v>0</v>
      </c>
      <c r="I43" s="694" t="s">
        <v>30</v>
      </c>
      <c r="J43" s="695"/>
      <c r="K43" s="1">
        <v>3225</v>
      </c>
      <c r="L43" s="1">
        <v>239</v>
      </c>
      <c r="M43" s="89">
        <v>99</v>
      </c>
      <c r="N43" s="46" t="s">
        <v>27</v>
      </c>
      <c r="O43" s="1">
        <v>3903</v>
      </c>
      <c r="P43" s="47">
        <v>288</v>
      </c>
      <c r="Q43" s="89">
        <v>116</v>
      </c>
    </row>
    <row r="44" spans="1:20" ht="24.95" customHeight="1">
      <c r="A44" s="45" t="s">
        <v>103</v>
      </c>
      <c r="B44" s="1">
        <v>5410</v>
      </c>
      <c r="C44" s="1">
        <v>276</v>
      </c>
      <c r="D44" s="89">
        <v>116</v>
      </c>
      <c r="E44" s="89"/>
      <c r="F44" s="89"/>
      <c r="G44" s="228">
        <f>SUM(G40:G43)</f>
        <v>0</v>
      </c>
      <c r="I44" s="694" t="s">
        <v>38</v>
      </c>
      <c r="J44" s="695"/>
      <c r="K44" s="1">
        <v>3198</v>
      </c>
      <c r="L44" s="1">
        <v>185</v>
      </c>
      <c r="M44" s="89">
        <v>126</v>
      </c>
      <c r="N44" s="46" t="s">
        <v>26</v>
      </c>
      <c r="O44" s="83">
        <v>5541</v>
      </c>
      <c r="P44" s="84">
        <v>221</v>
      </c>
      <c r="Q44" s="89">
        <v>57</v>
      </c>
      <c r="T44" s="110"/>
    </row>
    <row r="45" spans="1:20" ht="24.95" customHeight="1">
      <c r="A45" s="45" t="s">
        <v>90</v>
      </c>
      <c r="B45" s="1">
        <v>10917</v>
      </c>
      <c r="C45" s="1">
        <v>251</v>
      </c>
      <c r="D45" s="89">
        <v>283</v>
      </c>
      <c r="E45" s="89"/>
      <c r="F45" s="89">
        <v>2768</v>
      </c>
      <c r="G45" s="228"/>
      <c r="I45" s="694" t="s">
        <v>35</v>
      </c>
      <c r="J45" s="695"/>
      <c r="K45" s="1">
        <v>3560</v>
      </c>
      <c r="L45" s="1">
        <v>211</v>
      </c>
      <c r="M45" s="89">
        <v>118</v>
      </c>
      <c r="N45" s="46" t="s">
        <v>29</v>
      </c>
      <c r="O45" s="83">
        <v>3321</v>
      </c>
      <c r="P45" s="84">
        <v>200</v>
      </c>
      <c r="Q45" s="89">
        <v>271</v>
      </c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5890</v>
      </c>
      <c r="P46" s="84">
        <v>167</v>
      </c>
      <c r="Q46" s="89">
        <v>70</v>
      </c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>
        <v>1794</v>
      </c>
      <c r="P47" s="84">
        <v>150</v>
      </c>
      <c r="Q47" s="89">
        <v>96</v>
      </c>
    </row>
    <row r="48" spans="1:20" ht="24.95" customHeight="1">
      <c r="A48" s="55"/>
      <c r="B48" s="89"/>
      <c r="C48" s="89"/>
      <c r="D48" s="89"/>
      <c r="E48" s="89"/>
      <c r="F48" s="89"/>
      <c r="I48" s="222"/>
      <c r="J48" s="223"/>
      <c r="K48" s="1">
        <v>1334</v>
      </c>
      <c r="L48" s="1">
        <v>96</v>
      </c>
      <c r="M48" s="89">
        <v>60</v>
      </c>
      <c r="N48" s="46" t="s">
        <v>31</v>
      </c>
      <c r="O48" s="83">
        <v>6648</v>
      </c>
      <c r="P48" s="84">
        <v>394</v>
      </c>
      <c r="Q48" s="89">
        <v>166</v>
      </c>
    </row>
    <row r="49" spans="1:17" ht="24.95" customHeight="1">
      <c r="A49" s="55"/>
      <c r="B49" s="89"/>
      <c r="C49" s="89"/>
      <c r="D49" s="89"/>
      <c r="E49" s="89"/>
      <c r="F49" s="89"/>
      <c r="I49" s="222"/>
      <c r="J49" s="223"/>
      <c r="K49" s="1"/>
      <c r="L49" s="47"/>
      <c r="M49" s="89"/>
      <c r="N49" s="46" t="s">
        <v>99</v>
      </c>
      <c r="O49" s="86">
        <v>6742</v>
      </c>
      <c r="P49" s="84">
        <v>237</v>
      </c>
      <c r="Q49" s="89">
        <v>186</v>
      </c>
    </row>
    <row r="50" spans="1:17" ht="24.95" customHeight="1">
      <c r="A50" s="55"/>
      <c r="B50" s="89"/>
      <c r="C50" s="89"/>
      <c r="D50" s="89"/>
      <c r="E50" s="89"/>
      <c r="F50" s="89"/>
      <c r="I50" s="222"/>
      <c r="J50" s="223"/>
      <c r="K50" s="1"/>
      <c r="L50" s="47"/>
      <c r="M50" s="89"/>
      <c r="N50" s="46" t="s">
        <v>32</v>
      </c>
      <c r="O50" s="86">
        <v>5324</v>
      </c>
      <c r="P50" s="84">
        <v>325</v>
      </c>
      <c r="Q50" s="89">
        <v>119</v>
      </c>
    </row>
    <row r="51" spans="1:17" ht="24.95" customHeight="1">
      <c r="A51" s="45" t="s">
        <v>91</v>
      </c>
      <c r="B51" s="69">
        <f>K60</f>
        <v>38360</v>
      </c>
      <c r="C51" s="69">
        <f>L60</f>
        <v>1902</v>
      </c>
      <c r="D51" s="69">
        <f>M60</f>
        <v>1283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>
        <v>9149</v>
      </c>
      <c r="P51" s="85">
        <v>364</v>
      </c>
      <c r="Q51" s="69">
        <v>232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2326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2095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19248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82194</v>
      </c>
      <c r="C60" s="59">
        <f>SUM(C37:C59)</f>
        <v>3565</v>
      </c>
      <c r="D60" s="59">
        <f>SUM(D37:D59)</f>
        <v>2326</v>
      </c>
      <c r="E60" s="59">
        <f>SUM(E37:E59)</f>
        <v>0</v>
      </c>
      <c r="F60" s="59">
        <f>SUM(F37:F59)</f>
        <v>2768</v>
      </c>
      <c r="I60" s="97"/>
      <c r="J60" s="90"/>
      <c r="K60" s="56">
        <f>SUM(K37:K59)</f>
        <v>38360</v>
      </c>
      <c r="L60" s="56">
        <f>SUM(L37:L59)</f>
        <v>1902</v>
      </c>
      <c r="M60" s="59">
        <f>SUM(M37:M59)</f>
        <v>1283</v>
      </c>
      <c r="N60" s="79" t="s">
        <v>19</v>
      </c>
      <c r="O60" s="58">
        <f>SUM(O37:O59)</f>
        <v>91888</v>
      </c>
      <c r="P60" s="58">
        <f>SUM(P37:P59)</f>
        <v>3310</v>
      </c>
      <c r="Q60" s="59">
        <f>SUM(Q37:Q59)</f>
        <v>2095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84962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514275</v>
      </c>
      <c r="C65" s="697"/>
      <c r="D65" s="61" t="s">
        <v>5</v>
      </c>
      <c r="E65" s="62">
        <f>SUM(C60,P60,C29,Q29,AC29,AP29)</f>
        <v>11174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17553</v>
      </c>
      <c r="L65" s="688" t="s">
        <v>108</v>
      </c>
      <c r="M65" s="689"/>
      <c r="N65" s="690">
        <f>SUM(F60,F29,U29,AG29,AT29)</f>
        <v>207007</v>
      </c>
      <c r="O65" s="691"/>
    </row>
    <row r="66" spans="1:15" ht="15.75" customHeight="1">
      <c r="A66" s="227"/>
      <c r="B66" s="227"/>
      <c r="C66" s="227"/>
      <c r="D66" s="227"/>
      <c r="E66" s="227"/>
      <c r="F66" s="227"/>
      <c r="G66" s="227"/>
      <c r="H66" s="227"/>
      <c r="I66" s="227"/>
    </row>
    <row r="67" spans="1:15" ht="15.75" customHeight="1">
      <c r="A67" s="227"/>
      <c r="B67" s="227"/>
      <c r="C67" s="227"/>
      <c r="D67" s="227"/>
      <c r="E67" s="227"/>
      <c r="F67" s="227"/>
      <c r="G67" s="227"/>
      <c r="H67" s="227"/>
      <c r="I67" s="227"/>
      <c r="O67">
        <v>4019</v>
      </c>
    </row>
    <row r="68" spans="1:15" ht="15.75" customHeight="1">
      <c r="C68" s="227"/>
      <c r="D68" s="227"/>
      <c r="E68" s="227"/>
      <c r="F68" s="227"/>
      <c r="G68" s="227"/>
      <c r="H68" s="227"/>
      <c r="I68" s="227"/>
    </row>
    <row r="69" spans="1:15" ht="15.75" customHeight="1"/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-207007</v>
      </c>
    </row>
    <row r="71" spans="1:15" ht="18.75">
      <c r="A71" s="7" t="s">
        <v>48</v>
      </c>
      <c r="B71" s="8">
        <v>15990</v>
      </c>
      <c r="C71" s="8">
        <v>6960</v>
      </c>
      <c r="D71" s="63">
        <v>1800</v>
      </c>
      <c r="E71" s="34"/>
      <c r="F71" s="34">
        <f>SUM(B71:E71)</f>
        <v>24750</v>
      </c>
      <c r="G71" s="33"/>
      <c r="H71" s="33"/>
      <c r="I71" s="179">
        <v>36605</v>
      </c>
      <c r="J71" s="227"/>
      <c r="K71" s="5">
        <v>0</v>
      </c>
      <c r="L71" s="5">
        <v>8</v>
      </c>
      <c r="M71" s="5">
        <f>L71+K71</f>
        <v>8</v>
      </c>
    </row>
    <row r="72" spans="1:15" ht="18.75">
      <c r="A72" s="7" t="s">
        <v>49</v>
      </c>
      <c r="B72" s="8">
        <v>3258</v>
      </c>
      <c r="C72" s="8">
        <v>1325</v>
      </c>
      <c r="D72" s="63"/>
      <c r="E72" s="34"/>
      <c r="F72" s="34">
        <f>SUM(B72:E72)</f>
        <v>4583</v>
      </c>
      <c r="G72" s="33"/>
      <c r="H72" s="33"/>
      <c r="I72" s="180">
        <v>800</v>
      </c>
      <c r="J72" s="227"/>
      <c r="K72" s="66">
        <v>32</v>
      </c>
      <c r="L72" s="67">
        <v>84</v>
      </c>
      <c r="M72" s="5">
        <f>L72+K72</f>
        <v>116</v>
      </c>
    </row>
    <row r="73" spans="1:15" ht="18.75">
      <c r="A73" s="10" t="s">
        <v>50</v>
      </c>
      <c r="B73" s="8"/>
      <c r="C73" s="8"/>
      <c r="D73" s="63"/>
      <c r="E73" s="34">
        <v>49</v>
      </c>
      <c r="F73" s="34"/>
      <c r="G73" s="33"/>
      <c r="H73" s="33"/>
      <c r="I73" s="180">
        <v>1265</v>
      </c>
      <c r="J73" s="227"/>
      <c r="K73" s="9">
        <f>K71/K72*100-100</f>
        <v>-100</v>
      </c>
      <c r="L73" s="9">
        <f>L71/L72*100-100</f>
        <v>-90.476190476190482</v>
      </c>
      <c r="M73" s="9">
        <f>M71/M72*100-100</f>
        <v>-93.103448275862064</v>
      </c>
    </row>
    <row r="74" spans="1:15" ht="18.75">
      <c r="A74" s="10" t="s">
        <v>50</v>
      </c>
      <c r="B74" s="8">
        <f>B71+B72</f>
        <v>19248</v>
      </c>
      <c r="C74" s="8">
        <f>C71+C72</f>
        <v>8285</v>
      </c>
      <c r="D74" s="8">
        <f>D71+D72</f>
        <v>1800</v>
      </c>
      <c r="E74" s="8">
        <f>E71+E72</f>
        <v>0</v>
      </c>
      <c r="F74" s="34">
        <f>SUM(B74:E74)</f>
        <v>29333</v>
      </c>
      <c r="G74" s="33"/>
      <c r="H74" s="33"/>
      <c r="I74" s="180">
        <v>9790</v>
      </c>
      <c r="J74" s="227"/>
      <c r="K74" s="227"/>
      <c r="L74" s="227"/>
    </row>
    <row r="75" spans="1:15" ht="15.75" customHeight="1">
      <c r="I75" s="180">
        <v>469</v>
      </c>
      <c r="J75" s="227"/>
      <c r="K75" s="227"/>
      <c r="L75" s="227"/>
    </row>
    <row r="76" spans="1:15" ht="18.75">
      <c r="A76" s="7" t="s">
        <v>51</v>
      </c>
      <c r="B76" s="6"/>
      <c r="C76" s="6">
        <v>8</v>
      </c>
      <c r="I76" s="181">
        <v>59</v>
      </c>
    </row>
    <row r="77" spans="1:15" ht="15.75" customHeight="1">
      <c r="I77" s="181">
        <v>937</v>
      </c>
    </row>
    <row r="78" spans="1:15" ht="15.75" customHeight="1">
      <c r="I78" s="181">
        <v>15</v>
      </c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227"/>
      <c r="F80" s="227"/>
      <c r="G80" s="227"/>
      <c r="H80" s="227"/>
      <c r="I80" s="183">
        <f>SUM(I71:I79)</f>
        <v>49940</v>
      </c>
      <c r="J80" s="92"/>
      <c r="K80" s="93"/>
    </row>
    <row r="81" spans="1:15" ht="23.25">
      <c r="A81" s="687"/>
      <c r="B81" s="685"/>
      <c r="C81" s="686"/>
      <c r="D81" s="685"/>
      <c r="E81" s="227"/>
      <c r="F81" s="227"/>
      <c r="G81" s="227"/>
      <c r="H81" s="227"/>
      <c r="I81" s="227"/>
      <c r="J81" s="92"/>
      <c r="K81" s="93"/>
    </row>
    <row r="82" spans="1:15" ht="23.25">
      <c r="A82" s="687"/>
      <c r="B82" s="685"/>
      <c r="C82" s="686"/>
      <c r="D82" s="685"/>
      <c r="E82" s="227"/>
      <c r="F82" s="227"/>
      <c r="G82" s="227"/>
      <c r="H82" s="227"/>
      <c r="I82" s="227"/>
      <c r="J82" s="94"/>
      <c r="K82" s="93"/>
    </row>
    <row r="83" spans="1:15" ht="24">
      <c r="A83" s="684"/>
      <c r="B83" s="685"/>
      <c r="C83" s="686"/>
      <c r="D83" s="685"/>
      <c r="E83" s="227"/>
      <c r="F83" s="227"/>
      <c r="G83" s="227"/>
      <c r="H83" s="227"/>
      <c r="I83" s="227"/>
      <c r="J83" s="93"/>
      <c r="K83" s="93"/>
    </row>
    <row r="84" spans="1:15" ht="24">
      <c r="A84" s="684"/>
      <c r="B84" s="685"/>
      <c r="C84" s="686"/>
      <c r="D84" s="685"/>
      <c r="E84" s="227"/>
      <c r="F84" s="227"/>
      <c r="G84" s="227"/>
      <c r="H84" s="227"/>
      <c r="I84" s="227"/>
      <c r="J84" s="93"/>
      <c r="K84" s="93"/>
    </row>
    <row r="85" spans="1:15" ht="24">
      <c r="A85" s="684"/>
      <c r="B85" s="685"/>
      <c r="C85" s="686"/>
      <c r="D85" s="685"/>
      <c r="E85" s="227"/>
      <c r="F85" s="227"/>
      <c r="G85" s="227"/>
      <c r="H85" s="227"/>
      <c r="I85" s="227"/>
      <c r="J85" s="93"/>
      <c r="K85" s="9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2:15" ht="15.75" customHeight="1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2:15" ht="15.75" customHeight="1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2:15" ht="15.75" customHeight="1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2:15" ht="15.75" customHeight="1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2:15" ht="15.75" customHeight="1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2:15" ht="15.75" customHeight="1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2:15" ht="15.75" customHeight="1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2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2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2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2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2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2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2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2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2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85:B85"/>
    <mergeCell ref="C85:D85"/>
    <mergeCell ref="A82:B82"/>
    <mergeCell ref="C82:D82"/>
    <mergeCell ref="A83:B83"/>
    <mergeCell ref="C83:D83"/>
    <mergeCell ref="A84:B84"/>
    <mergeCell ref="C84:D84"/>
    <mergeCell ref="L65:M65"/>
    <mergeCell ref="N65:O65"/>
    <mergeCell ref="K78:L78"/>
    <mergeCell ref="K79:L79"/>
    <mergeCell ref="A80:D80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37:J37"/>
    <mergeCell ref="I38:J38"/>
    <mergeCell ref="I39:J39"/>
    <mergeCell ref="A1:J1"/>
    <mergeCell ref="O1:V1"/>
    <mergeCell ref="AA1:AH1"/>
    <mergeCell ref="AN1:AU1"/>
    <mergeCell ref="A2:J2"/>
    <mergeCell ref="O2:V2"/>
    <mergeCell ref="AA2:AH2"/>
    <mergeCell ref="AN2:AU2"/>
  </mergeCells>
  <pageMargins left="0.31496062992125984" right="0.19685039370078741" top="0.74803149606299213" bottom="0.74803149606299213" header="0" footer="0"/>
  <pageSetup paperSize="9" scale="8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7"/>
  <sheetViews>
    <sheetView topLeftCell="A8" zoomScale="110" zoomScaleNormal="110" zoomScaleSheetLayoutView="110" workbookViewId="0">
      <selection activeCell="D30" sqref="D30"/>
    </sheetView>
  </sheetViews>
  <sheetFormatPr defaultColWidth="14.42578125" defaultRowHeight="15" customHeight="1"/>
  <cols>
    <col min="1" max="1" width="11.5703125" bestFit="1" customWidth="1"/>
    <col min="2" max="3" width="12.85546875" customWidth="1"/>
    <col min="4" max="4" width="16.7109375" customWidth="1"/>
    <col min="5" max="5" width="10.5703125" customWidth="1"/>
    <col min="6" max="6" width="9.85546875" customWidth="1"/>
    <col min="7" max="7" width="12.42578125" customWidth="1"/>
    <col min="8" max="8" width="21.28515625" bestFit="1" customWidth="1"/>
    <col min="9" max="9" width="8.7109375" customWidth="1"/>
    <col min="10" max="10" width="10.85546875" bestFit="1" customWidth="1"/>
    <col min="11" max="11" width="10.85546875" customWidth="1"/>
    <col min="12" max="12" width="8.7109375" customWidth="1"/>
    <col min="13" max="13" width="11" bestFit="1" customWidth="1"/>
    <col min="15" max="15" width="16.7109375" bestFit="1" customWidth="1"/>
  </cols>
  <sheetData>
    <row r="1" spans="1:21" ht="20.25" customHeight="1">
      <c r="A1" s="660" t="s">
        <v>251</v>
      </c>
      <c r="B1" s="661"/>
      <c r="C1" s="661"/>
      <c r="D1" s="661"/>
      <c r="E1" s="661"/>
      <c r="F1" s="661"/>
      <c r="G1" s="661"/>
      <c r="H1" s="661"/>
      <c r="J1" s="14"/>
      <c r="K1" s="14"/>
    </row>
    <row r="2" spans="1:21" ht="27">
      <c r="A2" s="236" t="s">
        <v>52</v>
      </c>
      <c r="B2" s="217" t="s">
        <v>53</v>
      </c>
      <c r="C2" s="662" t="s">
        <v>54</v>
      </c>
      <c r="D2" s="662"/>
      <c r="E2" s="218" t="s">
        <v>55</v>
      </c>
      <c r="F2" s="236" t="s">
        <v>56</v>
      </c>
      <c r="G2" s="236" t="s">
        <v>57</v>
      </c>
      <c r="H2" s="236" t="s">
        <v>58</v>
      </c>
    </row>
    <row r="3" spans="1:21" ht="27">
      <c r="A3" s="19"/>
      <c r="B3" s="219"/>
      <c r="C3" s="663"/>
      <c r="D3" s="663"/>
      <c r="E3" s="121"/>
      <c r="F3" s="19"/>
      <c r="G3" s="19"/>
      <c r="H3" s="238" t="s">
        <v>246</v>
      </c>
    </row>
    <row r="4" spans="1:21">
      <c r="A4" s="19"/>
      <c r="B4" s="219"/>
      <c r="C4" s="659"/>
      <c r="D4" s="659"/>
      <c r="E4" s="121"/>
      <c r="F4" s="19"/>
      <c r="G4" s="19"/>
      <c r="H4" s="20"/>
      <c r="L4" s="15"/>
      <c r="M4" s="16"/>
    </row>
    <row r="5" spans="1:21" ht="18.75">
      <c r="A5" s="19"/>
      <c r="B5" s="219"/>
      <c r="C5" s="664" t="s">
        <v>91</v>
      </c>
      <c r="D5" s="664"/>
      <c r="E5" s="121"/>
      <c r="F5" s="19"/>
      <c r="G5" s="19"/>
      <c r="H5" s="20"/>
      <c r="J5" s="129"/>
      <c r="L5" s="15"/>
      <c r="M5" s="16"/>
      <c r="N5">
        <v>440</v>
      </c>
      <c r="O5">
        <v>517</v>
      </c>
      <c r="P5">
        <v>520</v>
      </c>
      <c r="Q5">
        <v>1210</v>
      </c>
      <c r="R5">
        <v>80</v>
      </c>
      <c r="T5">
        <v>70</v>
      </c>
      <c r="U5">
        <v>1185</v>
      </c>
    </row>
    <row r="6" spans="1:21">
      <c r="A6" s="19"/>
      <c r="B6" s="237"/>
      <c r="C6" s="665"/>
      <c r="D6" s="665"/>
      <c r="E6" s="19"/>
      <c r="F6" s="19"/>
      <c r="G6" s="19"/>
      <c r="H6" s="20"/>
      <c r="J6" s="129"/>
      <c r="L6" s="15"/>
      <c r="M6" s="16"/>
      <c r="O6">
        <v>522</v>
      </c>
      <c r="P6">
        <v>530</v>
      </c>
      <c r="Q6">
        <v>1200</v>
      </c>
      <c r="R6">
        <v>120</v>
      </c>
      <c r="T6">
        <v>100</v>
      </c>
      <c r="U6">
        <v>1205</v>
      </c>
    </row>
    <row r="7" spans="1:21">
      <c r="A7" s="19">
        <v>61</v>
      </c>
      <c r="B7" s="237">
        <v>18.45</v>
      </c>
      <c r="C7" s="666" t="s">
        <v>148</v>
      </c>
      <c r="D7" s="667"/>
      <c r="E7" s="19">
        <v>107.23</v>
      </c>
      <c r="F7" s="19">
        <v>0</v>
      </c>
      <c r="G7" s="19">
        <v>10</v>
      </c>
      <c r="H7" s="238" t="s">
        <v>230</v>
      </c>
      <c r="J7" s="117"/>
      <c r="L7" s="15"/>
      <c r="M7" s="16"/>
      <c r="O7">
        <v>538</v>
      </c>
      <c r="P7">
        <v>510</v>
      </c>
      <c r="Q7">
        <v>1220</v>
      </c>
      <c r="R7">
        <v>110</v>
      </c>
      <c r="T7">
        <v>84</v>
      </c>
      <c r="U7">
        <v>1205</v>
      </c>
    </row>
    <row r="8" spans="1:21">
      <c r="A8" s="19" t="s">
        <v>101</v>
      </c>
      <c r="B8" s="219">
        <v>5.3</v>
      </c>
      <c r="C8" s="659" t="s">
        <v>60</v>
      </c>
      <c r="D8" s="659"/>
      <c r="E8" s="121">
        <v>519.36</v>
      </c>
      <c r="F8" s="19">
        <v>13</v>
      </c>
      <c r="G8" s="19">
        <v>519.36</v>
      </c>
      <c r="H8" s="20" t="s">
        <v>59</v>
      </c>
      <c r="J8" s="117">
        <v>1</v>
      </c>
      <c r="L8" s="15"/>
      <c r="M8" s="16"/>
      <c r="T8">
        <v>1186</v>
      </c>
      <c r="U8">
        <v>80</v>
      </c>
    </row>
    <row r="9" spans="1:21">
      <c r="A9" s="19"/>
      <c r="B9" s="219"/>
      <c r="C9" s="668"/>
      <c r="D9" s="669"/>
      <c r="E9" s="121"/>
      <c r="F9" s="19"/>
      <c r="G9" s="19"/>
      <c r="H9" s="20"/>
      <c r="J9" s="129"/>
      <c r="L9" s="15"/>
      <c r="M9" s="16"/>
      <c r="Q9">
        <v>100</v>
      </c>
      <c r="R9">
        <v>1230</v>
      </c>
      <c r="T9">
        <v>100</v>
      </c>
      <c r="U9">
        <v>1190</v>
      </c>
    </row>
    <row r="10" spans="1:21" ht="18.75">
      <c r="A10" s="19"/>
      <c r="B10" s="219"/>
      <c r="C10" s="664" t="s">
        <v>21</v>
      </c>
      <c r="D10" s="664"/>
      <c r="E10" s="121"/>
      <c r="F10" s="19"/>
      <c r="G10" s="19"/>
      <c r="H10" s="20"/>
      <c r="J10" s="129"/>
      <c r="L10" s="15"/>
      <c r="M10" s="16"/>
      <c r="Q10">
        <v>80</v>
      </c>
      <c r="R10">
        <v>1210</v>
      </c>
    </row>
    <row r="11" spans="1:21">
      <c r="A11" s="19">
        <v>70</v>
      </c>
      <c r="B11" s="219">
        <v>7</v>
      </c>
      <c r="C11" s="659" t="s">
        <v>151</v>
      </c>
      <c r="D11" s="659"/>
      <c r="E11" s="121">
        <v>135.61000000000001</v>
      </c>
      <c r="F11" s="19">
        <v>2</v>
      </c>
      <c r="G11" s="19">
        <f>F11*E11</f>
        <v>271.22000000000003</v>
      </c>
      <c r="H11" s="20" t="s">
        <v>232</v>
      </c>
      <c r="J11" s="129">
        <v>1</v>
      </c>
      <c r="L11" s="15"/>
      <c r="M11" s="16"/>
      <c r="Q11">
        <v>80</v>
      </c>
      <c r="R11">
        <v>1210</v>
      </c>
    </row>
    <row r="12" spans="1:21">
      <c r="A12" s="19">
        <v>72</v>
      </c>
      <c r="B12" s="219">
        <v>8</v>
      </c>
      <c r="C12" s="659" t="s">
        <v>151</v>
      </c>
      <c r="D12" s="659"/>
      <c r="E12" s="121">
        <v>140.62</v>
      </c>
      <c r="F12" s="19">
        <v>2</v>
      </c>
      <c r="G12" s="19">
        <f>F12*E12</f>
        <v>281.24</v>
      </c>
      <c r="H12" s="20" t="s">
        <v>59</v>
      </c>
      <c r="J12" s="129">
        <v>1</v>
      </c>
      <c r="L12" s="15"/>
      <c r="M12" s="16"/>
      <c r="Q12">
        <v>100</v>
      </c>
      <c r="R12">
        <v>1210</v>
      </c>
      <c r="T12">
        <v>1210</v>
      </c>
      <c r="U12">
        <v>100</v>
      </c>
    </row>
    <row r="13" spans="1:21">
      <c r="A13" s="19">
        <v>73</v>
      </c>
      <c r="B13" s="219">
        <v>14</v>
      </c>
      <c r="C13" s="659" t="s">
        <v>244</v>
      </c>
      <c r="D13" s="659"/>
      <c r="E13" s="121">
        <v>239.28</v>
      </c>
      <c r="F13" s="19">
        <v>1</v>
      </c>
      <c r="G13" s="19">
        <f>F13*E13</f>
        <v>239.28</v>
      </c>
      <c r="H13" s="20" t="s">
        <v>247</v>
      </c>
      <c r="J13" s="129"/>
      <c r="L13" s="15"/>
      <c r="M13" s="16"/>
    </row>
    <row r="14" spans="1:21">
      <c r="A14" s="19" t="s">
        <v>150</v>
      </c>
      <c r="B14" s="219">
        <v>13.3</v>
      </c>
      <c r="C14" s="659" t="s">
        <v>146</v>
      </c>
      <c r="D14" s="659"/>
      <c r="E14" s="121">
        <v>433.34</v>
      </c>
      <c r="F14" s="19">
        <v>6</v>
      </c>
      <c r="G14" s="19">
        <v>433.34</v>
      </c>
      <c r="H14" s="20" t="s">
        <v>59</v>
      </c>
      <c r="J14" s="117">
        <v>1</v>
      </c>
      <c r="L14" s="15"/>
      <c r="M14" s="16"/>
      <c r="Q14">
        <v>120</v>
      </c>
      <c r="R14">
        <v>1267</v>
      </c>
      <c r="T14">
        <v>120</v>
      </c>
      <c r="U14">
        <v>1225</v>
      </c>
    </row>
    <row r="15" spans="1:21">
      <c r="A15" s="11">
        <v>79</v>
      </c>
      <c r="B15" s="12">
        <v>10.3</v>
      </c>
      <c r="C15" s="670" t="s">
        <v>147</v>
      </c>
      <c r="D15" s="671"/>
      <c r="E15" s="11">
        <v>34.83</v>
      </c>
      <c r="F15" s="11">
        <v>2</v>
      </c>
      <c r="G15" s="11">
        <v>34.83</v>
      </c>
      <c r="H15" s="13" t="s">
        <v>59</v>
      </c>
      <c r="J15" s="117"/>
      <c r="L15" s="15"/>
      <c r="M15" s="16"/>
      <c r="T15">
        <v>100</v>
      </c>
      <c r="U15">
        <v>1140</v>
      </c>
    </row>
    <row r="16" spans="1:21">
      <c r="A16" s="19">
        <v>80</v>
      </c>
      <c r="B16" s="219">
        <v>15.1</v>
      </c>
      <c r="C16" s="672" t="s">
        <v>62</v>
      </c>
      <c r="D16" s="672"/>
      <c r="E16" s="121">
        <v>49.76</v>
      </c>
      <c r="F16" s="19">
        <v>2</v>
      </c>
      <c r="G16" s="19">
        <v>49.76</v>
      </c>
      <c r="H16" s="20" t="s">
        <v>59</v>
      </c>
      <c r="J16" s="117"/>
      <c r="L16" s="15"/>
      <c r="M16" s="16"/>
      <c r="T16">
        <v>1230</v>
      </c>
      <c r="U16">
        <v>110</v>
      </c>
    </row>
    <row r="17" spans="1:21">
      <c r="A17" s="19">
        <v>82</v>
      </c>
      <c r="B17" s="219">
        <v>15.5</v>
      </c>
      <c r="C17" s="672" t="s">
        <v>63</v>
      </c>
      <c r="D17" s="672"/>
      <c r="E17" s="121">
        <v>44.76</v>
      </c>
      <c r="F17" s="19">
        <v>2</v>
      </c>
      <c r="G17" s="19">
        <v>44.76</v>
      </c>
      <c r="H17" s="20" t="s">
        <v>59</v>
      </c>
      <c r="J17" s="117"/>
      <c r="L17" s="15"/>
      <c r="M17" s="16"/>
      <c r="T17">
        <v>140</v>
      </c>
      <c r="U17">
        <v>1290</v>
      </c>
    </row>
    <row r="18" spans="1:21">
      <c r="A18" s="19"/>
      <c r="B18" s="237"/>
      <c r="C18" s="673"/>
      <c r="D18" s="674"/>
      <c r="E18" s="19"/>
      <c r="F18" s="19"/>
      <c r="G18" s="19"/>
      <c r="H18" s="20"/>
      <c r="J18" s="117"/>
      <c r="L18" s="15"/>
      <c r="M18" s="16"/>
    </row>
    <row r="19" spans="1:21">
      <c r="A19" s="19"/>
      <c r="B19" s="219"/>
      <c r="C19" s="659"/>
      <c r="D19" s="659"/>
      <c r="E19" s="121"/>
      <c r="F19" s="19"/>
      <c r="G19" s="19"/>
      <c r="H19" s="20"/>
      <c r="J19" s="117"/>
      <c r="L19" s="15"/>
      <c r="M19" s="16"/>
    </row>
    <row r="20" spans="1:21" ht="13.5" customHeight="1">
      <c r="A20" s="19"/>
      <c r="B20" s="219"/>
      <c r="C20" s="663"/>
      <c r="D20" s="663"/>
      <c r="E20" s="122"/>
      <c r="F20" s="11"/>
      <c r="G20" s="11"/>
      <c r="H20" s="20"/>
      <c r="J20" s="15"/>
      <c r="L20" s="15"/>
      <c r="M20" s="17"/>
      <c r="N20" s="64"/>
      <c r="O20" s="65"/>
      <c r="P20" s="17"/>
      <c r="Q20" s="17"/>
      <c r="R20" s="17"/>
      <c r="S20" s="18"/>
    </row>
    <row r="21" spans="1:21" ht="15" customHeight="1">
      <c r="A21" s="19"/>
      <c r="B21" s="219"/>
      <c r="C21" s="662" t="s">
        <v>61</v>
      </c>
      <c r="D21" s="662"/>
      <c r="E21" s="121"/>
      <c r="F21" s="19">
        <f>SUM(F4:F19)</f>
        <v>30</v>
      </c>
      <c r="G21" s="19">
        <f>SUM(G4:G19)</f>
        <v>1883.79</v>
      </c>
      <c r="H21" s="20"/>
    </row>
    <row r="24" spans="1:21" ht="19.5" customHeight="1">
      <c r="A24" s="675" t="s">
        <v>114</v>
      </c>
      <c r="B24" s="676"/>
      <c r="C24" s="676"/>
      <c r="D24" s="676"/>
      <c r="E24" s="676"/>
      <c r="F24" s="676"/>
      <c r="J24" s="239" t="s">
        <v>124</v>
      </c>
      <c r="K24" s="677">
        <v>45202</v>
      </c>
      <c r="L24" s="677"/>
    </row>
    <row r="25" spans="1:21" ht="49.5">
      <c r="A25" s="240" t="s">
        <v>119</v>
      </c>
      <c r="B25" s="241" t="s">
        <v>53</v>
      </c>
      <c r="C25" s="241" t="s">
        <v>113</v>
      </c>
      <c r="D25" s="241" t="s">
        <v>4</v>
      </c>
      <c r="E25" s="241" t="s">
        <v>5</v>
      </c>
      <c r="F25" s="241" t="s">
        <v>115</v>
      </c>
      <c r="G25" s="114" t="s">
        <v>7</v>
      </c>
      <c r="H25" s="240" t="s">
        <v>116</v>
      </c>
      <c r="I25" s="678" t="s">
        <v>140</v>
      </c>
      <c r="J25" s="678"/>
      <c r="K25" s="678" t="s">
        <v>141</v>
      </c>
      <c r="L25" s="678"/>
      <c r="O25" s="678" t="s">
        <v>125</v>
      </c>
      <c r="P25" s="678"/>
      <c r="Q25" s="678" t="s">
        <v>126</v>
      </c>
      <c r="R25" s="678"/>
    </row>
    <row r="26" spans="1:21" ht="20.100000000000001" customHeight="1">
      <c r="A26" s="88">
        <v>1</v>
      </c>
      <c r="B26" s="123">
        <v>7</v>
      </c>
      <c r="C26" s="113">
        <v>216</v>
      </c>
      <c r="D26" s="19">
        <v>4055</v>
      </c>
      <c r="E26" s="19">
        <v>39</v>
      </c>
      <c r="F26" s="119">
        <v>232.2</v>
      </c>
      <c r="G26" s="115">
        <f>D26/F26</f>
        <v>17.463393626184324</v>
      </c>
      <c r="H26" s="34">
        <v>1</v>
      </c>
      <c r="I26" s="679" t="s">
        <v>129</v>
      </c>
      <c r="J26" s="679"/>
      <c r="K26" s="679" t="s">
        <v>152</v>
      </c>
      <c r="L26" s="679"/>
      <c r="O26" s="679" t="s">
        <v>127</v>
      </c>
      <c r="P26" s="679"/>
      <c r="Q26" s="679" t="s">
        <v>136</v>
      </c>
      <c r="R26" s="679"/>
      <c r="S26">
        <v>434</v>
      </c>
      <c r="T26" s="15" t="s">
        <v>131</v>
      </c>
    </row>
    <row r="27" spans="1:21" ht="20.100000000000001" customHeight="1">
      <c r="A27" s="88">
        <v>2</v>
      </c>
      <c r="B27" s="123">
        <v>15.45</v>
      </c>
      <c r="C27" s="113" t="s">
        <v>245</v>
      </c>
      <c r="D27" s="113" t="s">
        <v>245</v>
      </c>
      <c r="E27" s="113" t="s">
        <v>245</v>
      </c>
      <c r="F27" s="113" t="s">
        <v>245</v>
      </c>
      <c r="G27" s="113" t="s">
        <v>245</v>
      </c>
      <c r="H27" s="34"/>
      <c r="I27" s="679" t="s">
        <v>128</v>
      </c>
      <c r="J27" s="679"/>
      <c r="K27" s="679" t="s">
        <v>138</v>
      </c>
      <c r="L27" s="679"/>
      <c r="O27" s="679" t="s">
        <v>128</v>
      </c>
      <c r="P27" s="679"/>
      <c r="Q27" s="679" t="s">
        <v>137</v>
      </c>
      <c r="R27" s="679"/>
      <c r="S27">
        <v>60</v>
      </c>
      <c r="T27" s="15" t="s">
        <v>132</v>
      </c>
    </row>
    <row r="28" spans="1:21" ht="20.100000000000001" customHeight="1">
      <c r="A28" s="88"/>
      <c r="B28" s="123"/>
      <c r="C28" s="113"/>
      <c r="D28" s="19"/>
      <c r="E28" s="19"/>
      <c r="F28" s="119"/>
      <c r="G28" s="115"/>
      <c r="H28" s="34"/>
      <c r="I28" s="680"/>
      <c r="J28" s="681"/>
      <c r="K28" s="679"/>
      <c r="L28" s="679"/>
      <c r="O28" s="679" t="s">
        <v>129</v>
      </c>
      <c r="P28" s="679"/>
      <c r="Q28" s="679" t="s">
        <v>138</v>
      </c>
      <c r="R28" s="679"/>
      <c r="S28">
        <v>170</v>
      </c>
      <c r="T28" s="15" t="s">
        <v>133</v>
      </c>
    </row>
    <row r="29" spans="1:21" ht="20.100000000000001" customHeight="1">
      <c r="A29" s="34"/>
      <c r="B29" s="119"/>
      <c r="C29" s="113"/>
      <c r="D29" s="19"/>
      <c r="E29" s="19"/>
      <c r="F29" s="119"/>
      <c r="G29" s="115"/>
      <c r="H29" s="34"/>
      <c r="I29" s="679"/>
      <c r="J29" s="679"/>
      <c r="K29" s="679"/>
      <c r="L29" s="679"/>
      <c r="O29" s="679" t="s">
        <v>130</v>
      </c>
      <c r="P29" s="679"/>
      <c r="Q29" s="679" t="s">
        <v>139</v>
      </c>
      <c r="R29" s="679"/>
      <c r="S29">
        <v>1078</v>
      </c>
      <c r="T29" s="15" t="s">
        <v>134</v>
      </c>
    </row>
    <row r="30" spans="1:21" ht="20.100000000000001" customHeight="1">
      <c r="A30" s="34"/>
      <c r="B30" s="116"/>
      <c r="C30" s="116"/>
      <c r="D30" s="116">
        <f>SUM(D26:D29)</f>
        <v>4055</v>
      </c>
      <c r="E30" s="116">
        <f>SUM(E26:E29)</f>
        <v>39</v>
      </c>
      <c r="F30" s="119">
        <f>SUM(F26:F29)</f>
        <v>232.2</v>
      </c>
      <c r="G30" s="115">
        <f t="shared" ref="G30" si="0">D30/F30</f>
        <v>17.463393626184324</v>
      </c>
      <c r="H30" s="116">
        <f>SUM(H26:H29)</f>
        <v>1</v>
      </c>
      <c r="I30" s="682"/>
      <c r="J30" s="682"/>
      <c r="K30" s="682"/>
      <c r="L30" s="682"/>
      <c r="O30" s="680" t="s">
        <v>142</v>
      </c>
      <c r="P30" s="681"/>
      <c r="Q30" s="679" t="s">
        <v>152</v>
      </c>
      <c r="R30" s="679"/>
      <c r="S30">
        <v>191</v>
      </c>
      <c r="T30" s="15" t="s">
        <v>135</v>
      </c>
    </row>
    <row r="33" spans="1:7" ht="15" customHeight="1">
      <c r="A33" s="683" t="s">
        <v>154</v>
      </c>
      <c r="B33" s="683"/>
      <c r="C33" s="683"/>
      <c r="D33" s="683"/>
      <c r="E33" s="683"/>
      <c r="F33" s="683"/>
      <c r="G33" s="683"/>
    </row>
    <row r="34" spans="1:7" ht="15" customHeight="1">
      <c r="A34" s="241" t="s">
        <v>113</v>
      </c>
      <c r="B34" s="241" t="s">
        <v>3</v>
      </c>
      <c r="C34" s="241" t="s">
        <v>155</v>
      </c>
      <c r="D34" s="683" t="s">
        <v>156</v>
      </c>
      <c r="E34" s="683"/>
      <c r="F34" s="683" t="s">
        <v>157</v>
      </c>
      <c r="G34" s="683"/>
    </row>
    <row r="35" spans="1:7" ht="16.5">
      <c r="A35" s="88" t="s">
        <v>234</v>
      </c>
      <c r="B35" s="238" t="s">
        <v>36</v>
      </c>
      <c r="C35" s="19">
        <v>167</v>
      </c>
      <c r="D35" s="683" t="s">
        <v>235</v>
      </c>
      <c r="E35" s="683"/>
      <c r="F35" s="683" t="s">
        <v>236</v>
      </c>
      <c r="G35" s="683"/>
    </row>
    <row r="41" spans="1:7" ht="15" customHeight="1">
      <c r="A41">
        <v>3183</v>
      </c>
      <c r="B41">
        <v>3441</v>
      </c>
      <c r="C41">
        <v>3378</v>
      </c>
      <c r="D41">
        <v>1779</v>
      </c>
      <c r="E41">
        <v>80</v>
      </c>
    </row>
    <row r="42" spans="1:7" ht="15" customHeight="1">
      <c r="A42">
        <v>1326</v>
      </c>
      <c r="B42">
        <v>2593</v>
      </c>
      <c r="C42">
        <v>5129</v>
      </c>
      <c r="D42">
        <v>2003</v>
      </c>
      <c r="E42">
        <v>534</v>
      </c>
    </row>
    <row r="43" spans="1:7" ht="15" customHeight="1">
      <c r="A43">
        <v>2606</v>
      </c>
      <c r="B43">
        <v>2842</v>
      </c>
      <c r="C43">
        <v>6482</v>
      </c>
      <c r="E43">
        <v>528</v>
      </c>
    </row>
    <row r="44" spans="1:7" ht="15" customHeight="1">
      <c r="A44">
        <v>2120</v>
      </c>
      <c r="B44">
        <v>876</v>
      </c>
      <c r="C44">
        <v>2275</v>
      </c>
      <c r="E44">
        <v>-12</v>
      </c>
    </row>
    <row r="45" spans="1:7" ht="15" customHeight="1">
      <c r="A45">
        <v>113</v>
      </c>
      <c r="B45">
        <v>702</v>
      </c>
      <c r="C45">
        <v>7221</v>
      </c>
    </row>
    <row r="46" spans="1:7" ht="15" customHeight="1">
      <c r="A46">
        <v>1694</v>
      </c>
      <c r="B46">
        <v>8744</v>
      </c>
      <c r="C46">
        <v>1057</v>
      </c>
    </row>
    <row r="47" spans="1:7" ht="15" customHeight="1">
      <c r="A47">
        <v>3464</v>
      </c>
      <c r="B47">
        <v>390</v>
      </c>
      <c r="C47">
        <v>9567</v>
      </c>
    </row>
    <row r="48" spans="1:7" ht="15" customHeight="1">
      <c r="A48">
        <v>4551</v>
      </c>
      <c r="B48">
        <v>1994</v>
      </c>
      <c r="C48">
        <v>1015</v>
      </c>
    </row>
    <row r="49" spans="1:2" ht="15" customHeight="1">
      <c r="A49">
        <v>640</v>
      </c>
      <c r="B49">
        <v>5825</v>
      </c>
    </row>
    <row r="50" spans="1:2" ht="15" customHeight="1">
      <c r="A50">
        <v>3629</v>
      </c>
      <c r="B50">
        <v>10310</v>
      </c>
    </row>
    <row r="51" spans="1:2" ht="15" customHeight="1">
      <c r="A51">
        <v>1391</v>
      </c>
    </row>
    <row r="52" spans="1:2" ht="15" customHeight="1">
      <c r="A52">
        <v>5610</v>
      </c>
    </row>
    <row r="53" spans="1:2" ht="15" customHeight="1">
      <c r="A53">
        <v>2973</v>
      </c>
    </row>
    <row r="54" spans="1:2" ht="15" customHeight="1">
      <c r="A54">
        <v>7022</v>
      </c>
    </row>
    <row r="55" spans="1:2" ht="15" customHeight="1">
      <c r="A55">
        <v>7510</v>
      </c>
    </row>
    <row r="56" spans="1:2" ht="15" customHeight="1">
      <c r="A56">
        <v>4285</v>
      </c>
    </row>
    <row r="57" spans="1:2" ht="15" customHeight="1">
      <c r="A57">
        <v>10971</v>
      </c>
    </row>
  </sheetData>
  <mergeCells count="52">
    <mergeCell ref="C12:D12"/>
    <mergeCell ref="A1:H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K25:L25"/>
    <mergeCell ref="C14:D14"/>
    <mergeCell ref="C15:D15"/>
    <mergeCell ref="C16:D16"/>
    <mergeCell ref="C17:D17"/>
    <mergeCell ref="C18:D18"/>
    <mergeCell ref="C19:D19"/>
    <mergeCell ref="I30:J30"/>
    <mergeCell ref="K30:L30"/>
    <mergeCell ref="O30:P30"/>
    <mergeCell ref="Q30:R30"/>
    <mergeCell ref="I27:J27"/>
    <mergeCell ref="K27:L27"/>
    <mergeCell ref="O27:P27"/>
    <mergeCell ref="Q27:R27"/>
    <mergeCell ref="I28:J28"/>
    <mergeCell ref="K28:L28"/>
    <mergeCell ref="O28:P28"/>
    <mergeCell ref="Q28:R28"/>
    <mergeCell ref="C13:D13"/>
    <mergeCell ref="I29:J29"/>
    <mergeCell ref="K29:L29"/>
    <mergeCell ref="O29:P29"/>
    <mergeCell ref="Q29:R29"/>
    <mergeCell ref="O25:P25"/>
    <mergeCell ref="Q25:R25"/>
    <mergeCell ref="I26:J26"/>
    <mergeCell ref="K26:L26"/>
    <mergeCell ref="O26:P26"/>
    <mergeCell ref="Q26:R26"/>
    <mergeCell ref="C20:D20"/>
    <mergeCell ref="C21:D21"/>
    <mergeCell ref="A24:F24"/>
    <mergeCell ref="K24:L24"/>
    <mergeCell ref="I25:J25"/>
    <mergeCell ref="A33:G33"/>
    <mergeCell ref="D34:E34"/>
    <mergeCell ref="F34:G34"/>
    <mergeCell ref="D35:E35"/>
    <mergeCell ref="F35:G35"/>
  </mergeCells>
  <printOptions horizontalCentered="1"/>
  <pageMargins left="0.23622047244094491" right="0.23622047244094491" top="0.39370078740157483" bottom="0.78740157480314965" header="0.31496062992125984" footer="0.31496062992125984"/>
  <pageSetup paperSize="5" scale="9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Y123"/>
  <sheetViews>
    <sheetView zoomScale="90" zoomScaleNormal="90" workbookViewId="0">
      <selection sqref="A1:J1"/>
    </sheetView>
  </sheetViews>
  <sheetFormatPr defaultColWidth="14.42578125" defaultRowHeight="15" customHeight="1"/>
  <cols>
    <col min="1" max="1" width="18.85546875" customWidth="1"/>
    <col min="2" max="2" width="14" customWidth="1"/>
    <col min="3" max="3" width="11.28515625" customWidth="1"/>
    <col min="4" max="6" width="13" customWidth="1"/>
    <col min="7" max="7" width="12.42578125" customWidth="1"/>
    <col min="8" max="8" width="13" customWidth="1"/>
    <col min="9" max="9" width="17.7109375" customWidth="1"/>
    <col min="10" max="10" width="13.42578125" customWidth="1"/>
    <col min="11" max="11" width="15.28515625" customWidth="1"/>
    <col min="12" max="12" width="15.140625" customWidth="1"/>
    <col min="13" max="13" width="13.42578125" customWidth="1"/>
    <col min="14" max="14" width="18.140625" customWidth="1"/>
    <col min="15" max="15" width="16.5703125" customWidth="1"/>
    <col min="23" max="23" width="10" customWidth="1"/>
    <col min="24" max="24" width="11.140625" customWidth="1"/>
    <col min="25" max="25" width="10.42578125" customWidth="1"/>
    <col min="27" max="27" width="24.5703125" customWidth="1"/>
    <col min="40" max="40" width="19.7109375" bestFit="1" customWidth="1"/>
  </cols>
  <sheetData>
    <row r="1" spans="1:51" ht="29.25" customHeight="1">
      <c r="A1" s="652" t="s">
        <v>243</v>
      </c>
      <c r="B1" s="652"/>
      <c r="C1" s="652"/>
      <c r="D1" s="652"/>
      <c r="E1" s="652"/>
      <c r="F1" s="652"/>
      <c r="G1" s="652"/>
      <c r="H1" s="652"/>
      <c r="I1" s="652"/>
      <c r="J1" s="652"/>
      <c r="O1" s="652" t="s">
        <v>89</v>
      </c>
      <c r="P1" s="652"/>
      <c r="Q1" s="652"/>
      <c r="R1" s="652"/>
      <c r="S1" s="652"/>
      <c r="T1" s="652"/>
      <c r="U1" s="652"/>
      <c r="V1" s="652"/>
      <c r="AA1" s="652" t="s">
        <v>88</v>
      </c>
      <c r="AB1" s="652"/>
      <c r="AC1" s="652"/>
      <c r="AD1" s="652"/>
      <c r="AE1" s="652"/>
      <c r="AF1" s="652"/>
      <c r="AG1" s="652"/>
      <c r="AH1" s="652"/>
      <c r="AN1" s="652" t="s">
        <v>88</v>
      </c>
      <c r="AO1" s="652"/>
      <c r="AP1" s="652"/>
      <c r="AQ1" s="652"/>
      <c r="AR1" s="652"/>
      <c r="AS1" s="652"/>
      <c r="AT1" s="652"/>
      <c r="AU1" s="652"/>
    </row>
    <row r="2" spans="1:51" ht="25.5" customHeight="1">
      <c r="A2" s="710" t="s">
        <v>0</v>
      </c>
      <c r="B2" s="710"/>
      <c r="C2" s="710"/>
      <c r="D2" s="710"/>
      <c r="E2" s="710"/>
      <c r="F2" s="710"/>
      <c r="G2" s="710"/>
      <c r="H2" s="710"/>
      <c r="I2" s="710"/>
      <c r="J2" s="710"/>
      <c r="O2" s="710" t="s">
        <v>1</v>
      </c>
      <c r="P2" s="710"/>
      <c r="Q2" s="710"/>
      <c r="R2" s="710"/>
      <c r="S2" s="710"/>
      <c r="T2" s="710"/>
      <c r="U2" s="710"/>
      <c r="V2" s="710"/>
      <c r="AA2" s="710" t="s">
        <v>20</v>
      </c>
      <c r="AB2" s="710"/>
      <c r="AC2" s="710"/>
      <c r="AD2" s="710"/>
      <c r="AE2" s="710"/>
      <c r="AF2" s="710"/>
      <c r="AG2" s="710"/>
      <c r="AH2" s="710"/>
      <c r="AN2" s="710" t="s">
        <v>117</v>
      </c>
      <c r="AO2" s="710"/>
      <c r="AP2" s="710"/>
      <c r="AQ2" s="710"/>
      <c r="AR2" s="710"/>
      <c r="AS2" s="710"/>
      <c r="AT2" s="710"/>
      <c r="AU2" s="710"/>
    </row>
    <row r="3" spans="1:51" ht="33" customHeight="1">
      <c r="A3" s="235"/>
      <c r="B3" s="705" t="s">
        <v>65</v>
      </c>
      <c r="C3" s="706"/>
      <c r="D3" s="707"/>
      <c r="E3" s="246" t="s">
        <v>65</v>
      </c>
      <c r="F3" s="705" t="s">
        <v>67</v>
      </c>
      <c r="G3" s="707"/>
      <c r="H3" s="248"/>
      <c r="I3" s="246" t="s">
        <v>66</v>
      </c>
      <c r="J3" s="36"/>
      <c r="L3" s="698" t="s">
        <v>86</v>
      </c>
      <c r="M3" s="698"/>
      <c r="O3" s="235"/>
      <c r="P3" s="699" t="s">
        <v>65</v>
      </c>
      <c r="Q3" s="699"/>
      <c r="R3" s="699"/>
      <c r="S3" s="246" t="s">
        <v>65</v>
      </c>
      <c r="T3" s="246"/>
      <c r="U3" s="246" t="s">
        <v>67</v>
      </c>
      <c r="V3" s="27"/>
      <c r="X3" s="698" t="s">
        <v>86</v>
      </c>
      <c r="Y3" s="698"/>
      <c r="AA3" s="235"/>
      <c r="AB3" s="699" t="s">
        <v>65</v>
      </c>
      <c r="AC3" s="699"/>
      <c r="AD3" s="699"/>
      <c r="AE3" s="246" t="s">
        <v>65</v>
      </c>
      <c r="AF3" s="246"/>
      <c r="AG3" s="246" t="s">
        <v>69</v>
      </c>
      <c r="AH3" s="27"/>
      <c r="AK3" s="698" t="s">
        <v>86</v>
      </c>
      <c r="AL3" s="698"/>
      <c r="AN3" s="235"/>
      <c r="AO3" s="699" t="s">
        <v>65</v>
      </c>
      <c r="AP3" s="699"/>
      <c r="AQ3" s="699"/>
      <c r="AR3" s="246" t="s">
        <v>65</v>
      </c>
      <c r="AS3" s="246"/>
      <c r="AT3" s="246" t="s">
        <v>69</v>
      </c>
      <c r="AU3" s="27"/>
      <c r="AX3" s="698" t="s">
        <v>86</v>
      </c>
      <c r="AY3" s="698"/>
    </row>
    <row r="4" spans="1:51" ht="33">
      <c r="A4" s="25" t="s">
        <v>3</v>
      </c>
      <c r="B4" s="25" t="s">
        <v>4</v>
      </c>
      <c r="C4" s="102" t="s">
        <v>5</v>
      </c>
      <c r="D4" s="247" t="s">
        <v>6</v>
      </c>
      <c r="E4" s="247" t="s">
        <v>104</v>
      </c>
      <c r="F4" s="247" t="s">
        <v>0</v>
      </c>
      <c r="G4" s="247" t="s">
        <v>68</v>
      </c>
      <c r="H4" s="247" t="s">
        <v>81</v>
      </c>
      <c r="I4" s="247" t="s">
        <v>85</v>
      </c>
      <c r="J4" s="37" t="s">
        <v>7</v>
      </c>
      <c r="L4" s="40" t="s">
        <v>4</v>
      </c>
      <c r="M4" s="40" t="s">
        <v>5</v>
      </c>
      <c r="O4" s="25" t="s">
        <v>3</v>
      </c>
      <c r="P4" s="25" t="s">
        <v>4</v>
      </c>
      <c r="Q4" s="102" t="s">
        <v>5</v>
      </c>
      <c r="R4" s="247" t="s">
        <v>6</v>
      </c>
      <c r="S4" s="247" t="s">
        <v>104</v>
      </c>
      <c r="T4" s="247" t="s">
        <v>81</v>
      </c>
      <c r="U4" s="247" t="s">
        <v>73</v>
      </c>
      <c r="V4" s="43" t="s">
        <v>7</v>
      </c>
      <c r="X4" s="40" t="s">
        <v>4</v>
      </c>
      <c r="Y4" s="40" t="s">
        <v>5</v>
      </c>
      <c r="AA4" s="25" t="s">
        <v>3</v>
      </c>
      <c r="AB4" s="25" t="s">
        <v>4</v>
      </c>
      <c r="AC4" s="102" t="s">
        <v>5</v>
      </c>
      <c r="AD4" s="247" t="s">
        <v>6</v>
      </c>
      <c r="AE4" s="247" t="s">
        <v>104</v>
      </c>
      <c r="AF4" s="247" t="s">
        <v>81</v>
      </c>
      <c r="AG4" s="247"/>
      <c r="AH4" s="43" t="s">
        <v>7</v>
      </c>
      <c r="AK4" s="40" t="s">
        <v>4</v>
      </c>
      <c r="AL4" s="40" t="s">
        <v>5</v>
      </c>
      <c r="AN4" s="25" t="s">
        <v>3</v>
      </c>
      <c r="AO4" s="25" t="s">
        <v>4</v>
      </c>
      <c r="AP4" s="102" t="s">
        <v>5</v>
      </c>
      <c r="AQ4" s="247" t="s">
        <v>6</v>
      </c>
      <c r="AR4" s="247" t="s">
        <v>104</v>
      </c>
      <c r="AS4" s="247" t="s">
        <v>81</v>
      </c>
      <c r="AT4" s="247"/>
      <c r="AU4" s="43" t="s">
        <v>7</v>
      </c>
      <c r="AX4" s="40" t="s">
        <v>4</v>
      </c>
      <c r="AY4" s="40" t="s">
        <v>5</v>
      </c>
    </row>
    <row r="5" spans="1:51" ht="24.75" customHeight="1">
      <c r="A5" s="26" t="s">
        <v>8</v>
      </c>
      <c r="B5" s="23">
        <v>6326</v>
      </c>
      <c r="C5" s="24">
        <v>92</v>
      </c>
      <c r="D5" s="24"/>
      <c r="E5" s="24">
        <v>338</v>
      </c>
      <c r="F5" s="24"/>
      <c r="G5" s="24"/>
      <c r="H5" s="22">
        <f t="shared" ref="H5:H18" si="0">B5-D5</f>
        <v>6326</v>
      </c>
      <c r="I5" s="22">
        <f t="shared" ref="I5:I18" si="1">G5+F5</f>
        <v>0</v>
      </c>
      <c r="J5" s="38">
        <f>B5/928.72</f>
        <v>6.8115255405288995</v>
      </c>
      <c r="K5" s="243"/>
      <c r="L5" s="243"/>
      <c r="M5" s="243"/>
      <c r="N5" s="243"/>
      <c r="O5" s="26" t="s">
        <v>70</v>
      </c>
      <c r="P5" s="23">
        <v>19839</v>
      </c>
      <c r="Q5" s="24">
        <v>159</v>
      </c>
      <c r="R5" s="24"/>
      <c r="S5" s="24"/>
      <c r="T5" s="22">
        <f t="shared" ref="T5:T28" si="2">P5-R5</f>
        <v>19839</v>
      </c>
      <c r="U5" s="24"/>
      <c r="V5" s="44">
        <f>P5/1191.62</f>
        <v>16.648763867675939</v>
      </c>
      <c r="AA5" s="26" t="s">
        <v>143</v>
      </c>
      <c r="AB5" s="89">
        <v>20067</v>
      </c>
      <c r="AC5" s="89">
        <v>207</v>
      </c>
      <c r="AD5" s="89"/>
      <c r="AE5" s="89">
        <v>1284</v>
      </c>
      <c r="AF5" s="22">
        <f t="shared" ref="AF5:AF28" si="3">AB5-AD5</f>
        <v>20067</v>
      </c>
      <c r="AG5" s="89"/>
      <c r="AH5" s="44">
        <f>SUM(AB5:AB6)/384.4</f>
        <v>77.96305931321541</v>
      </c>
      <c r="AJ5" s="21"/>
      <c r="AN5" s="26" t="s">
        <v>82</v>
      </c>
      <c r="AO5" s="89">
        <v>17977</v>
      </c>
      <c r="AP5" s="89">
        <v>193</v>
      </c>
      <c r="AQ5" s="89"/>
      <c r="AR5" s="89">
        <v>484</v>
      </c>
      <c r="AS5" s="22">
        <f t="shared" ref="AS5:AS28" si="4">AO5-AQ5</f>
        <v>17977</v>
      </c>
      <c r="AT5" s="89"/>
      <c r="AU5" s="44">
        <f>SUM(AO5:AO6)/384.4</f>
        <v>46.766389177939651</v>
      </c>
      <c r="AW5" s="21"/>
    </row>
    <row r="6" spans="1:51" ht="24.75" customHeight="1">
      <c r="A6" s="26"/>
      <c r="B6" s="23"/>
      <c r="C6" s="24"/>
      <c r="D6" s="24"/>
      <c r="E6" s="24"/>
      <c r="F6" s="24"/>
      <c r="G6" s="24"/>
      <c r="H6" s="22">
        <f t="shared" si="0"/>
        <v>0</v>
      </c>
      <c r="I6" s="22">
        <f t="shared" si="1"/>
        <v>0</v>
      </c>
      <c r="J6" s="38"/>
      <c r="K6" s="243"/>
      <c r="L6" s="243"/>
      <c r="M6" s="243"/>
      <c r="N6" s="243"/>
      <c r="O6" s="26"/>
      <c r="P6" s="23"/>
      <c r="Q6" s="24"/>
      <c r="R6" s="24"/>
      <c r="S6" s="24"/>
      <c r="T6" s="22">
        <f t="shared" si="2"/>
        <v>0</v>
      </c>
      <c r="U6" s="24"/>
      <c r="V6" s="44"/>
      <c r="AA6" s="26" t="s">
        <v>144</v>
      </c>
      <c r="AB6" s="89">
        <v>9902</v>
      </c>
      <c r="AC6" s="89">
        <v>149</v>
      </c>
      <c r="AD6" s="89"/>
      <c r="AE6" s="89">
        <v>193</v>
      </c>
      <c r="AF6" s="22">
        <f t="shared" si="3"/>
        <v>9902</v>
      </c>
      <c r="AG6" s="89"/>
      <c r="AH6" s="44"/>
      <c r="AJ6" s="21"/>
      <c r="AN6" s="26"/>
      <c r="AO6" s="89"/>
      <c r="AP6" s="89"/>
      <c r="AQ6" s="89"/>
      <c r="AR6" s="89"/>
      <c r="AS6" s="22">
        <f t="shared" si="4"/>
        <v>0</v>
      </c>
      <c r="AT6" s="89"/>
      <c r="AU6" s="44"/>
      <c r="AW6" s="21"/>
    </row>
    <row r="7" spans="1:51" ht="24.75" customHeight="1">
      <c r="A7" s="26" t="s">
        <v>10</v>
      </c>
      <c r="B7" s="23">
        <v>4231</v>
      </c>
      <c r="C7" s="24">
        <v>99</v>
      </c>
      <c r="D7" s="24"/>
      <c r="E7" s="24"/>
      <c r="F7" s="24"/>
      <c r="G7" s="24"/>
      <c r="H7" s="22">
        <f t="shared" si="0"/>
        <v>4231</v>
      </c>
      <c r="I7" s="22">
        <f t="shared" si="1"/>
        <v>0</v>
      </c>
      <c r="J7" s="38">
        <f>B7/902.14</f>
        <v>4.6899594298002532</v>
      </c>
      <c r="K7" s="243"/>
      <c r="L7" s="243"/>
      <c r="M7" s="243"/>
      <c r="N7" s="243"/>
      <c r="O7" s="26" t="s">
        <v>8</v>
      </c>
      <c r="P7" s="23">
        <v>18164</v>
      </c>
      <c r="Q7" s="24">
        <v>255</v>
      </c>
      <c r="R7" s="24"/>
      <c r="S7" s="24">
        <v>1001</v>
      </c>
      <c r="T7" s="22">
        <f t="shared" si="2"/>
        <v>18164</v>
      </c>
      <c r="U7" s="24"/>
      <c r="V7" s="44">
        <f>P7/949.48</f>
        <v>19.130471415932931</v>
      </c>
      <c r="AA7" s="26" t="s">
        <v>145</v>
      </c>
      <c r="AB7" s="23">
        <v>5774</v>
      </c>
      <c r="AC7" s="24">
        <v>110</v>
      </c>
      <c r="AD7" s="24"/>
      <c r="AE7" s="24">
        <v>669</v>
      </c>
      <c r="AF7" s="22">
        <f t="shared" si="3"/>
        <v>5774</v>
      </c>
      <c r="AG7" s="24"/>
      <c r="AH7" s="44">
        <f>AB7/550.22</f>
        <v>10.493984224492021</v>
      </c>
      <c r="AJ7" s="21"/>
      <c r="AN7" s="26" t="s">
        <v>74</v>
      </c>
      <c r="AO7" s="23">
        <v>8464</v>
      </c>
      <c r="AP7" s="24">
        <v>131</v>
      </c>
      <c r="AQ7" s="24"/>
      <c r="AR7" s="24">
        <v>164</v>
      </c>
      <c r="AS7" s="22">
        <f t="shared" si="4"/>
        <v>8464</v>
      </c>
      <c r="AT7" s="24"/>
      <c r="AU7" s="44">
        <f>AO7/550.22</f>
        <v>15.382937733997309</v>
      </c>
      <c r="AW7" s="21"/>
    </row>
    <row r="8" spans="1:51" ht="24.75" customHeight="1">
      <c r="A8" s="26"/>
      <c r="B8" s="23"/>
      <c r="C8" s="24"/>
      <c r="D8" s="24"/>
      <c r="E8" s="24"/>
      <c r="F8" s="24"/>
      <c r="G8" s="24"/>
      <c r="H8" s="22">
        <f t="shared" si="0"/>
        <v>0</v>
      </c>
      <c r="I8" s="22">
        <f t="shared" si="1"/>
        <v>0</v>
      </c>
      <c r="J8" s="38"/>
      <c r="K8" s="243"/>
      <c r="L8" s="243"/>
      <c r="M8" s="243"/>
      <c r="N8" s="243"/>
      <c r="O8" s="26"/>
      <c r="P8" s="23"/>
      <c r="Q8" s="24"/>
      <c r="R8" s="24"/>
      <c r="S8" s="24"/>
      <c r="T8" s="22">
        <f t="shared" si="2"/>
        <v>0</v>
      </c>
      <c r="U8" s="24"/>
      <c r="V8" s="44"/>
      <c r="AA8" s="26"/>
      <c r="AB8" s="23"/>
      <c r="AC8" s="24"/>
      <c r="AD8" s="24"/>
      <c r="AE8" s="24"/>
      <c r="AF8" s="22">
        <f t="shared" si="3"/>
        <v>0</v>
      </c>
      <c r="AG8" s="24"/>
      <c r="AH8" s="44"/>
      <c r="AJ8" s="21"/>
      <c r="AN8" s="26"/>
      <c r="AO8" s="23"/>
      <c r="AP8" s="24"/>
      <c r="AQ8" s="24"/>
      <c r="AR8" s="24"/>
      <c r="AS8" s="22">
        <f t="shared" si="4"/>
        <v>0</v>
      </c>
      <c r="AT8" s="24"/>
      <c r="AU8" s="44"/>
      <c r="AW8" s="21"/>
    </row>
    <row r="9" spans="1:51" ht="24.75" customHeight="1">
      <c r="A9" s="26" t="s">
        <v>13</v>
      </c>
      <c r="B9" s="23">
        <v>10742</v>
      </c>
      <c r="C9" s="24">
        <v>119</v>
      </c>
      <c r="D9" s="24"/>
      <c r="E9" s="24">
        <v>679</v>
      </c>
      <c r="F9" s="24"/>
      <c r="G9" s="24"/>
      <c r="H9" s="22">
        <f t="shared" si="0"/>
        <v>10742</v>
      </c>
      <c r="I9" s="22">
        <f t="shared" si="1"/>
        <v>0</v>
      </c>
      <c r="J9" s="38">
        <f>B9/1006.28</f>
        <v>10.674961243391502</v>
      </c>
      <c r="K9" s="243"/>
      <c r="L9" s="243"/>
      <c r="M9" s="243"/>
      <c r="N9" s="243"/>
      <c r="O9" s="26" t="s">
        <v>10</v>
      </c>
      <c r="P9" s="23">
        <v>25337</v>
      </c>
      <c r="Q9" s="24">
        <v>228</v>
      </c>
      <c r="R9" s="24"/>
      <c r="S9" s="24">
        <v>525</v>
      </c>
      <c r="T9" s="22">
        <f t="shared" si="2"/>
        <v>25337</v>
      </c>
      <c r="U9" s="24"/>
      <c r="V9" s="44">
        <f>P9/902.14</f>
        <v>28.085441284057907</v>
      </c>
      <c r="AA9" s="26" t="s">
        <v>80</v>
      </c>
      <c r="AB9" s="23">
        <v>13483</v>
      </c>
      <c r="AC9" s="24">
        <v>319</v>
      </c>
      <c r="AD9" s="24"/>
      <c r="AE9" s="24">
        <v>706</v>
      </c>
      <c r="AF9" s="22">
        <f t="shared" si="3"/>
        <v>13483</v>
      </c>
      <c r="AG9" s="24"/>
      <c r="AH9" s="44">
        <f>AB9/555.02</f>
        <v>24.292818276818853</v>
      </c>
      <c r="AI9" s="243">
        <v>0</v>
      </c>
      <c r="AJ9" s="21"/>
      <c r="AN9" s="26" t="s">
        <v>18</v>
      </c>
      <c r="AO9" s="89">
        <v>12604</v>
      </c>
      <c r="AP9" s="89">
        <v>125</v>
      </c>
      <c r="AQ9" s="89"/>
      <c r="AR9" s="89">
        <v>489</v>
      </c>
      <c r="AS9" s="22">
        <f t="shared" si="4"/>
        <v>12604</v>
      </c>
      <c r="AT9" s="89"/>
      <c r="AU9" s="44">
        <f>AO9/862.06</f>
        <v>14.620792056237386</v>
      </c>
      <c r="AW9" s="21"/>
    </row>
    <row r="10" spans="1:51" ht="24.75" customHeight="1">
      <c r="A10" s="26"/>
      <c r="B10" s="23"/>
      <c r="C10" s="24"/>
      <c r="D10" s="24"/>
      <c r="E10" s="24"/>
      <c r="F10" s="24"/>
      <c r="G10" s="24"/>
      <c r="H10" s="22">
        <f t="shared" si="0"/>
        <v>0</v>
      </c>
      <c r="I10" s="22">
        <f t="shared" si="1"/>
        <v>0</v>
      </c>
      <c r="J10" s="38"/>
      <c r="K10" s="243"/>
      <c r="L10" s="243"/>
      <c r="M10" s="243"/>
      <c r="N10" s="243">
        <v>18443</v>
      </c>
      <c r="O10" s="26"/>
      <c r="P10" s="23"/>
      <c r="Q10" s="24"/>
      <c r="R10" s="24"/>
      <c r="S10" s="24">
        <v>124</v>
      </c>
      <c r="T10" s="22">
        <f t="shared" si="2"/>
        <v>0</v>
      </c>
      <c r="U10" s="24"/>
      <c r="V10" s="44"/>
      <c r="AA10" s="26"/>
      <c r="AB10" s="23"/>
      <c r="AC10" s="24"/>
      <c r="AD10" s="24"/>
      <c r="AE10" s="24"/>
      <c r="AF10" s="22">
        <f t="shared" si="3"/>
        <v>0</v>
      </c>
      <c r="AG10" s="24"/>
      <c r="AH10" s="44"/>
      <c r="AI10" s="243">
        <v>0</v>
      </c>
      <c r="AJ10" s="21"/>
      <c r="AN10" s="26"/>
      <c r="AO10" s="89"/>
      <c r="AP10" s="89"/>
      <c r="AQ10" s="89"/>
      <c r="AR10" s="89"/>
      <c r="AS10" s="22">
        <f t="shared" si="4"/>
        <v>0</v>
      </c>
      <c r="AT10" s="89"/>
      <c r="AU10" s="44"/>
      <c r="AW10" s="21"/>
    </row>
    <row r="11" spans="1:51" ht="24.75" customHeight="1">
      <c r="A11" s="26" t="s">
        <v>15</v>
      </c>
      <c r="B11" s="23">
        <v>5955</v>
      </c>
      <c r="C11" s="24">
        <v>120</v>
      </c>
      <c r="D11" s="24"/>
      <c r="E11" s="24">
        <v>283</v>
      </c>
      <c r="F11" s="24"/>
      <c r="G11" s="24"/>
      <c r="H11" s="22">
        <f t="shared" si="0"/>
        <v>5955</v>
      </c>
      <c r="I11" s="22">
        <f t="shared" si="1"/>
        <v>0</v>
      </c>
      <c r="J11" s="38">
        <f>B11/1264.24</f>
        <v>4.7103398088970447</v>
      </c>
      <c r="K11" s="243"/>
      <c r="L11" s="243"/>
      <c r="M11" s="243"/>
      <c r="N11" s="243">
        <v>10726</v>
      </c>
      <c r="O11" s="26" t="s">
        <v>72</v>
      </c>
      <c r="P11" s="23">
        <v>13847</v>
      </c>
      <c r="Q11" s="24">
        <v>293</v>
      </c>
      <c r="R11" s="24"/>
      <c r="S11" s="24">
        <v>111</v>
      </c>
      <c r="T11" s="22">
        <f t="shared" si="2"/>
        <v>13847</v>
      </c>
      <c r="U11" s="24"/>
      <c r="V11" s="44">
        <f>P11/992.14</f>
        <v>13.956699659322274</v>
      </c>
      <c r="AA11" s="26" t="s">
        <v>76</v>
      </c>
      <c r="AB11" s="23">
        <v>14543</v>
      </c>
      <c r="AC11" s="24">
        <v>283</v>
      </c>
      <c r="AD11" s="24"/>
      <c r="AE11" s="24">
        <v>362</v>
      </c>
      <c r="AF11" s="22">
        <f t="shared" si="3"/>
        <v>14543</v>
      </c>
      <c r="AG11" s="24"/>
      <c r="AH11" s="44">
        <f>AB11/555.02</f>
        <v>26.202659363626537</v>
      </c>
      <c r="AI11" s="243">
        <v>0</v>
      </c>
      <c r="AJ11" s="21"/>
      <c r="AN11" s="26" t="s">
        <v>18</v>
      </c>
      <c r="AO11" s="23">
        <v>13256</v>
      </c>
      <c r="AP11" s="24">
        <v>154</v>
      </c>
      <c r="AQ11" s="24"/>
      <c r="AR11" s="24">
        <v>81</v>
      </c>
      <c r="AS11" s="22">
        <f t="shared" si="4"/>
        <v>13256</v>
      </c>
      <c r="AT11" s="24"/>
      <c r="AU11" s="44">
        <f>AO11/555.02</f>
        <v>23.883824006342113</v>
      </c>
      <c r="AW11" s="21"/>
    </row>
    <row r="12" spans="1:51" ht="24.75" customHeight="1">
      <c r="A12" s="26"/>
      <c r="B12" s="23"/>
      <c r="C12" s="24"/>
      <c r="D12" s="24"/>
      <c r="E12" s="24">
        <v>60</v>
      </c>
      <c r="F12" s="24"/>
      <c r="G12" s="24"/>
      <c r="H12" s="22">
        <f t="shared" si="0"/>
        <v>0</v>
      </c>
      <c r="I12" s="22">
        <f t="shared" si="1"/>
        <v>0</v>
      </c>
      <c r="J12" s="38"/>
      <c r="K12" s="243"/>
      <c r="L12" s="243"/>
      <c r="M12" s="243"/>
      <c r="N12" s="243">
        <v>0</v>
      </c>
      <c r="O12" s="26"/>
      <c r="P12" s="23"/>
      <c r="Q12" s="24"/>
      <c r="R12" s="24"/>
      <c r="S12" s="24"/>
      <c r="T12" s="22">
        <f t="shared" si="2"/>
        <v>0</v>
      </c>
      <c r="U12" s="24"/>
      <c r="V12" s="44"/>
      <c r="AA12" s="26"/>
      <c r="AB12" s="23"/>
      <c r="AC12" s="24"/>
      <c r="AD12" s="24"/>
      <c r="AE12" s="24"/>
      <c r="AF12" s="22">
        <f t="shared" si="3"/>
        <v>0</v>
      </c>
      <c r="AG12" s="24"/>
      <c r="AH12" s="44"/>
      <c r="AI12" s="243">
        <v>0</v>
      </c>
      <c r="AJ12" s="21"/>
      <c r="AN12" s="26"/>
      <c r="AO12" s="23"/>
      <c r="AP12" s="24"/>
      <c r="AQ12" s="24"/>
      <c r="AR12" s="24"/>
      <c r="AS12" s="22">
        <f t="shared" si="4"/>
        <v>0</v>
      </c>
      <c r="AT12" s="24"/>
      <c r="AU12" s="44"/>
      <c r="AW12" s="21"/>
    </row>
    <row r="13" spans="1:51" ht="24.75" customHeight="1">
      <c r="A13" s="26" t="s">
        <v>64</v>
      </c>
      <c r="B13" s="23">
        <v>21706</v>
      </c>
      <c r="C13" s="24">
        <v>148</v>
      </c>
      <c r="D13" s="24"/>
      <c r="E13" s="24">
        <v>1254</v>
      </c>
      <c r="F13" s="24"/>
      <c r="G13" s="24"/>
      <c r="H13" s="22">
        <f t="shared" si="0"/>
        <v>21706</v>
      </c>
      <c r="I13" s="22">
        <f t="shared" si="1"/>
        <v>0</v>
      </c>
      <c r="J13" s="38">
        <f>B13/952.08</f>
        <v>22.798504327367446</v>
      </c>
      <c r="K13" s="243"/>
      <c r="L13" s="243"/>
      <c r="M13" s="243"/>
      <c r="N13" s="243">
        <v>0</v>
      </c>
      <c r="O13" s="26" t="s">
        <v>71</v>
      </c>
      <c r="P13" s="23">
        <v>10678</v>
      </c>
      <c r="Q13" s="24">
        <v>126</v>
      </c>
      <c r="R13" s="24"/>
      <c r="S13" s="24">
        <v>305</v>
      </c>
      <c r="T13" s="22">
        <f t="shared" si="2"/>
        <v>10678</v>
      </c>
      <c r="U13" s="24"/>
      <c r="V13" s="44">
        <f>SUM(P13:P14)/463.52</f>
        <v>23.036762167759754</v>
      </c>
      <c r="AA13" s="26" t="s">
        <v>78</v>
      </c>
      <c r="AB13" s="23">
        <v>12900</v>
      </c>
      <c r="AC13" s="24">
        <v>265</v>
      </c>
      <c r="AD13" s="24"/>
      <c r="AE13" s="24">
        <v>75</v>
      </c>
      <c r="AF13" s="22">
        <f t="shared" si="3"/>
        <v>12900</v>
      </c>
      <c r="AG13" s="24"/>
      <c r="AH13" s="44">
        <f>AB13/555.02</f>
        <v>23.242405679074629</v>
      </c>
      <c r="AI13" s="243">
        <f>SUM(AI9:AI12)</f>
        <v>0</v>
      </c>
      <c r="AJ13" s="21"/>
      <c r="AN13" s="26"/>
      <c r="AO13" s="23"/>
      <c r="AP13" s="24"/>
      <c r="AQ13" s="24"/>
      <c r="AR13" s="24"/>
      <c r="AS13" s="22">
        <f t="shared" si="4"/>
        <v>0</v>
      </c>
      <c r="AT13" s="24"/>
      <c r="AU13" s="44">
        <f>AO13/555.02</f>
        <v>0</v>
      </c>
      <c r="AW13" s="21"/>
    </row>
    <row r="14" spans="1:51" ht="24.75" customHeight="1">
      <c r="A14" s="26"/>
      <c r="B14" s="23"/>
      <c r="C14" s="24"/>
      <c r="D14" s="24"/>
      <c r="E14" s="24"/>
      <c r="F14" s="24"/>
      <c r="G14" s="24"/>
      <c r="H14" s="22">
        <f t="shared" si="0"/>
        <v>0</v>
      </c>
      <c r="I14" s="22">
        <f t="shared" si="1"/>
        <v>0</v>
      </c>
      <c r="J14" s="38"/>
      <c r="K14" s="243"/>
      <c r="L14" s="243"/>
      <c r="M14" s="243"/>
      <c r="N14" s="243">
        <f>SUM(N10:N13)</f>
        <v>29169</v>
      </c>
      <c r="O14" s="35"/>
      <c r="P14" s="23"/>
      <c r="Q14" s="24"/>
      <c r="R14" s="24"/>
      <c r="S14" s="24"/>
      <c r="T14" s="22">
        <f t="shared" si="2"/>
        <v>0</v>
      </c>
      <c r="U14" s="24"/>
      <c r="V14" s="44"/>
      <c r="AA14" s="26"/>
      <c r="AB14" s="23"/>
      <c r="AC14" s="24"/>
      <c r="AD14" s="24"/>
      <c r="AE14" s="24"/>
      <c r="AF14" s="22">
        <f t="shared" si="3"/>
        <v>0</v>
      </c>
      <c r="AG14" s="24"/>
      <c r="AH14" s="44"/>
      <c r="AI14" s="243"/>
      <c r="AJ14" s="21"/>
      <c r="AN14" s="26"/>
      <c r="AO14" s="23"/>
      <c r="AP14" s="24"/>
      <c r="AQ14" s="24"/>
      <c r="AR14" s="24"/>
      <c r="AS14" s="22">
        <f t="shared" si="4"/>
        <v>0</v>
      </c>
      <c r="AT14" s="24"/>
      <c r="AU14" s="44"/>
      <c r="AW14" s="21"/>
    </row>
    <row r="15" spans="1:51" ht="24.75" customHeight="1">
      <c r="A15" s="26"/>
      <c r="B15" s="23"/>
      <c r="C15" s="24"/>
      <c r="D15" s="24"/>
      <c r="E15" s="24"/>
      <c r="F15" s="24"/>
      <c r="G15" s="24"/>
      <c r="H15" s="22">
        <f t="shared" si="0"/>
        <v>0</v>
      </c>
      <c r="I15" s="22">
        <f t="shared" si="1"/>
        <v>0</v>
      </c>
      <c r="J15" s="38">
        <f>B15/912.58</f>
        <v>0</v>
      </c>
      <c r="K15" s="243"/>
      <c r="L15" s="243"/>
      <c r="M15" s="243"/>
      <c r="N15" s="243"/>
      <c r="O15" s="26"/>
      <c r="P15" s="23"/>
      <c r="Q15" s="24"/>
      <c r="R15" s="24"/>
      <c r="S15" s="24"/>
      <c r="T15" s="22">
        <f t="shared" si="2"/>
        <v>0</v>
      </c>
      <c r="U15" s="24"/>
      <c r="V15" s="44">
        <f>SUM(P15:P16)/466.16</f>
        <v>0</v>
      </c>
      <c r="AA15" s="26" t="s">
        <v>77</v>
      </c>
      <c r="AB15" s="23">
        <v>12857</v>
      </c>
      <c r="AC15" s="24">
        <v>228</v>
      </c>
      <c r="AD15" s="24"/>
      <c r="AE15" s="24">
        <v>585</v>
      </c>
      <c r="AF15" s="22">
        <f t="shared" si="3"/>
        <v>12857</v>
      </c>
      <c r="AG15" s="24"/>
      <c r="AH15" s="44">
        <f>AB15/355.58</f>
        <v>36.157826649417856</v>
      </c>
      <c r="AJ15" s="21"/>
      <c r="AN15" s="26"/>
      <c r="AO15" s="23"/>
      <c r="AP15" s="24"/>
      <c r="AQ15" s="24"/>
      <c r="AR15" s="24"/>
      <c r="AS15" s="22">
        <f t="shared" si="4"/>
        <v>0</v>
      </c>
      <c r="AT15" s="24"/>
      <c r="AU15" s="44">
        <f>AO15/355.58</f>
        <v>0</v>
      </c>
      <c r="AW15" s="21"/>
    </row>
    <row r="16" spans="1:51" ht="24.75" customHeight="1">
      <c r="A16" s="26"/>
      <c r="B16" s="23"/>
      <c r="C16" s="24"/>
      <c r="D16" s="24"/>
      <c r="E16" s="24"/>
      <c r="F16" s="24"/>
      <c r="G16" s="24"/>
      <c r="H16" s="22">
        <f t="shared" si="0"/>
        <v>0</v>
      </c>
      <c r="I16" s="22">
        <f t="shared" si="1"/>
        <v>0</v>
      </c>
      <c r="J16" s="38"/>
      <c r="K16" s="243"/>
      <c r="L16" s="243"/>
      <c r="M16" s="243"/>
      <c r="N16" s="243"/>
      <c r="O16" s="35"/>
      <c r="P16" s="23"/>
      <c r="Q16" s="24"/>
      <c r="R16" s="24"/>
      <c r="S16" s="24"/>
      <c r="T16" s="22">
        <f t="shared" si="2"/>
        <v>0</v>
      </c>
      <c r="U16" s="24"/>
      <c r="V16" s="44"/>
      <c r="AA16" s="26"/>
      <c r="AB16" s="23"/>
      <c r="AC16" s="24"/>
      <c r="AD16" s="24"/>
      <c r="AE16" s="24">
        <v>104</v>
      </c>
      <c r="AF16" s="22">
        <f t="shared" si="3"/>
        <v>0</v>
      </c>
      <c r="AG16" s="24"/>
      <c r="AH16" s="44"/>
      <c r="AJ16" s="21"/>
      <c r="AN16" s="26"/>
      <c r="AO16" s="23"/>
      <c r="AP16" s="24"/>
      <c r="AQ16" s="24"/>
      <c r="AR16" s="24"/>
      <c r="AS16" s="22">
        <f t="shared" si="4"/>
        <v>0</v>
      </c>
      <c r="AT16" s="24"/>
      <c r="AU16" s="44"/>
      <c r="AW16" s="21"/>
    </row>
    <row r="17" spans="1:51" ht="24.75" customHeight="1">
      <c r="A17" s="26"/>
      <c r="B17" s="23"/>
      <c r="C17" s="24"/>
      <c r="D17" s="24"/>
      <c r="E17" s="24"/>
      <c r="F17" s="24"/>
      <c r="G17" s="24"/>
      <c r="H17" s="22">
        <f t="shared" si="0"/>
        <v>0</v>
      </c>
      <c r="I17" s="22">
        <f t="shared" si="1"/>
        <v>0</v>
      </c>
      <c r="J17" s="38">
        <f>B17/950.02</f>
        <v>0</v>
      </c>
      <c r="K17" s="243"/>
      <c r="L17" s="243"/>
      <c r="M17" s="243"/>
      <c r="N17" s="243"/>
      <c r="O17" s="26"/>
      <c r="P17" s="23"/>
      <c r="Q17" s="24"/>
      <c r="R17" s="24"/>
      <c r="S17" s="24"/>
      <c r="T17" s="22">
        <f t="shared" si="2"/>
        <v>0</v>
      </c>
      <c r="U17" s="24"/>
      <c r="V17" s="44">
        <f>SUM(P17:P18)/550.22</f>
        <v>0</v>
      </c>
      <c r="W17" s="16"/>
      <c r="AA17" s="26" t="s">
        <v>75</v>
      </c>
      <c r="AB17" s="23">
        <v>10015</v>
      </c>
      <c r="AC17" s="24">
        <v>221</v>
      </c>
      <c r="AD17" s="24"/>
      <c r="AE17" s="24">
        <v>177</v>
      </c>
      <c r="AF17" s="22">
        <f t="shared" si="3"/>
        <v>10015</v>
      </c>
      <c r="AG17" s="24"/>
      <c r="AH17" s="44">
        <f>AB17/568.06</f>
        <v>17.630179910572828</v>
      </c>
      <c r="AJ17" s="21"/>
      <c r="AN17" s="26"/>
      <c r="AO17" s="23"/>
      <c r="AP17" s="24"/>
      <c r="AQ17" s="24"/>
      <c r="AR17" s="24"/>
      <c r="AS17" s="22">
        <f t="shared" si="4"/>
        <v>0</v>
      </c>
      <c r="AT17" s="24"/>
      <c r="AU17" s="44">
        <f>AO17/568.06</f>
        <v>0</v>
      </c>
      <c r="AW17" s="21"/>
    </row>
    <row r="18" spans="1:51" ht="24.75" customHeight="1">
      <c r="A18" s="27"/>
      <c r="B18" s="23"/>
      <c r="C18" s="24"/>
      <c r="D18" s="24"/>
      <c r="E18" s="24"/>
      <c r="F18" s="24">
        <v>88123</v>
      </c>
      <c r="G18" s="24"/>
      <c r="H18" s="22">
        <f t="shared" si="0"/>
        <v>0</v>
      </c>
      <c r="I18" s="22">
        <f t="shared" si="1"/>
        <v>88123</v>
      </c>
      <c r="J18" s="38"/>
      <c r="K18" s="243"/>
      <c r="L18" s="243"/>
      <c r="M18" s="243"/>
      <c r="N18" s="243"/>
      <c r="O18" s="35"/>
      <c r="P18" s="23"/>
      <c r="Q18" s="24"/>
      <c r="R18" s="24"/>
      <c r="S18" s="24"/>
      <c r="T18" s="22">
        <f t="shared" si="2"/>
        <v>0</v>
      </c>
      <c r="U18" s="24"/>
      <c r="V18" s="44"/>
      <c r="AA18" s="26"/>
      <c r="AB18" s="23"/>
      <c r="AC18" s="24"/>
      <c r="AD18" s="24"/>
      <c r="AE18" s="24"/>
      <c r="AF18" s="22">
        <f t="shared" si="3"/>
        <v>0</v>
      </c>
      <c r="AG18" s="24"/>
      <c r="AH18" s="44"/>
      <c r="AJ18" s="21"/>
      <c r="AN18" s="26"/>
      <c r="AO18" s="23"/>
      <c r="AP18" s="24"/>
      <c r="AQ18" s="24"/>
      <c r="AR18" s="24"/>
      <c r="AS18" s="22">
        <f t="shared" si="4"/>
        <v>0</v>
      </c>
      <c r="AT18" s="24"/>
      <c r="AU18" s="44"/>
      <c r="AW18" s="21"/>
    </row>
    <row r="19" spans="1:51" ht="24.75" customHeight="1">
      <c r="A19" s="26"/>
      <c r="B19" s="89"/>
      <c r="C19" s="89"/>
      <c r="D19" s="89"/>
      <c r="E19" s="89"/>
      <c r="F19" s="89"/>
      <c r="G19" s="89"/>
      <c r="H19" s="22"/>
      <c r="I19" s="22"/>
      <c r="J19" s="39"/>
      <c r="K19" s="243"/>
      <c r="L19" s="243"/>
      <c r="M19" s="243"/>
      <c r="N19" s="243"/>
      <c r="O19" s="26"/>
      <c r="P19" s="23"/>
      <c r="Q19" s="24"/>
      <c r="R19" s="24"/>
      <c r="S19" s="24"/>
      <c r="T19" s="22">
        <f t="shared" si="2"/>
        <v>0</v>
      </c>
      <c r="U19" s="24"/>
      <c r="V19" s="44"/>
      <c r="AA19" s="26" t="s">
        <v>79</v>
      </c>
      <c r="AB19" s="23">
        <v>13457</v>
      </c>
      <c r="AC19" s="24">
        <v>232</v>
      </c>
      <c r="AD19" s="24"/>
      <c r="AE19" s="24">
        <v>156</v>
      </c>
      <c r="AF19" s="22">
        <f t="shared" si="3"/>
        <v>13457</v>
      </c>
      <c r="AG19" s="24"/>
      <c r="AH19" s="44">
        <f>AB19/555.02</f>
        <v>24.245973118085836</v>
      </c>
      <c r="AJ19" s="21"/>
      <c r="AN19" s="26"/>
      <c r="AO19" s="23"/>
      <c r="AP19" s="24"/>
      <c r="AQ19" s="24"/>
      <c r="AR19" s="24"/>
      <c r="AS19" s="22">
        <f t="shared" si="4"/>
        <v>0</v>
      </c>
      <c r="AT19" s="24"/>
      <c r="AU19" s="44">
        <f>AO19/555.02</f>
        <v>0</v>
      </c>
      <c r="AW19" s="21"/>
    </row>
    <row r="20" spans="1:51" ht="24.75" customHeight="1">
      <c r="A20" s="26"/>
      <c r="B20" s="89"/>
      <c r="C20" s="89"/>
      <c r="D20" s="89"/>
      <c r="E20" s="89"/>
      <c r="F20" s="89"/>
      <c r="G20" s="89"/>
      <c r="H20" s="22"/>
      <c r="I20" s="22"/>
      <c r="J20" s="39"/>
      <c r="K20" s="243"/>
      <c r="L20" s="243"/>
      <c r="M20" s="243"/>
      <c r="N20" s="243"/>
      <c r="O20" s="35"/>
      <c r="P20" s="23"/>
      <c r="Q20" s="24"/>
      <c r="R20" s="24"/>
      <c r="S20" s="24"/>
      <c r="T20" s="22">
        <f t="shared" si="2"/>
        <v>0</v>
      </c>
      <c r="U20" s="24"/>
      <c r="V20" s="44"/>
      <c r="AA20" s="27"/>
      <c r="AB20" s="23"/>
      <c r="AC20" s="24"/>
      <c r="AD20" s="24"/>
      <c r="AE20" s="24"/>
      <c r="AF20" s="22">
        <f t="shared" si="3"/>
        <v>0</v>
      </c>
      <c r="AG20" s="24"/>
      <c r="AH20" s="44"/>
      <c r="AJ20" s="21"/>
      <c r="AN20" s="26"/>
      <c r="AO20" s="23"/>
      <c r="AP20" s="24"/>
      <c r="AQ20" s="24"/>
      <c r="AR20" s="24"/>
      <c r="AS20" s="22">
        <f t="shared" si="4"/>
        <v>0</v>
      </c>
      <c r="AT20" s="24"/>
      <c r="AU20" s="44"/>
      <c r="AW20" s="21"/>
    </row>
    <row r="21" spans="1:51" ht="24.75" customHeight="1">
      <c r="A21" s="26"/>
      <c r="B21" s="89"/>
      <c r="C21" s="89"/>
      <c r="D21" s="89"/>
      <c r="E21" s="89"/>
      <c r="F21" s="89"/>
      <c r="G21" s="89"/>
      <c r="H21" s="22"/>
      <c r="I21" s="22"/>
      <c r="J21" s="39"/>
      <c r="K21" s="243"/>
      <c r="L21" s="243"/>
      <c r="M21" s="243"/>
      <c r="N21" s="243"/>
      <c r="O21" s="26"/>
      <c r="P21" s="23"/>
      <c r="Q21" s="24"/>
      <c r="R21" s="24"/>
      <c r="S21" s="24"/>
      <c r="T21" s="22">
        <f t="shared" si="2"/>
        <v>0</v>
      </c>
      <c r="U21" s="24"/>
      <c r="V21" s="44"/>
      <c r="AA21" s="26"/>
      <c r="AB21" s="23"/>
      <c r="AC21" s="24"/>
      <c r="AD21" s="24"/>
      <c r="AE21" s="24"/>
      <c r="AF21" s="22">
        <f t="shared" si="3"/>
        <v>0</v>
      </c>
      <c r="AG21" s="24"/>
      <c r="AH21" s="44">
        <f>AB21/1516.94</f>
        <v>0</v>
      </c>
      <c r="AJ21" s="96"/>
      <c r="AN21" s="26"/>
      <c r="AO21" s="23"/>
      <c r="AP21" s="24"/>
      <c r="AQ21" s="24"/>
      <c r="AR21" s="24"/>
      <c r="AS21" s="22">
        <f t="shared" si="4"/>
        <v>0</v>
      </c>
      <c r="AT21" s="24"/>
      <c r="AU21" s="44">
        <f>AO21/1516.94</f>
        <v>0</v>
      </c>
      <c r="AW21" s="96"/>
    </row>
    <row r="22" spans="1:51" ht="24.75" customHeight="1">
      <c r="A22" s="26"/>
      <c r="B22" s="89"/>
      <c r="C22" s="89"/>
      <c r="D22" s="89"/>
      <c r="E22" s="89"/>
      <c r="F22" s="89"/>
      <c r="G22" s="89"/>
      <c r="H22" s="22"/>
      <c r="I22" s="22"/>
      <c r="J22" s="39"/>
      <c r="K22" s="243"/>
      <c r="L22" s="243"/>
      <c r="M22" s="243"/>
      <c r="N22" s="243"/>
      <c r="O22" s="25" t="s">
        <v>109</v>
      </c>
      <c r="P22" s="23">
        <f>S29</f>
        <v>2066</v>
      </c>
      <c r="Q22" s="24"/>
      <c r="R22" s="24"/>
      <c r="S22" s="24"/>
      <c r="T22" s="22">
        <f t="shared" si="2"/>
        <v>2066</v>
      </c>
      <c r="U22" s="24"/>
      <c r="V22" s="44"/>
      <c r="AA22" s="26"/>
      <c r="AB22" s="23"/>
      <c r="AC22" s="24"/>
      <c r="AD22" s="24"/>
      <c r="AE22" s="24"/>
      <c r="AF22" s="22">
        <f t="shared" si="3"/>
        <v>0</v>
      </c>
      <c r="AG22" s="24"/>
      <c r="AH22" s="44"/>
      <c r="AJ22" s="21"/>
      <c r="AN22" s="26"/>
      <c r="AO22" s="23"/>
      <c r="AP22" s="24"/>
      <c r="AQ22" s="24"/>
      <c r="AR22" s="24"/>
      <c r="AS22" s="22">
        <f t="shared" si="4"/>
        <v>0</v>
      </c>
      <c r="AT22" s="24"/>
      <c r="AU22" s="44"/>
      <c r="AW22" s="21"/>
    </row>
    <row r="23" spans="1:51" ht="24.75" customHeight="1">
      <c r="A23" s="25" t="s">
        <v>109</v>
      </c>
      <c r="B23" s="89">
        <f>E29</f>
        <v>2614</v>
      </c>
      <c r="C23" s="89"/>
      <c r="D23" s="89"/>
      <c r="E23" s="89"/>
      <c r="F23" s="89"/>
      <c r="G23" s="89"/>
      <c r="H23" s="22"/>
      <c r="I23" s="22"/>
      <c r="J23" s="39"/>
      <c r="K23" s="243"/>
      <c r="L23" s="243"/>
      <c r="M23" s="243"/>
      <c r="N23" s="243"/>
      <c r="O23" s="25" t="s">
        <v>110</v>
      </c>
      <c r="P23" s="23">
        <f>D74</f>
        <v>4140</v>
      </c>
      <c r="Q23" s="24"/>
      <c r="R23" s="24"/>
      <c r="S23" s="24"/>
      <c r="T23" s="22">
        <f t="shared" si="2"/>
        <v>4140</v>
      </c>
      <c r="U23" s="24"/>
      <c r="V23" s="44"/>
      <c r="AA23" s="26"/>
      <c r="AB23" s="23"/>
      <c r="AC23" s="24"/>
      <c r="AD23" s="24"/>
      <c r="AE23" s="24"/>
      <c r="AF23" s="22">
        <f t="shared" si="3"/>
        <v>0</v>
      </c>
      <c r="AG23" s="24"/>
      <c r="AH23" s="44"/>
      <c r="AJ23" s="21"/>
      <c r="AN23" s="26"/>
      <c r="AO23" s="23"/>
      <c r="AP23" s="24"/>
      <c r="AQ23" s="24"/>
      <c r="AR23" s="24"/>
      <c r="AS23" s="22">
        <f t="shared" si="4"/>
        <v>0</v>
      </c>
      <c r="AT23" s="24">
        <v>30350</v>
      </c>
      <c r="AU23" s="44"/>
      <c r="AW23" s="21"/>
    </row>
    <row r="24" spans="1:51" ht="24.75" customHeight="1">
      <c r="A24" s="25" t="s">
        <v>110</v>
      </c>
      <c r="B24" s="89">
        <f>E71</f>
        <v>0</v>
      </c>
      <c r="C24" s="89"/>
      <c r="D24" s="89"/>
      <c r="E24" s="89"/>
      <c r="F24" s="89"/>
      <c r="G24" s="89"/>
      <c r="H24" s="22"/>
      <c r="I24" s="22"/>
      <c r="J24" s="39"/>
      <c r="K24" s="243"/>
      <c r="L24" s="243"/>
      <c r="M24" s="243"/>
      <c r="N24" s="243"/>
      <c r="O24" s="35"/>
      <c r="P24" s="23"/>
      <c r="Q24" s="24"/>
      <c r="R24" s="24"/>
      <c r="S24" s="24"/>
      <c r="T24" s="22">
        <f t="shared" si="2"/>
        <v>0</v>
      </c>
      <c r="U24" s="24"/>
      <c r="V24" s="44"/>
      <c r="AA24" s="27"/>
      <c r="AB24" s="23"/>
      <c r="AC24" s="24"/>
      <c r="AD24" s="24"/>
      <c r="AE24" s="24"/>
      <c r="AF24" s="22">
        <f t="shared" si="3"/>
        <v>0</v>
      </c>
      <c r="AG24" s="24"/>
      <c r="AH24" s="44"/>
      <c r="AJ24" s="243"/>
      <c r="AN24" s="27"/>
      <c r="AO24" s="23"/>
      <c r="AP24" s="24"/>
      <c r="AQ24" s="24"/>
      <c r="AR24" s="24"/>
      <c r="AS24" s="22">
        <f t="shared" si="4"/>
        <v>0</v>
      </c>
      <c r="AT24" s="24"/>
      <c r="AU24" s="44"/>
      <c r="AW24" s="243"/>
    </row>
    <row r="25" spans="1:51" ht="24.75" customHeight="1">
      <c r="A25" s="26"/>
      <c r="B25" s="89"/>
      <c r="C25" s="89"/>
      <c r="D25" s="89"/>
      <c r="E25" s="89"/>
      <c r="F25" s="89"/>
      <c r="G25" s="89"/>
      <c r="H25" s="22"/>
      <c r="I25" s="22"/>
      <c r="J25" s="39"/>
      <c r="K25" s="243"/>
      <c r="L25" s="243"/>
      <c r="M25" s="243"/>
      <c r="N25" s="243"/>
      <c r="O25" s="26"/>
      <c r="P25" s="89"/>
      <c r="Q25" s="89"/>
      <c r="R25" s="89"/>
      <c r="S25" s="89"/>
      <c r="T25" s="22">
        <f t="shared" si="2"/>
        <v>0</v>
      </c>
      <c r="U25" s="89">
        <v>31807</v>
      </c>
      <c r="V25" s="27"/>
      <c r="AA25" s="26" t="s">
        <v>109</v>
      </c>
      <c r="AB25" s="23">
        <f>AE29</f>
        <v>4311</v>
      </c>
      <c r="AC25" s="24"/>
      <c r="AD25" s="24"/>
      <c r="AE25" s="24"/>
      <c r="AF25" s="22">
        <f t="shared" si="3"/>
        <v>4311</v>
      </c>
      <c r="AG25" s="24">
        <v>38711</v>
      </c>
      <c r="AH25" s="44"/>
      <c r="AJ25" s="243"/>
      <c r="AN25" s="26" t="s">
        <v>109</v>
      </c>
      <c r="AO25" s="23">
        <f>AR29</f>
        <v>1218</v>
      </c>
      <c r="AP25" s="24"/>
      <c r="AQ25" s="24"/>
      <c r="AR25" s="24"/>
      <c r="AS25" s="22">
        <f t="shared" si="4"/>
        <v>1218</v>
      </c>
      <c r="AT25" s="24"/>
      <c r="AU25" s="44"/>
      <c r="AW25" s="243"/>
    </row>
    <row r="26" spans="1:51" ht="24.75" customHeight="1">
      <c r="A26" s="26"/>
      <c r="B26" s="89"/>
      <c r="C26" s="89"/>
      <c r="D26" s="89"/>
      <c r="E26" s="89"/>
      <c r="F26" s="89"/>
      <c r="G26" s="89"/>
      <c r="H26" s="22"/>
      <c r="I26" s="22"/>
      <c r="J26" s="39"/>
      <c r="K26" s="243"/>
      <c r="L26" s="243"/>
      <c r="M26" s="243"/>
      <c r="N26" s="243"/>
      <c r="O26" s="26"/>
      <c r="P26" s="89"/>
      <c r="Q26" s="89"/>
      <c r="R26" s="89"/>
      <c r="S26" s="89"/>
      <c r="T26" s="22">
        <f t="shared" si="2"/>
        <v>0</v>
      </c>
      <c r="U26" s="89"/>
      <c r="V26" s="27"/>
      <c r="AA26" s="26" t="s">
        <v>110</v>
      </c>
      <c r="AB26" s="23">
        <f>C74</f>
        <v>7449</v>
      </c>
      <c r="AC26" s="24"/>
      <c r="AD26" s="24"/>
      <c r="AE26" s="24"/>
      <c r="AF26" s="22">
        <f t="shared" si="3"/>
        <v>7449</v>
      </c>
      <c r="AG26" s="24"/>
      <c r="AH26" s="44"/>
      <c r="AJ26" s="243"/>
      <c r="AN26" s="26" t="s">
        <v>110</v>
      </c>
      <c r="AO26" s="23"/>
      <c r="AP26" s="24"/>
      <c r="AQ26" s="24"/>
      <c r="AR26" s="24"/>
      <c r="AS26" s="22">
        <f t="shared" si="4"/>
        <v>0</v>
      </c>
      <c r="AT26" s="24"/>
      <c r="AU26" s="44"/>
      <c r="AW26" s="243"/>
    </row>
    <row r="27" spans="1:51" ht="24.75" customHeight="1">
      <c r="A27" s="26"/>
      <c r="B27" s="89"/>
      <c r="C27" s="89"/>
      <c r="D27" s="89"/>
      <c r="E27" s="89"/>
      <c r="F27" s="89"/>
      <c r="G27" s="89"/>
      <c r="H27" s="22"/>
      <c r="I27" s="22"/>
      <c r="J27" s="39"/>
      <c r="K27" s="243"/>
      <c r="L27" s="243"/>
      <c r="M27" s="243"/>
      <c r="N27" s="243"/>
      <c r="O27" s="26"/>
      <c r="P27" s="89"/>
      <c r="Q27" s="89"/>
      <c r="R27" s="89"/>
      <c r="S27" s="89"/>
      <c r="T27" s="22">
        <f t="shared" si="2"/>
        <v>0</v>
      </c>
      <c r="U27" s="89"/>
      <c r="V27" s="27"/>
      <c r="AA27" s="26"/>
      <c r="AB27" s="89"/>
      <c r="AC27" s="89"/>
      <c r="AD27" s="89"/>
      <c r="AE27" s="89"/>
      <c r="AF27" s="22">
        <f t="shared" si="3"/>
        <v>0</v>
      </c>
      <c r="AG27" s="89"/>
      <c r="AH27" s="27"/>
      <c r="AJ27" s="243"/>
      <c r="AN27" s="26"/>
      <c r="AO27" s="89"/>
      <c r="AP27" s="89"/>
      <c r="AQ27" s="89"/>
      <c r="AR27" s="89"/>
      <c r="AS27" s="22">
        <f t="shared" si="4"/>
        <v>0</v>
      </c>
      <c r="AT27" s="89"/>
      <c r="AU27" s="27"/>
      <c r="AW27" s="243"/>
    </row>
    <row r="28" spans="1:51" ht="24.75" customHeight="1">
      <c r="A28" s="27"/>
      <c r="B28" s="89"/>
      <c r="C28" s="89"/>
      <c r="D28" s="89"/>
      <c r="E28" s="89"/>
      <c r="F28" s="89"/>
      <c r="G28" s="89"/>
      <c r="H28" s="22"/>
      <c r="I28" s="22"/>
      <c r="J28" s="39"/>
      <c r="K28" s="243"/>
      <c r="L28" s="243"/>
      <c r="M28" s="243"/>
      <c r="N28" s="243"/>
      <c r="O28" s="35"/>
      <c r="P28" s="89"/>
      <c r="Q28" s="89"/>
      <c r="R28" s="89"/>
      <c r="S28" s="89"/>
      <c r="T28" s="22">
        <f t="shared" si="2"/>
        <v>0</v>
      </c>
      <c r="U28" s="89"/>
      <c r="V28" s="27"/>
      <c r="AA28" s="27"/>
      <c r="AB28" s="89"/>
      <c r="AC28" s="89"/>
      <c r="AD28" s="89"/>
      <c r="AE28" s="89"/>
      <c r="AF28" s="22">
        <f t="shared" si="3"/>
        <v>0</v>
      </c>
      <c r="AG28" s="89"/>
      <c r="AH28" s="27"/>
      <c r="AJ28" s="243"/>
      <c r="AN28" s="27"/>
      <c r="AO28" s="89"/>
      <c r="AP28" s="89"/>
      <c r="AQ28" s="89"/>
      <c r="AR28" s="89"/>
      <c r="AS28" s="22">
        <f t="shared" si="4"/>
        <v>0</v>
      </c>
      <c r="AT28" s="89"/>
      <c r="AU28" s="27"/>
      <c r="AW28" s="243"/>
    </row>
    <row r="29" spans="1:51" ht="24.75" customHeight="1">
      <c r="A29" s="26" t="s">
        <v>19</v>
      </c>
      <c r="B29" s="28">
        <f t="shared" ref="B29:I29" si="5">SUM(B5:B28)</f>
        <v>51574</v>
      </c>
      <c r="C29" s="28">
        <f t="shared" si="5"/>
        <v>578</v>
      </c>
      <c r="D29" s="28">
        <f t="shared" si="5"/>
        <v>0</v>
      </c>
      <c r="E29" s="28">
        <f t="shared" si="5"/>
        <v>2614</v>
      </c>
      <c r="F29" s="28">
        <f t="shared" si="5"/>
        <v>88123</v>
      </c>
      <c r="G29" s="28">
        <f t="shared" si="5"/>
        <v>0</v>
      </c>
      <c r="H29" s="28">
        <f t="shared" si="5"/>
        <v>48960</v>
      </c>
      <c r="I29" s="28">
        <f t="shared" si="5"/>
        <v>88123</v>
      </c>
      <c r="J29" s="28"/>
      <c r="K29" s="243"/>
      <c r="L29" s="41">
        <f>SUM(L5:L28)</f>
        <v>0</v>
      </c>
      <c r="M29" s="41">
        <f>SUM(M5:M28)</f>
        <v>0</v>
      </c>
      <c r="N29" s="243"/>
      <c r="O29" s="26" t="s">
        <v>19</v>
      </c>
      <c r="P29" s="28">
        <f t="shared" ref="P29:U29" si="6">SUM(P5:P28)</f>
        <v>94071</v>
      </c>
      <c r="Q29" s="28">
        <f t="shared" si="6"/>
        <v>1061</v>
      </c>
      <c r="R29" s="28">
        <f t="shared" si="6"/>
        <v>0</v>
      </c>
      <c r="S29" s="28">
        <f t="shared" si="6"/>
        <v>2066</v>
      </c>
      <c r="T29" s="28">
        <f t="shared" si="6"/>
        <v>94071</v>
      </c>
      <c r="U29" s="28">
        <f t="shared" si="6"/>
        <v>31807</v>
      </c>
      <c r="V29" s="27"/>
      <c r="X29" s="41">
        <f>SUM(X5:X28)</f>
        <v>0</v>
      </c>
      <c r="Y29" s="41">
        <f>SUM(Y5:Y28)</f>
        <v>0</v>
      </c>
      <c r="AA29" s="26" t="s">
        <v>19</v>
      </c>
      <c r="AB29" s="28">
        <f t="shared" ref="AB29:AG29" si="7">SUM(AB5:AB28)</f>
        <v>124758</v>
      </c>
      <c r="AC29" s="28">
        <f t="shared" si="7"/>
        <v>2014</v>
      </c>
      <c r="AD29" s="28">
        <f t="shared" si="7"/>
        <v>0</v>
      </c>
      <c r="AE29" s="28">
        <f t="shared" si="7"/>
        <v>4311</v>
      </c>
      <c r="AF29" s="28">
        <f t="shared" si="7"/>
        <v>124758</v>
      </c>
      <c r="AG29" s="28">
        <f t="shared" si="7"/>
        <v>38711</v>
      </c>
      <c r="AH29" s="27"/>
      <c r="AJ29" s="243"/>
      <c r="AK29" s="41">
        <f>SUM(AK5:AK28)</f>
        <v>0</v>
      </c>
      <c r="AL29" s="41">
        <f>SUM(AL5:AL28)</f>
        <v>0</v>
      </c>
      <c r="AN29" s="26" t="s">
        <v>19</v>
      </c>
      <c r="AO29" s="28">
        <f t="shared" ref="AO29:AT29" si="8">SUM(AO5:AO28)</f>
        <v>53519</v>
      </c>
      <c r="AP29" s="28">
        <f t="shared" si="8"/>
        <v>603</v>
      </c>
      <c r="AQ29" s="28">
        <f t="shared" si="8"/>
        <v>0</v>
      </c>
      <c r="AR29" s="28">
        <f t="shared" si="8"/>
        <v>1218</v>
      </c>
      <c r="AS29" s="28">
        <f t="shared" si="8"/>
        <v>53519</v>
      </c>
      <c r="AT29" s="28">
        <f t="shared" si="8"/>
        <v>30350</v>
      </c>
      <c r="AU29" s="27"/>
      <c r="AW29" s="243"/>
      <c r="AX29" s="41">
        <f>SUM(AX5:AX28)</f>
        <v>0</v>
      </c>
      <c r="AY29" s="41">
        <f>SUM(AY5:AY28)</f>
        <v>0</v>
      </c>
    </row>
    <row r="30" spans="1:51" ht="15.75" customHeight="1"/>
    <row r="31" spans="1:51" ht="15.75" customHeight="1"/>
    <row r="32" spans="1:51" ht="29.25" customHeight="1">
      <c r="A32" s="25" t="s">
        <v>4</v>
      </c>
      <c r="B32">
        <f>B29-D29+F29</f>
        <v>139697</v>
      </c>
      <c r="O32" s="25" t="s">
        <v>4</v>
      </c>
      <c r="P32">
        <f>P29-R29+U29</f>
        <v>125878</v>
      </c>
      <c r="AA32" s="25" t="s">
        <v>4</v>
      </c>
      <c r="AB32">
        <f>AB29-AD29+AG29</f>
        <v>163469</v>
      </c>
      <c r="AN32" s="25" t="s">
        <v>4</v>
      </c>
      <c r="AO32">
        <f>AO29-AQ29+AT29</f>
        <v>83869</v>
      </c>
    </row>
    <row r="34" spans="1:20" ht="15.75" customHeight="1"/>
    <row r="35" spans="1:20" ht="24.95" customHeight="1">
      <c r="A35" s="700" t="s">
        <v>2</v>
      </c>
      <c r="B35" s="700"/>
      <c r="C35" s="700"/>
      <c r="D35" s="700"/>
      <c r="E35" s="700"/>
      <c r="F35" s="701" t="s">
        <v>111</v>
      </c>
      <c r="I35" s="702" t="s">
        <v>21</v>
      </c>
      <c r="J35" s="703"/>
      <c r="K35" s="703"/>
      <c r="L35" s="703"/>
      <c r="M35" s="703"/>
      <c r="N35" s="703"/>
      <c r="O35" s="703"/>
      <c r="P35" s="703"/>
      <c r="Q35" s="704"/>
    </row>
    <row r="36" spans="1:20" ht="24.95" customHeight="1">
      <c r="A36" s="50" t="s">
        <v>3</v>
      </c>
      <c r="B36" s="50" t="s">
        <v>4</v>
      </c>
      <c r="C36" s="51" t="s">
        <v>5</v>
      </c>
      <c r="D36" s="53" t="s">
        <v>104</v>
      </c>
      <c r="E36" s="53" t="s">
        <v>107</v>
      </c>
      <c r="F36" s="701"/>
      <c r="I36" s="103" t="s">
        <v>3</v>
      </c>
      <c r="J36" s="104"/>
      <c r="K36" s="50" t="s">
        <v>4</v>
      </c>
      <c r="L36" s="51" t="s">
        <v>5</v>
      </c>
      <c r="M36" s="247" t="s">
        <v>104</v>
      </c>
      <c r="N36" s="50" t="s">
        <v>3</v>
      </c>
      <c r="O36" s="50" t="s">
        <v>4</v>
      </c>
      <c r="P36" s="52" t="s">
        <v>5</v>
      </c>
      <c r="Q36" s="247" t="s">
        <v>104</v>
      </c>
    </row>
    <row r="37" spans="1:20" ht="24.95" customHeight="1">
      <c r="A37" s="45" t="s">
        <v>9</v>
      </c>
      <c r="B37" s="1"/>
      <c r="C37" s="1"/>
      <c r="D37" s="89"/>
      <c r="E37" s="89"/>
      <c r="F37" s="89"/>
      <c r="I37" s="708" t="s">
        <v>41</v>
      </c>
      <c r="J37" s="709"/>
      <c r="K37" s="1">
        <v>2709</v>
      </c>
      <c r="L37" s="1">
        <v>205</v>
      </c>
      <c r="M37" s="89">
        <v>96</v>
      </c>
      <c r="N37" s="102" t="s">
        <v>37</v>
      </c>
      <c r="O37" s="1"/>
      <c r="P37" s="47"/>
      <c r="Q37" s="89"/>
    </row>
    <row r="38" spans="1:20" ht="24.95" customHeight="1">
      <c r="A38" s="45" t="s">
        <v>11</v>
      </c>
      <c r="B38" s="1"/>
      <c r="C38" s="1"/>
      <c r="D38" s="89"/>
      <c r="E38" s="89"/>
      <c r="F38" s="89"/>
      <c r="I38" s="708" t="s">
        <v>43</v>
      </c>
      <c r="J38" s="709"/>
      <c r="K38" s="1">
        <v>1981</v>
      </c>
      <c r="L38" s="1">
        <v>98</v>
      </c>
      <c r="M38" s="89">
        <v>97</v>
      </c>
      <c r="N38" s="102" t="s">
        <v>39</v>
      </c>
      <c r="O38" s="1">
        <v>5206</v>
      </c>
      <c r="P38" s="47">
        <v>200</v>
      </c>
      <c r="Q38" s="89">
        <v>98</v>
      </c>
    </row>
    <row r="39" spans="1:20" ht="24.95" customHeight="1">
      <c r="A39" s="45" t="s">
        <v>12</v>
      </c>
      <c r="B39" s="1">
        <v>10787</v>
      </c>
      <c r="C39" s="1">
        <v>296</v>
      </c>
      <c r="D39" s="89">
        <v>324</v>
      </c>
      <c r="E39" s="89"/>
      <c r="F39" s="89"/>
      <c r="I39" s="694" t="s">
        <v>23</v>
      </c>
      <c r="J39" s="695"/>
      <c r="K39" s="1">
        <v>3561</v>
      </c>
      <c r="L39" s="1">
        <v>320</v>
      </c>
      <c r="M39" s="89">
        <v>66</v>
      </c>
      <c r="N39" s="102" t="s">
        <v>42</v>
      </c>
      <c r="O39" s="1"/>
      <c r="P39" s="47"/>
      <c r="Q39" s="89"/>
      <c r="R39" s="16"/>
      <c r="S39" s="16"/>
    </row>
    <row r="40" spans="1:20" ht="24.95" customHeight="1">
      <c r="A40" s="45" t="s">
        <v>14</v>
      </c>
      <c r="B40" s="1">
        <v>2393</v>
      </c>
      <c r="C40" s="1">
        <v>198</v>
      </c>
      <c r="D40" s="89">
        <v>88</v>
      </c>
      <c r="E40" s="89"/>
      <c r="F40" s="89"/>
      <c r="G40" s="243">
        <v>0</v>
      </c>
      <c r="I40" s="694" t="s">
        <v>25</v>
      </c>
      <c r="J40" s="695"/>
      <c r="K40" s="1">
        <v>7782</v>
      </c>
      <c r="L40" s="1">
        <v>168</v>
      </c>
      <c r="M40" s="89">
        <v>107</v>
      </c>
      <c r="N40" s="102" t="s">
        <v>40</v>
      </c>
      <c r="O40" s="1"/>
      <c r="P40" s="47"/>
      <c r="Q40" s="89"/>
    </row>
    <row r="41" spans="1:20" ht="24.95" customHeight="1">
      <c r="A41" s="45" t="s">
        <v>16</v>
      </c>
      <c r="B41" s="1">
        <v>4303</v>
      </c>
      <c r="C41" s="1">
        <v>218</v>
      </c>
      <c r="D41" s="89">
        <v>46</v>
      </c>
      <c r="E41" s="89"/>
      <c r="F41" s="89"/>
      <c r="G41" s="243">
        <v>0</v>
      </c>
      <c r="I41" s="694" t="s">
        <v>28</v>
      </c>
      <c r="J41" s="695"/>
      <c r="K41" s="1">
        <v>3581</v>
      </c>
      <c r="L41" s="1">
        <v>166</v>
      </c>
      <c r="M41" s="89">
        <v>159</v>
      </c>
      <c r="N41" s="49" t="s">
        <v>22</v>
      </c>
      <c r="O41" s="1">
        <v>8707</v>
      </c>
      <c r="P41" s="47">
        <v>333</v>
      </c>
      <c r="Q41" s="89">
        <v>126</v>
      </c>
    </row>
    <row r="42" spans="1:20" ht="24.95" customHeight="1">
      <c r="A42" s="45" t="s">
        <v>17</v>
      </c>
      <c r="B42" s="1">
        <v>9509</v>
      </c>
      <c r="C42" s="1">
        <v>436</v>
      </c>
      <c r="D42" s="89">
        <v>307</v>
      </c>
      <c r="E42" s="89"/>
      <c r="F42" s="89"/>
      <c r="G42" s="243">
        <v>0</v>
      </c>
      <c r="I42" s="694" t="s">
        <v>33</v>
      </c>
      <c r="J42" s="695"/>
      <c r="K42" s="1">
        <v>1515</v>
      </c>
      <c r="L42" s="1">
        <v>114</v>
      </c>
      <c r="M42" s="89">
        <v>76</v>
      </c>
      <c r="N42" s="49" t="s">
        <v>24</v>
      </c>
      <c r="O42" s="1"/>
      <c r="P42" s="47"/>
      <c r="Q42" s="89"/>
    </row>
    <row r="43" spans="1:20" ht="24.95" customHeight="1">
      <c r="A43" s="45" t="s">
        <v>100</v>
      </c>
      <c r="B43" s="1">
        <v>1824</v>
      </c>
      <c r="C43" s="1">
        <v>152</v>
      </c>
      <c r="D43" s="89">
        <v>47</v>
      </c>
      <c r="E43" s="89"/>
      <c r="F43" s="89"/>
      <c r="G43" s="243">
        <v>0</v>
      </c>
      <c r="I43" s="694" t="s">
        <v>30</v>
      </c>
      <c r="J43" s="695"/>
      <c r="K43" s="1">
        <v>2604</v>
      </c>
      <c r="L43" s="1">
        <v>207</v>
      </c>
      <c r="M43" s="89">
        <v>119</v>
      </c>
      <c r="N43" s="46" t="s">
        <v>27</v>
      </c>
      <c r="O43" s="1">
        <v>3024</v>
      </c>
      <c r="P43" s="47">
        <v>247</v>
      </c>
      <c r="Q43" s="89">
        <v>129</v>
      </c>
    </row>
    <row r="44" spans="1:20" ht="24.95" customHeight="1">
      <c r="A44" s="45" t="s">
        <v>103</v>
      </c>
      <c r="B44" s="1">
        <v>3814</v>
      </c>
      <c r="C44" s="1">
        <v>232</v>
      </c>
      <c r="D44" s="89">
        <v>140</v>
      </c>
      <c r="E44" s="89"/>
      <c r="F44" s="89"/>
      <c r="G44" s="243">
        <f>SUM(G40:G43)</f>
        <v>0</v>
      </c>
      <c r="I44" s="694" t="s">
        <v>38</v>
      </c>
      <c r="J44" s="695"/>
      <c r="K44" s="1">
        <v>3039</v>
      </c>
      <c r="L44" s="1">
        <v>223</v>
      </c>
      <c r="M44" s="89">
        <v>117</v>
      </c>
      <c r="N44" s="46" t="s">
        <v>26</v>
      </c>
      <c r="O44" s="83">
        <v>4362</v>
      </c>
      <c r="P44" s="84">
        <v>291</v>
      </c>
      <c r="Q44" s="89">
        <v>134</v>
      </c>
      <c r="T44" s="110"/>
    </row>
    <row r="45" spans="1:20" ht="24.95" customHeight="1">
      <c r="A45" s="45" t="s">
        <v>90</v>
      </c>
      <c r="B45" s="1">
        <v>11483</v>
      </c>
      <c r="C45" s="1">
        <v>266</v>
      </c>
      <c r="D45" s="89">
        <v>743</v>
      </c>
      <c r="E45" s="89"/>
      <c r="F45" s="89">
        <v>10148</v>
      </c>
      <c r="G45" s="243"/>
      <c r="I45" s="694" t="s">
        <v>35</v>
      </c>
      <c r="J45" s="695"/>
      <c r="K45" s="1">
        <v>4079</v>
      </c>
      <c r="L45" s="1">
        <v>197</v>
      </c>
      <c r="M45" s="89">
        <v>102</v>
      </c>
      <c r="N45" s="46" t="s">
        <v>29</v>
      </c>
      <c r="O45" s="83">
        <v>2488</v>
      </c>
      <c r="P45" s="84">
        <v>169</v>
      </c>
      <c r="Q45" s="89">
        <v>136</v>
      </c>
    </row>
    <row r="46" spans="1:20" ht="24.95" customHeight="1">
      <c r="A46" s="45"/>
      <c r="B46" s="1"/>
      <c r="C46" s="1"/>
      <c r="D46" s="89"/>
      <c r="E46" s="89"/>
      <c r="F46" s="89"/>
      <c r="I46" s="694" t="s">
        <v>44</v>
      </c>
      <c r="J46" s="695"/>
      <c r="K46" s="3"/>
      <c r="L46" s="3"/>
      <c r="M46" s="89"/>
      <c r="N46" s="46" t="s">
        <v>34</v>
      </c>
      <c r="O46" s="83">
        <v>3775</v>
      </c>
      <c r="P46" s="84">
        <v>172</v>
      </c>
      <c r="Q46" s="89"/>
      <c r="T46" s="110"/>
    </row>
    <row r="47" spans="1:20" ht="24.95" customHeight="1">
      <c r="A47" s="54"/>
      <c r="B47" s="42"/>
      <c r="C47" s="42"/>
      <c r="D47" s="89"/>
      <c r="E47" s="89"/>
      <c r="F47" s="89"/>
      <c r="I47" s="694" t="s">
        <v>45</v>
      </c>
      <c r="J47" s="695"/>
      <c r="K47" s="1"/>
      <c r="L47" s="1"/>
      <c r="M47" s="89"/>
      <c r="N47" s="46" t="s">
        <v>36</v>
      </c>
      <c r="O47" s="83">
        <v>2376</v>
      </c>
      <c r="P47" s="84">
        <v>200</v>
      </c>
      <c r="Q47" s="89">
        <v>57</v>
      </c>
    </row>
    <row r="48" spans="1:20" ht="24.95" customHeight="1">
      <c r="A48" s="55"/>
      <c r="B48" s="89"/>
      <c r="C48" s="89"/>
      <c r="D48" s="89"/>
      <c r="E48" s="89"/>
      <c r="F48" s="89"/>
      <c r="I48" s="244"/>
      <c r="J48" s="245"/>
      <c r="K48" s="1"/>
      <c r="L48" s="1"/>
      <c r="M48" s="89"/>
      <c r="N48" s="46" t="s">
        <v>31</v>
      </c>
      <c r="O48" s="83">
        <v>7639</v>
      </c>
      <c r="P48" s="84">
        <v>621</v>
      </c>
      <c r="Q48" s="89">
        <v>149</v>
      </c>
    </row>
    <row r="49" spans="1:17" ht="24.95" customHeight="1">
      <c r="A49" s="55"/>
      <c r="B49" s="89"/>
      <c r="C49" s="89"/>
      <c r="D49" s="89"/>
      <c r="E49" s="89"/>
      <c r="F49" s="89"/>
      <c r="I49" s="244"/>
      <c r="J49" s="245"/>
      <c r="K49" s="1"/>
      <c r="L49" s="47"/>
      <c r="M49" s="89"/>
      <c r="N49" s="46" t="s">
        <v>99</v>
      </c>
      <c r="O49" s="86">
        <v>5995</v>
      </c>
      <c r="P49" s="84">
        <v>338</v>
      </c>
      <c r="Q49" s="89">
        <v>263</v>
      </c>
    </row>
    <row r="50" spans="1:17" ht="24.95" customHeight="1">
      <c r="A50" s="55"/>
      <c r="B50" s="89"/>
      <c r="C50" s="89"/>
      <c r="D50" s="89"/>
      <c r="E50" s="89"/>
      <c r="F50" s="89"/>
      <c r="I50" s="244"/>
      <c r="J50" s="245"/>
      <c r="K50" s="1"/>
      <c r="L50" s="47"/>
      <c r="M50" s="89"/>
      <c r="N50" s="46" t="s">
        <v>32</v>
      </c>
      <c r="O50" s="86">
        <v>5545</v>
      </c>
      <c r="P50" s="84">
        <v>343</v>
      </c>
      <c r="Q50" s="89">
        <v>314</v>
      </c>
    </row>
    <row r="51" spans="1:17" ht="24.95" customHeight="1">
      <c r="A51" s="45" t="s">
        <v>91</v>
      </c>
      <c r="B51" s="69">
        <f>K60</f>
        <v>30851</v>
      </c>
      <c r="C51" s="69">
        <f>L60</f>
        <v>1698</v>
      </c>
      <c r="D51" s="69">
        <f>M60</f>
        <v>939</v>
      </c>
      <c r="E51" s="69"/>
      <c r="F51" s="69"/>
      <c r="I51" s="105"/>
      <c r="J51" s="106"/>
      <c r="K51" s="42"/>
      <c r="L51" s="70"/>
      <c r="M51" s="69"/>
      <c r="N51" s="71" t="s">
        <v>102</v>
      </c>
      <c r="O51" s="87">
        <v>8513</v>
      </c>
      <c r="P51" s="85">
        <v>439</v>
      </c>
      <c r="Q51" s="69">
        <v>336</v>
      </c>
    </row>
    <row r="52" spans="1:17" ht="24.95" customHeight="1">
      <c r="A52" s="55"/>
      <c r="B52" s="89"/>
      <c r="C52" s="89"/>
      <c r="D52" s="89"/>
      <c r="E52" s="89"/>
      <c r="F52" s="89"/>
      <c r="I52" s="98"/>
      <c r="J52" s="99"/>
      <c r="K52" s="89"/>
      <c r="L52" s="89"/>
      <c r="M52" s="89"/>
      <c r="N52" s="102"/>
      <c r="O52" s="82"/>
      <c r="P52" s="81"/>
      <c r="Q52" s="89"/>
    </row>
    <row r="53" spans="1:17" ht="24.95" customHeight="1">
      <c r="A53" s="55"/>
      <c r="B53" s="89"/>
      <c r="C53" s="89"/>
      <c r="D53" s="89"/>
      <c r="E53" s="89"/>
      <c r="F53" s="89"/>
      <c r="I53" s="98"/>
      <c r="J53" s="99"/>
      <c r="K53" s="89"/>
      <c r="L53" s="89"/>
      <c r="M53" s="89"/>
      <c r="N53" s="102"/>
      <c r="O53" s="82"/>
      <c r="P53" s="81"/>
      <c r="Q53" s="89"/>
    </row>
    <row r="54" spans="1:17" ht="24.95" customHeight="1">
      <c r="A54" s="55"/>
      <c r="B54" s="89"/>
      <c r="C54" s="89"/>
      <c r="D54" s="89"/>
      <c r="E54" s="89"/>
      <c r="F54" s="89"/>
      <c r="I54" s="98"/>
      <c r="J54" s="99"/>
      <c r="K54" s="89"/>
      <c r="L54" s="89"/>
      <c r="M54" s="89"/>
      <c r="N54" s="102"/>
      <c r="O54" s="82"/>
      <c r="P54" s="81"/>
      <c r="Q54" s="89"/>
    </row>
    <row r="55" spans="1:17" ht="24.95" customHeight="1">
      <c r="A55" s="25" t="s">
        <v>109</v>
      </c>
      <c r="B55" s="89">
        <f>D60</f>
        <v>2634</v>
      </c>
      <c r="C55" s="89"/>
      <c r="D55" s="89"/>
      <c r="E55" s="89"/>
      <c r="F55" s="89"/>
      <c r="I55" s="98"/>
      <c r="J55" s="99"/>
      <c r="K55" s="89"/>
      <c r="L55" s="89"/>
      <c r="M55" s="89"/>
      <c r="N55" s="25" t="s">
        <v>109</v>
      </c>
      <c r="O55" s="82">
        <f>Q60</f>
        <v>1742</v>
      </c>
      <c r="P55" s="81"/>
      <c r="Q55" s="89"/>
    </row>
    <row r="56" spans="1:17" ht="24.95" customHeight="1">
      <c r="A56" s="25" t="s">
        <v>110</v>
      </c>
      <c r="B56" s="89"/>
      <c r="C56" s="89"/>
      <c r="D56" s="89"/>
      <c r="E56" s="89"/>
      <c r="F56" s="89"/>
      <c r="I56" s="98"/>
      <c r="J56" s="99"/>
      <c r="K56" s="89"/>
      <c r="L56" s="89"/>
      <c r="M56" s="89"/>
      <c r="N56" s="25" t="s">
        <v>110</v>
      </c>
      <c r="O56" s="82">
        <f>B74</f>
        <v>12027</v>
      </c>
      <c r="P56" s="81"/>
      <c r="Q56" s="89"/>
    </row>
    <row r="57" spans="1:17" ht="24.95" customHeight="1">
      <c r="A57" s="72"/>
      <c r="B57" s="73"/>
      <c r="C57" s="73"/>
      <c r="D57" s="73"/>
      <c r="E57" s="73"/>
      <c r="F57" s="73"/>
      <c r="I57" s="107"/>
      <c r="J57" s="108"/>
      <c r="K57" s="74"/>
      <c r="L57" s="78"/>
      <c r="M57" s="73"/>
      <c r="N57" s="80" t="s">
        <v>87</v>
      </c>
      <c r="O57" s="76">
        <f>L29</f>
        <v>0</v>
      </c>
      <c r="P57" s="75">
        <f>M29</f>
        <v>0</v>
      </c>
      <c r="Q57" s="73"/>
    </row>
    <row r="58" spans="1:17" ht="24.95" customHeight="1">
      <c r="A58" s="55"/>
      <c r="B58" s="89"/>
      <c r="C58" s="89"/>
      <c r="D58" s="89"/>
      <c r="E58" s="89"/>
      <c r="F58" s="89"/>
      <c r="I58" s="100"/>
      <c r="J58" s="101"/>
      <c r="K58" s="1"/>
      <c r="L58" s="47"/>
      <c r="M58" s="89"/>
      <c r="N58" s="80" t="s">
        <v>83</v>
      </c>
      <c r="O58" s="77">
        <f>X29</f>
        <v>0</v>
      </c>
      <c r="P58" s="48">
        <f>Y29</f>
        <v>0</v>
      </c>
      <c r="Q58" s="89"/>
    </row>
    <row r="59" spans="1:17" ht="24.95" customHeight="1">
      <c r="A59" s="55"/>
      <c r="B59" s="89"/>
      <c r="C59" s="89"/>
      <c r="D59" s="89"/>
      <c r="E59" s="89"/>
      <c r="F59" s="89"/>
      <c r="I59" s="100"/>
      <c r="J59" s="101"/>
      <c r="K59" s="1"/>
      <c r="L59" s="47"/>
      <c r="M59" s="89"/>
      <c r="N59" s="80" t="s">
        <v>84</v>
      </c>
      <c r="O59" s="77">
        <f>AK29</f>
        <v>0</v>
      </c>
      <c r="P59" s="48">
        <f>AL29</f>
        <v>0</v>
      </c>
      <c r="Q59" s="89"/>
    </row>
    <row r="60" spans="1:17" ht="24.95" customHeight="1">
      <c r="A60" s="57" t="s">
        <v>19</v>
      </c>
      <c r="B60" s="59">
        <f>SUM(B37:B59)</f>
        <v>77598</v>
      </c>
      <c r="C60" s="59">
        <f>SUM(C37:C59)</f>
        <v>3496</v>
      </c>
      <c r="D60" s="59">
        <f>SUM(D37:D59)</f>
        <v>2634</v>
      </c>
      <c r="E60" s="59">
        <f>SUM(E37:E59)</f>
        <v>0</v>
      </c>
      <c r="F60" s="59">
        <f>SUM(F37:F59)</f>
        <v>10148</v>
      </c>
      <c r="I60" s="97"/>
      <c r="J60" s="90"/>
      <c r="K60" s="56">
        <f>SUM(K37:K59)</f>
        <v>30851</v>
      </c>
      <c r="L60" s="56">
        <f>SUM(L37:L59)</f>
        <v>1698</v>
      </c>
      <c r="M60" s="59">
        <f>SUM(M37:M59)</f>
        <v>939</v>
      </c>
      <c r="N60" s="79" t="s">
        <v>19</v>
      </c>
      <c r="O60" s="58">
        <f>SUM(O37:O59)</f>
        <v>71399</v>
      </c>
      <c r="P60" s="58">
        <f>SUM(P37:P59)</f>
        <v>3353</v>
      </c>
      <c r="Q60" s="59">
        <f>SUM(Q37:Q59)</f>
        <v>1742</v>
      </c>
    </row>
    <row r="61" spans="1:17" ht="24.95" customHeight="1">
      <c r="A61" s="29"/>
      <c r="B61" s="30"/>
      <c r="C61" s="30"/>
    </row>
    <row r="62" spans="1:17" ht="24.95" customHeight="1">
      <c r="A62" s="29"/>
      <c r="B62" s="30"/>
      <c r="C62" s="30"/>
    </row>
    <row r="63" spans="1:17" ht="24.95" customHeight="1">
      <c r="A63" s="25" t="s">
        <v>4</v>
      </c>
      <c r="B63" s="21">
        <f>B60-E60+F60</f>
        <v>87746</v>
      </c>
      <c r="C63" s="30"/>
    </row>
    <row r="64" spans="1:17" ht="24.95" customHeight="1">
      <c r="A64" s="29"/>
      <c r="B64" s="30"/>
      <c r="C64" s="30"/>
    </row>
    <row r="65" spans="1:15" ht="42.75" customHeight="1">
      <c r="A65" s="60" t="s">
        <v>4</v>
      </c>
      <c r="B65" s="696">
        <f>SUM(B29,P29,AB29,B60,O60,AO29)</f>
        <v>472919</v>
      </c>
      <c r="C65" s="697"/>
      <c r="D65" s="61" t="s">
        <v>5</v>
      </c>
      <c r="E65" s="62">
        <f>SUM(C60,P60,C29,Q29,AC29,AP29)</f>
        <v>11105</v>
      </c>
      <c r="F65" s="688" t="s">
        <v>105</v>
      </c>
      <c r="G65" s="689"/>
      <c r="H65" s="690">
        <f>SUM(D29,R29,AD29,E60,AQ29)</f>
        <v>0</v>
      </c>
      <c r="I65" s="691"/>
      <c r="J65" s="95" t="s">
        <v>106</v>
      </c>
      <c r="K65" s="109">
        <f>SUM(Q60,D60,E29,S29,AE29,AR29)</f>
        <v>14585</v>
      </c>
      <c r="L65" s="688" t="s">
        <v>108</v>
      </c>
      <c r="M65" s="689"/>
      <c r="N65" s="690">
        <f>SUM(F60,F29,U29,AG29,AT29)</f>
        <v>199139</v>
      </c>
      <c r="O65" s="691"/>
    </row>
    <row r="66" spans="1:15" ht="15.75" customHeight="1">
      <c r="A66" s="242"/>
      <c r="B66" s="242"/>
      <c r="C66" s="242"/>
      <c r="D66" s="242"/>
      <c r="E66" s="242"/>
      <c r="F66" s="242"/>
      <c r="G66" s="242"/>
      <c r="H66" s="242"/>
      <c r="I66" s="242"/>
    </row>
    <row r="67" spans="1:15" ht="15.75" customHeight="1">
      <c r="A67" s="242"/>
      <c r="B67" s="242"/>
      <c r="C67" s="242"/>
      <c r="D67" s="242"/>
      <c r="E67" s="242"/>
      <c r="F67" s="242"/>
      <c r="G67" s="242"/>
      <c r="H67" s="242"/>
      <c r="I67" s="242"/>
    </row>
    <row r="68" spans="1:15" ht="15.75" customHeight="1">
      <c r="C68" s="242"/>
      <c r="D68" s="242"/>
      <c r="E68" s="242"/>
      <c r="F68" s="242"/>
      <c r="G68" s="242"/>
      <c r="H68" s="242"/>
      <c r="I68" s="242"/>
    </row>
    <row r="69" spans="1:15" ht="15.75" customHeight="1">
      <c r="O69">
        <v>200243</v>
      </c>
    </row>
    <row r="70" spans="1:15" ht="26.25">
      <c r="A70" s="4"/>
      <c r="B70" s="2" t="s">
        <v>21</v>
      </c>
      <c r="C70" s="2" t="s">
        <v>46</v>
      </c>
      <c r="D70" s="31" t="s">
        <v>47</v>
      </c>
      <c r="E70" s="68" t="s">
        <v>0</v>
      </c>
      <c r="F70" s="10" t="s">
        <v>50</v>
      </c>
      <c r="G70" s="32"/>
      <c r="H70" s="32"/>
      <c r="I70" s="91"/>
      <c r="J70" s="92"/>
      <c r="O70">
        <f>O69-N65</f>
        <v>1104</v>
      </c>
    </row>
    <row r="71" spans="1:15" ht="18.75">
      <c r="A71" s="7" t="s">
        <v>48</v>
      </c>
      <c r="B71" s="8">
        <v>7320</v>
      </c>
      <c r="C71" s="8">
        <v>6030</v>
      </c>
      <c r="D71" s="63">
        <v>4140</v>
      </c>
      <c r="E71" s="34"/>
      <c r="F71" s="34">
        <f>SUM(B71:E71)</f>
        <v>17490</v>
      </c>
      <c r="G71" s="33"/>
      <c r="H71" s="33"/>
      <c r="I71" s="179">
        <v>31675</v>
      </c>
      <c r="J71" s="242"/>
      <c r="K71" s="5">
        <v>2</v>
      </c>
      <c r="L71" s="5">
        <v>8</v>
      </c>
      <c r="M71" s="5">
        <f>L71+K71</f>
        <v>10</v>
      </c>
    </row>
    <row r="72" spans="1:15" ht="18.75">
      <c r="A72" s="7" t="s">
        <v>49</v>
      </c>
      <c r="B72" s="8">
        <v>4707</v>
      </c>
      <c r="C72" s="8">
        <v>1419</v>
      </c>
      <c r="D72" s="63"/>
      <c r="E72" s="34"/>
      <c r="F72" s="34">
        <f>SUM(B72:E72)</f>
        <v>6126</v>
      </c>
      <c r="G72" s="33"/>
      <c r="H72" s="33"/>
      <c r="I72" s="180">
        <v>580</v>
      </c>
      <c r="J72" s="242"/>
      <c r="K72" s="66">
        <v>32</v>
      </c>
      <c r="L72" s="67">
        <v>84</v>
      </c>
      <c r="M72" s="5">
        <f>L72+K72</f>
        <v>116</v>
      </c>
    </row>
    <row r="73" spans="1:15" ht="18.75">
      <c r="A73" s="10" t="s">
        <v>50</v>
      </c>
      <c r="B73" s="8"/>
      <c r="C73" s="8"/>
      <c r="D73" s="63"/>
      <c r="E73" s="34">
        <v>44</v>
      </c>
      <c r="F73" s="34"/>
      <c r="G73" s="33"/>
      <c r="H73" s="33"/>
      <c r="I73" s="180">
        <v>2800</v>
      </c>
      <c r="J73" s="242"/>
      <c r="K73" s="9">
        <f>K71/K72*100-100</f>
        <v>-93.75</v>
      </c>
      <c r="L73" s="9">
        <f>L71/L72*100-100</f>
        <v>-90.476190476190482</v>
      </c>
      <c r="M73" s="9">
        <f>M71/M72*100-100</f>
        <v>-91.379310344827587</v>
      </c>
    </row>
    <row r="74" spans="1:15" ht="18.75">
      <c r="A74" s="10" t="s">
        <v>50</v>
      </c>
      <c r="B74" s="8">
        <f>B71+B72</f>
        <v>12027</v>
      </c>
      <c r="C74" s="8">
        <f>C71+C72</f>
        <v>7449</v>
      </c>
      <c r="D74" s="8">
        <f>D71+D72</f>
        <v>4140</v>
      </c>
      <c r="E74" s="8">
        <f>E71+E72</f>
        <v>0</v>
      </c>
      <c r="F74" s="34">
        <f>SUM(B74:E74)</f>
        <v>23616</v>
      </c>
      <c r="G74" s="33"/>
      <c r="H74" s="33"/>
      <c r="I74" s="180">
        <v>154</v>
      </c>
      <c r="J74" s="242"/>
      <c r="K74" s="242"/>
      <c r="L74" s="242"/>
    </row>
    <row r="75" spans="1:15" ht="15.75" customHeight="1">
      <c r="I75" s="180">
        <v>27</v>
      </c>
      <c r="J75" s="242"/>
      <c r="K75" s="242"/>
      <c r="L75" s="242"/>
    </row>
    <row r="76" spans="1:15" ht="18.75">
      <c r="A76" s="7" t="s">
        <v>51</v>
      </c>
      <c r="B76" s="6"/>
      <c r="C76" s="6">
        <v>1</v>
      </c>
      <c r="I76" s="181">
        <v>10</v>
      </c>
    </row>
    <row r="77" spans="1:15" ht="15.75" customHeight="1">
      <c r="I77" s="181"/>
    </row>
    <row r="78" spans="1:15" ht="15.75" customHeight="1">
      <c r="I78" s="181"/>
      <c r="K78" s="692"/>
      <c r="L78" s="692"/>
    </row>
    <row r="79" spans="1:15" ht="15.75" customHeight="1">
      <c r="I79" s="182"/>
      <c r="K79" s="693"/>
      <c r="L79" s="693"/>
    </row>
    <row r="80" spans="1:15" ht="24">
      <c r="A80" s="684"/>
      <c r="B80" s="685"/>
      <c r="C80" s="685"/>
      <c r="D80" s="685"/>
      <c r="E80" s="242"/>
      <c r="F80" s="242"/>
      <c r="G80" s="242"/>
      <c r="H80" s="242"/>
      <c r="I80" s="183">
        <f>SUM(I71:I79)</f>
        <v>35246</v>
      </c>
      <c r="J80" s="92"/>
      <c r="K80" s="93"/>
    </row>
    <row r="81" spans="1:15" ht="23.25">
      <c r="A81" s="687"/>
      <c r="B81" s="685"/>
      <c r="C81" s="686"/>
      <c r="D81" s="685"/>
      <c r="E81" s="242"/>
      <c r="F81" s="242"/>
      <c r="G81" s="242"/>
      <c r="H81" s="242"/>
      <c r="I81" s="242"/>
      <c r="J81" s="92"/>
      <c r="K81" s="93"/>
    </row>
    <row r="82" spans="1:15" ht="23.25">
      <c r="A82" s="687"/>
      <c r="B82" s="685"/>
      <c r="C82" s="686"/>
      <c r="D82" s="685"/>
      <c r="E82" s="242"/>
      <c r="F82" s="242"/>
      <c r="G82" s="242"/>
      <c r="H82" s="242"/>
      <c r="I82" s="242"/>
      <c r="J82" s="94"/>
      <c r="K82" s="93"/>
    </row>
    <row r="83" spans="1:15" ht="24">
      <c r="A83" s="684"/>
      <c r="B83" s="685"/>
      <c r="C83" s="686"/>
      <c r="D83" s="685"/>
      <c r="E83" s="242"/>
      <c r="F83" s="242"/>
      <c r="G83" s="242"/>
      <c r="H83" s="242"/>
      <c r="I83" s="242"/>
      <c r="J83" s="93"/>
      <c r="K83" s="93"/>
    </row>
    <row r="84" spans="1:15" ht="24">
      <c r="A84" s="684"/>
      <c r="B84" s="685"/>
      <c r="C84" s="686"/>
      <c r="D84" s="685"/>
      <c r="E84" s="242"/>
      <c r="F84" s="242"/>
      <c r="G84" s="242"/>
      <c r="H84" s="242"/>
      <c r="I84" s="242"/>
      <c r="J84" s="93"/>
      <c r="K84" s="93"/>
    </row>
    <row r="85" spans="1:15" ht="24">
      <c r="A85" s="684"/>
      <c r="B85" s="685"/>
      <c r="C85" s="686"/>
      <c r="D85" s="685"/>
      <c r="E85" s="242"/>
      <c r="F85" s="242"/>
      <c r="G85" s="242"/>
      <c r="H85" s="242"/>
      <c r="I85" s="242"/>
      <c r="J85" s="93"/>
      <c r="K85" s="93"/>
    </row>
    <row r="86" spans="1:15" ht="15.75" customHeight="1">
      <c r="A86">
        <v>178</v>
      </c>
      <c r="B86">
        <v>5667</v>
      </c>
      <c r="C86">
        <v>5726</v>
      </c>
      <c r="D86">
        <v>1829</v>
      </c>
      <c r="E86">
        <v>472</v>
      </c>
    </row>
    <row r="87" spans="1:15" ht="15.75" customHeight="1">
      <c r="A87">
        <v>1411</v>
      </c>
      <c r="B87">
        <v>902</v>
      </c>
      <c r="C87">
        <v>1254</v>
      </c>
      <c r="D87">
        <v>8319</v>
      </c>
      <c r="E87">
        <v>632</v>
      </c>
    </row>
    <row r="88" spans="1:15" ht="15.75" customHeight="1">
      <c r="A88">
        <v>814</v>
      </c>
      <c r="B88">
        <v>1463</v>
      </c>
      <c r="C88">
        <v>4813</v>
      </c>
    </row>
    <row r="89" spans="1:15" ht="15.75" customHeight="1">
      <c r="A89">
        <v>948</v>
      </c>
      <c r="B89">
        <v>116</v>
      </c>
      <c r="C89">
        <v>1059</v>
      </c>
    </row>
    <row r="90" spans="1:15" ht="15.75" customHeight="1">
      <c r="A90">
        <v>1440</v>
      </c>
      <c r="B90">
        <v>1262</v>
      </c>
      <c r="C90">
        <v>3029</v>
      </c>
    </row>
    <row r="91" spans="1:15" ht="15.75" customHeight="1">
      <c r="A91">
        <v>459</v>
      </c>
      <c r="B91">
        <v>720</v>
      </c>
      <c r="C91">
        <v>6622</v>
      </c>
    </row>
    <row r="92" spans="1:15" ht="15.75" customHeight="1">
      <c r="A92">
        <v>971</v>
      </c>
      <c r="B92">
        <v>5353</v>
      </c>
      <c r="C92">
        <v>6726</v>
      </c>
    </row>
    <row r="93" spans="1:15" ht="15.75" customHeight="1">
      <c r="A93">
        <v>2771</v>
      </c>
      <c r="B93">
        <v>220</v>
      </c>
      <c r="C93">
        <v>1121</v>
      </c>
    </row>
    <row r="94" spans="1:15" ht="15.75" customHeight="1">
      <c r="A94">
        <v>693</v>
      </c>
      <c r="B94">
        <v>16104</v>
      </c>
    </row>
    <row r="95" spans="1:15" ht="15.75" customHeight="1">
      <c r="A95">
        <v>960</v>
      </c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15" ht="15.75" customHeight="1">
      <c r="A96">
        <v>2466</v>
      </c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</row>
    <row r="97" spans="1:15" ht="15.75" customHeight="1">
      <c r="A97">
        <v>1062</v>
      </c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</row>
    <row r="98" spans="1:15" ht="15.75" customHeight="1">
      <c r="A98">
        <v>594</v>
      </c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</row>
    <row r="99" spans="1:15" ht="15.75" customHeight="1">
      <c r="A99">
        <v>3226</v>
      </c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1:15" ht="15.75" customHeight="1">
      <c r="A100">
        <v>8507</v>
      </c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1:15" ht="15.75" customHeight="1">
      <c r="A101">
        <v>5417</v>
      </c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1:15" ht="15.75" customHeight="1">
      <c r="A102">
        <v>3724</v>
      </c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1:15" ht="15.75" customHeight="1">
      <c r="A103">
        <v>3070</v>
      </c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1:15" ht="15.75" customHeight="1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1:15" ht="15.75" customHeight="1">
      <c r="B105" s="128"/>
      <c r="C105" s="124"/>
      <c r="D105" s="124"/>
      <c r="E105" s="124"/>
      <c r="F105" s="124"/>
      <c r="G105" s="126"/>
      <c r="H105" s="128"/>
      <c r="I105" s="128"/>
      <c r="J105" s="128"/>
      <c r="K105" s="128"/>
      <c r="L105" s="128"/>
      <c r="M105" s="128"/>
      <c r="N105" s="128"/>
      <c r="O105" s="128"/>
    </row>
    <row r="106" spans="1:15" ht="15.75" customHeight="1">
      <c r="B106" s="128"/>
      <c r="C106" s="118"/>
      <c r="D106" s="118"/>
      <c r="E106" s="118"/>
      <c r="F106" s="125"/>
      <c r="G106" s="126"/>
      <c r="H106" s="128"/>
      <c r="I106" s="128"/>
      <c r="J106" s="128"/>
      <c r="K106" s="128"/>
      <c r="L106" s="128"/>
      <c r="M106" s="128"/>
      <c r="N106" s="128"/>
      <c r="O106" s="128"/>
    </row>
    <row r="107" spans="1:15" ht="15.75" customHeight="1">
      <c r="B107" s="128"/>
      <c r="C107" s="126"/>
      <c r="D107" s="126"/>
      <c r="E107" s="126"/>
      <c r="F107" s="126"/>
      <c r="G107" s="126"/>
      <c r="H107" s="128"/>
      <c r="I107" s="128"/>
      <c r="J107" s="128"/>
      <c r="K107" s="128"/>
      <c r="L107" s="128"/>
      <c r="M107" s="128"/>
      <c r="N107" s="128"/>
      <c r="O107" s="128"/>
    </row>
    <row r="108" spans="1:15" ht="15.75" customHeight="1">
      <c r="B108" s="128"/>
      <c r="C108" s="118"/>
      <c r="D108" s="118"/>
      <c r="E108" s="118"/>
      <c r="F108" s="118"/>
      <c r="G108" s="126"/>
      <c r="H108" s="128"/>
      <c r="I108" s="128"/>
      <c r="J108" s="128"/>
      <c r="K108" s="128"/>
      <c r="L108" s="128"/>
      <c r="M108" s="128"/>
      <c r="N108" s="128"/>
      <c r="O108" s="128"/>
    </row>
    <row r="109" spans="1:15" ht="15.75" customHeight="1">
      <c r="B109" s="128"/>
      <c r="C109" s="126"/>
      <c r="D109" s="126"/>
      <c r="E109" s="126"/>
      <c r="F109" s="127"/>
      <c r="G109" s="126"/>
      <c r="H109" s="128"/>
      <c r="I109" s="128"/>
      <c r="J109" s="128"/>
      <c r="K109" s="128"/>
      <c r="L109" s="128"/>
      <c r="M109" s="128"/>
      <c r="N109" s="128"/>
      <c r="O109" s="128"/>
    </row>
    <row r="110" spans="1:15" ht="15.75" customHeight="1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</row>
    <row r="111" spans="1:15" ht="15.75" customHeight="1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</row>
    <row r="112" spans="1:15" ht="15.75" customHeight="1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</row>
    <row r="113" spans="2:15" ht="15.75" customHeight="1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</row>
    <row r="114" spans="2:15" ht="15.75" customHeight="1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</row>
    <row r="115" spans="2:15" ht="15.75" customHeight="1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</row>
    <row r="116" spans="2:15" ht="15.75" customHeight="1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</row>
    <row r="117" spans="2:15" ht="15.75" customHeight="1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</row>
    <row r="118" spans="2:15" ht="15.75" customHeight="1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</row>
    <row r="119" spans="2:15" ht="15.75" customHeight="1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</row>
    <row r="120" spans="2:15" ht="15.75" customHeight="1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</row>
    <row r="121" spans="2:15" ht="15.75" customHeight="1"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</row>
    <row r="122" spans="2:15" ht="15.75" customHeight="1"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</row>
    <row r="123" spans="2:15" ht="15.75" customHeight="1"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</row>
  </sheetData>
  <mergeCells count="49">
    <mergeCell ref="AA1:AH1"/>
    <mergeCell ref="AN1:AU1"/>
    <mergeCell ref="A2:J2"/>
    <mergeCell ref="O2:V2"/>
    <mergeCell ref="AA2:AH2"/>
    <mergeCell ref="AN2:AU2"/>
    <mergeCell ref="I37:J37"/>
    <mergeCell ref="I38:J38"/>
    <mergeCell ref="I39:J39"/>
    <mergeCell ref="A1:J1"/>
    <mergeCell ref="O1:V1"/>
    <mergeCell ref="AK3:AL3"/>
    <mergeCell ref="AO3:AQ3"/>
    <mergeCell ref="AX3:AY3"/>
    <mergeCell ref="A35:E35"/>
    <mergeCell ref="F35:F36"/>
    <mergeCell ref="I35:Q35"/>
    <mergeCell ref="B3:D3"/>
    <mergeCell ref="F3:G3"/>
    <mergeCell ref="L3:M3"/>
    <mergeCell ref="P3:R3"/>
    <mergeCell ref="X3:Y3"/>
    <mergeCell ref="AB3:AD3"/>
    <mergeCell ref="I40:J40"/>
    <mergeCell ref="I41:J41"/>
    <mergeCell ref="A81:B81"/>
    <mergeCell ref="C81:D81"/>
    <mergeCell ref="I43:J43"/>
    <mergeCell ref="I44:J44"/>
    <mergeCell ref="I45:J45"/>
    <mergeCell ref="I46:J46"/>
    <mergeCell ref="I47:J47"/>
    <mergeCell ref="B65:C65"/>
    <mergeCell ref="F65:G65"/>
    <mergeCell ref="H65:I65"/>
    <mergeCell ref="I42:J42"/>
    <mergeCell ref="L65:M65"/>
    <mergeCell ref="N65:O65"/>
    <mergeCell ref="K78:L78"/>
    <mergeCell ref="K79:L79"/>
    <mergeCell ref="A80:D80"/>
    <mergeCell ref="A85:B85"/>
    <mergeCell ref="C85:D85"/>
    <mergeCell ref="A82:B82"/>
    <mergeCell ref="C82:D82"/>
    <mergeCell ref="A83:B83"/>
    <mergeCell ref="C83:D83"/>
    <mergeCell ref="A84:B84"/>
    <mergeCell ref="C84:D84"/>
  </mergeCells>
  <pageMargins left="0.31496062992125984" right="0.19685039370078741" top="0.74803149606299213" bottom="0.74803149606299213" header="0" footer="0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65</vt:i4>
      </vt:variant>
      <vt:variant>
        <vt:lpstr>Named Ranges</vt:lpstr>
      </vt:variant>
      <vt:variant>
        <vt:i4>32</vt:i4>
      </vt:variant>
    </vt:vector>
  </HeadingPairs>
  <TitlesOfParts>
    <vt:vector size="97" baseType="lpstr">
      <vt:lpstr>NEW BOOK</vt:lpstr>
      <vt:lpstr>30.09.2023 (30)</vt:lpstr>
      <vt:lpstr>01-10-23 RUFF (01)</vt:lpstr>
      <vt:lpstr>01.10.2023</vt:lpstr>
      <vt:lpstr>02-10-23 RUFF (2)</vt:lpstr>
      <vt:lpstr>02.10.2023</vt:lpstr>
      <vt:lpstr>03-10-23 RUFF (3)</vt:lpstr>
      <vt:lpstr>03.10.2023</vt:lpstr>
      <vt:lpstr>04-10-23 RUFF (4)</vt:lpstr>
      <vt:lpstr>04.10.2023</vt:lpstr>
      <vt:lpstr>05-10-23 RUFF (5)</vt:lpstr>
      <vt:lpstr>05.10.2023</vt:lpstr>
      <vt:lpstr>06-10-23 RUFF (06)</vt:lpstr>
      <vt:lpstr>06.10.2023</vt:lpstr>
      <vt:lpstr>07-10-23 RUFF (6)</vt:lpstr>
      <vt:lpstr>07.10.2023</vt:lpstr>
      <vt:lpstr>08-10-23 RUFF (8)</vt:lpstr>
      <vt:lpstr>08.10.2023</vt:lpstr>
      <vt:lpstr>09-10-23 RUFF (09)</vt:lpstr>
      <vt:lpstr>09.10.2023</vt:lpstr>
      <vt:lpstr>10-10-2023 ruff (2)</vt:lpstr>
      <vt:lpstr>10.10.2023</vt:lpstr>
      <vt:lpstr>11-10-23 RUFF (10)</vt:lpstr>
      <vt:lpstr>11.10.2023 (2)</vt:lpstr>
      <vt:lpstr>12-10-23 RUFF (12)</vt:lpstr>
      <vt:lpstr>12.10.2023 (12)</vt:lpstr>
      <vt:lpstr>13-10-23 RUFF (13)</vt:lpstr>
      <vt:lpstr>13.10.2023 (13)</vt:lpstr>
      <vt:lpstr>14-10-23 RUFF (14)</vt:lpstr>
      <vt:lpstr>14.10.2023 (14)</vt:lpstr>
      <vt:lpstr>15-10-23 RUFF (15)</vt:lpstr>
      <vt:lpstr>15.10.2023 (15)</vt:lpstr>
      <vt:lpstr>16-10-23 RUFF (16)</vt:lpstr>
      <vt:lpstr>16.10.2023 (16)</vt:lpstr>
      <vt:lpstr>17-10-2023 ruff (3)</vt:lpstr>
      <vt:lpstr>17.10.2023</vt:lpstr>
      <vt:lpstr>18-10-23 RUFF (18)</vt:lpstr>
      <vt:lpstr>18.10.2023 (18)</vt:lpstr>
      <vt:lpstr>19-10-23 RUFF (19)</vt:lpstr>
      <vt:lpstr>19.10.2023 (20)</vt:lpstr>
      <vt:lpstr>20-10-23 RUFF (20)</vt:lpstr>
      <vt:lpstr>20.10.2023 (20)</vt:lpstr>
      <vt:lpstr>21-10-23 RUFF (21)</vt:lpstr>
      <vt:lpstr>21.10.2023 (21)</vt:lpstr>
      <vt:lpstr>22-10-23 RUFF (22)</vt:lpstr>
      <vt:lpstr>22.10.2023 (22)</vt:lpstr>
      <vt:lpstr>23-10-23 RUFF (23)</vt:lpstr>
      <vt:lpstr>23.10.2023 (23)</vt:lpstr>
      <vt:lpstr>24-10-23 RUFF (24)</vt:lpstr>
      <vt:lpstr>24.10.2023 (24)</vt:lpstr>
      <vt:lpstr>25-10-23 RUFF (25)</vt:lpstr>
      <vt:lpstr>25.10.2023 (25)</vt:lpstr>
      <vt:lpstr>26-10-23 RUFF (24)</vt:lpstr>
      <vt:lpstr>26.10.2023 (26)</vt:lpstr>
      <vt:lpstr>27-10-23 RUFF (27)</vt:lpstr>
      <vt:lpstr>27.10.2023 (27)</vt:lpstr>
      <vt:lpstr>28-10-23 RUFF (28)</vt:lpstr>
      <vt:lpstr>28.10.2023 (28)</vt:lpstr>
      <vt:lpstr>29-10-23 RUFF (29)</vt:lpstr>
      <vt:lpstr>29.10.2023 (29)</vt:lpstr>
      <vt:lpstr>30-10-23 RUFF (30)</vt:lpstr>
      <vt:lpstr>30.10.2023 (31)</vt:lpstr>
      <vt:lpstr>31-10-23 RUFF (31)</vt:lpstr>
      <vt:lpstr>31.10.2023 (31)</vt:lpstr>
      <vt:lpstr>01-11-23 RUFF (01)</vt:lpstr>
      <vt:lpstr>'01.10.2023'!Print_Area</vt:lpstr>
      <vt:lpstr>'02.10.2023'!Print_Area</vt:lpstr>
      <vt:lpstr>'03.10.2023'!Print_Area</vt:lpstr>
      <vt:lpstr>'04.10.2023'!Print_Area</vt:lpstr>
      <vt:lpstr>'05.10.2023'!Print_Area</vt:lpstr>
      <vt:lpstr>'06.10.2023'!Print_Area</vt:lpstr>
      <vt:lpstr>'07.10.2023'!Print_Area</vt:lpstr>
      <vt:lpstr>'08.10.2023'!Print_Area</vt:lpstr>
      <vt:lpstr>'09.10.2023'!Print_Area</vt:lpstr>
      <vt:lpstr>'10.10.2023'!Print_Area</vt:lpstr>
      <vt:lpstr>'11.10.2023 (2)'!Print_Area</vt:lpstr>
      <vt:lpstr>'12.10.2023 (12)'!Print_Area</vt:lpstr>
      <vt:lpstr>'13.10.2023 (13)'!Print_Area</vt:lpstr>
      <vt:lpstr>'14.10.2023 (14)'!Print_Area</vt:lpstr>
      <vt:lpstr>'15.10.2023 (15)'!Print_Area</vt:lpstr>
      <vt:lpstr>'16.10.2023 (16)'!Print_Area</vt:lpstr>
      <vt:lpstr>'17.10.2023'!Print_Area</vt:lpstr>
      <vt:lpstr>'18.10.2023 (18)'!Print_Area</vt:lpstr>
      <vt:lpstr>'19.10.2023 (20)'!Print_Area</vt:lpstr>
      <vt:lpstr>'20.10.2023 (20)'!Print_Area</vt:lpstr>
      <vt:lpstr>'21.10.2023 (21)'!Print_Area</vt:lpstr>
      <vt:lpstr>'22.10.2023 (22)'!Print_Area</vt:lpstr>
      <vt:lpstr>'23.10.2023 (23)'!Print_Area</vt:lpstr>
      <vt:lpstr>'24.10.2023 (24)'!Print_Area</vt:lpstr>
      <vt:lpstr>'25.10.2023 (25)'!Print_Area</vt:lpstr>
      <vt:lpstr>'26.10.2023 (26)'!Print_Area</vt:lpstr>
      <vt:lpstr>'27.10.2023 (27)'!Print_Area</vt:lpstr>
      <vt:lpstr>'28.10.2023 (28)'!Print_Area</vt:lpstr>
      <vt:lpstr>'29.10.2023 (29)'!Print_Area</vt:lpstr>
      <vt:lpstr>'30.09.2023 (30)'!Print_Area</vt:lpstr>
      <vt:lpstr>'30.10.2023 (31)'!Print_Area</vt:lpstr>
      <vt:lpstr>'31.10.2023 (31)'!Print_Area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acer</cp:lastModifiedBy>
  <cp:lastPrinted>2023-10-29T04:16:47Z</cp:lastPrinted>
  <dcterms:created xsi:type="dcterms:W3CDTF">2006-09-16T00:00:00Z</dcterms:created>
  <dcterms:modified xsi:type="dcterms:W3CDTF">2023-11-01T04:46:47Z</dcterms:modified>
</cp:coreProperties>
</file>