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activeX/activeX4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activeX/activeX19.xml" ContentType="application/vnd.ms-office.activeX+xml"/>
  <Override PartName="/xl/activeX/activeX32.bin" ContentType="application/vnd.ms-office.activeX"/>
  <Override PartName="/xl/activeX/activeX66.xml" ContentType="application/vnd.ms-office.activeX+xml"/>
  <Override PartName="/xl/activeX/activeX77.xml" ContentType="application/vnd.ms-office.activeX+xml"/>
  <Override PartName="/xl/activeX/activeX5.xml" ContentType="application/vnd.ms-office.activeX+xml"/>
  <Override PartName="/xl/activeX/activeX21.bin" ContentType="application/vnd.ms-office.activeX"/>
  <Override PartName="/xl/activeX/activeX55.xml" ContentType="application/vnd.ms-office.activeX+xml"/>
  <Default Extension="xml" ContentType="application/xml"/>
  <Override PartName="/xl/activeX/activeX10.bin" ContentType="application/vnd.ms-office.activeX"/>
  <Override PartName="/xl/activeX/activeX15.xml" ContentType="application/vnd.ms-office.activeX+xml"/>
  <Override PartName="/xl/activeX/activeX26.xml" ContentType="application/vnd.ms-office.activeX+xml"/>
  <Override PartName="/xl/activeX/activeX44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worksheets/sheet3.xml" ContentType="application/vnd.openxmlformats-officedocument.spreadsheetml.worksheet+xml"/>
  <Override PartName="/xl/activeX/activeX1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51.xml" ContentType="application/vnd.ms-office.activeX+xml"/>
  <Override PartName="/xl/activeX/activeX80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40.xml" ContentType="application/vnd.ms-office.activeX+xml"/>
  <Override PartName="/xl/activeX/activeX59.bin" ContentType="application/vnd.ms-office.activeX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48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worksheets/sheet18.xml" ContentType="application/vnd.openxmlformats-officedocument.spreadsheetml.worksheet+xml"/>
  <Override PartName="/xl/activeX/activeX5.bin" ContentType="application/vnd.ms-office.activeX"/>
  <Override PartName="/xl/activeX/activeX37.bin" ContentType="application/vnd.ms-office.activeX"/>
  <Override PartName="/xl/activeX/activeX55.bin" ContentType="application/vnd.ms-office.activeX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activeX/activeX15.bin" ContentType="application/vnd.ms-office.activeX"/>
  <Override PartName="/xl/activeX/activeX26.bin" ContentType="application/vnd.ms-office.activeX"/>
  <Override PartName="/xl/activeX/activeX44.bin" ContentType="application/vnd.ms-office.activeX"/>
  <Override PartName="/xl/activeX/activeX62.bin" ContentType="application/vnd.ms-office.activeX"/>
  <Override PartName="/xl/activeX/activeX73.bin" ContentType="application/vnd.ms-office.activeX"/>
  <Override PartName="/xl/activeX/activeX78.xml" ContentType="application/vnd.ms-office.activeX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activeX/activeX1.bin" ContentType="application/vnd.ms-office.activeX"/>
  <Override PartName="/xl/activeX/activeX22.bin" ContentType="application/vnd.ms-office.activeX"/>
  <Override PartName="/xl/activeX/activeX33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activeX/activeX6.xml" ContentType="application/vnd.ms-office.activeX+xml"/>
  <Override PartName="/xl/activeX/activeX11.bin" ContentType="application/vnd.ms-office.activeX"/>
  <Override PartName="/xl/activeX/activeX27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74.xml" ContentType="application/vnd.ms-office.activeX+xml"/>
  <Default Extension="emf" ContentType="image/x-em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activeX/activeX2.xml" ContentType="application/vnd.ms-office.activeX+xml"/>
  <Override PartName="/xl/activeX/activeX16.xml" ContentType="application/vnd.ms-office.activeX+xml"/>
  <Override PartName="/xl/activeX/activeX34.xml" ContentType="application/vnd.ms-office.activeX+xml"/>
  <Override PartName="/xl/activeX/activeX63.xml" ContentType="application/vnd.ms-office.activeX+xml"/>
  <Override PartName="/xl/activeX/activeX81.xml" ContentType="application/vnd.ms-office.activeX+xml"/>
  <Override PartName="/docProps/app.xml" ContentType="application/vnd.openxmlformats-officedocument.extended-properties+xml"/>
  <Override PartName="/xl/activeX/activeX23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70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30.xml" ContentType="application/vnd.ms-office.activeX+xml"/>
  <Override PartName="/xl/activeX/activeX78.bin" ContentType="application/vnd.ms-office.activeX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activeX/activeX38.bin" ContentType="application/vnd.ms-office.activeX"/>
  <Override PartName="/xl/activeX/activeX49.bin" ContentType="application/vnd.ms-office.activeX"/>
  <Override PartName="/xl/activeX/activeX67.bin" ContentType="application/vnd.ms-office.activeX"/>
  <Override PartName="/xl/worksheets/sheet26.xml" ContentType="application/vnd.openxmlformats-officedocument.spreadsheetml.worksheet+xml"/>
  <Override PartName="/xl/activeX/activeX6.bin" ContentType="application/vnd.ms-office.activeX"/>
  <Override PartName="/xl/activeX/activeX27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74.bin" ContentType="application/vnd.ms-office.activeX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activeX/activeX63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worksheets/sheet11.xml" ContentType="application/vnd.openxmlformats-officedocument.spreadsheetml.worksheet+xml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Override PartName="/xl/activeX/activeX75.xml" ContentType="application/vnd.ms-office.activeX+xml"/>
  <Default Extension="rels" ContentType="application/vnd.openxmlformats-package.relationships+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worksheets/sheet27.xml" ContentType="application/vnd.openxmlformats-officedocument.spreadsheetml.worksheet+xml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worksheets/sheet23.xml" ContentType="application/vnd.openxmlformats-officedocument.spreadsheetml.worksheet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76.xml" ContentType="application/vnd.ms-office.activeX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36.xml" ContentType="application/vnd.ms-office.activeX+xml"/>
  <Override PartName="/xl/activeX/activeX65.xml" ContentType="application/vnd.ms-office.activeX+xml"/>
  <Override PartName="/xl/activeX/activeX4.xml" ContentType="application/vnd.ms-office.activeX+xml"/>
  <Override PartName="/xl/activeX/activeX25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72.xml" ContentType="application/vnd.ms-office.activeX+xml"/>
  <Override PartName="/xl/worksheets/sheet2.xml" ContentType="application/vnd.openxmlformats-officedocument.spreadsheetml.worksheet+xml"/>
  <Override PartName="/xl/activeX/activeX14.xml" ContentType="application/vnd.ms-office.activeX+xml"/>
  <Override PartName="/xl/activeX/activeX32.xml" ContentType="application/vnd.ms-office.activeX+xml"/>
  <Override PartName="/xl/activeX/activeX61.xml" ContentType="application/vnd.ms-office.activeX+xml"/>
  <Override PartName="/xl/activeX/activeX21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worksheets/sheet28.xml" ContentType="application/vnd.openxmlformats-officedocument.spreadsheetml.worksheet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58.bin" ContentType="application/vnd.ms-office.activeX"/>
  <Override PartName="/xl/activeX/activeX76.bin" ContentType="application/vnd.ms-office.activeX"/>
  <Override PartName="/xl/worksheets/sheet17.xml" ContentType="application/vnd.openxmlformats-officedocument.spreadsheetml.worksheet+xml"/>
  <Override PartName="/xl/activeX/activeX18.bin" ContentType="application/vnd.ms-office.activeX"/>
  <Override PartName="/xl/activeX/activeX36.bin" ContentType="application/vnd.ms-office.activeX"/>
  <Override PartName="/xl/activeX/activeX47.bin" ContentType="application/vnd.ms-office.activeX"/>
  <Override PartName="/xl/activeX/activeX65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activeX/activeX37.xml" ContentType="application/vnd.ms-office.activeX+xml"/>
  <Override PartName="/xl/activeX/activeX50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28695" windowHeight="12540"/>
  </bookViews>
  <sheets>
    <sheet name="demo cancel (2)" sheetId="111" r:id="rId1"/>
    <sheet name="DOR LOGSHEET" sheetId="4" r:id="rId2"/>
    <sheet name="OCTO-2023" sheetId="3" r:id="rId3"/>
    <sheet name="01.10.2023" sheetId="130" r:id="rId4"/>
    <sheet name="02.10.2023" sheetId="131" r:id="rId5"/>
    <sheet name="03.10.2023" sheetId="132" r:id="rId6"/>
    <sheet name="04.10.2023" sheetId="133" r:id="rId7"/>
    <sheet name="05.10.2023" sheetId="134" r:id="rId8"/>
    <sheet name="06.10.2023" sheetId="135" r:id="rId9"/>
    <sheet name="07.10.2023" sheetId="136" r:id="rId10"/>
    <sheet name="08.10.2023" sheetId="137" r:id="rId11"/>
    <sheet name="09.10.2023" sheetId="139" r:id="rId12"/>
    <sheet name="10.10.2023" sheetId="140" r:id="rId13"/>
    <sheet name="11.10.2023" sheetId="141" r:id="rId14"/>
    <sheet name="12.10.2023" sheetId="142" r:id="rId15"/>
    <sheet name="13.10.2023" sheetId="143" r:id="rId16"/>
    <sheet name="14.10.2023" sheetId="144" r:id="rId17"/>
    <sheet name="15.10.2023" sheetId="145" r:id="rId18"/>
    <sheet name="16.10.2023" sheetId="146" r:id="rId19"/>
    <sheet name="17.10.2023" sheetId="147" r:id="rId20"/>
    <sheet name="18.10.2023" sheetId="148" r:id="rId21"/>
    <sheet name="19.10.2023" sheetId="149" r:id="rId22"/>
    <sheet name="20.10.2023" sheetId="150" r:id="rId23"/>
    <sheet name="21.10.2023" sheetId="151" r:id="rId24"/>
    <sheet name="22.10.2023" sheetId="152" r:id="rId25"/>
    <sheet name="23.10.2023" sheetId="153" r:id="rId26"/>
    <sheet name="24.10.2023" sheetId="154" r:id="rId27"/>
    <sheet name="25.10.2023" sheetId="155" r:id="rId28"/>
    <sheet name="26.10.2023" sheetId="156" r:id="rId29"/>
    <sheet name="27.10.2023" sheetId="157" r:id="rId30"/>
    <sheet name="28.10.2023" sheetId="158" r:id="rId31"/>
    <sheet name="29.10.2023" sheetId="159" r:id="rId32"/>
    <sheet name="30.10.2023" sheetId="160" r:id="rId33"/>
    <sheet name="31.10.2023" sheetId="161" r:id="rId34"/>
  </sheets>
  <definedNames>
    <definedName name="_xlnm._FilterDatabase" localSheetId="2" hidden="1">'OCTO-2023'!$B$4:$CC$5</definedName>
    <definedName name="_xlnm.Print_Area" localSheetId="3">'01.10.2023'!$A$1:$Q$31</definedName>
    <definedName name="_xlnm.Print_Area" localSheetId="4">'02.10.2023'!$A$1:$Q$31</definedName>
    <definedName name="_xlnm.Print_Area" localSheetId="5">'03.10.2023'!$A$1:$Q$31</definedName>
    <definedName name="_xlnm.Print_Area" localSheetId="6">'04.10.2023'!$A$1:$Q$31</definedName>
    <definedName name="_xlnm.Print_Area" localSheetId="7">'05.10.2023'!$A$1:$Q$31</definedName>
    <definedName name="_xlnm.Print_Area" localSheetId="8">'06.10.2023'!$A$1:$Q$31</definedName>
    <definedName name="_xlnm.Print_Area" localSheetId="9">'07.10.2023'!$A$1:$Q$31</definedName>
    <definedName name="_xlnm.Print_Area" localSheetId="10">'08.10.2023'!$A$1:$Q$31</definedName>
    <definedName name="_xlnm.Print_Area" localSheetId="11">'09.10.2023'!$A$1:$Q$31</definedName>
    <definedName name="_xlnm.Print_Area" localSheetId="12">'10.10.2023'!$A$1:$Q$31</definedName>
    <definedName name="_xlnm.Print_Area" localSheetId="13">'11.10.2023'!$A$1:$Q$31</definedName>
    <definedName name="_xlnm.Print_Area" localSheetId="14">'12.10.2023'!$A$1:$Q$31</definedName>
    <definedName name="_xlnm.Print_Area" localSheetId="15">'13.10.2023'!$A$1:$Q$31</definedName>
    <definedName name="_xlnm.Print_Area" localSheetId="16">'14.10.2023'!$A$1:$Q$31</definedName>
    <definedName name="_xlnm.Print_Area" localSheetId="17">'15.10.2023'!$A$1:$Q$31</definedName>
    <definedName name="_xlnm.Print_Area" localSheetId="18">'16.10.2023'!$A$1:$Q$31</definedName>
    <definedName name="_xlnm.Print_Area" localSheetId="19">'17.10.2023'!$A$1:$Q$31</definedName>
    <definedName name="_xlnm.Print_Area" localSheetId="20">'18.10.2023'!$A$1:$Q$31</definedName>
    <definedName name="_xlnm.Print_Area" localSheetId="21">'19.10.2023'!$A$1:$Q$31</definedName>
    <definedName name="_xlnm.Print_Area" localSheetId="22">'20.10.2023'!$A$1:$Q$31</definedName>
    <definedName name="_xlnm.Print_Area" localSheetId="23">'21.10.2023'!$A$1:$Q$31</definedName>
    <definedName name="_xlnm.Print_Area" localSheetId="24">'22.10.2023'!$A$1:$Q$31</definedName>
    <definedName name="_xlnm.Print_Area" localSheetId="25">'23.10.2023'!$A$1:$Q$31</definedName>
    <definedName name="_xlnm.Print_Area" localSheetId="26">'24.10.2023'!$A$1:$Q$31</definedName>
    <definedName name="_xlnm.Print_Area" localSheetId="27">'25.10.2023'!$A$1:$Q$31</definedName>
    <definedName name="_xlnm.Print_Area" localSheetId="28">'26.10.2023'!$A$1:$Q$31</definedName>
    <definedName name="_xlnm.Print_Area" localSheetId="29">'27.10.2023'!$A$1:$Q$31</definedName>
    <definedName name="_xlnm.Print_Area" localSheetId="30">'28.10.2023'!$A$1:$Q$31</definedName>
    <definedName name="_xlnm.Print_Area" localSheetId="31">'29.10.2023'!$A$1:$Q$31</definedName>
    <definedName name="_xlnm.Print_Area" localSheetId="32">'30.10.2023'!$A$1:$Q$31</definedName>
    <definedName name="_xlnm.Print_Area" localSheetId="33">'31.10.2023'!$A$1:$Q$31</definedName>
    <definedName name="_xlnm.Print_Area" localSheetId="0">'demo cancel (2)'!$BQ$133:$BU$165</definedName>
    <definedName name="_xlnm.Print_Area" localSheetId="1">'DOR LOGSHEET'!$D$12:$P$43</definedName>
    <definedName name="_xlnm.Print_Area" localSheetId="2">'OCTO-2023'!$B$1:$CC$38</definedName>
  </definedNames>
  <calcPr calcId="124519"/>
</workbook>
</file>

<file path=xl/calcChain.xml><?xml version="1.0" encoding="utf-8"?>
<calcChain xmlns="http://schemas.openxmlformats.org/spreadsheetml/2006/main">
  <c r="L36" i="161"/>
  <c r="M29"/>
  <c r="G28"/>
  <c r="F28"/>
  <c r="E28"/>
  <c r="C28"/>
  <c r="K27"/>
  <c r="K29" s="1"/>
  <c r="C27"/>
  <c r="K26"/>
  <c r="L25"/>
  <c r="K25"/>
  <c r="N24"/>
  <c r="L24"/>
  <c r="K24"/>
  <c r="K23"/>
  <c r="K22"/>
  <c r="K28" s="1"/>
  <c r="H22"/>
  <c r="F22"/>
  <c r="G21"/>
  <c r="H20"/>
  <c r="G20" s="1"/>
  <c r="G22" s="1"/>
  <c r="Q15"/>
  <c r="Q14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F6"/>
  <c r="F9" s="1"/>
  <c r="F12" s="1"/>
  <c r="Q5"/>
  <c r="C15" l="1"/>
  <c r="M31" s="1"/>
  <c r="N31" s="1"/>
  <c r="H16"/>
  <c r="C17" s="1"/>
  <c r="M25"/>
  <c r="N26"/>
  <c r="L29"/>
  <c r="N29" s="1"/>
  <c r="L28"/>
  <c r="N22"/>
  <c r="Q12"/>
  <c r="N25" l="1"/>
  <c r="M28"/>
  <c r="N28" s="1"/>
  <c r="Q5" i="160"/>
  <c r="F6"/>
  <c r="F9" s="1"/>
  <c r="F12" s="1"/>
  <c r="Q6"/>
  <c r="Q14" s="1"/>
  <c r="Q7"/>
  <c r="C8"/>
  <c r="D8"/>
  <c r="Q8"/>
  <c r="Q9"/>
  <c r="H10"/>
  <c r="Q10"/>
  <c r="Q11"/>
  <c r="C12"/>
  <c r="D12"/>
  <c r="C16" s="1"/>
  <c r="L31" s="1"/>
  <c r="K12"/>
  <c r="Q12" s="1"/>
  <c r="L12"/>
  <c r="L23" s="1"/>
  <c r="N23" s="1"/>
  <c r="M12"/>
  <c r="N12"/>
  <c r="O12"/>
  <c r="L27" s="1"/>
  <c r="N27" s="1"/>
  <c r="P12"/>
  <c r="K14"/>
  <c r="L14"/>
  <c r="M14"/>
  <c r="N14"/>
  <c r="O14"/>
  <c r="P14"/>
  <c r="C15"/>
  <c r="H15"/>
  <c r="H16" s="1"/>
  <c r="C17" s="1"/>
  <c r="Q15"/>
  <c r="H20"/>
  <c r="G20" s="1"/>
  <c r="G22" s="1"/>
  <c r="G21"/>
  <c r="F22"/>
  <c r="K22"/>
  <c r="K23"/>
  <c r="K24"/>
  <c r="L24"/>
  <c r="N24" s="1"/>
  <c r="K25"/>
  <c r="K28" s="1"/>
  <c r="L25"/>
  <c r="M25"/>
  <c r="M28" s="1"/>
  <c r="K26"/>
  <c r="K29" s="1"/>
  <c r="L26"/>
  <c r="L29" s="1"/>
  <c r="N29" s="1"/>
  <c r="C27"/>
  <c r="K27"/>
  <c r="C28"/>
  <c r="F28"/>
  <c r="G28"/>
  <c r="M29"/>
  <c r="M31"/>
  <c r="L36"/>
  <c r="G25" i="159"/>
  <c r="L36"/>
  <c r="M29"/>
  <c r="G28"/>
  <c r="F28"/>
  <c r="C28"/>
  <c r="K27"/>
  <c r="K29" s="1"/>
  <c r="C27"/>
  <c r="K26"/>
  <c r="L25"/>
  <c r="K25"/>
  <c r="N24"/>
  <c r="L24"/>
  <c r="K24"/>
  <c r="K23"/>
  <c r="K22"/>
  <c r="K28" s="1"/>
  <c r="F22"/>
  <c r="G21"/>
  <c r="H20"/>
  <c r="G20" s="1"/>
  <c r="G22" s="1"/>
  <c r="Q15"/>
  <c r="Q14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F6"/>
  <c r="F9" s="1"/>
  <c r="F12" s="1"/>
  <c r="Q5"/>
  <c r="N31" i="160" l="1"/>
  <c r="E28"/>
  <c r="H22"/>
  <c r="L22"/>
  <c r="N25"/>
  <c r="N26"/>
  <c r="E28" i="159"/>
  <c r="H22"/>
  <c r="C15"/>
  <c r="M31" s="1"/>
  <c r="N31" s="1"/>
  <c r="H16"/>
  <c r="C17" s="1"/>
  <c r="M25"/>
  <c r="N26"/>
  <c r="L29"/>
  <c r="N29" s="1"/>
  <c r="L28"/>
  <c r="N22"/>
  <c r="Q12"/>
  <c r="N22" i="160" l="1"/>
  <c r="L28"/>
  <c r="N28" s="1"/>
  <c r="N25" i="159"/>
  <c r="M28"/>
  <c r="N28" s="1"/>
  <c r="G25" i="158" l="1"/>
  <c r="L36"/>
  <c r="M29"/>
  <c r="G28"/>
  <c r="F28"/>
  <c r="E28"/>
  <c r="C28"/>
  <c r="K27"/>
  <c r="K29" s="1"/>
  <c r="C27"/>
  <c r="K26"/>
  <c r="L25"/>
  <c r="K25"/>
  <c r="N24"/>
  <c r="L24"/>
  <c r="K24"/>
  <c r="K23"/>
  <c r="K22"/>
  <c r="K28" s="1"/>
  <c r="H22"/>
  <c r="G22"/>
  <c r="F22"/>
  <c r="G21"/>
  <c r="G20"/>
  <c r="Q15"/>
  <c r="Q14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F6"/>
  <c r="F9" s="1"/>
  <c r="F12" s="1"/>
  <c r="Q5"/>
  <c r="G25" i="157"/>
  <c r="L36"/>
  <c r="M29"/>
  <c r="G28"/>
  <c r="F28"/>
  <c r="E28"/>
  <c r="C28"/>
  <c r="K27"/>
  <c r="K29" s="1"/>
  <c r="C27"/>
  <c r="K26"/>
  <c r="L25"/>
  <c r="K25"/>
  <c r="L24"/>
  <c r="N24" s="1"/>
  <c r="K24"/>
  <c r="K23"/>
  <c r="K22"/>
  <c r="K28" s="1"/>
  <c r="H22"/>
  <c r="F22"/>
  <c r="G21"/>
  <c r="G20"/>
  <c r="Q15"/>
  <c r="P14"/>
  <c r="O14"/>
  <c r="N14"/>
  <c r="M14"/>
  <c r="L14"/>
  <c r="K14"/>
  <c r="P12"/>
  <c r="L26" s="1"/>
  <c r="N26" s="1"/>
  <c r="O12"/>
  <c r="L27" s="1"/>
  <c r="N27" s="1"/>
  <c r="N12"/>
  <c r="M12"/>
  <c r="L12"/>
  <c r="L23" s="1"/>
  <c r="N23" s="1"/>
  <c r="K12"/>
  <c r="L22" s="1"/>
  <c r="Q11"/>
  <c r="Q10"/>
  <c r="H10"/>
  <c r="H15" s="1"/>
  <c r="Q9"/>
  <c r="F9"/>
  <c r="F12" s="1"/>
  <c r="Q8"/>
  <c r="D8"/>
  <c r="D12" s="1"/>
  <c r="C16" s="1"/>
  <c r="L31" s="1"/>
  <c r="C8"/>
  <c r="C12" s="1"/>
  <c r="Q7"/>
  <c r="Q6"/>
  <c r="Q14" s="1"/>
  <c r="F6"/>
  <c r="Q5"/>
  <c r="Q5" i="156"/>
  <c r="F6"/>
  <c r="F9" s="1"/>
  <c r="F12" s="1"/>
  <c r="Q6"/>
  <c r="Q14" s="1"/>
  <c r="Q7"/>
  <c r="C8"/>
  <c r="D8"/>
  <c r="Q8"/>
  <c r="Q9"/>
  <c r="H10"/>
  <c r="Q10"/>
  <c r="Q11"/>
  <c r="C12"/>
  <c r="D12"/>
  <c r="C16" s="1"/>
  <c r="L31" s="1"/>
  <c r="K12"/>
  <c r="L22" s="1"/>
  <c r="L12"/>
  <c r="L23" s="1"/>
  <c r="N23" s="1"/>
  <c r="M12"/>
  <c r="N12"/>
  <c r="O12"/>
  <c r="L27" s="1"/>
  <c r="N27" s="1"/>
  <c r="P12"/>
  <c r="K14"/>
  <c r="L14"/>
  <c r="M14"/>
  <c r="N14"/>
  <c r="O14"/>
  <c r="P14"/>
  <c r="C15"/>
  <c r="H15"/>
  <c r="H16" s="1"/>
  <c r="C17" s="1"/>
  <c r="Q15"/>
  <c r="H20"/>
  <c r="G20" s="1"/>
  <c r="G22" s="1"/>
  <c r="G21"/>
  <c r="F22"/>
  <c r="K22"/>
  <c r="K23"/>
  <c r="K24"/>
  <c r="L24"/>
  <c r="N24" s="1"/>
  <c r="K25"/>
  <c r="K28" s="1"/>
  <c r="L25"/>
  <c r="M25"/>
  <c r="N25" s="1"/>
  <c r="K26"/>
  <c r="K29" s="1"/>
  <c r="L26"/>
  <c r="L29" s="1"/>
  <c r="N29" s="1"/>
  <c r="C27"/>
  <c r="K27"/>
  <c r="C28"/>
  <c r="F28"/>
  <c r="G28"/>
  <c r="M29"/>
  <c r="M31"/>
  <c r="L36"/>
  <c r="L36" i="155"/>
  <c r="M29"/>
  <c r="G28"/>
  <c r="F28"/>
  <c r="E28"/>
  <c r="C28"/>
  <c r="K27"/>
  <c r="K29" s="1"/>
  <c r="C27"/>
  <c r="K26"/>
  <c r="K25"/>
  <c r="N24"/>
  <c r="L24"/>
  <c r="K24"/>
  <c r="K23"/>
  <c r="K22"/>
  <c r="K28" s="1"/>
  <c r="H22"/>
  <c r="F22"/>
  <c r="G21"/>
  <c r="H20"/>
  <c r="G20" s="1"/>
  <c r="G22" s="1"/>
  <c r="Q15"/>
  <c r="P14"/>
  <c r="O14"/>
  <c r="N14"/>
  <c r="M14"/>
  <c r="L14"/>
  <c r="K14"/>
  <c r="P12"/>
  <c r="L26" s="1"/>
  <c r="O12"/>
  <c r="L27" s="1"/>
  <c r="N27" s="1"/>
  <c r="N12"/>
  <c r="M12"/>
  <c r="L25" s="1"/>
  <c r="L12"/>
  <c r="L23" s="1"/>
  <c r="N23" s="1"/>
  <c r="K12"/>
  <c r="L22" s="1"/>
  <c r="Q11"/>
  <c r="Q10"/>
  <c r="H10"/>
  <c r="H15" s="1"/>
  <c r="Q9"/>
  <c r="Q8"/>
  <c r="D8"/>
  <c r="D12" s="1"/>
  <c r="C16" s="1"/>
  <c r="L31" s="1"/>
  <c r="C8"/>
  <c r="C12" s="1"/>
  <c r="Q7"/>
  <c r="Q6"/>
  <c r="Q14" s="1"/>
  <c r="F6"/>
  <c r="F9" s="1"/>
  <c r="F12" s="1"/>
  <c r="Q5"/>
  <c r="G25" i="154"/>
  <c r="L36"/>
  <c r="M29"/>
  <c r="G28"/>
  <c r="F28"/>
  <c r="E28"/>
  <c r="C28"/>
  <c r="K27"/>
  <c r="K29" s="1"/>
  <c r="C27"/>
  <c r="K26"/>
  <c r="L25"/>
  <c r="K25"/>
  <c r="N24"/>
  <c r="L24"/>
  <c r="K24"/>
  <c r="K23"/>
  <c r="K22"/>
  <c r="K28" s="1"/>
  <c r="H22"/>
  <c r="F22"/>
  <c r="G21"/>
  <c r="H20"/>
  <c r="G20" s="1"/>
  <c r="G22" s="1"/>
  <c r="Q15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Q14" s="1"/>
  <c r="F6"/>
  <c r="F9" s="1"/>
  <c r="F12" s="1"/>
  <c r="Q5"/>
  <c r="L36" i="153"/>
  <c r="M29"/>
  <c r="G28"/>
  <c r="F28"/>
  <c r="E28"/>
  <c r="C28"/>
  <c r="N27"/>
  <c r="L27"/>
  <c r="K27"/>
  <c r="K29" s="1"/>
  <c r="C27"/>
  <c r="K26"/>
  <c r="L25"/>
  <c r="K25"/>
  <c r="N24"/>
  <c r="L24"/>
  <c r="K24"/>
  <c r="K23"/>
  <c r="K22"/>
  <c r="K28" s="1"/>
  <c r="H22"/>
  <c r="F22"/>
  <c r="G21"/>
  <c r="H20"/>
  <c r="G20" s="1"/>
  <c r="G22" s="1"/>
  <c r="Q15"/>
  <c r="Q14"/>
  <c r="P14"/>
  <c r="O14"/>
  <c r="N14"/>
  <c r="M14"/>
  <c r="L14"/>
  <c r="K14"/>
  <c r="P12"/>
  <c r="L26" s="1"/>
  <c r="O12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F6"/>
  <c r="F9" s="1"/>
  <c r="F12" s="1"/>
  <c r="Q5"/>
  <c r="L36" i="152"/>
  <c r="M29"/>
  <c r="G28"/>
  <c r="F28"/>
  <c r="C28"/>
  <c r="L27"/>
  <c r="N27" s="1"/>
  <c r="K27"/>
  <c r="K29" s="1"/>
  <c r="C27"/>
  <c r="K26"/>
  <c r="L25"/>
  <c r="K25"/>
  <c r="N24"/>
  <c r="L24"/>
  <c r="K24"/>
  <c r="K23"/>
  <c r="K22"/>
  <c r="K28" s="1"/>
  <c r="F22"/>
  <c r="G21"/>
  <c r="H20"/>
  <c r="G20" s="1"/>
  <c r="G22" s="1"/>
  <c r="Q15"/>
  <c r="P14"/>
  <c r="O14"/>
  <c r="N14"/>
  <c r="M14"/>
  <c r="L14"/>
  <c r="K14"/>
  <c r="P12"/>
  <c r="L26" s="1"/>
  <c r="O12"/>
  <c r="N12"/>
  <c r="M12"/>
  <c r="L12"/>
  <c r="L23" s="1"/>
  <c r="N23" s="1"/>
  <c r="K12"/>
  <c r="L22" s="1"/>
  <c r="Q11"/>
  <c r="Q10"/>
  <c r="H10"/>
  <c r="H15" s="1"/>
  <c r="Q9"/>
  <c r="Q8"/>
  <c r="D8"/>
  <c r="D12" s="1"/>
  <c r="C16" s="1"/>
  <c r="L31" s="1"/>
  <c r="C8"/>
  <c r="C12" s="1"/>
  <c r="Q7"/>
  <c r="Q6"/>
  <c r="Q14" s="1"/>
  <c r="F6"/>
  <c r="F9" s="1"/>
  <c r="F12" s="1"/>
  <c r="Q5"/>
  <c r="C15" i="158" l="1"/>
  <c r="M31" s="1"/>
  <c r="N31" s="1"/>
  <c r="H16"/>
  <c r="C17" s="1"/>
  <c r="M25"/>
  <c r="N26"/>
  <c r="L29"/>
  <c r="N29" s="1"/>
  <c r="L28"/>
  <c r="N22"/>
  <c r="Q12"/>
  <c r="G22" i="157"/>
  <c r="C15"/>
  <c r="M31" s="1"/>
  <c r="N31" s="1"/>
  <c r="H16"/>
  <c r="C17" s="1"/>
  <c r="M25"/>
  <c r="L28"/>
  <c r="N22"/>
  <c r="L29"/>
  <c r="N29" s="1"/>
  <c r="Q12"/>
  <c r="L28" i="156"/>
  <c r="N22"/>
  <c r="N31"/>
  <c r="E28"/>
  <c r="H22"/>
  <c r="M28"/>
  <c r="N26"/>
  <c r="Q12"/>
  <c r="M25" i="155"/>
  <c r="C15"/>
  <c r="M31" s="1"/>
  <c r="N31" s="1"/>
  <c r="H16"/>
  <c r="C17" s="1"/>
  <c r="L29"/>
  <c r="N29" s="1"/>
  <c r="N26"/>
  <c r="L28"/>
  <c r="N22"/>
  <c r="Q12"/>
  <c r="C15" i="154"/>
  <c r="M31" s="1"/>
  <c r="N31" s="1"/>
  <c r="H16"/>
  <c r="C17" s="1"/>
  <c r="M25"/>
  <c r="N26"/>
  <c r="L29"/>
  <c r="N29" s="1"/>
  <c r="L28"/>
  <c r="N22"/>
  <c r="Q12"/>
  <c r="C15" i="153"/>
  <c r="M31" s="1"/>
  <c r="N31" s="1"/>
  <c r="H16"/>
  <c r="C17" s="1"/>
  <c r="M25"/>
  <c r="N26"/>
  <c r="L29"/>
  <c r="N29" s="1"/>
  <c r="N22"/>
  <c r="L28"/>
  <c r="Q12"/>
  <c r="H22" i="152"/>
  <c r="E28"/>
  <c r="C15"/>
  <c r="M31" s="1"/>
  <c r="N31" s="1"/>
  <c r="H16"/>
  <c r="C17" s="1"/>
  <c r="M25"/>
  <c r="L29"/>
  <c r="N29" s="1"/>
  <c r="N26"/>
  <c r="L28"/>
  <c r="N22"/>
  <c r="Q12"/>
  <c r="N25" i="158" l="1"/>
  <c r="M28"/>
  <c r="N28" s="1"/>
  <c r="N25" i="157"/>
  <c r="M28"/>
  <c r="N28" s="1"/>
  <c r="N28" i="156"/>
  <c r="N25" i="155"/>
  <c r="M28"/>
  <c r="N28" s="1"/>
  <c r="N25" i="154"/>
  <c r="M28"/>
  <c r="N28" s="1"/>
  <c r="N25" i="153"/>
  <c r="M28"/>
  <c r="N28" s="1"/>
  <c r="N25" i="152"/>
  <c r="M28"/>
  <c r="N28" s="1"/>
  <c r="L36" i="151" l="1"/>
  <c r="M29"/>
  <c r="G28"/>
  <c r="F28"/>
  <c r="C28"/>
  <c r="K27"/>
  <c r="K29" s="1"/>
  <c r="C27"/>
  <c r="K26"/>
  <c r="K25"/>
  <c r="N24"/>
  <c r="L24"/>
  <c r="K24"/>
  <c r="K23"/>
  <c r="K22"/>
  <c r="K28" s="1"/>
  <c r="F22"/>
  <c r="G21"/>
  <c r="H20"/>
  <c r="G20" s="1"/>
  <c r="G22" s="1"/>
  <c r="Q15"/>
  <c r="Q14"/>
  <c r="P14"/>
  <c r="O14"/>
  <c r="N14"/>
  <c r="M14"/>
  <c r="L14"/>
  <c r="K14"/>
  <c r="P12"/>
  <c r="L26" s="1"/>
  <c r="O12"/>
  <c r="L27" s="1"/>
  <c r="N27" s="1"/>
  <c r="N12"/>
  <c r="M12"/>
  <c r="L25" s="1"/>
  <c r="L12"/>
  <c r="L23" s="1"/>
  <c r="N23" s="1"/>
  <c r="K12"/>
  <c r="L22" s="1"/>
  <c r="Q11"/>
  <c r="Q10"/>
  <c r="H10"/>
  <c r="H15" s="1"/>
  <c r="Q9"/>
  <c r="Q8"/>
  <c r="D8"/>
  <c r="D12" s="1"/>
  <c r="C16" s="1"/>
  <c r="L31" s="1"/>
  <c r="C8"/>
  <c r="C12" s="1"/>
  <c r="Q7"/>
  <c r="Q6"/>
  <c r="F6"/>
  <c r="F9" s="1"/>
  <c r="F12" s="1"/>
  <c r="Q5"/>
  <c r="G25" i="150"/>
  <c r="L36"/>
  <c r="M29"/>
  <c r="G28"/>
  <c r="F28"/>
  <c r="E28"/>
  <c r="C28"/>
  <c r="K27"/>
  <c r="K29" s="1"/>
  <c r="C27"/>
  <c r="K26"/>
  <c r="L25"/>
  <c r="K25"/>
  <c r="N24"/>
  <c r="L24"/>
  <c r="K24"/>
  <c r="K23"/>
  <c r="K22"/>
  <c r="K28" s="1"/>
  <c r="H22"/>
  <c r="F22"/>
  <c r="G21"/>
  <c r="H20"/>
  <c r="G20" s="1"/>
  <c r="G22" s="1"/>
  <c r="Q15"/>
  <c r="Q14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F6"/>
  <c r="F9" s="1"/>
  <c r="F12" s="1"/>
  <c r="Q5"/>
  <c r="L36" i="149"/>
  <c r="M29"/>
  <c r="G28"/>
  <c r="F28"/>
  <c r="C28"/>
  <c r="K27"/>
  <c r="K29" s="1"/>
  <c r="C27"/>
  <c r="K26"/>
  <c r="L25"/>
  <c r="K25"/>
  <c r="N24"/>
  <c r="L24"/>
  <c r="K24"/>
  <c r="K23"/>
  <c r="K22"/>
  <c r="K28" s="1"/>
  <c r="F22"/>
  <c r="G21"/>
  <c r="H20"/>
  <c r="G20" s="1"/>
  <c r="G22" s="1"/>
  <c r="Q15"/>
  <c r="Q14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F6"/>
  <c r="F9" s="1"/>
  <c r="F12" s="1"/>
  <c r="Q5"/>
  <c r="L36" i="148"/>
  <c r="M29"/>
  <c r="G28"/>
  <c r="F28"/>
  <c r="E28"/>
  <c r="C28"/>
  <c r="K27"/>
  <c r="K29" s="1"/>
  <c r="C27"/>
  <c r="K26"/>
  <c r="L25"/>
  <c r="K25"/>
  <c r="N24"/>
  <c r="L24"/>
  <c r="K24"/>
  <c r="K23"/>
  <c r="K22"/>
  <c r="K28" s="1"/>
  <c r="H22"/>
  <c r="F22"/>
  <c r="G21"/>
  <c r="H20"/>
  <c r="G20" s="1"/>
  <c r="G22" s="1"/>
  <c r="Q15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D12"/>
  <c r="C16" s="1"/>
  <c r="L31" s="1"/>
  <c r="Q11"/>
  <c r="Q10"/>
  <c r="H10"/>
  <c r="H15" s="1"/>
  <c r="Q9"/>
  <c r="Q8"/>
  <c r="D8"/>
  <c r="C8"/>
  <c r="C12" s="1"/>
  <c r="Q7"/>
  <c r="Q6"/>
  <c r="Q14" s="1"/>
  <c r="F6"/>
  <c r="F9" s="1"/>
  <c r="F12" s="1"/>
  <c r="Q5"/>
  <c r="E28" i="151" l="1"/>
  <c r="H22"/>
  <c r="H16"/>
  <c r="C17" s="1"/>
  <c r="M25"/>
  <c r="C15"/>
  <c r="M31" s="1"/>
  <c r="N31" s="1"/>
  <c r="L29"/>
  <c r="N29" s="1"/>
  <c r="N26"/>
  <c r="L28"/>
  <c r="N22"/>
  <c r="Q12"/>
  <c r="C15" i="150"/>
  <c r="M31" s="1"/>
  <c r="N31" s="1"/>
  <c r="M25"/>
  <c r="H16"/>
  <c r="C17" s="1"/>
  <c r="L29"/>
  <c r="N29" s="1"/>
  <c r="N26"/>
  <c r="L28"/>
  <c r="N22"/>
  <c r="Q12"/>
  <c r="E28" i="149"/>
  <c r="H22"/>
  <c r="C15"/>
  <c r="M31" s="1"/>
  <c r="N31" s="1"/>
  <c r="H16"/>
  <c r="C17" s="1"/>
  <c r="M25"/>
  <c r="N26"/>
  <c r="L29"/>
  <c r="N29" s="1"/>
  <c r="L28"/>
  <c r="N22"/>
  <c r="Q12"/>
  <c r="Q12" i="148"/>
  <c r="C15"/>
  <c r="M31" s="1"/>
  <c r="N31" s="1"/>
  <c r="H16"/>
  <c r="C17" s="1"/>
  <c r="M25"/>
  <c r="L29"/>
  <c r="N29" s="1"/>
  <c r="N26"/>
  <c r="L22"/>
  <c r="N25" i="151" l="1"/>
  <c r="M28"/>
  <c r="N28" s="1"/>
  <c r="N25" i="150"/>
  <c r="M28"/>
  <c r="N28" s="1"/>
  <c r="N25" i="149"/>
  <c r="M28"/>
  <c r="N28" s="1"/>
  <c r="N25" i="148"/>
  <c r="M28"/>
  <c r="N28" s="1"/>
  <c r="L28"/>
  <c r="N22"/>
  <c r="Q5" i="147" l="1"/>
  <c r="F6"/>
  <c r="Q6"/>
  <c r="Q14" s="1"/>
  <c r="Q7"/>
  <c r="C8"/>
  <c r="D8"/>
  <c r="Q8"/>
  <c r="F9"/>
  <c r="F12" s="1"/>
  <c r="Q9"/>
  <c r="H10"/>
  <c r="Q10"/>
  <c r="Q11"/>
  <c r="C12"/>
  <c r="D12"/>
  <c r="C16" s="1"/>
  <c r="L31" s="1"/>
  <c r="K12"/>
  <c r="Q12" s="1"/>
  <c r="L12"/>
  <c r="L23" s="1"/>
  <c r="N23" s="1"/>
  <c r="M12"/>
  <c r="N12"/>
  <c r="O12"/>
  <c r="L27" s="1"/>
  <c r="N27" s="1"/>
  <c r="P12"/>
  <c r="K14"/>
  <c r="L14"/>
  <c r="M14"/>
  <c r="N14"/>
  <c r="O14"/>
  <c r="P14"/>
  <c r="C15"/>
  <c r="H15"/>
  <c r="H16" s="1"/>
  <c r="C17" s="1"/>
  <c r="Q15"/>
  <c r="H20"/>
  <c r="G20" s="1"/>
  <c r="G22" s="1"/>
  <c r="G21"/>
  <c r="F22"/>
  <c r="K22"/>
  <c r="K23"/>
  <c r="K24"/>
  <c r="L24"/>
  <c r="N24" s="1"/>
  <c r="K25"/>
  <c r="K28" s="1"/>
  <c r="L25"/>
  <c r="M25"/>
  <c r="M28" s="1"/>
  <c r="K26"/>
  <c r="K29" s="1"/>
  <c r="L26"/>
  <c r="L29" s="1"/>
  <c r="N29" s="1"/>
  <c r="C27"/>
  <c r="K27"/>
  <c r="C28"/>
  <c r="F28"/>
  <c r="G28"/>
  <c r="M29"/>
  <c r="M31"/>
  <c r="L36"/>
  <c r="L36" i="146"/>
  <c r="M29"/>
  <c r="G28"/>
  <c r="F28"/>
  <c r="E28"/>
  <c r="C28"/>
  <c r="K27"/>
  <c r="K29" s="1"/>
  <c r="C27"/>
  <c r="K26"/>
  <c r="K25"/>
  <c r="G25"/>
  <c r="N24"/>
  <c r="L24"/>
  <c r="K24"/>
  <c r="K23"/>
  <c r="K22"/>
  <c r="K28" s="1"/>
  <c r="H22"/>
  <c r="F22"/>
  <c r="G21"/>
  <c r="H20"/>
  <c r="G20" s="1"/>
  <c r="G22" s="1"/>
  <c r="Q15"/>
  <c r="P14"/>
  <c r="O14"/>
  <c r="N14"/>
  <c r="M14"/>
  <c r="L14"/>
  <c r="K14"/>
  <c r="P12"/>
  <c r="L26" s="1"/>
  <c r="O12"/>
  <c r="L27" s="1"/>
  <c r="N27" s="1"/>
  <c r="N12"/>
  <c r="M12"/>
  <c r="L25" s="1"/>
  <c r="L12"/>
  <c r="L23" s="1"/>
  <c r="N23" s="1"/>
  <c r="K12"/>
  <c r="L22" s="1"/>
  <c r="Q11"/>
  <c r="Q10"/>
  <c r="H10"/>
  <c r="H15" s="1"/>
  <c r="Q9"/>
  <c r="Q8"/>
  <c r="D8"/>
  <c r="D12" s="1"/>
  <c r="C16" s="1"/>
  <c r="L31" s="1"/>
  <c r="C8"/>
  <c r="C12" s="1"/>
  <c r="Q7"/>
  <c r="Q6"/>
  <c r="Q14" s="1"/>
  <c r="F6"/>
  <c r="F9" s="1"/>
  <c r="F12" s="1"/>
  <c r="Q5"/>
  <c r="N30" i="145"/>
  <c r="N31" i="147" l="1"/>
  <c r="H22"/>
  <c r="N25"/>
  <c r="L22"/>
  <c r="N26"/>
  <c r="E28"/>
  <c r="M25" i="146"/>
  <c r="H16"/>
  <c r="C17" s="1"/>
  <c r="C15"/>
  <c r="M31" s="1"/>
  <c r="N31" s="1"/>
  <c r="L29"/>
  <c r="N29" s="1"/>
  <c r="N26"/>
  <c r="L28"/>
  <c r="N22"/>
  <c r="Q12"/>
  <c r="H10" i="145"/>
  <c r="H15" s="1"/>
  <c r="M25" s="1"/>
  <c r="L36"/>
  <c r="M29"/>
  <c r="G28"/>
  <c r="F28"/>
  <c r="C28"/>
  <c r="K27"/>
  <c r="K29" s="1"/>
  <c r="C27"/>
  <c r="K26"/>
  <c r="K25"/>
  <c r="G25"/>
  <c r="N24"/>
  <c r="L24"/>
  <c r="K24"/>
  <c r="K23"/>
  <c r="K22"/>
  <c r="K28" s="1"/>
  <c r="F22"/>
  <c r="H20"/>
  <c r="H22" s="1"/>
  <c r="Q15"/>
  <c r="Q14"/>
  <c r="P14"/>
  <c r="O14"/>
  <c r="N14"/>
  <c r="M14"/>
  <c r="L14"/>
  <c r="K14"/>
  <c r="P12"/>
  <c r="L26" s="1"/>
  <c r="O12"/>
  <c r="L27" s="1"/>
  <c r="N27" s="1"/>
  <c r="N12"/>
  <c r="M12"/>
  <c r="L25" s="1"/>
  <c r="L12"/>
  <c r="L23" s="1"/>
  <c r="N23" s="1"/>
  <c r="K12"/>
  <c r="L22" s="1"/>
  <c r="Q11"/>
  <c r="Q10"/>
  <c r="Q9"/>
  <c r="Q8"/>
  <c r="D8"/>
  <c r="D12" s="1"/>
  <c r="C16" s="1"/>
  <c r="L31" s="1"/>
  <c r="C8"/>
  <c r="C12" s="1"/>
  <c r="Q7"/>
  <c r="F6"/>
  <c r="F9" s="1"/>
  <c r="F12" s="1"/>
  <c r="Q5"/>
  <c r="L36" i="144"/>
  <c r="M29"/>
  <c r="G28"/>
  <c r="F28"/>
  <c r="C28"/>
  <c r="K27"/>
  <c r="K29" s="1"/>
  <c r="C27"/>
  <c r="K26"/>
  <c r="K25"/>
  <c r="G25"/>
  <c r="N24"/>
  <c r="L24"/>
  <c r="K24"/>
  <c r="K23"/>
  <c r="K22"/>
  <c r="K28" s="1"/>
  <c r="H22"/>
  <c r="F22"/>
  <c r="G21"/>
  <c r="H20"/>
  <c r="G20" s="1"/>
  <c r="G22" s="1"/>
  <c r="Q15"/>
  <c r="P14"/>
  <c r="O14"/>
  <c r="N14"/>
  <c r="M14"/>
  <c r="L14"/>
  <c r="K14"/>
  <c r="P12"/>
  <c r="L26" s="1"/>
  <c r="O12"/>
  <c r="L27" s="1"/>
  <c r="N27" s="1"/>
  <c r="N12"/>
  <c r="M12"/>
  <c r="L25" s="1"/>
  <c r="L12"/>
  <c r="L23" s="1"/>
  <c r="N23" s="1"/>
  <c r="K12"/>
  <c r="L22" s="1"/>
  <c r="Q11"/>
  <c r="Q10"/>
  <c r="H10"/>
  <c r="H15" s="1"/>
  <c r="Q9"/>
  <c r="Q8"/>
  <c r="D8"/>
  <c r="D12" s="1"/>
  <c r="C16" s="1"/>
  <c r="L31" s="1"/>
  <c r="C8"/>
  <c r="C12" s="1"/>
  <c r="Q7"/>
  <c r="Q6"/>
  <c r="Q14" s="1"/>
  <c r="F6"/>
  <c r="F9" s="1"/>
  <c r="F12" s="1"/>
  <c r="Q5"/>
  <c r="G21" i="143"/>
  <c r="H20"/>
  <c r="N22" i="147" l="1"/>
  <c r="L28"/>
  <c r="N28" s="1"/>
  <c r="N25" i="146"/>
  <c r="M28"/>
  <c r="N28" s="1"/>
  <c r="G20" i="145"/>
  <c r="G22" s="1"/>
  <c r="E28"/>
  <c r="C15"/>
  <c r="M31" s="1"/>
  <c r="N31" s="1"/>
  <c r="L28"/>
  <c r="N22"/>
  <c r="N26"/>
  <c r="L29"/>
  <c r="N29" s="1"/>
  <c r="N25"/>
  <c r="Q12"/>
  <c r="H16"/>
  <c r="C17" s="1"/>
  <c r="M28"/>
  <c r="E28" i="144"/>
  <c r="H16"/>
  <c r="C17" s="1"/>
  <c r="M25"/>
  <c r="C15"/>
  <c r="M31" s="1"/>
  <c r="N31" s="1"/>
  <c r="N26"/>
  <c r="L29"/>
  <c r="N29" s="1"/>
  <c r="L28"/>
  <c r="N22"/>
  <c r="Q12"/>
  <c r="L36" i="143"/>
  <c r="M29"/>
  <c r="G28"/>
  <c r="F28"/>
  <c r="E28"/>
  <c r="C28"/>
  <c r="K27"/>
  <c r="K29" s="1"/>
  <c r="C27"/>
  <c r="K26"/>
  <c r="K25"/>
  <c r="G25"/>
  <c r="N24"/>
  <c r="L24"/>
  <c r="K24"/>
  <c r="K23"/>
  <c r="K22"/>
  <c r="K28" s="1"/>
  <c r="H22"/>
  <c r="F22"/>
  <c r="G20"/>
  <c r="G22" s="1"/>
  <c r="Q15"/>
  <c r="P14"/>
  <c r="O14"/>
  <c r="N14"/>
  <c r="M14"/>
  <c r="L14"/>
  <c r="K14"/>
  <c r="P12"/>
  <c r="L26" s="1"/>
  <c r="O12"/>
  <c r="L27" s="1"/>
  <c r="N27" s="1"/>
  <c r="N12"/>
  <c r="M12"/>
  <c r="L25" s="1"/>
  <c r="L12"/>
  <c r="L23" s="1"/>
  <c r="N23" s="1"/>
  <c r="K12"/>
  <c r="L22" s="1"/>
  <c r="Q11"/>
  <c r="Q10"/>
  <c r="H10"/>
  <c r="H15" s="1"/>
  <c r="Q9"/>
  <c r="Q8"/>
  <c r="D8"/>
  <c r="D12" s="1"/>
  <c r="C16" s="1"/>
  <c r="L31" s="1"/>
  <c r="C8"/>
  <c r="C12" s="1"/>
  <c r="Q7"/>
  <c r="Q6"/>
  <c r="Q14" s="1"/>
  <c r="F6"/>
  <c r="F9" s="1"/>
  <c r="F12" s="1"/>
  <c r="Q5"/>
  <c r="O50" i="111"/>
  <c r="O59"/>
  <c r="O58"/>
  <c r="O64"/>
  <c r="O51"/>
  <c r="O56"/>
  <c r="O57"/>
  <c r="O60"/>
  <c r="O61"/>
  <c r="O73"/>
  <c r="O70"/>
  <c r="O71"/>
  <c r="O69"/>
  <c r="O55"/>
  <c r="N28" i="145" l="1"/>
  <c r="N25" i="144"/>
  <c r="M28"/>
  <c r="N28" s="1"/>
  <c r="N26" i="143"/>
  <c r="L29"/>
  <c r="N29" s="1"/>
  <c r="M25"/>
  <c r="C15"/>
  <c r="M31" s="1"/>
  <c r="N31" s="1"/>
  <c r="H16"/>
  <c r="C17" s="1"/>
  <c r="L28"/>
  <c r="N22"/>
  <c r="Q12"/>
  <c r="O53" i="111"/>
  <c r="O54" s="1"/>
  <c r="O68"/>
  <c r="O67"/>
  <c r="H10" i="142"/>
  <c r="H15" s="1"/>
  <c r="M25" s="1"/>
  <c r="L36"/>
  <c r="M29"/>
  <c r="G28"/>
  <c r="F28"/>
  <c r="E28"/>
  <c r="C28"/>
  <c r="K27"/>
  <c r="K29" s="1"/>
  <c r="C27"/>
  <c r="K26"/>
  <c r="K25"/>
  <c r="G25"/>
  <c r="N24"/>
  <c r="L24"/>
  <c r="K24"/>
  <c r="K23"/>
  <c r="K22"/>
  <c r="K28" s="1"/>
  <c r="H22"/>
  <c r="F22"/>
  <c r="G21"/>
  <c r="H20"/>
  <c r="G20" s="1"/>
  <c r="G22" s="1"/>
  <c r="Q15"/>
  <c r="Q14"/>
  <c r="P14"/>
  <c r="O14"/>
  <c r="N14"/>
  <c r="M14"/>
  <c r="L14"/>
  <c r="K14"/>
  <c r="P12"/>
  <c r="L26" s="1"/>
  <c r="O12"/>
  <c r="L27" s="1"/>
  <c r="N27" s="1"/>
  <c r="N12"/>
  <c r="M12"/>
  <c r="L25" s="1"/>
  <c r="L12"/>
  <c r="L23" s="1"/>
  <c r="N23" s="1"/>
  <c r="K12"/>
  <c r="L22" s="1"/>
  <c r="D12"/>
  <c r="C16" s="1"/>
  <c r="L31" s="1"/>
  <c r="Q11"/>
  <c r="Q10"/>
  <c r="Q9"/>
  <c r="Q8"/>
  <c r="D8"/>
  <c r="C8"/>
  <c r="C12" s="1"/>
  <c r="Q7"/>
  <c r="Q6"/>
  <c r="F6"/>
  <c r="F9" s="1"/>
  <c r="F12" s="1"/>
  <c r="Q5"/>
  <c r="N25" i="143" l="1"/>
  <c r="M28"/>
  <c r="N28" s="1"/>
  <c r="C15" i="142"/>
  <c r="M31" s="1"/>
  <c r="N31" s="1"/>
  <c r="L28"/>
  <c r="N22"/>
  <c r="N26"/>
  <c r="L29"/>
  <c r="N29" s="1"/>
  <c r="N25"/>
  <c r="Q12"/>
  <c r="H16"/>
  <c r="C17" s="1"/>
  <c r="M28"/>
  <c r="N28" l="1"/>
  <c r="L36" i="141" l="1"/>
  <c r="M29"/>
  <c r="G28"/>
  <c r="F28"/>
  <c r="C28"/>
  <c r="N27"/>
  <c r="L27"/>
  <c r="K27"/>
  <c r="K29" s="1"/>
  <c r="C27"/>
  <c r="K26"/>
  <c r="M25"/>
  <c r="K25"/>
  <c r="N24"/>
  <c r="L24"/>
  <c r="K24"/>
  <c r="K23"/>
  <c r="K22"/>
  <c r="K28" s="1"/>
  <c r="F22"/>
  <c r="G21"/>
  <c r="H20"/>
  <c r="G20" s="1"/>
  <c r="G22" s="1"/>
  <c r="Q15"/>
  <c r="H15"/>
  <c r="C15"/>
  <c r="M31" s="1"/>
  <c r="Q14"/>
  <c r="P14"/>
  <c r="O14"/>
  <c r="N14"/>
  <c r="M14"/>
  <c r="L14"/>
  <c r="K14"/>
  <c r="P12"/>
  <c r="L26" s="1"/>
  <c r="O12"/>
  <c r="N12"/>
  <c r="M12"/>
  <c r="L25" s="1"/>
  <c r="L12"/>
  <c r="L23" s="1"/>
  <c r="N23" s="1"/>
  <c r="K12"/>
  <c r="L22" s="1"/>
  <c r="D12"/>
  <c r="C16" s="1"/>
  <c r="L31" s="1"/>
  <c r="Q11"/>
  <c r="Q10"/>
  <c r="Q9"/>
  <c r="Q8"/>
  <c r="D8"/>
  <c r="C8"/>
  <c r="C12" s="1"/>
  <c r="Q7"/>
  <c r="Q6"/>
  <c r="F6"/>
  <c r="F9" s="1"/>
  <c r="F12" s="1"/>
  <c r="Q5"/>
  <c r="G25" i="140"/>
  <c r="Q5"/>
  <c r="F6"/>
  <c r="F9" s="1"/>
  <c r="F12" s="1"/>
  <c r="Q6"/>
  <c r="Q14" s="1"/>
  <c r="Q7"/>
  <c r="C8"/>
  <c r="C12" s="1"/>
  <c r="D8"/>
  <c r="D12" s="1"/>
  <c r="C16" s="1"/>
  <c r="L31" s="1"/>
  <c r="Q8"/>
  <c r="Q9"/>
  <c r="Q10"/>
  <c r="Q11"/>
  <c r="K12"/>
  <c r="L22" s="1"/>
  <c r="L12"/>
  <c r="L23" s="1"/>
  <c r="N23" s="1"/>
  <c r="M12"/>
  <c r="N12"/>
  <c r="L24" s="1"/>
  <c r="N24" s="1"/>
  <c r="O12"/>
  <c r="L27" s="1"/>
  <c r="N27" s="1"/>
  <c r="P12"/>
  <c r="K14"/>
  <c r="L14"/>
  <c r="M14"/>
  <c r="N14"/>
  <c r="O14"/>
  <c r="P14"/>
  <c r="C15"/>
  <c r="H15"/>
  <c r="Q15"/>
  <c r="G20"/>
  <c r="H20"/>
  <c r="H22" s="1"/>
  <c r="G21"/>
  <c r="F22"/>
  <c r="K22"/>
  <c r="K23"/>
  <c r="K24"/>
  <c r="K25"/>
  <c r="K28" s="1"/>
  <c r="L25"/>
  <c r="M25"/>
  <c r="M28" s="1"/>
  <c r="K26"/>
  <c r="K29" s="1"/>
  <c r="L26"/>
  <c r="N26" s="1"/>
  <c r="C27"/>
  <c r="K27"/>
  <c r="C28"/>
  <c r="F28"/>
  <c r="G28"/>
  <c r="M29"/>
  <c r="M31"/>
  <c r="L36"/>
  <c r="N31" i="141" l="1"/>
  <c r="E28"/>
  <c r="H22"/>
  <c r="L28"/>
  <c r="N22"/>
  <c r="N26"/>
  <c r="L29"/>
  <c r="N29" s="1"/>
  <c r="N25"/>
  <c r="H16"/>
  <c r="C17" s="1"/>
  <c r="M28"/>
  <c r="Q12"/>
  <c r="N31" i="140"/>
  <c r="H16"/>
  <c r="C17" s="1"/>
  <c r="G22"/>
  <c r="E28"/>
  <c r="N22"/>
  <c r="L28"/>
  <c r="N28" s="1"/>
  <c r="N29"/>
  <c r="N25"/>
  <c r="Q12"/>
  <c r="L29"/>
  <c r="N28" i="141" l="1"/>
  <c r="L36" i="139"/>
  <c r="M29"/>
  <c r="G28"/>
  <c r="F28"/>
  <c r="E28"/>
  <c r="C28"/>
  <c r="N27"/>
  <c r="L27"/>
  <c r="K27"/>
  <c r="K29" s="1"/>
  <c r="C27"/>
  <c r="K26"/>
  <c r="M25"/>
  <c r="N25" s="1"/>
  <c r="L25"/>
  <c r="K25"/>
  <c r="N24"/>
  <c r="L24"/>
  <c r="K24"/>
  <c r="K23"/>
  <c r="K22"/>
  <c r="K28" s="1"/>
  <c r="H22"/>
  <c r="F22"/>
  <c r="G21"/>
  <c r="H20"/>
  <c r="G20" s="1"/>
  <c r="G22" s="1"/>
  <c r="Q15"/>
  <c r="H15"/>
  <c r="C15" s="1"/>
  <c r="M31" s="1"/>
  <c r="Q14"/>
  <c r="P14"/>
  <c r="O14"/>
  <c r="N14"/>
  <c r="M14"/>
  <c r="L14"/>
  <c r="K14"/>
  <c r="P12"/>
  <c r="L26" s="1"/>
  <c r="O12"/>
  <c r="N12"/>
  <c r="M12"/>
  <c r="L12"/>
  <c r="L23" s="1"/>
  <c r="N23" s="1"/>
  <c r="K12"/>
  <c r="L22" s="1"/>
  <c r="D12"/>
  <c r="H16" s="1"/>
  <c r="C17" s="1"/>
  <c r="C12"/>
  <c r="Q11"/>
  <c r="Q10"/>
  <c r="Q9"/>
  <c r="Q8"/>
  <c r="D8"/>
  <c r="C8"/>
  <c r="Q7"/>
  <c r="Q6"/>
  <c r="F6"/>
  <c r="F9" s="1"/>
  <c r="F12" s="1"/>
  <c r="Q5"/>
  <c r="G25" i="137"/>
  <c r="L36"/>
  <c r="M29"/>
  <c r="G28"/>
  <c r="F28"/>
  <c r="C28"/>
  <c r="K27"/>
  <c r="K29" s="1"/>
  <c r="C27"/>
  <c r="K26"/>
  <c r="K25"/>
  <c r="N24"/>
  <c r="L24"/>
  <c r="K24"/>
  <c r="K23"/>
  <c r="K22"/>
  <c r="K28" s="1"/>
  <c r="F22"/>
  <c r="G21"/>
  <c r="H20"/>
  <c r="H22" s="1"/>
  <c r="Q15"/>
  <c r="P14"/>
  <c r="O14"/>
  <c r="N14"/>
  <c r="M14"/>
  <c r="L14"/>
  <c r="K14"/>
  <c r="P12"/>
  <c r="L26" s="1"/>
  <c r="O12"/>
  <c r="L27" s="1"/>
  <c r="N27" s="1"/>
  <c r="N12"/>
  <c r="M12"/>
  <c r="L25" s="1"/>
  <c r="L12"/>
  <c r="L23" s="1"/>
  <c r="N23" s="1"/>
  <c r="K12"/>
  <c r="L22" s="1"/>
  <c r="Q11"/>
  <c r="Q10"/>
  <c r="H15"/>
  <c r="Q9"/>
  <c r="Q8"/>
  <c r="D8"/>
  <c r="D12" s="1"/>
  <c r="C16" s="1"/>
  <c r="L31" s="1"/>
  <c r="C8"/>
  <c r="C12" s="1"/>
  <c r="Q7"/>
  <c r="Q6"/>
  <c r="Q14" s="1"/>
  <c r="F6"/>
  <c r="F9" s="1"/>
  <c r="F12" s="1"/>
  <c r="Q5"/>
  <c r="N31" i="139" l="1"/>
  <c r="L28"/>
  <c r="N22"/>
  <c r="L29"/>
  <c r="N29" s="1"/>
  <c r="N26"/>
  <c r="Q12"/>
  <c r="C16"/>
  <c r="L31" s="1"/>
  <c r="M28"/>
  <c r="E28" i="137"/>
  <c r="G20"/>
  <c r="G22" s="1"/>
  <c r="L28"/>
  <c r="N22"/>
  <c r="H16"/>
  <c r="C17" s="1"/>
  <c r="M25"/>
  <c r="C15"/>
  <c r="M31" s="1"/>
  <c r="N31" s="1"/>
  <c r="L29"/>
  <c r="N29" s="1"/>
  <c r="N26"/>
  <c r="Q12"/>
  <c r="N28" i="139" l="1"/>
  <c r="N25" i="137"/>
  <c r="M28"/>
  <c r="N28" s="1"/>
  <c r="L36" i="136" l="1"/>
  <c r="M29"/>
  <c r="G28"/>
  <c r="F28"/>
  <c r="E28"/>
  <c r="C28"/>
  <c r="N27"/>
  <c r="L27"/>
  <c r="K27"/>
  <c r="K29" s="1"/>
  <c r="C27"/>
  <c r="K26"/>
  <c r="K25"/>
  <c r="G25"/>
  <c r="N24"/>
  <c r="L24"/>
  <c r="K24"/>
  <c r="K23"/>
  <c r="K22"/>
  <c r="K28" s="1"/>
  <c r="H22"/>
  <c r="F22"/>
  <c r="G21"/>
  <c r="H20"/>
  <c r="G20" s="1"/>
  <c r="G22" s="1"/>
  <c r="Q15"/>
  <c r="Q14"/>
  <c r="P14"/>
  <c r="O14"/>
  <c r="N14"/>
  <c r="M14"/>
  <c r="L14"/>
  <c r="K14"/>
  <c r="P12"/>
  <c r="L26" s="1"/>
  <c r="O12"/>
  <c r="N12"/>
  <c r="M12"/>
  <c r="L25" s="1"/>
  <c r="L12"/>
  <c r="L23" s="1"/>
  <c r="N23" s="1"/>
  <c r="K12"/>
  <c r="L22" s="1"/>
  <c r="Q11"/>
  <c r="Q10"/>
  <c r="H10"/>
  <c r="H15" s="1"/>
  <c r="Q9"/>
  <c r="Q8"/>
  <c r="D8"/>
  <c r="D12" s="1"/>
  <c r="C16" s="1"/>
  <c r="L31" s="1"/>
  <c r="C8"/>
  <c r="C12" s="1"/>
  <c r="Q7"/>
  <c r="Q6"/>
  <c r="F6"/>
  <c r="F9" s="1"/>
  <c r="F12" s="1"/>
  <c r="Q5"/>
  <c r="N22" l="1"/>
  <c r="L28"/>
  <c r="H16"/>
  <c r="C17" s="1"/>
  <c r="C15"/>
  <c r="M31" s="1"/>
  <c r="N31" s="1"/>
  <c r="M25"/>
  <c r="L29"/>
  <c r="N29" s="1"/>
  <c r="N26"/>
  <c r="Q12"/>
  <c r="N25" l="1"/>
  <c r="M28"/>
  <c r="N28" s="1"/>
  <c r="G25" i="135"/>
  <c r="L36"/>
  <c r="M29"/>
  <c r="G28"/>
  <c r="F28"/>
  <c r="E28"/>
  <c r="C28"/>
  <c r="K27"/>
  <c r="K29" s="1"/>
  <c r="C27"/>
  <c r="K26"/>
  <c r="L25"/>
  <c r="K25"/>
  <c r="N24"/>
  <c r="L24"/>
  <c r="K24"/>
  <c r="K23"/>
  <c r="K22"/>
  <c r="K28" s="1"/>
  <c r="H22"/>
  <c r="F22"/>
  <c r="G21"/>
  <c r="H20"/>
  <c r="G20" s="1"/>
  <c r="G22" s="1"/>
  <c r="Q15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Q14" s="1"/>
  <c r="F6"/>
  <c r="F9" s="1"/>
  <c r="F12" s="1"/>
  <c r="Q5"/>
  <c r="L36" i="134"/>
  <c r="M29"/>
  <c r="G28"/>
  <c r="F28"/>
  <c r="C28"/>
  <c r="K27"/>
  <c r="K29" s="1"/>
  <c r="C27"/>
  <c r="K26"/>
  <c r="L25"/>
  <c r="K25"/>
  <c r="N24"/>
  <c r="L24"/>
  <c r="K24"/>
  <c r="K23"/>
  <c r="K22"/>
  <c r="K28" s="1"/>
  <c r="F22"/>
  <c r="G21"/>
  <c r="H20"/>
  <c r="G20" s="1"/>
  <c r="G22" s="1"/>
  <c r="Q15"/>
  <c r="Q14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F6"/>
  <c r="F9" s="1"/>
  <c r="F12" s="1"/>
  <c r="Q5"/>
  <c r="L36" i="133"/>
  <c r="M29"/>
  <c r="G28"/>
  <c r="F28"/>
  <c r="E28"/>
  <c r="C28"/>
  <c r="K27"/>
  <c r="K29" s="1"/>
  <c r="C27"/>
  <c r="K26"/>
  <c r="L25"/>
  <c r="K25"/>
  <c r="N24"/>
  <c r="L24"/>
  <c r="K24"/>
  <c r="K23"/>
  <c r="K22"/>
  <c r="K28" s="1"/>
  <c r="H22"/>
  <c r="F22"/>
  <c r="G21"/>
  <c r="H20"/>
  <c r="G20" s="1"/>
  <c r="G22" s="1"/>
  <c r="Q15"/>
  <c r="Q14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L22" s="1"/>
  <c r="D12"/>
  <c r="C16" s="1"/>
  <c r="L31" s="1"/>
  <c r="Q11"/>
  <c r="Q10"/>
  <c r="H10"/>
  <c r="H15" s="1"/>
  <c r="Q9"/>
  <c r="Q8"/>
  <c r="D8"/>
  <c r="C8"/>
  <c r="C12" s="1"/>
  <c r="Q7"/>
  <c r="Q6"/>
  <c r="F6"/>
  <c r="F9" s="1"/>
  <c r="F12" s="1"/>
  <c r="Q5"/>
  <c r="L36" i="132"/>
  <c r="M29"/>
  <c r="G28"/>
  <c r="F28"/>
  <c r="C28"/>
  <c r="K27"/>
  <c r="K29" s="1"/>
  <c r="C27"/>
  <c r="K26"/>
  <c r="L25"/>
  <c r="K25"/>
  <c r="N24"/>
  <c r="L24"/>
  <c r="K24"/>
  <c r="K23"/>
  <c r="K22"/>
  <c r="K28" s="1"/>
  <c r="F22"/>
  <c r="G21"/>
  <c r="H20"/>
  <c r="G20" s="1"/>
  <c r="G22" s="1"/>
  <c r="Q15"/>
  <c r="Q14"/>
  <c r="P14"/>
  <c r="O14"/>
  <c r="N14"/>
  <c r="M14"/>
  <c r="L14"/>
  <c r="K14"/>
  <c r="P12"/>
  <c r="L26" s="1"/>
  <c r="O12"/>
  <c r="L27" s="1"/>
  <c r="N27" s="1"/>
  <c r="N12"/>
  <c r="M12"/>
  <c r="L12"/>
  <c r="L23" s="1"/>
  <c r="N23" s="1"/>
  <c r="K12"/>
  <c r="D12"/>
  <c r="C16" s="1"/>
  <c r="L31" s="1"/>
  <c r="Q11"/>
  <c r="Q10"/>
  <c r="H10"/>
  <c r="H15" s="1"/>
  <c r="Q9"/>
  <c r="Q8"/>
  <c r="D8"/>
  <c r="C8"/>
  <c r="C12" s="1"/>
  <c r="Q7"/>
  <c r="Q6"/>
  <c r="F6"/>
  <c r="F9" s="1"/>
  <c r="F12" s="1"/>
  <c r="Q5"/>
  <c r="L36" i="131"/>
  <c r="M29"/>
  <c r="G28"/>
  <c r="F28"/>
  <c r="E28"/>
  <c r="C28"/>
  <c r="N27"/>
  <c r="L27"/>
  <c r="K27"/>
  <c r="K29" s="1"/>
  <c r="C27"/>
  <c r="K26"/>
  <c r="K25"/>
  <c r="N24"/>
  <c r="L24"/>
  <c r="K24"/>
  <c r="K23"/>
  <c r="K22"/>
  <c r="K28" s="1"/>
  <c r="H22"/>
  <c r="F22"/>
  <c r="G21"/>
  <c r="H20"/>
  <c r="G20" s="1"/>
  <c r="G22" s="1"/>
  <c r="Q15"/>
  <c r="Q14"/>
  <c r="P14"/>
  <c r="O14"/>
  <c r="N14"/>
  <c r="M14"/>
  <c r="L14"/>
  <c r="K14"/>
  <c r="P12"/>
  <c r="L26" s="1"/>
  <c r="O12"/>
  <c r="N12"/>
  <c r="M12"/>
  <c r="L25" s="1"/>
  <c r="L12"/>
  <c r="L23" s="1"/>
  <c r="N23" s="1"/>
  <c r="K12"/>
  <c r="L22" s="1"/>
  <c r="Q11"/>
  <c r="Q10"/>
  <c r="H10"/>
  <c r="H15" s="1"/>
  <c r="Q9"/>
  <c r="Q8"/>
  <c r="D8"/>
  <c r="D12" s="1"/>
  <c r="C16" s="1"/>
  <c r="L31" s="1"/>
  <c r="C8"/>
  <c r="C12" s="1"/>
  <c r="Q7"/>
  <c r="Q6"/>
  <c r="F6"/>
  <c r="F9" s="1"/>
  <c r="F12" s="1"/>
  <c r="Q5"/>
  <c r="G25" i="130"/>
  <c r="H20"/>
  <c r="H10"/>
  <c r="B13" i="4"/>
  <c r="L36" i="130"/>
  <c r="M29"/>
  <c r="G28"/>
  <c r="F28"/>
  <c r="E28"/>
  <c r="C28"/>
  <c r="K27"/>
  <c r="K29" s="1"/>
  <c r="C27"/>
  <c r="K26"/>
  <c r="L25"/>
  <c r="K25"/>
  <c r="N24"/>
  <c r="L24"/>
  <c r="K24"/>
  <c r="N23"/>
  <c r="L23"/>
  <c r="K23"/>
  <c r="K22"/>
  <c r="K28" s="1"/>
  <c r="H22"/>
  <c r="F22"/>
  <c r="G21"/>
  <c r="G20"/>
  <c r="G22" s="1"/>
  <c r="Q15"/>
  <c r="H15"/>
  <c r="C15" s="1"/>
  <c r="M31" s="1"/>
  <c r="P14"/>
  <c r="O14"/>
  <c r="N14"/>
  <c r="M14"/>
  <c r="L14"/>
  <c r="K14"/>
  <c r="P12"/>
  <c r="L26" s="1"/>
  <c r="O12"/>
  <c r="L27" s="1"/>
  <c r="N27" s="1"/>
  <c r="N12"/>
  <c r="M12"/>
  <c r="L12"/>
  <c r="K12"/>
  <c r="L22" s="1"/>
  <c r="D12"/>
  <c r="C16" s="1"/>
  <c r="L31" s="1"/>
  <c r="C12"/>
  <c r="Q11"/>
  <c r="Q10"/>
  <c r="Q9"/>
  <c r="Q8"/>
  <c r="D8"/>
  <c r="C8"/>
  <c r="Q7"/>
  <c r="Q6"/>
  <c r="Q14" s="1"/>
  <c r="F6"/>
  <c r="F9" s="1"/>
  <c r="F12" s="1"/>
  <c r="Q5"/>
  <c r="K42" i="4"/>
  <c r="C15" i="135" l="1"/>
  <c r="M31" s="1"/>
  <c r="N31" s="1"/>
  <c r="H16"/>
  <c r="C17" s="1"/>
  <c r="M25"/>
  <c r="N26"/>
  <c r="L29"/>
  <c r="N29" s="1"/>
  <c r="L28"/>
  <c r="N22"/>
  <c r="Q12"/>
  <c r="E28" i="134"/>
  <c r="H22"/>
  <c r="C15"/>
  <c r="M31" s="1"/>
  <c r="N31" s="1"/>
  <c r="H16"/>
  <c r="C17" s="1"/>
  <c r="M25"/>
  <c r="N26"/>
  <c r="L29"/>
  <c r="N29" s="1"/>
  <c r="L28"/>
  <c r="N22"/>
  <c r="Q12"/>
  <c r="C15" i="133"/>
  <c r="M31" s="1"/>
  <c r="N31" s="1"/>
  <c r="H16"/>
  <c r="C17" s="1"/>
  <c r="M25"/>
  <c r="L29"/>
  <c r="N29" s="1"/>
  <c r="N26"/>
  <c r="L28"/>
  <c r="N22"/>
  <c r="Q12"/>
  <c r="Q12" i="132"/>
  <c r="E28"/>
  <c r="H22"/>
  <c r="C15"/>
  <c r="M31" s="1"/>
  <c r="N31" s="1"/>
  <c r="H16"/>
  <c r="C17" s="1"/>
  <c r="M25"/>
  <c r="L29"/>
  <c r="N29" s="1"/>
  <c r="N26"/>
  <c r="L22"/>
  <c r="H16" i="131"/>
  <c r="C17" s="1"/>
  <c r="C15"/>
  <c r="M31" s="1"/>
  <c r="N31" s="1"/>
  <c r="M25"/>
  <c r="N26"/>
  <c r="L29"/>
  <c r="N29" s="1"/>
  <c r="L28"/>
  <c r="N22"/>
  <c r="Q12"/>
  <c r="N31" i="130"/>
  <c r="M25"/>
  <c r="N25" s="1"/>
  <c r="N22"/>
  <c r="L28"/>
  <c r="N26"/>
  <c r="L29"/>
  <c r="N29" s="1"/>
  <c r="Q12"/>
  <c r="H16"/>
  <c r="C17" s="1"/>
  <c r="N25" i="135" l="1"/>
  <c r="M28"/>
  <c r="N28" s="1"/>
  <c r="N25" i="134"/>
  <c r="M28"/>
  <c r="N28" s="1"/>
  <c r="N25" i="133"/>
  <c r="M28"/>
  <c r="N28" s="1"/>
  <c r="N25" i="132"/>
  <c r="M28"/>
  <c r="N28" s="1"/>
  <c r="N22"/>
  <c r="L28"/>
  <c r="N25" i="131"/>
  <c r="M28"/>
  <c r="N28" s="1"/>
  <c r="M28" i="130"/>
  <c r="N28" s="1"/>
  <c r="B34" i="4" l="1"/>
  <c r="B14" l="1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5"/>
  <c r="B36"/>
  <c r="B37"/>
  <c r="B38"/>
  <c r="B39"/>
  <c r="B40"/>
  <c r="B41"/>
  <c r="B42"/>
  <c r="B43"/>
  <c r="I229" i="111" l="1"/>
  <c r="H229"/>
  <c r="I228"/>
  <c r="H228"/>
  <c r="I227"/>
  <c r="H227"/>
  <c r="I226"/>
  <c r="H226"/>
  <c r="I225"/>
  <c r="H225"/>
  <c r="I224"/>
  <c r="H224"/>
  <c r="I223"/>
  <c r="H223"/>
  <c r="I222"/>
  <c r="H222"/>
  <c r="H221"/>
  <c r="I221" s="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H211"/>
  <c r="I211" s="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Q127"/>
  <c r="P127"/>
  <c r="R124"/>
  <c r="R127" s="1"/>
  <c r="R123"/>
  <c r="R122"/>
  <c r="R121"/>
  <c r="R120"/>
  <c r="R113"/>
  <c r="R112"/>
  <c r="R111"/>
  <c r="R110"/>
  <c r="R109"/>
  <c r="O87"/>
  <c r="U54" l="1"/>
  <c r="O77" l="1"/>
  <c r="E29"/>
  <c r="F24"/>
  <c r="F21"/>
  <c r="F20"/>
  <c r="F18"/>
  <c r="F17"/>
  <c r="F16"/>
  <c r="F12"/>
  <c r="F11"/>
  <c r="F29" s="1"/>
  <c r="V34" i="3"/>
  <c r="J43" i="4"/>
  <c r="V28" i="3"/>
  <c r="V32"/>
  <c r="V20"/>
  <c r="C34"/>
  <c r="W23"/>
  <c r="Z24"/>
  <c r="V27"/>
  <c r="V10"/>
  <c r="W20"/>
  <c r="Z13"/>
  <c r="C35"/>
  <c r="D23"/>
  <c r="C30"/>
  <c r="Z9"/>
  <c r="C26"/>
  <c r="W16"/>
  <c r="Y9"/>
  <c r="Z25"/>
  <c r="W15"/>
  <c r="Z16"/>
  <c r="W30"/>
  <c r="Z30"/>
  <c r="C28"/>
  <c r="W7"/>
  <c r="V33"/>
  <c r="V24"/>
  <c r="D10"/>
  <c r="Y27"/>
  <c r="V11"/>
  <c r="Z12"/>
  <c r="K29"/>
  <c r="C9"/>
  <c r="K12"/>
  <c r="D13"/>
  <c r="Z8"/>
  <c r="D9"/>
  <c r="D18"/>
  <c r="C13"/>
  <c r="W10"/>
  <c r="V15"/>
  <c r="K34"/>
  <c r="W9"/>
  <c r="Z32"/>
  <c r="D28"/>
  <c r="K8"/>
  <c r="V18"/>
  <c r="Y11"/>
  <c r="Z28"/>
  <c r="C33"/>
  <c r="Y15"/>
  <c r="Y33"/>
  <c r="D25"/>
  <c r="V29"/>
  <c r="D14"/>
  <c r="Y23"/>
  <c r="Y13"/>
  <c r="W28"/>
  <c r="C15"/>
  <c r="C25"/>
  <c r="W31"/>
  <c r="W33"/>
  <c r="D34"/>
  <c r="D26"/>
  <c r="C19"/>
  <c r="Z10"/>
  <c r="K32"/>
  <c r="W26"/>
  <c r="C21"/>
  <c r="K27"/>
  <c r="Y21"/>
  <c r="D16"/>
  <c r="K7"/>
  <c r="Y28"/>
  <c r="Z7"/>
  <c r="Z14"/>
  <c r="D7"/>
  <c r="Y22"/>
  <c r="V14"/>
  <c r="D15"/>
  <c r="D32"/>
  <c r="D27"/>
  <c r="C27"/>
  <c r="Y17"/>
  <c r="Y18"/>
  <c r="K20"/>
  <c r="Z19"/>
  <c r="K28"/>
  <c r="Z22"/>
  <c r="V9"/>
  <c r="D33"/>
  <c r="Z23"/>
  <c r="C12"/>
  <c r="V19"/>
  <c r="V35"/>
  <c r="Z33"/>
  <c r="Z6"/>
  <c r="V23"/>
  <c r="V25"/>
  <c r="Y25"/>
  <c r="C20"/>
  <c r="W13"/>
  <c r="V8"/>
  <c r="D24"/>
  <c r="D30"/>
  <c r="Y31"/>
  <c r="D21"/>
  <c r="W8"/>
  <c r="V13"/>
  <c r="Z26"/>
  <c r="V17"/>
  <c r="D22"/>
  <c r="K11"/>
  <c r="AR21"/>
  <c r="Z36"/>
  <c r="Z20"/>
  <c r="K16"/>
  <c r="D8"/>
  <c r="W24"/>
  <c r="W18"/>
  <c r="Y16"/>
  <c r="Y20"/>
  <c r="K10"/>
  <c r="D17"/>
  <c r="W32"/>
  <c r="I43" i="4"/>
  <c r="C23" i="3"/>
  <c r="W14"/>
  <c r="V6"/>
  <c r="Y10"/>
  <c r="C29"/>
  <c r="Y30"/>
  <c r="Y26"/>
  <c r="V36"/>
  <c r="C11"/>
  <c r="C31"/>
  <c r="W17"/>
  <c r="Y32"/>
  <c r="K22"/>
  <c r="AR22"/>
  <c r="W21"/>
  <c r="Z34"/>
  <c r="V12"/>
  <c r="V16"/>
  <c r="D29"/>
  <c r="W19"/>
  <c r="Z11"/>
  <c r="C14"/>
  <c r="Y29"/>
  <c r="Z18"/>
  <c r="D36"/>
  <c r="K23"/>
  <c r="K6"/>
  <c r="K21"/>
  <c r="V31"/>
  <c r="K36"/>
  <c r="Z15"/>
  <c r="C22"/>
  <c r="V30"/>
  <c r="K14"/>
  <c r="D35"/>
  <c r="Z21"/>
  <c r="Y34"/>
  <c r="W22"/>
  <c r="K31"/>
  <c r="V7"/>
  <c r="C24"/>
  <c r="C8"/>
  <c r="C32"/>
  <c r="K18"/>
  <c r="Y7"/>
  <c r="C18"/>
  <c r="W27"/>
  <c r="D20"/>
  <c r="Y24"/>
  <c r="K13"/>
  <c r="C36"/>
  <c r="C7"/>
  <c r="K33"/>
  <c r="D11"/>
  <c r="V21"/>
  <c r="Y35"/>
  <c r="V22"/>
  <c r="W35"/>
  <c r="Z29"/>
  <c r="K24"/>
  <c r="W6"/>
  <c r="C10"/>
  <c r="W11"/>
  <c r="K17"/>
  <c r="K25"/>
  <c r="Y14"/>
  <c r="W12"/>
  <c r="C17"/>
  <c r="K15"/>
  <c r="W25"/>
  <c r="Z27"/>
  <c r="Y8"/>
  <c r="W34"/>
  <c r="K26"/>
  <c r="Y12"/>
  <c r="K9"/>
  <c r="W29"/>
  <c r="Y36"/>
  <c r="D12"/>
  <c r="K30"/>
  <c r="Z17"/>
  <c r="Y6"/>
  <c r="W36"/>
  <c r="D19"/>
  <c r="K19"/>
  <c r="C16"/>
  <c r="Y19"/>
  <c r="D31"/>
  <c r="Z31"/>
  <c r="Z35"/>
  <c r="K35"/>
  <c r="V26"/>
  <c r="K38" l="1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F35"/>
  <c r="F24"/>
  <c r="F10"/>
  <c r="F15"/>
  <c r="F13"/>
  <c r="F26"/>
  <c r="F7"/>
  <c r="F21"/>
  <c r="F30"/>
  <c r="F23"/>
  <c r="F29"/>
  <c r="F18"/>
  <c r="F20"/>
  <c r="F14"/>
  <c r="F25"/>
  <c r="F19"/>
  <c r="F8"/>
  <c r="F31"/>
  <c r="F33"/>
  <c r="F17"/>
  <c r="F27"/>
  <c r="F34"/>
  <c r="F9"/>
  <c r="F36"/>
  <c r="F16"/>
  <c r="F22"/>
  <c r="F12"/>
  <c r="J36" i="4"/>
  <c r="F11" i="3"/>
  <c r="C6"/>
  <c r="F32"/>
  <c r="F28"/>
  <c r="CB38" l="1"/>
  <c r="CA38"/>
  <c r="CC36"/>
  <c r="K39" i="4"/>
  <c r="F14"/>
  <c r="K22"/>
  <c r="I14"/>
  <c r="G31"/>
  <c r="F40"/>
  <c r="G18" i="3"/>
  <c r="I18" i="4"/>
  <c r="G25" i="3"/>
  <c r="E34" i="4"/>
  <c r="J32"/>
  <c r="F21"/>
  <c r="F27"/>
  <c r="G36" i="3"/>
  <c r="I21" i="4"/>
  <c r="G41"/>
  <c r="BO36" i="3"/>
  <c r="I17" i="4"/>
  <c r="K32"/>
  <c r="F35"/>
  <c r="E31"/>
  <c r="I27"/>
  <c r="G34" i="3"/>
  <c r="G10"/>
  <c r="J33" i="4"/>
  <c r="J19"/>
  <c r="E23"/>
  <c r="E28"/>
  <c r="E39"/>
  <c r="I16"/>
  <c r="F39"/>
  <c r="I40"/>
  <c r="I22"/>
  <c r="J30"/>
  <c r="BW36" i="3"/>
  <c r="I15" i="4"/>
  <c r="G16" i="3"/>
  <c r="E25" i="4"/>
  <c r="K33"/>
  <c r="J22"/>
  <c r="E29"/>
  <c r="G26" i="3"/>
  <c r="F6"/>
  <c r="F38" i="4"/>
  <c r="J28"/>
  <c r="BY36" i="3"/>
  <c r="I33" i="4"/>
  <c r="K29"/>
  <c r="E43"/>
  <c r="E42"/>
  <c r="K37"/>
  <c r="J27"/>
  <c r="I38"/>
  <c r="K23"/>
  <c r="K13"/>
  <c r="F26"/>
  <c r="I20"/>
  <c r="G33" i="3"/>
  <c r="F42" i="4"/>
  <c r="BQ36" i="3"/>
  <c r="G30"/>
  <c r="F17" i="4"/>
  <c r="J29"/>
  <c r="E22"/>
  <c r="K16"/>
  <c r="G14"/>
  <c r="I39"/>
  <c r="BN36" i="3"/>
  <c r="BS36"/>
  <c r="G7"/>
  <c r="E41" i="4"/>
  <c r="G12" i="3"/>
  <c r="F41" i="4"/>
  <c r="I26"/>
  <c r="E30"/>
  <c r="E40"/>
  <c r="G32"/>
  <c r="BX36" i="3"/>
  <c r="F20" i="4"/>
  <c r="K31"/>
  <c r="G22" i="3"/>
  <c r="J41" i="4"/>
  <c r="G21"/>
  <c r="G9" i="3"/>
  <c r="E35" i="4"/>
  <c r="J39"/>
  <c r="F19"/>
  <c r="J35"/>
  <c r="F25"/>
  <c r="G18"/>
  <c r="G25"/>
  <c r="G24" i="3"/>
  <c r="G43" i="4"/>
  <c r="I23"/>
  <c r="E20"/>
  <c r="K17"/>
  <c r="G13"/>
  <c r="G35"/>
  <c r="G35" i="3"/>
  <c r="E19" i="4"/>
  <c r="I24"/>
  <c r="G29"/>
  <c r="I29"/>
  <c r="K41"/>
  <c r="BT36" i="3"/>
  <c r="E13" i="4"/>
  <c r="F29"/>
  <c r="F43"/>
  <c r="I42"/>
  <c r="K15"/>
  <c r="I36"/>
  <c r="I19"/>
  <c r="E32"/>
  <c r="I31"/>
  <c r="K27"/>
  <c r="J23"/>
  <c r="G17"/>
  <c r="BK36" i="3"/>
  <c r="G27" i="4"/>
  <c r="G28" i="3"/>
  <c r="J16" i="4"/>
  <c r="G19"/>
  <c r="G17" i="3"/>
  <c r="I37" i="4"/>
  <c r="F22"/>
  <c r="K34"/>
  <c r="E26"/>
  <c r="K35"/>
  <c r="K38"/>
  <c r="G26"/>
  <c r="K30"/>
  <c r="J26"/>
  <c r="G15"/>
  <c r="G38"/>
  <c r="E14"/>
  <c r="K43"/>
  <c r="E18"/>
  <c r="J31"/>
  <c r="J37"/>
  <c r="E24"/>
  <c r="G14" i="3"/>
  <c r="G8"/>
  <c r="I30" i="4"/>
  <c r="J24"/>
  <c r="G20"/>
  <c r="K25"/>
  <c r="E27"/>
  <c r="J17"/>
  <c r="F16"/>
  <c r="G23" i="3"/>
  <c r="G39" i="4"/>
  <c r="F23"/>
  <c r="K28"/>
  <c r="E16"/>
  <c r="G30"/>
  <c r="E17"/>
  <c r="I32"/>
  <c r="J42"/>
  <c r="K14"/>
  <c r="E21"/>
  <c r="E33"/>
  <c r="K40"/>
  <c r="BR36" i="3"/>
  <c r="I35" i="4"/>
  <c r="K19"/>
  <c r="G36"/>
  <c r="G24"/>
  <c r="G13" i="3"/>
  <c r="I34" i="4"/>
  <c r="G15" i="3"/>
  <c r="I28" i="4"/>
  <c r="J13"/>
  <c r="G21" i="3"/>
  <c r="F30" i="4"/>
  <c r="J38"/>
  <c r="J34"/>
  <c r="J40"/>
  <c r="G32" i="3"/>
  <c r="K24" i="4"/>
  <c r="K20"/>
  <c r="BZ36" i="3"/>
  <c r="G34" i="4"/>
  <c r="J20"/>
  <c r="E36"/>
  <c r="F34"/>
  <c r="J25"/>
  <c r="G40"/>
  <c r="J18"/>
  <c r="G42"/>
  <c r="F18"/>
  <c r="E37"/>
  <c r="BP36" i="3"/>
  <c r="G11"/>
  <c r="BL36"/>
  <c r="G19"/>
  <c r="G31"/>
  <c r="K21" i="4"/>
  <c r="F15"/>
  <c r="G23"/>
  <c r="I13"/>
  <c r="G29" i="3"/>
  <c r="F28" i="4"/>
  <c r="F13"/>
  <c r="K18"/>
  <c r="E38"/>
  <c r="J15"/>
  <c r="F31"/>
  <c r="G28"/>
  <c r="G16"/>
  <c r="J21"/>
  <c r="K26"/>
  <c r="F32"/>
  <c r="F36"/>
  <c r="G20" i="3"/>
  <c r="E15" i="4"/>
  <c r="BV36" i="3"/>
  <c r="K36" i="4"/>
  <c r="G33"/>
  <c r="J14"/>
  <c r="I41"/>
  <c r="G37"/>
  <c r="G27" i="3"/>
  <c r="G22" i="4"/>
  <c r="F37"/>
  <c r="BM36" i="3"/>
  <c r="F24" i="4"/>
  <c r="I25"/>
  <c r="F33"/>
  <c r="F38" i="3" l="1"/>
  <c r="G45" i="4"/>
  <c r="F45"/>
  <c r="H13"/>
  <c r="E45"/>
  <c r="K45"/>
  <c r="J45"/>
  <c r="I45"/>
  <c r="L13"/>
  <c r="H14"/>
  <c r="L14"/>
  <c r="H15"/>
  <c r="L15"/>
  <c r="H16"/>
  <c r="L16"/>
  <c r="H17"/>
  <c r="L17"/>
  <c r="H18"/>
  <c r="L18"/>
  <c r="H19"/>
  <c r="L19"/>
  <c r="H20"/>
  <c r="L20"/>
  <c r="H21"/>
  <c r="L21"/>
  <c r="H22"/>
  <c r="L22"/>
  <c r="H23"/>
  <c r="L23"/>
  <c r="H24"/>
  <c r="L24"/>
  <c r="H25"/>
  <c r="L25"/>
  <c r="H26"/>
  <c r="L26"/>
  <c r="H27"/>
  <c r="L27"/>
  <c r="H28"/>
  <c r="L28"/>
  <c r="H29"/>
  <c r="L29"/>
  <c r="H30"/>
  <c r="L30"/>
  <c r="H31"/>
  <c r="L31"/>
  <c r="H32"/>
  <c r="L32"/>
  <c r="H33"/>
  <c r="L33"/>
  <c r="H34"/>
  <c r="L34"/>
  <c r="H35"/>
  <c r="L35"/>
  <c r="H36"/>
  <c r="L36"/>
  <c r="H37"/>
  <c r="L37"/>
  <c r="H38"/>
  <c r="L38"/>
  <c r="H39"/>
  <c r="L39"/>
  <c r="H40"/>
  <c r="L40"/>
  <c r="H41"/>
  <c r="L41"/>
  <c r="H42"/>
  <c r="L42"/>
  <c r="H43"/>
  <c r="L43"/>
  <c r="BU36" i="3"/>
  <c r="G6"/>
  <c r="BB36"/>
  <c r="BA36"/>
  <c r="M13" i="4" l="1"/>
  <c r="N13" s="1"/>
  <c r="M39"/>
  <c r="N39" s="1"/>
  <c r="M33"/>
  <c r="N33" s="1"/>
  <c r="M27"/>
  <c r="N27" s="1"/>
  <c r="M21"/>
  <c r="N21" s="1"/>
  <c r="M24"/>
  <c r="N24" s="1"/>
  <c r="M30"/>
  <c r="N30" s="1"/>
  <c r="M15"/>
  <c r="N15" s="1"/>
  <c r="M29"/>
  <c r="N29" s="1"/>
  <c r="M38"/>
  <c r="N38" s="1"/>
  <c r="M17"/>
  <c r="N17" s="1"/>
  <c r="M41"/>
  <c r="N41" s="1"/>
  <c r="M42"/>
  <c r="N42" s="1"/>
  <c r="M23"/>
  <c r="N23" s="1"/>
  <c r="M36"/>
  <c r="N36" s="1"/>
  <c r="M18"/>
  <c r="N18" s="1"/>
  <c r="M35"/>
  <c r="N35" s="1"/>
  <c r="M40"/>
  <c r="N40" s="1"/>
  <c r="M34"/>
  <c r="N34" s="1"/>
  <c r="M28"/>
  <c r="N28" s="1"/>
  <c r="M22"/>
  <c r="N22" s="1"/>
  <c r="M16"/>
  <c r="N16" s="1"/>
  <c r="H45"/>
  <c r="M43"/>
  <c r="N43" s="1"/>
  <c r="M37"/>
  <c r="N37" s="1"/>
  <c r="M31"/>
  <c r="N31" s="1"/>
  <c r="M25"/>
  <c r="N25" s="1"/>
  <c r="M19"/>
  <c r="N19" s="1"/>
  <c r="L45"/>
  <c r="M32"/>
  <c r="N32" s="1"/>
  <c r="M26"/>
  <c r="N26" s="1"/>
  <c r="M20"/>
  <c r="N20" s="1"/>
  <c r="M14"/>
  <c r="N14" s="1"/>
  <c r="BC36" i="3"/>
  <c r="AY36"/>
  <c r="AX36"/>
  <c r="L49" i="4" l="1"/>
  <c r="M45"/>
  <c r="N45" s="1"/>
  <c r="BD36" i="3"/>
  <c r="BE36"/>
  <c r="AZ36"/>
  <c r="AS36"/>
  <c r="AR36"/>
  <c r="AT36" l="1"/>
  <c r="BF36"/>
  <c r="AO36"/>
  <c r="AP36"/>
  <c r="AQ36" l="1"/>
  <c r="AM36"/>
  <c r="AL36"/>
  <c r="AN36" l="1"/>
  <c r="AJ36"/>
  <c r="AF36"/>
  <c r="AI36"/>
  <c r="AE36"/>
  <c r="AU36" l="1"/>
  <c r="BG36" s="1"/>
  <c r="AV36"/>
  <c r="AK36"/>
  <c r="AA36" l="1"/>
  <c r="BH36"/>
  <c r="BI36" s="1"/>
  <c r="AW36"/>
  <c r="AB36" l="1"/>
  <c r="X36"/>
  <c r="AC36"/>
  <c r="P36"/>
  <c r="Q36"/>
  <c r="AD36" l="1"/>
  <c r="R36"/>
  <c r="N36"/>
  <c r="M36"/>
  <c r="S36" l="1"/>
  <c r="T36"/>
  <c r="O36"/>
  <c r="U36" l="1"/>
  <c r="H36"/>
  <c r="I36" l="1"/>
  <c r="J36"/>
  <c r="CC35"/>
  <c r="BZ35"/>
  <c r="BN35"/>
  <c r="BT35"/>
  <c r="BK35"/>
  <c r="BQ35"/>
  <c r="BV35"/>
  <c r="BM35"/>
  <c r="BW35"/>
  <c r="BY35"/>
  <c r="BO35"/>
  <c r="BL35"/>
  <c r="BX35"/>
  <c r="BR35"/>
  <c r="BP35"/>
  <c r="BS35"/>
  <c r="L36" l="1"/>
  <c r="BU35"/>
  <c r="BB35"/>
  <c r="BA35"/>
  <c r="BC35" l="1"/>
  <c r="AY35"/>
  <c r="AX35"/>
  <c r="BD35" l="1"/>
  <c r="BE35"/>
  <c r="AZ35"/>
  <c r="AR35"/>
  <c r="AS35"/>
  <c r="BF35" l="1"/>
  <c r="AT35"/>
  <c r="AP35"/>
  <c r="AO35"/>
  <c r="AQ35" l="1"/>
  <c r="AM35"/>
  <c r="AL35"/>
  <c r="AN35" l="1"/>
  <c r="AF35"/>
  <c r="AI35"/>
  <c r="AE35"/>
  <c r="AJ35"/>
  <c r="AU35" l="1"/>
  <c r="BG35" s="1"/>
  <c r="AV35"/>
  <c r="AK35"/>
  <c r="AA35" l="1"/>
  <c r="BH35"/>
  <c r="BI35" s="1"/>
  <c r="AW35"/>
  <c r="AB35" l="1"/>
  <c r="X35"/>
  <c r="AC35"/>
  <c r="Q35"/>
  <c r="P35"/>
  <c r="AD35" l="1"/>
  <c r="R35"/>
  <c r="M35"/>
  <c r="N35"/>
  <c r="S35" l="1"/>
  <c r="T35"/>
  <c r="O35"/>
  <c r="U35" l="1"/>
  <c r="H35"/>
  <c r="I35" l="1"/>
  <c r="J35"/>
  <c r="CC34"/>
  <c r="BV34"/>
  <c r="BT34"/>
  <c r="BL34"/>
  <c r="BR34"/>
  <c r="BW34"/>
  <c r="BX34"/>
  <c r="BN34"/>
  <c r="BZ34"/>
  <c r="BY34"/>
  <c r="BP34"/>
  <c r="BO34"/>
  <c r="BQ34"/>
  <c r="BS34"/>
  <c r="BK34"/>
  <c r="BM34"/>
  <c r="L35" l="1"/>
  <c r="BU34"/>
  <c r="BA34"/>
  <c r="BB34"/>
  <c r="BC34" l="1"/>
  <c r="AX34"/>
  <c r="AY34"/>
  <c r="BD34" l="1"/>
  <c r="BE34"/>
  <c r="AZ34"/>
  <c r="AR34"/>
  <c r="AS34"/>
  <c r="BF34" l="1"/>
  <c r="AT34"/>
  <c r="AP34"/>
  <c r="AO34"/>
  <c r="AQ34" l="1"/>
  <c r="AL34"/>
  <c r="AM34"/>
  <c r="AN34" l="1"/>
  <c r="AI34"/>
  <c r="AJ34"/>
  <c r="AU34" l="1"/>
  <c r="BG34" s="1"/>
  <c r="AV34"/>
  <c r="AK34"/>
  <c r="AE34"/>
  <c r="AF34"/>
  <c r="AG34"/>
  <c r="BH34" l="1"/>
  <c r="BI34" s="1"/>
  <c r="AW34"/>
  <c r="AA34" l="1"/>
  <c r="AB34" l="1"/>
  <c r="X34"/>
  <c r="AC34"/>
  <c r="Q34"/>
  <c r="P34"/>
  <c r="AD34" l="1"/>
  <c r="R34"/>
  <c r="M34"/>
  <c r="N34"/>
  <c r="S34" l="1"/>
  <c r="T34"/>
  <c r="O34"/>
  <c r="U34" l="1"/>
  <c r="AH34" s="1"/>
  <c r="H34"/>
  <c r="I34" l="1"/>
  <c r="J34"/>
  <c r="CC33"/>
  <c r="BL33"/>
  <c r="BX33"/>
  <c r="BM33"/>
  <c r="BP33"/>
  <c r="BZ33"/>
  <c r="BT33"/>
  <c r="BV33"/>
  <c r="BN33"/>
  <c r="BY33"/>
  <c r="BR33"/>
  <c r="BQ33"/>
  <c r="BW33"/>
  <c r="BS33"/>
  <c r="BO33"/>
  <c r="BK33"/>
  <c r="L34" l="1"/>
  <c r="BU33"/>
  <c r="BA33"/>
  <c r="BB33"/>
  <c r="BC33" l="1"/>
  <c r="AY33"/>
  <c r="AX33"/>
  <c r="BD33" l="1"/>
  <c r="BE33"/>
  <c r="AZ33"/>
  <c r="AR33"/>
  <c r="AS33"/>
  <c r="BF33" l="1"/>
  <c r="AT33"/>
  <c r="AP33"/>
  <c r="AO33"/>
  <c r="AQ33" l="1"/>
  <c r="AM33"/>
  <c r="AL33"/>
  <c r="AN33" l="1"/>
  <c r="AJ33"/>
  <c r="AI33"/>
  <c r="AU33" l="1"/>
  <c r="BG33" s="1"/>
  <c r="AV33"/>
  <c r="AK33"/>
  <c r="AE33"/>
  <c r="AF33"/>
  <c r="AG33"/>
  <c r="BH33" l="1"/>
  <c r="BI33" s="1"/>
  <c r="AW33"/>
  <c r="AA33" l="1"/>
  <c r="AB33" l="1"/>
  <c r="X33"/>
  <c r="AC33"/>
  <c r="P33"/>
  <c r="Q33"/>
  <c r="AD33" l="1"/>
  <c r="R33"/>
  <c r="N33"/>
  <c r="M33"/>
  <c r="S33" l="1"/>
  <c r="T33"/>
  <c r="O33"/>
  <c r="U33" l="1"/>
  <c r="AH33" s="1"/>
  <c r="H33"/>
  <c r="I33" l="1"/>
  <c r="J33"/>
  <c r="CC32"/>
  <c r="BM32"/>
  <c r="BY32"/>
  <c r="BZ32"/>
  <c r="BW32"/>
  <c r="BR32"/>
  <c r="BO32"/>
  <c r="BK32"/>
  <c r="BS32"/>
  <c r="BQ32"/>
  <c r="BL32"/>
  <c r="BN32"/>
  <c r="BV32"/>
  <c r="BP32"/>
  <c r="BX32"/>
  <c r="BT32"/>
  <c r="L33" l="1"/>
  <c r="BU32"/>
  <c r="BB32"/>
  <c r="BA32"/>
  <c r="BC32" l="1"/>
  <c r="AX32"/>
  <c r="AY32"/>
  <c r="BD32" l="1"/>
  <c r="BE32"/>
  <c r="AZ32"/>
  <c r="AR32"/>
  <c r="AS32"/>
  <c r="AT32" l="1"/>
  <c r="BF32"/>
  <c r="AO32"/>
  <c r="AP32"/>
  <c r="AQ32" l="1"/>
  <c r="AL32"/>
  <c r="AM32"/>
  <c r="AN32" l="1"/>
  <c r="AI32"/>
  <c r="AJ32"/>
  <c r="AU32" l="1"/>
  <c r="BG32" s="1"/>
  <c r="AV32"/>
  <c r="AK32"/>
  <c r="AF32"/>
  <c r="AE32"/>
  <c r="AG32"/>
  <c r="BH32" l="1"/>
  <c r="BI32" s="1"/>
  <c r="AW32"/>
  <c r="AA32" l="1"/>
  <c r="AB32" l="1"/>
  <c r="X32"/>
  <c r="AC32"/>
  <c r="P32"/>
  <c r="Q32"/>
  <c r="AD32" l="1"/>
  <c r="R32"/>
  <c r="M32"/>
  <c r="N32"/>
  <c r="S32" l="1"/>
  <c r="T32"/>
  <c r="O32"/>
  <c r="U32" l="1"/>
  <c r="AH32" s="1"/>
  <c r="H32"/>
  <c r="I32" l="1"/>
  <c r="J32"/>
  <c r="CC31"/>
  <c r="BX31"/>
  <c r="BQ31"/>
  <c r="BL31"/>
  <c r="BP31"/>
  <c r="BO31"/>
  <c r="BM31"/>
  <c r="BZ31"/>
  <c r="BY31"/>
  <c r="BW31"/>
  <c r="BN31"/>
  <c r="BR31"/>
  <c r="BK31"/>
  <c r="BS31"/>
  <c r="BV31"/>
  <c r="BT31"/>
  <c r="L32" l="1"/>
  <c r="BU31"/>
  <c r="BA31"/>
  <c r="BB31"/>
  <c r="BC31" l="1"/>
  <c r="AX31"/>
  <c r="AY31"/>
  <c r="BD31" l="1"/>
  <c r="BE31"/>
  <c r="AZ31"/>
  <c r="AS31"/>
  <c r="AR31"/>
  <c r="AT31" l="1"/>
  <c r="BF31"/>
  <c r="AP31"/>
  <c r="AO31"/>
  <c r="AQ31" l="1"/>
  <c r="AL31"/>
  <c r="AM31"/>
  <c r="AN31" l="1"/>
  <c r="AJ31"/>
  <c r="AI31"/>
  <c r="AU31" l="1"/>
  <c r="BG31" s="1"/>
  <c r="AV31"/>
  <c r="AK31"/>
  <c r="AG31"/>
  <c r="AE31"/>
  <c r="AF31"/>
  <c r="BH31" l="1"/>
  <c r="BI31" s="1"/>
  <c r="AW31"/>
  <c r="AA31" l="1"/>
  <c r="AB31" l="1"/>
  <c r="X31"/>
  <c r="AC31"/>
  <c r="P31"/>
  <c r="Q31"/>
  <c r="AD31" l="1"/>
  <c r="R31"/>
  <c r="N31"/>
  <c r="M31"/>
  <c r="S31" l="1"/>
  <c r="T31"/>
  <c r="O31"/>
  <c r="U31" l="1"/>
  <c r="AH31" s="1"/>
  <c r="H31"/>
  <c r="I31" l="1"/>
  <c r="J31"/>
  <c r="CC30"/>
  <c r="BL30"/>
  <c r="BZ30"/>
  <c r="BR30"/>
  <c r="BY30"/>
  <c r="BS30"/>
  <c r="BK30"/>
  <c r="BV30"/>
  <c r="BX30"/>
  <c r="BN30"/>
  <c r="BO30"/>
  <c r="BT30"/>
  <c r="BP30"/>
  <c r="BQ30"/>
  <c r="BW30"/>
  <c r="BM30"/>
  <c r="L31" l="1"/>
  <c r="BU30"/>
  <c r="BA30"/>
  <c r="BB30"/>
  <c r="BC30" l="1"/>
  <c r="AX30"/>
  <c r="AY30"/>
  <c r="BD30" l="1"/>
  <c r="BE30"/>
  <c r="AZ30"/>
  <c r="AS30"/>
  <c r="AR30"/>
  <c r="AT30" l="1"/>
  <c r="BF30"/>
  <c r="AP30"/>
  <c r="AO30"/>
  <c r="AQ30" l="1"/>
  <c r="AL30"/>
  <c r="AM30"/>
  <c r="AN30" l="1"/>
  <c r="AI30"/>
  <c r="AJ30"/>
  <c r="AU30" l="1"/>
  <c r="BG30" s="1"/>
  <c r="AV30"/>
  <c r="AK30"/>
  <c r="AG30"/>
  <c r="AE30"/>
  <c r="AF30"/>
  <c r="BH30" l="1"/>
  <c r="BI30" s="1"/>
  <c r="AW30"/>
  <c r="AA30" l="1"/>
  <c r="AB30" l="1"/>
  <c r="X30"/>
  <c r="AC30"/>
  <c r="Q30"/>
  <c r="P30"/>
  <c r="AD30" l="1"/>
  <c r="R30"/>
  <c r="M30"/>
  <c r="N30"/>
  <c r="S30" l="1"/>
  <c r="T30"/>
  <c r="O30"/>
  <c r="U30" l="1"/>
  <c r="AH30" s="1"/>
  <c r="H30"/>
  <c r="I30" l="1"/>
  <c r="J30"/>
  <c r="CC29"/>
  <c r="BQ29"/>
  <c r="BO29"/>
  <c r="BK29"/>
  <c r="BV29"/>
  <c r="BR29"/>
  <c r="BS29"/>
  <c r="BL29"/>
  <c r="BW29"/>
  <c r="BP29"/>
  <c r="BZ29"/>
  <c r="BN29"/>
  <c r="BT29"/>
  <c r="BY29"/>
  <c r="BM29"/>
  <c r="BX29"/>
  <c r="L30" l="1"/>
  <c r="BU29"/>
  <c r="BB29"/>
  <c r="BA29"/>
  <c r="BC29" l="1"/>
  <c r="AY29"/>
  <c r="AX29"/>
  <c r="BD29" l="1"/>
  <c r="BE29"/>
  <c r="AZ29"/>
  <c r="AS29"/>
  <c r="AR29"/>
  <c r="AT29" l="1"/>
  <c r="BF29"/>
  <c r="AO29"/>
  <c r="AP29"/>
  <c r="AQ29" l="1"/>
  <c r="AL29"/>
  <c r="AM29"/>
  <c r="AN29" l="1"/>
  <c r="AI29"/>
  <c r="AJ29"/>
  <c r="AU29" l="1"/>
  <c r="BG29" s="1"/>
  <c r="AV29"/>
  <c r="AK29"/>
  <c r="AE29"/>
  <c r="AF29"/>
  <c r="AG29"/>
  <c r="BH29" l="1"/>
  <c r="BI29" s="1"/>
  <c r="AW29"/>
  <c r="AA29" l="1"/>
  <c r="AB29" l="1"/>
  <c r="X29"/>
  <c r="AC29"/>
  <c r="Q29"/>
  <c r="P29"/>
  <c r="AD29" l="1"/>
  <c r="R29"/>
  <c r="M29"/>
  <c r="N29"/>
  <c r="S29" l="1"/>
  <c r="T29"/>
  <c r="O29"/>
  <c r="U29" l="1"/>
  <c r="AH29" s="1"/>
  <c r="H29"/>
  <c r="I29" l="1"/>
  <c r="J29"/>
  <c r="CC28"/>
  <c r="BY28"/>
  <c r="BR28"/>
  <c r="BZ28"/>
  <c r="BQ28"/>
  <c r="BV28"/>
  <c r="BN28"/>
  <c r="BM28"/>
  <c r="BT28"/>
  <c r="BK28"/>
  <c r="BW28"/>
  <c r="BP28"/>
  <c r="BS28"/>
  <c r="BL28"/>
  <c r="BO28"/>
  <c r="BX28"/>
  <c r="L29" l="1"/>
  <c r="BU28"/>
  <c r="BB28"/>
  <c r="BA28"/>
  <c r="BC28" l="1"/>
  <c r="AY28"/>
  <c r="AX28"/>
  <c r="BD28" l="1"/>
  <c r="BE28"/>
  <c r="AZ28"/>
  <c r="AR28"/>
  <c r="AS28"/>
  <c r="BF28" l="1"/>
  <c r="AT28"/>
  <c r="AO28"/>
  <c r="AP28"/>
  <c r="AQ28" l="1"/>
  <c r="AM28"/>
  <c r="AL28"/>
  <c r="AN28" l="1"/>
  <c r="AI28"/>
  <c r="AJ28"/>
  <c r="AU28" l="1"/>
  <c r="BG28" s="1"/>
  <c r="AV28"/>
  <c r="AK28"/>
  <c r="AE28"/>
  <c r="AF28"/>
  <c r="AG28"/>
  <c r="BH28" l="1"/>
  <c r="BI28" s="1"/>
  <c r="AW28"/>
  <c r="AA28" l="1"/>
  <c r="AB28" l="1"/>
  <c r="X28"/>
  <c r="AC28"/>
  <c r="Q28"/>
  <c r="P28"/>
  <c r="AD28" l="1"/>
  <c r="R28"/>
  <c r="M28"/>
  <c r="N28"/>
  <c r="S28" l="1"/>
  <c r="T28"/>
  <c r="O28"/>
  <c r="U28" l="1"/>
  <c r="AH28" s="1"/>
  <c r="H28"/>
  <c r="I28" l="1"/>
  <c r="J28"/>
  <c r="CC27"/>
  <c r="BL27"/>
  <c r="BT27"/>
  <c r="BS27"/>
  <c r="BV27"/>
  <c r="BX27"/>
  <c r="BN27"/>
  <c r="BK27"/>
  <c r="BW27"/>
  <c r="BM27"/>
  <c r="BQ27"/>
  <c r="BR27"/>
  <c r="BY27"/>
  <c r="BO27"/>
  <c r="BP27"/>
  <c r="BZ27"/>
  <c r="L28" l="1"/>
  <c r="BU27"/>
  <c r="BB27"/>
  <c r="BA27"/>
  <c r="BC27" l="1"/>
  <c r="AX27"/>
  <c r="AY27"/>
  <c r="BD27" l="1"/>
  <c r="BE27"/>
  <c r="AZ27"/>
  <c r="AR27"/>
  <c r="AS27"/>
  <c r="AT27" l="1"/>
  <c r="BF27"/>
  <c r="AP27"/>
  <c r="AO27"/>
  <c r="AQ27" l="1"/>
  <c r="AM27"/>
  <c r="AL27"/>
  <c r="AN27" l="1"/>
  <c r="AJ27"/>
  <c r="AI27"/>
  <c r="AU27" l="1"/>
  <c r="BG27" s="1"/>
  <c r="AV27"/>
  <c r="AK27"/>
  <c r="AE27"/>
  <c r="AG27"/>
  <c r="AF27"/>
  <c r="BH27" l="1"/>
  <c r="BI27" s="1"/>
  <c r="AW27"/>
  <c r="AA27" l="1"/>
  <c r="AB27" l="1"/>
  <c r="X27"/>
  <c r="AC27"/>
  <c r="Q27"/>
  <c r="P27"/>
  <c r="AD27" l="1"/>
  <c r="R27"/>
  <c r="M27"/>
  <c r="N27"/>
  <c r="S27" l="1"/>
  <c r="T27"/>
  <c r="O27"/>
  <c r="U27" l="1"/>
  <c r="AH27" s="1"/>
  <c r="H27"/>
  <c r="I27" l="1"/>
  <c r="J27"/>
  <c r="CC26"/>
  <c r="BM26"/>
  <c r="BL26"/>
  <c r="BZ26"/>
  <c r="BR26"/>
  <c r="BQ26"/>
  <c r="BS26"/>
  <c r="BN26"/>
  <c r="BW26"/>
  <c r="BO26"/>
  <c r="BK26"/>
  <c r="BT26"/>
  <c r="BP26"/>
  <c r="BX26"/>
  <c r="BV26"/>
  <c r="BY26"/>
  <c r="L27" l="1"/>
  <c r="BU26"/>
  <c r="BB26"/>
  <c r="BA26"/>
  <c r="BC26" l="1"/>
  <c r="AX26"/>
  <c r="AY26"/>
  <c r="BD26" l="1"/>
  <c r="BE26"/>
  <c r="AZ26"/>
  <c r="AS26"/>
  <c r="AR26"/>
  <c r="AT26" l="1"/>
  <c r="BF26"/>
  <c r="AP26"/>
  <c r="AO26"/>
  <c r="AQ26" l="1"/>
  <c r="AM26"/>
  <c r="AL26"/>
  <c r="AN26" l="1"/>
  <c r="AJ26"/>
  <c r="AI26"/>
  <c r="AU26" l="1"/>
  <c r="BG26" s="1"/>
  <c r="AV26"/>
  <c r="AK26"/>
  <c r="AF26"/>
  <c r="AE26"/>
  <c r="AG26"/>
  <c r="BH26" l="1"/>
  <c r="BI26" s="1"/>
  <c r="AW26"/>
  <c r="AA26" l="1"/>
  <c r="AB26" l="1"/>
  <c r="X26"/>
  <c r="AC26"/>
  <c r="P26"/>
  <c r="Q26"/>
  <c r="AD26" l="1"/>
  <c r="R26"/>
  <c r="N26"/>
  <c r="M26"/>
  <c r="S26" l="1"/>
  <c r="T26"/>
  <c r="O26"/>
  <c r="U26" l="1"/>
  <c r="AH26" s="1"/>
  <c r="H26"/>
  <c r="I26" l="1"/>
  <c r="J26"/>
  <c r="CC25"/>
  <c r="BO25"/>
  <c r="BX25"/>
  <c r="BL25"/>
  <c r="BK25"/>
  <c r="BS25"/>
  <c r="BR25"/>
  <c r="BP25"/>
  <c r="BV25"/>
  <c r="BY25"/>
  <c r="BZ25"/>
  <c r="BM25"/>
  <c r="BW25"/>
  <c r="BN25"/>
  <c r="BT25"/>
  <c r="BQ25"/>
  <c r="L26" l="1"/>
  <c r="BU25"/>
  <c r="BB25"/>
  <c r="BA25"/>
  <c r="BC25" l="1"/>
  <c r="AX25"/>
  <c r="AY25"/>
  <c r="BD25" l="1"/>
  <c r="BE25"/>
  <c r="AZ25"/>
  <c r="AS25"/>
  <c r="AR25"/>
  <c r="AT25" l="1"/>
  <c r="BF25"/>
  <c r="AO25"/>
  <c r="AP25"/>
  <c r="AQ25" l="1"/>
  <c r="AM25"/>
  <c r="AL25"/>
  <c r="AN25" l="1"/>
  <c r="AI25"/>
  <c r="AJ25"/>
  <c r="AU25" l="1"/>
  <c r="BG25" s="1"/>
  <c r="AV25"/>
  <c r="AK25"/>
  <c r="AF25"/>
  <c r="AE25"/>
  <c r="AG25"/>
  <c r="BH25" l="1"/>
  <c r="BI25" s="1"/>
  <c r="AW25"/>
  <c r="AA25" l="1"/>
  <c r="AB25" l="1"/>
  <c r="X25"/>
  <c r="AC25"/>
  <c r="P25"/>
  <c r="Q25"/>
  <c r="AD25" l="1"/>
  <c r="R25"/>
  <c r="N25"/>
  <c r="M25"/>
  <c r="S25" l="1"/>
  <c r="T25"/>
  <c r="O25"/>
  <c r="U25" l="1"/>
  <c r="AH25" s="1"/>
  <c r="H25"/>
  <c r="I25" l="1"/>
  <c r="J25"/>
  <c r="CC24"/>
  <c r="BL24"/>
  <c r="BW24"/>
  <c r="BY24"/>
  <c r="BK24"/>
  <c r="BR24"/>
  <c r="BT24"/>
  <c r="BX24"/>
  <c r="BS24"/>
  <c r="BP24"/>
  <c r="BN24"/>
  <c r="BQ24"/>
  <c r="BM24"/>
  <c r="BO24"/>
  <c r="BV24"/>
  <c r="BZ24"/>
  <c r="L25" l="1"/>
  <c r="BU24"/>
  <c r="BB24"/>
  <c r="BA24"/>
  <c r="BC24" l="1"/>
  <c r="AX24"/>
  <c r="AY24"/>
  <c r="BD24" l="1"/>
  <c r="BE24"/>
  <c r="AZ24"/>
  <c r="AS24"/>
  <c r="AR24"/>
  <c r="AT24" l="1"/>
  <c r="BF24"/>
  <c r="AO24"/>
  <c r="AP24"/>
  <c r="AQ24" l="1"/>
  <c r="AM24"/>
  <c r="AL24"/>
  <c r="AN24" l="1"/>
  <c r="AI24"/>
  <c r="AJ24"/>
  <c r="AU24" l="1"/>
  <c r="BG24" s="1"/>
  <c r="AV24"/>
  <c r="AK24"/>
  <c r="AE24"/>
  <c r="AF24"/>
  <c r="AG24"/>
  <c r="BH24" l="1"/>
  <c r="BI24" s="1"/>
  <c r="AW24"/>
  <c r="AA24" l="1"/>
  <c r="AB24" l="1"/>
  <c r="X24"/>
  <c r="AC24"/>
  <c r="Q24"/>
  <c r="P24"/>
  <c r="AD24" l="1"/>
  <c r="R24"/>
  <c r="N24"/>
  <c r="M24"/>
  <c r="S24" l="1"/>
  <c r="T24"/>
  <c r="O24"/>
  <c r="U24" l="1"/>
  <c r="AH24" s="1"/>
  <c r="H24"/>
  <c r="I24" l="1"/>
  <c r="J24"/>
  <c r="CC23"/>
  <c r="BX23"/>
  <c r="BQ23"/>
  <c r="BR23"/>
  <c r="BK23"/>
  <c r="BP23"/>
  <c r="BV23"/>
  <c r="BT23"/>
  <c r="BL23"/>
  <c r="BN23"/>
  <c r="BM23"/>
  <c r="BO23"/>
  <c r="BZ23"/>
  <c r="BY23"/>
  <c r="BW23"/>
  <c r="BS23"/>
  <c r="L24" l="1"/>
  <c r="BU23"/>
  <c r="BA23"/>
  <c r="BB23"/>
  <c r="BC23" l="1"/>
  <c r="AY23"/>
  <c r="AX23"/>
  <c r="BD23" l="1"/>
  <c r="BE23"/>
  <c r="AZ23"/>
  <c r="AR23"/>
  <c r="AS23"/>
  <c r="AT23" l="1"/>
  <c r="BF23"/>
  <c r="AO23"/>
  <c r="AP23"/>
  <c r="AQ23" l="1"/>
  <c r="AL23"/>
  <c r="AM23"/>
  <c r="AN23" l="1"/>
  <c r="AJ23"/>
  <c r="AI23"/>
  <c r="AU23" l="1"/>
  <c r="BG23" s="1"/>
  <c r="AV23"/>
  <c r="AK23"/>
  <c r="AF23"/>
  <c r="AG23"/>
  <c r="AE23"/>
  <c r="BH23" l="1"/>
  <c r="BI23" s="1"/>
  <c r="AW23"/>
  <c r="AA23" l="1"/>
  <c r="AB23" l="1"/>
  <c r="X23"/>
  <c r="AC23"/>
  <c r="P23"/>
  <c r="Q23"/>
  <c r="AD23" l="1"/>
  <c r="R23"/>
  <c r="N23"/>
  <c r="M23"/>
  <c r="S23" l="1"/>
  <c r="T23"/>
  <c r="O23"/>
  <c r="U23" l="1"/>
  <c r="AH23" s="1"/>
  <c r="H23"/>
  <c r="I23" l="1"/>
  <c r="J23"/>
  <c r="CC22"/>
  <c r="BY22"/>
  <c r="BQ22"/>
  <c r="BP22"/>
  <c r="BS22"/>
  <c r="BL22"/>
  <c r="BV22"/>
  <c r="BZ22"/>
  <c r="BK22"/>
  <c r="BO22"/>
  <c r="BT22"/>
  <c r="BN22"/>
  <c r="BR22"/>
  <c r="BX22"/>
  <c r="BW22"/>
  <c r="BM22"/>
  <c r="L23" l="1"/>
  <c r="BU22"/>
  <c r="BA22"/>
  <c r="BB22"/>
  <c r="BC22" l="1"/>
  <c r="AY22"/>
  <c r="AX22"/>
  <c r="BD22" l="1"/>
  <c r="BE22"/>
  <c r="AZ22"/>
  <c r="AS22"/>
  <c r="AT22" l="1"/>
  <c r="BF22"/>
  <c r="AP22"/>
  <c r="AO22"/>
  <c r="AQ22" l="1"/>
  <c r="AL22"/>
  <c r="AM22"/>
  <c r="AN22" l="1"/>
  <c r="AJ22"/>
  <c r="AI22"/>
  <c r="AU22" l="1"/>
  <c r="BG22" s="1"/>
  <c r="AV22"/>
  <c r="AK22"/>
  <c r="AF22"/>
  <c r="AG22"/>
  <c r="AE22"/>
  <c r="BH22" l="1"/>
  <c r="BI22" s="1"/>
  <c r="AW22"/>
  <c r="AA22" l="1"/>
  <c r="AB22" l="1"/>
  <c r="X22"/>
  <c r="AC22"/>
  <c r="P22"/>
  <c r="Q22"/>
  <c r="AD22" l="1"/>
  <c r="R22"/>
  <c r="M22"/>
  <c r="N22"/>
  <c r="S22" l="1"/>
  <c r="T22"/>
  <c r="O22"/>
  <c r="U22" l="1"/>
  <c r="AH22" s="1"/>
  <c r="H22"/>
  <c r="I22" l="1"/>
  <c r="J22"/>
  <c r="CC21"/>
  <c r="BT21"/>
  <c r="BW21"/>
  <c r="BY21"/>
  <c r="BO21"/>
  <c r="BQ21"/>
  <c r="BN21"/>
  <c r="BP21"/>
  <c r="BZ21"/>
  <c r="BL21"/>
  <c r="BR21"/>
  <c r="BM21"/>
  <c r="BS21"/>
  <c r="BV21"/>
  <c r="BX21"/>
  <c r="BK21"/>
  <c r="L22" l="1"/>
  <c r="BU21"/>
  <c r="BB21"/>
  <c r="BA21"/>
  <c r="BC21" l="1"/>
  <c r="AY21"/>
  <c r="AX21"/>
  <c r="BD21" l="1"/>
  <c r="BE21"/>
  <c r="AZ21"/>
  <c r="AS21"/>
  <c r="BF21" l="1"/>
  <c r="AT21"/>
  <c r="AP21"/>
  <c r="AO21"/>
  <c r="AQ21" l="1"/>
  <c r="AL21"/>
  <c r="AM21"/>
  <c r="AN21" l="1"/>
  <c r="AI21"/>
  <c r="AJ21"/>
  <c r="AU21" l="1"/>
  <c r="BG21" s="1"/>
  <c r="AV21"/>
  <c r="AK21"/>
  <c r="AF21"/>
  <c r="AG21"/>
  <c r="AE21"/>
  <c r="BH21" l="1"/>
  <c r="BI21" s="1"/>
  <c r="AW21"/>
  <c r="AA21" l="1"/>
  <c r="AB21" l="1"/>
  <c r="X21"/>
  <c r="AC21"/>
  <c r="Q21"/>
  <c r="P21"/>
  <c r="AD21" l="1"/>
  <c r="R21"/>
  <c r="M21"/>
  <c r="N21"/>
  <c r="S21" l="1"/>
  <c r="T21"/>
  <c r="O21"/>
  <c r="U21" l="1"/>
  <c r="AH21" s="1"/>
  <c r="H21"/>
  <c r="I21" l="1"/>
  <c r="J21"/>
  <c r="CC20"/>
  <c r="BW20"/>
  <c r="BL20"/>
  <c r="BP20"/>
  <c r="BQ20"/>
  <c r="BY20"/>
  <c r="BR20"/>
  <c r="BT20"/>
  <c r="BM20"/>
  <c r="BZ20"/>
  <c r="BS20"/>
  <c r="BX20"/>
  <c r="BN20"/>
  <c r="BV20"/>
  <c r="BO20"/>
  <c r="BK20"/>
  <c r="L21" l="1"/>
  <c r="BU20"/>
  <c r="BA20"/>
  <c r="BB20"/>
  <c r="BC20" l="1"/>
  <c r="AY20"/>
  <c r="AX20"/>
  <c r="BD20" l="1"/>
  <c r="BE20"/>
  <c r="AZ20"/>
  <c r="AS20"/>
  <c r="AR20"/>
  <c r="AT20" l="1"/>
  <c r="BF20"/>
  <c r="AO20"/>
  <c r="AP20"/>
  <c r="AQ20" l="1"/>
  <c r="AL20"/>
  <c r="AM20"/>
  <c r="AN20" l="1"/>
  <c r="AJ20"/>
  <c r="AI20"/>
  <c r="AU20" l="1"/>
  <c r="BG20" s="1"/>
  <c r="AV20"/>
  <c r="AK20"/>
  <c r="AF20"/>
  <c r="AE20"/>
  <c r="AG20"/>
  <c r="BH20" l="1"/>
  <c r="BI20" s="1"/>
  <c r="AW20"/>
  <c r="AA20" l="1"/>
  <c r="AB20" l="1"/>
  <c r="X20"/>
  <c r="AC20"/>
  <c r="Q20"/>
  <c r="P20"/>
  <c r="AD20" l="1"/>
  <c r="R20"/>
  <c r="M20"/>
  <c r="N20"/>
  <c r="S20" l="1"/>
  <c r="T20"/>
  <c r="O20"/>
  <c r="U20" l="1"/>
  <c r="AH20" s="1"/>
  <c r="H20"/>
  <c r="I20" l="1"/>
  <c r="J20"/>
  <c r="CC19"/>
  <c r="BZ19"/>
  <c r="BV19"/>
  <c r="BS19"/>
  <c r="BL19"/>
  <c r="BR19"/>
  <c r="BO19"/>
  <c r="BX19"/>
  <c r="BY19"/>
  <c r="BP19"/>
  <c r="BQ19"/>
  <c r="BK19"/>
  <c r="BM19"/>
  <c r="BN19"/>
  <c r="BT19"/>
  <c r="BW19"/>
  <c r="L20" l="1"/>
  <c r="BU19"/>
  <c r="BB19"/>
  <c r="BA19"/>
  <c r="BC19" l="1"/>
  <c r="AX19"/>
  <c r="AY19"/>
  <c r="BD19" l="1"/>
  <c r="BE19"/>
  <c r="AZ19"/>
  <c r="AR19"/>
  <c r="AS19"/>
  <c r="AT19" l="1"/>
  <c r="BF19"/>
  <c r="AO19"/>
  <c r="AP19"/>
  <c r="AQ19" l="1"/>
  <c r="AL19"/>
  <c r="AM19"/>
  <c r="AN19" l="1"/>
  <c r="AI19"/>
  <c r="AJ19"/>
  <c r="AU19" l="1"/>
  <c r="BG19" s="1"/>
  <c r="AV19"/>
  <c r="AK19"/>
  <c r="AG19"/>
  <c r="AE19"/>
  <c r="AF19"/>
  <c r="BH19" l="1"/>
  <c r="BI19" s="1"/>
  <c r="AW19"/>
  <c r="AA19" l="1"/>
  <c r="AB19" l="1"/>
  <c r="X19"/>
  <c r="AC19"/>
  <c r="P19"/>
  <c r="Q19"/>
  <c r="AD19" l="1"/>
  <c r="R19"/>
  <c r="M19"/>
  <c r="N19"/>
  <c r="S19" l="1"/>
  <c r="T19"/>
  <c r="O19"/>
  <c r="U19" l="1"/>
  <c r="AH19" s="1"/>
  <c r="H19"/>
  <c r="I19" l="1"/>
  <c r="J19"/>
  <c r="CC18"/>
  <c r="BR18"/>
  <c r="BZ18"/>
  <c r="BP18"/>
  <c r="BW18"/>
  <c r="BQ18"/>
  <c r="BO18"/>
  <c r="BN18"/>
  <c r="BT18"/>
  <c r="BK18"/>
  <c r="BS18"/>
  <c r="BY18"/>
  <c r="BM18"/>
  <c r="BX18"/>
  <c r="BV18"/>
  <c r="BL18"/>
  <c r="L19" l="1"/>
  <c r="BU18"/>
  <c r="BB18"/>
  <c r="BA18"/>
  <c r="BC18" l="1"/>
  <c r="AX18"/>
  <c r="AY18"/>
  <c r="BD18" l="1"/>
  <c r="BE18"/>
  <c r="AZ18"/>
  <c r="AR18"/>
  <c r="AS18"/>
  <c r="AT18" l="1"/>
  <c r="BF18"/>
  <c r="AP18"/>
  <c r="AO18"/>
  <c r="AQ18" l="1"/>
  <c r="AL18"/>
  <c r="AM18"/>
  <c r="AN18" l="1"/>
  <c r="AI18"/>
  <c r="AJ18"/>
  <c r="AU18" l="1"/>
  <c r="BG18" s="1"/>
  <c r="AV18"/>
  <c r="AK18"/>
  <c r="AF18"/>
  <c r="AG18"/>
  <c r="AE18"/>
  <c r="BH18" l="1"/>
  <c r="BI18" s="1"/>
  <c r="AW18"/>
  <c r="AA18" l="1"/>
  <c r="AB18" l="1"/>
  <c r="X18"/>
  <c r="AC18"/>
  <c r="Q18"/>
  <c r="P18"/>
  <c r="AD18" l="1"/>
  <c r="R18"/>
  <c r="N18"/>
  <c r="M18"/>
  <c r="S18" l="1"/>
  <c r="T18"/>
  <c r="O18"/>
  <c r="U18" l="1"/>
  <c r="AH18" s="1"/>
  <c r="H18"/>
  <c r="I18" l="1"/>
  <c r="J18"/>
  <c r="CC17"/>
  <c r="BY17"/>
  <c r="BW17"/>
  <c r="BQ17"/>
  <c r="BT17"/>
  <c r="BS17"/>
  <c r="BL17"/>
  <c r="BP17"/>
  <c r="BR17"/>
  <c r="BZ17"/>
  <c r="BN17"/>
  <c r="BO17"/>
  <c r="BV17"/>
  <c r="BK17"/>
  <c r="BX17"/>
  <c r="BM17"/>
  <c r="L18" l="1"/>
  <c r="BU17"/>
  <c r="BB17"/>
  <c r="BA17"/>
  <c r="BC17" l="1"/>
  <c r="AX17"/>
  <c r="AY17"/>
  <c r="BD17" l="1"/>
  <c r="BE17"/>
  <c r="AZ17"/>
  <c r="AR17"/>
  <c r="AS17"/>
  <c r="BF17" l="1"/>
  <c r="AT17"/>
  <c r="AO17"/>
  <c r="AP17"/>
  <c r="AQ17" l="1"/>
  <c r="AL17"/>
  <c r="AM17"/>
  <c r="AN17" l="1"/>
  <c r="AJ17"/>
  <c r="AI17"/>
  <c r="AU17" l="1"/>
  <c r="BG17" s="1"/>
  <c r="AV17"/>
  <c r="AK17"/>
  <c r="AE17"/>
  <c r="AG17"/>
  <c r="AF17"/>
  <c r="BH17" l="1"/>
  <c r="BI17" s="1"/>
  <c r="AW17"/>
  <c r="AA17" l="1"/>
  <c r="AB17" l="1"/>
  <c r="X17"/>
  <c r="AC17"/>
  <c r="P17"/>
  <c r="Q17"/>
  <c r="AD17" l="1"/>
  <c r="R17"/>
  <c r="N17"/>
  <c r="M17"/>
  <c r="S17" l="1"/>
  <c r="T17"/>
  <c r="O17"/>
  <c r="U17" l="1"/>
  <c r="AH17" s="1"/>
  <c r="H17"/>
  <c r="I17" l="1"/>
  <c r="J17"/>
  <c r="CC16"/>
  <c r="BV16"/>
  <c r="BM16"/>
  <c r="BN16"/>
  <c r="BW16"/>
  <c r="BL16"/>
  <c r="BP16"/>
  <c r="BZ16"/>
  <c r="BY16"/>
  <c r="BR16"/>
  <c r="BS16"/>
  <c r="BT16"/>
  <c r="BK16"/>
  <c r="BX16"/>
  <c r="BO16"/>
  <c r="BQ16"/>
  <c r="L17" l="1"/>
  <c r="BU16"/>
  <c r="BA16"/>
  <c r="BB16"/>
  <c r="BC16" l="1"/>
  <c r="AX16"/>
  <c r="AY16"/>
  <c r="BD16" l="1"/>
  <c r="BE16"/>
  <c r="AZ16"/>
  <c r="AR16"/>
  <c r="AS16"/>
  <c r="BF16" l="1"/>
  <c r="AT16"/>
  <c r="AP16"/>
  <c r="AO16"/>
  <c r="AQ16" l="1"/>
  <c r="AM16"/>
  <c r="AL16"/>
  <c r="AN16" l="1"/>
  <c r="AJ16"/>
  <c r="AI16"/>
  <c r="AU16" l="1"/>
  <c r="BG16" s="1"/>
  <c r="AV16"/>
  <c r="AK16"/>
  <c r="AF16"/>
  <c r="AG16"/>
  <c r="AE16"/>
  <c r="BH16" l="1"/>
  <c r="BI16" s="1"/>
  <c r="AW16"/>
  <c r="AA16" l="1"/>
  <c r="AB16" l="1"/>
  <c r="X16"/>
  <c r="AC16"/>
  <c r="P16"/>
  <c r="Q16"/>
  <c r="AD16" l="1"/>
  <c r="R16"/>
  <c r="M16"/>
  <c r="N16"/>
  <c r="S16" l="1"/>
  <c r="T16"/>
  <c r="O16"/>
  <c r="U16" l="1"/>
  <c r="AH16" s="1"/>
  <c r="H16"/>
  <c r="I16" l="1"/>
  <c r="J16"/>
  <c r="CC15"/>
  <c r="BK15"/>
  <c r="BV15"/>
  <c r="BO15"/>
  <c r="BM15"/>
  <c r="BX15"/>
  <c r="BN15"/>
  <c r="BY15"/>
  <c r="BZ15"/>
  <c r="BR15"/>
  <c r="BQ15"/>
  <c r="BP15"/>
  <c r="BL15"/>
  <c r="BS15"/>
  <c r="BW15"/>
  <c r="BT15"/>
  <c r="L16" l="1"/>
  <c r="BU15"/>
  <c r="BB15"/>
  <c r="BA15"/>
  <c r="BC15" l="1"/>
  <c r="AX15"/>
  <c r="AY15"/>
  <c r="BD15" l="1"/>
  <c r="BE15"/>
  <c r="AZ15"/>
  <c r="AS15"/>
  <c r="AR15"/>
  <c r="AT15" l="1"/>
  <c r="BF15"/>
  <c r="AP15"/>
  <c r="AO15"/>
  <c r="AQ15" l="1"/>
  <c r="AM15"/>
  <c r="AL15"/>
  <c r="AN15" l="1"/>
  <c r="AJ15"/>
  <c r="AI15"/>
  <c r="AU15" l="1"/>
  <c r="BG15" s="1"/>
  <c r="AV15"/>
  <c r="AK15"/>
  <c r="AF15"/>
  <c r="AG15"/>
  <c r="AE15"/>
  <c r="BH15" l="1"/>
  <c r="BI15" s="1"/>
  <c r="AW15"/>
  <c r="AA15" l="1"/>
  <c r="AB15" l="1"/>
  <c r="X15"/>
  <c r="AC15"/>
  <c r="P15"/>
  <c r="Q15"/>
  <c r="AD15" l="1"/>
  <c r="R15"/>
  <c r="M15"/>
  <c r="N15"/>
  <c r="S15" l="1"/>
  <c r="T15"/>
  <c r="O15"/>
  <c r="U15" l="1"/>
  <c r="AH15" s="1"/>
  <c r="H15"/>
  <c r="I15" l="1"/>
  <c r="J15"/>
  <c r="CC14"/>
  <c r="BL14"/>
  <c r="BP14"/>
  <c r="BX14"/>
  <c r="BZ14"/>
  <c r="BO14"/>
  <c r="BY14"/>
  <c r="BR14"/>
  <c r="BW14"/>
  <c r="BQ14"/>
  <c r="BK14"/>
  <c r="BM14"/>
  <c r="BS14"/>
  <c r="BV14"/>
  <c r="BN14"/>
  <c r="BT14"/>
  <c r="L15" l="1"/>
  <c r="BU14"/>
  <c r="BB14"/>
  <c r="BA14"/>
  <c r="BC14" l="1"/>
  <c r="AX14"/>
  <c r="AY14"/>
  <c r="BD14" l="1"/>
  <c r="BE14"/>
  <c r="AZ14"/>
  <c r="AR14"/>
  <c r="AS14"/>
  <c r="AT14" l="1"/>
  <c r="BF14"/>
  <c r="AP14"/>
  <c r="AO14"/>
  <c r="AQ14" l="1"/>
  <c r="AL14"/>
  <c r="AM14"/>
  <c r="AN14" l="1"/>
  <c r="AI14"/>
  <c r="AJ14"/>
  <c r="AU14" l="1"/>
  <c r="BG14" s="1"/>
  <c r="AV14"/>
  <c r="AK14"/>
  <c r="AE14"/>
  <c r="AG14"/>
  <c r="AF14"/>
  <c r="BH14" l="1"/>
  <c r="BI14" s="1"/>
  <c r="AW14"/>
  <c r="AA14" l="1"/>
  <c r="AB14" l="1"/>
  <c r="X14"/>
  <c r="AC14"/>
  <c r="Q14"/>
  <c r="P14"/>
  <c r="AD14" l="1"/>
  <c r="R14"/>
  <c r="N14"/>
  <c r="M14"/>
  <c r="S14" l="1"/>
  <c r="T14"/>
  <c r="O14"/>
  <c r="U14" l="1"/>
  <c r="AH14" s="1"/>
  <c r="H14"/>
  <c r="I14" l="1"/>
  <c r="J14"/>
  <c r="CC13"/>
  <c r="BQ13"/>
  <c r="BN13"/>
  <c r="BP13"/>
  <c r="BZ13"/>
  <c r="BO13"/>
  <c r="BX13"/>
  <c r="BM13"/>
  <c r="BW13"/>
  <c r="BS13"/>
  <c r="BR13"/>
  <c r="BL13"/>
  <c r="BT13"/>
  <c r="BV13"/>
  <c r="BK13"/>
  <c r="BY13"/>
  <c r="L14" l="1"/>
  <c r="BU13"/>
  <c r="BA13"/>
  <c r="BB13"/>
  <c r="BC13" l="1"/>
  <c r="AY13"/>
  <c r="AX13"/>
  <c r="BD13" l="1"/>
  <c r="BE13"/>
  <c r="AZ13"/>
  <c r="AS13"/>
  <c r="AR13"/>
  <c r="BF13" l="1"/>
  <c r="AT13"/>
  <c r="AP13"/>
  <c r="AO13"/>
  <c r="AQ13" l="1"/>
  <c r="AM13"/>
  <c r="AL13"/>
  <c r="AN13" l="1"/>
  <c r="AI13"/>
  <c r="AJ13"/>
  <c r="AU13" l="1"/>
  <c r="BG13" s="1"/>
  <c r="AV13"/>
  <c r="AK13"/>
  <c r="AG13"/>
  <c r="AF13"/>
  <c r="AE13"/>
  <c r="BH13" l="1"/>
  <c r="BI13" s="1"/>
  <c r="AW13"/>
  <c r="AA13" l="1"/>
  <c r="AB13" l="1"/>
  <c r="X13"/>
  <c r="AC13"/>
  <c r="P13"/>
  <c r="Q13"/>
  <c r="AD13" l="1"/>
  <c r="R13"/>
  <c r="N13"/>
  <c r="M13"/>
  <c r="S13" l="1"/>
  <c r="T13"/>
  <c r="O13"/>
  <c r="U13" l="1"/>
  <c r="AH13" s="1"/>
  <c r="H13"/>
  <c r="I13" l="1"/>
  <c r="J13"/>
  <c r="CC12"/>
  <c r="BV12"/>
  <c r="BX12"/>
  <c r="BY12"/>
  <c r="BO12"/>
  <c r="BT12"/>
  <c r="BZ12"/>
  <c r="BW12"/>
  <c r="BR12"/>
  <c r="BN12"/>
  <c r="BQ12"/>
  <c r="BP12"/>
  <c r="BL12"/>
  <c r="BK12"/>
  <c r="BM12"/>
  <c r="BS12"/>
  <c r="L13" l="1"/>
  <c r="BU12"/>
  <c r="BB12"/>
  <c r="BA12"/>
  <c r="BC12" l="1"/>
  <c r="AY12"/>
  <c r="AX12"/>
  <c r="BD12" l="1"/>
  <c r="BE12"/>
  <c r="AZ12"/>
  <c r="AR12"/>
  <c r="AS12"/>
  <c r="BF12" l="1"/>
  <c r="AT12"/>
  <c r="AP12"/>
  <c r="AO12"/>
  <c r="AQ12" l="1"/>
  <c r="AL12"/>
  <c r="AM12"/>
  <c r="AN12" l="1"/>
  <c r="AI12"/>
  <c r="AJ12"/>
  <c r="AU12" l="1"/>
  <c r="BG12" s="1"/>
  <c r="AV12"/>
  <c r="AK12"/>
  <c r="AF12"/>
  <c r="AG12"/>
  <c r="AE12"/>
  <c r="BH12" l="1"/>
  <c r="BI12" s="1"/>
  <c r="AW12"/>
  <c r="AA12" l="1"/>
  <c r="AB12" l="1"/>
  <c r="X12"/>
  <c r="AC12"/>
  <c r="Q12"/>
  <c r="P12"/>
  <c r="AD12" l="1"/>
  <c r="R12"/>
  <c r="M12"/>
  <c r="N12"/>
  <c r="S12" l="1"/>
  <c r="T12"/>
  <c r="O12"/>
  <c r="U12" l="1"/>
  <c r="AH12" s="1"/>
  <c r="H12"/>
  <c r="I12" l="1"/>
  <c r="J12"/>
  <c r="CC11"/>
  <c r="BP11"/>
  <c r="BL11"/>
  <c r="BQ11"/>
  <c r="BN11"/>
  <c r="BS11"/>
  <c r="BM11"/>
  <c r="BT11"/>
  <c r="BO11"/>
  <c r="BR11"/>
  <c r="BY11"/>
  <c r="BW11"/>
  <c r="BV11"/>
  <c r="BZ11"/>
  <c r="BX11"/>
  <c r="BK11"/>
  <c r="L12" l="1"/>
  <c r="BU11"/>
  <c r="BA11"/>
  <c r="BB11"/>
  <c r="BC11" l="1"/>
  <c r="AX11"/>
  <c r="AY11"/>
  <c r="BD11" l="1"/>
  <c r="BE11"/>
  <c r="AZ11"/>
  <c r="AR11"/>
  <c r="AS11"/>
  <c r="AT11" l="1"/>
  <c r="BF11"/>
  <c r="AP11"/>
  <c r="AO11"/>
  <c r="AQ11" l="1"/>
  <c r="AM11"/>
  <c r="AL11"/>
  <c r="AN11" l="1"/>
  <c r="AI11"/>
  <c r="AJ11"/>
  <c r="AU11" l="1"/>
  <c r="BG11" s="1"/>
  <c r="AV11"/>
  <c r="AK11"/>
  <c r="AE11"/>
  <c r="AG11"/>
  <c r="AF11"/>
  <c r="BH11" l="1"/>
  <c r="BI11" s="1"/>
  <c r="AW11"/>
  <c r="AA11" l="1"/>
  <c r="AB11" l="1"/>
  <c r="X11"/>
  <c r="AC11"/>
  <c r="P11"/>
  <c r="Q11"/>
  <c r="AD11" l="1"/>
  <c r="R11"/>
  <c r="N11"/>
  <c r="M11"/>
  <c r="S11" l="1"/>
  <c r="T11"/>
  <c r="O11"/>
  <c r="U11" l="1"/>
  <c r="AH11" s="1"/>
  <c r="H11"/>
  <c r="I11" l="1"/>
  <c r="J11"/>
  <c r="CC10"/>
  <c r="BN10"/>
  <c r="BV10"/>
  <c r="BT10"/>
  <c r="BZ10"/>
  <c r="BP10"/>
  <c r="BX10"/>
  <c r="BW10"/>
  <c r="BS10"/>
  <c r="BQ10"/>
  <c r="BK10"/>
  <c r="BY10"/>
  <c r="BO10"/>
  <c r="BR10"/>
  <c r="BM10"/>
  <c r="BL10"/>
  <c r="L11" l="1"/>
  <c r="BU10"/>
  <c r="BB10"/>
  <c r="BA10"/>
  <c r="BC10" l="1"/>
  <c r="AX10"/>
  <c r="AY10"/>
  <c r="BD10" l="1"/>
  <c r="BE10"/>
  <c r="AZ10"/>
  <c r="AS10"/>
  <c r="AR10"/>
  <c r="AT10" l="1"/>
  <c r="BF10"/>
  <c r="AO10"/>
  <c r="AP10"/>
  <c r="AQ10" l="1"/>
  <c r="AM10"/>
  <c r="AL10"/>
  <c r="AN10" l="1"/>
  <c r="AJ10"/>
  <c r="AI10"/>
  <c r="AU10" l="1"/>
  <c r="BG10" s="1"/>
  <c r="AV10"/>
  <c r="AK10"/>
  <c r="AF10"/>
  <c r="AG10"/>
  <c r="AE10"/>
  <c r="BH10" l="1"/>
  <c r="BI10" s="1"/>
  <c r="AW10"/>
  <c r="AA10" l="1"/>
  <c r="AB10" l="1"/>
  <c r="X10"/>
  <c r="AC10"/>
  <c r="Q10"/>
  <c r="P10"/>
  <c r="AD10" l="1"/>
  <c r="R10"/>
  <c r="M10"/>
  <c r="N10"/>
  <c r="S10" l="1"/>
  <c r="T10"/>
  <c r="O10"/>
  <c r="U10" l="1"/>
  <c r="AH10" s="1"/>
  <c r="H10"/>
  <c r="I10" l="1"/>
  <c r="J10"/>
  <c r="CC9"/>
  <c r="BW9"/>
  <c r="BK9"/>
  <c r="BN9"/>
  <c r="BY9"/>
  <c r="BZ9"/>
  <c r="BP9"/>
  <c r="BL9"/>
  <c r="BX9"/>
  <c r="BT9"/>
  <c r="BO9"/>
  <c r="BQ9"/>
  <c r="BS9"/>
  <c r="BV9"/>
  <c r="BR9"/>
  <c r="BM9"/>
  <c r="L10" l="1"/>
  <c r="BU9"/>
  <c r="BB9"/>
  <c r="BA9"/>
  <c r="BC9" l="1"/>
  <c r="AY9"/>
  <c r="AX9"/>
  <c r="BD9" l="1"/>
  <c r="BE9"/>
  <c r="AZ9"/>
  <c r="AR9"/>
  <c r="AS9"/>
  <c r="BF9" l="1"/>
  <c r="AT9"/>
  <c r="AP9"/>
  <c r="AO9"/>
  <c r="AQ9" l="1"/>
  <c r="AL9"/>
  <c r="AM9"/>
  <c r="AN9" l="1"/>
  <c r="AJ9"/>
  <c r="AI9"/>
  <c r="AU9" l="1"/>
  <c r="BG9" s="1"/>
  <c r="AV9"/>
  <c r="AK9"/>
  <c r="AE9"/>
  <c r="AG9"/>
  <c r="AF9"/>
  <c r="BH9" l="1"/>
  <c r="BI9" s="1"/>
  <c r="AW9"/>
  <c r="AA9" l="1"/>
  <c r="AB9" l="1"/>
  <c r="X9"/>
  <c r="AC9"/>
  <c r="Q9"/>
  <c r="P9"/>
  <c r="AD9" l="1"/>
  <c r="R9"/>
  <c r="N9"/>
  <c r="M9"/>
  <c r="S9" l="1"/>
  <c r="T9"/>
  <c r="O9"/>
  <c r="U9" l="1"/>
  <c r="AH9" s="1"/>
  <c r="H9"/>
  <c r="I9" l="1"/>
  <c r="J9"/>
  <c r="CC8"/>
  <c r="BQ8"/>
  <c r="BL8"/>
  <c r="BR8"/>
  <c r="BN8"/>
  <c r="BK8"/>
  <c r="BS8"/>
  <c r="BT8"/>
  <c r="BZ8"/>
  <c r="BP8"/>
  <c r="BV8"/>
  <c r="BM8"/>
  <c r="BO8"/>
  <c r="BW8"/>
  <c r="BX8"/>
  <c r="BY8"/>
  <c r="L9" l="1"/>
  <c r="BU8"/>
  <c r="BB8"/>
  <c r="BA8"/>
  <c r="BC8" l="1"/>
  <c r="AX8"/>
  <c r="AY8"/>
  <c r="BD8" l="1"/>
  <c r="BE8"/>
  <c r="AZ8"/>
  <c r="AS8"/>
  <c r="AR8"/>
  <c r="BF8" l="1"/>
  <c r="AT8"/>
  <c r="AP8"/>
  <c r="AO8"/>
  <c r="AQ8" l="1"/>
  <c r="AM8"/>
  <c r="AL8"/>
  <c r="AN8" l="1"/>
  <c r="AI8"/>
  <c r="AJ8"/>
  <c r="AU8" l="1"/>
  <c r="BG8" s="1"/>
  <c r="AV8"/>
  <c r="AK8"/>
  <c r="AE8"/>
  <c r="AF8"/>
  <c r="AG8"/>
  <c r="BH8" l="1"/>
  <c r="BI8" s="1"/>
  <c r="AW8"/>
  <c r="AA8" l="1"/>
  <c r="AB8" l="1"/>
  <c r="X8"/>
  <c r="AC8"/>
  <c r="Q8"/>
  <c r="P8"/>
  <c r="AD8" l="1"/>
  <c r="R8"/>
  <c r="M8"/>
  <c r="N8"/>
  <c r="S8" l="1"/>
  <c r="T8"/>
  <c r="O8"/>
  <c r="U8" l="1"/>
  <c r="AH8" s="1"/>
  <c r="H8"/>
  <c r="I8" l="1"/>
  <c r="J8"/>
  <c r="CC7"/>
  <c r="BL7"/>
  <c r="BO7"/>
  <c r="BK7"/>
  <c r="BM7"/>
  <c r="BQ7"/>
  <c r="BT7"/>
  <c r="BP7"/>
  <c r="BN7"/>
  <c r="BZ7"/>
  <c r="BR7"/>
  <c r="BY7"/>
  <c r="BV7"/>
  <c r="BS7"/>
  <c r="BX7"/>
  <c r="BW7"/>
  <c r="L8" l="1"/>
  <c r="BU7"/>
  <c r="BA7"/>
  <c r="BB7"/>
  <c r="BC7" l="1"/>
  <c r="AX7"/>
  <c r="AY7"/>
  <c r="BD7" l="1"/>
  <c r="BE7"/>
  <c r="AZ7"/>
  <c r="AR7"/>
  <c r="AS7"/>
  <c r="BF7" l="1"/>
  <c r="AT7"/>
  <c r="AO7"/>
  <c r="AP7"/>
  <c r="AQ7" l="1"/>
  <c r="AL7"/>
  <c r="AM7"/>
  <c r="AN7" l="1"/>
  <c r="AI7"/>
  <c r="AJ7"/>
  <c r="AU7" l="1"/>
  <c r="BG7" s="1"/>
  <c r="AV7"/>
  <c r="AK7"/>
  <c r="AF7"/>
  <c r="AG7"/>
  <c r="AE7"/>
  <c r="BH7" l="1"/>
  <c r="BI7" s="1"/>
  <c r="AW7"/>
  <c r="AA7" l="1"/>
  <c r="AB7" l="1"/>
  <c r="X7"/>
  <c r="AC7"/>
  <c r="Q7"/>
  <c r="P7"/>
  <c r="AD7" l="1"/>
  <c r="R7"/>
  <c r="N7"/>
  <c r="M7"/>
  <c r="S7" l="1"/>
  <c r="T7"/>
  <c r="O7"/>
  <c r="U7" l="1"/>
  <c r="AH7" s="1"/>
  <c r="H7"/>
  <c r="I7" l="1"/>
  <c r="J7"/>
  <c r="CC6"/>
  <c r="CC38" s="1"/>
  <c r="BW6"/>
  <c r="BV6"/>
  <c r="BX6"/>
  <c r="BY6"/>
  <c r="BZ6"/>
  <c r="L7" l="1"/>
  <c r="BV38"/>
  <c r="BW38"/>
  <c r="BX38"/>
  <c r="BZ38"/>
  <c r="BL6"/>
  <c r="BM6"/>
  <c r="BS6"/>
  <c r="BT6"/>
  <c r="BN6"/>
  <c r="BP6"/>
  <c r="BR6"/>
  <c r="BK6"/>
  <c r="BO6"/>
  <c r="BY38" l="1"/>
  <c r="BK38"/>
  <c r="BL38"/>
  <c r="BM38"/>
  <c r="BN38"/>
  <c r="BO38"/>
  <c r="BP38"/>
  <c r="BR38"/>
  <c r="BS38"/>
  <c r="BT38"/>
  <c r="BB6"/>
  <c r="BB38" l="1"/>
  <c r="AY6"/>
  <c r="AY38" l="1"/>
  <c r="BE6"/>
  <c r="BE38" l="1"/>
  <c r="AO6"/>
  <c r="AP6"/>
  <c r="AO38" l="1"/>
  <c r="AP38"/>
  <c r="AQ6"/>
  <c r="AM6"/>
  <c r="AL6"/>
  <c r="AL38" l="1"/>
  <c r="AM38"/>
  <c r="AN6"/>
  <c r="AQ38"/>
  <c r="AI6"/>
  <c r="AJ6"/>
  <c r="AI38" l="1"/>
  <c r="AJ38"/>
  <c r="AK6"/>
  <c r="AN38"/>
  <c r="AE6"/>
  <c r="AG6"/>
  <c r="AF6"/>
  <c r="AE38" l="1"/>
  <c r="AF38"/>
  <c r="AG38"/>
  <c r="AK38"/>
  <c r="Y38" l="1"/>
  <c r="AA6"/>
  <c r="AA38" s="1"/>
  <c r="Z38"/>
  <c r="V38" l="1"/>
  <c r="AB6"/>
  <c r="X6"/>
  <c r="X38" s="1"/>
  <c r="W38"/>
  <c r="AC6"/>
  <c r="AC38" s="1"/>
  <c r="P6"/>
  <c r="Q6"/>
  <c r="AD6" l="1"/>
  <c r="AD38" s="1"/>
  <c r="P38"/>
  <c r="Q38"/>
  <c r="R6"/>
  <c r="R38" s="1"/>
  <c r="AB38"/>
  <c r="N6"/>
  <c r="M6"/>
  <c r="M38" l="1"/>
  <c r="S6"/>
  <c r="N38"/>
  <c r="T6"/>
  <c r="T38" s="1"/>
  <c r="O6"/>
  <c r="O38" s="1"/>
  <c r="U6" l="1"/>
  <c r="S38"/>
  <c r="D6"/>
  <c r="C38" l="1"/>
  <c r="I6"/>
  <c r="I38" s="1"/>
  <c r="E6"/>
  <c r="E38" s="1"/>
  <c r="D38"/>
  <c r="U38"/>
  <c r="AH6"/>
  <c r="AH38" s="1"/>
  <c r="H6" l="1"/>
  <c r="H38" s="1"/>
  <c r="G38"/>
  <c r="J6"/>
  <c r="L6" l="1"/>
  <c r="J38"/>
  <c r="L38" s="1"/>
  <c r="AR6"/>
  <c r="BA6"/>
  <c r="AX6"/>
  <c r="BQ6"/>
  <c r="BC6" l="1"/>
  <c r="BA38"/>
  <c r="BC38" s="1"/>
  <c r="AZ6"/>
  <c r="BD6"/>
  <c r="AX38"/>
  <c r="AZ38" s="1"/>
  <c r="AR38"/>
  <c r="AU6"/>
  <c r="BQ38"/>
  <c r="BU6"/>
  <c r="BU38" s="1"/>
  <c r="BD38" l="1"/>
  <c r="BF38" s="1"/>
  <c r="BF6"/>
  <c r="BG6"/>
  <c r="BG38" s="1"/>
  <c r="AU38"/>
  <c r="AS6"/>
  <c r="AV6" l="1"/>
  <c r="AV38" s="1"/>
  <c r="AW38" s="1"/>
  <c r="AS38"/>
  <c r="AT38" s="1"/>
  <c r="AT6"/>
  <c r="AW6" l="1"/>
  <c r="BH6"/>
  <c r="BH38" s="1"/>
  <c r="BI38" s="1"/>
  <c r="BI6" l="1"/>
</calcChain>
</file>

<file path=xl/sharedStrings.xml><?xml version="1.0" encoding="utf-8"?>
<sst xmlns="http://schemas.openxmlformats.org/spreadsheetml/2006/main" count="4509" uniqueCount="428">
  <si>
    <t>0[.,L VM5Z[XG ZL5M8" v J[ZFJ/ 0[5M</t>
  </si>
  <si>
    <t>;\RF,G DFlCTL</t>
  </si>
  <si>
    <t>VFJS</t>
  </si>
  <si>
    <t>X[0I], DFlCTL</t>
  </si>
  <si>
    <t>D\H]Zq8=L5qSLPDLP</t>
  </si>
  <si>
    <t>S], X[0I],</t>
  </si>
  <si>
    <t>8=FOLS</t>
  </si>
  <si>
    <t>lJUT</t>
  </si>
  <si>
    <t>:,L5Z SMR</t>
  </si>
  <si>
    <t>U]H"Z GP</t>
  </si>
  <si>
    <t>V[S:5|[;</t>
  </si>
  <si>
    <t>,ShZL</t>
  </si>
  <si>
    <t>,MS,</t>
  </si>
  <si>
    <t>DLGL A;</t>
  </si>
  <si>
    <t>S],</t>
  </si>
  <si>
    <t>8=L5</t>
  </si>
  <si>
    <t>SL,M DL8Z</t>
  </si>
  <si>
    <t>ZN X[0I],</t>
  </si>
  <si>
    <t>V[PA]SL\U J[ZFJ/</t>
  </si>
  <si>
    <t>Total SCH SANC.</t>
  </si>
  <si>
    <t>%,FG ZNqA\W</t>
  </si>
  <si>
    <t>;\RFG, X[P</t>
  </si>
  <si>
    <t>lJP5F;</t>
  </si>
  <si>
    <t>Total SCH OPTD.</t>
  </si>
  <si>
    <t>ZN</t>
  </si>
  <si>
    <t>V[S:8=F</t>
  </si>
  <si>
    <t>ZLhJ["XG OL</t>
  </si>
  <si>
    <t>Total TRIPS SANC.</t>
  </si>
  <si>
    <t>;\RF,G</t>
  </si>
  <si>
    <t>;LP;LP</t>
  </si>
  <si>
    <t>D];FOZ 5F;</t>
  </si>
  <si>
    <t>Total TRIPS CAN.</t>
  </si>
  <si>
    <t>,U[H</t>
  </si>
  <si>
    <t>Total KMS SANC.</t>
  </si>
  <si>
    <t>S], JFCG</t>
  </si>
  <si>
    <t>VgI</t>
  </si>
  <si>
    <t>Total KMS CAN.</t>
  </si>
  <si>
    <t>VMO ZM0PqALP0L
C[JL JS"</t>
  </si>
  <si>
    <t>;LP;LP 0L5MhL8</t>
  </si>
  <si>
    <t>Total EXT. KMS</t>
  </si>
  <si>
    <t>VMG ZM0</t>
  </si>
  <si>
    <t>lJS,F\U 5F;</t>
  </si>
  <si>
    <t>Total KMS OPTD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</si>
  <si>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</si>
  <si>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</si>
  <si>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>:5[Z ljCS,</t>
  </si>
  <si>
    <t>WFAF S,[SXG</t>
  </si>
  <si>
    <t>ER. IN RUPEES</t>
  </si>
  <si>
    <t>S], VFJS q lSPDLP .P5LPS[PV[DP</t>
  </si>
  <si>
    <t>A[\SDF\ EZ[, ZSDq8M, 8[1F 5[</t>
  </si>
  <si>
    <t>8M, 8[1F</t>
  </si>
  <si>
    <t>Total Veh.on Road</t>
  </si>
  <si>
    <t xml:space="preserve">S], VFJS </t>
  </si>
  <si>
    <t xml:space="preserve"> </t>
  </si>
  <si>
    <t>S], 8=FOLS VFJS</t>
  </si>
  <si>
    <t>Total Crue used</t>
  </si>
  <si>
    <t>S], lSPDLP</t>
  </si>
  <si>
    <t>S], .5LS[V[D</t>
  </si>
  <si>
    <t>BD TYRE</t>
  </si>
  <si>
    <t xml:space="preserve">                                                                                                                        </t>
  </si>
  <si>
    <t>V.PASS I CARD</t>
  </si>
  <si>
    <t>;lJ"; DFlCTL</t>
  </si>
  <si>
    <t xml:space="preserve">   </t>
  </si>
  <si>
    <t>PUSH START</t>
  </si>
  <si>
    <t>V.PASS DEPOSIT</t>
  </si>
  <si>
    <t>lSPDLP</t>
  </si>
  <si>
    <t>D\H]Z lSPDLP</t>
  </si>
  <si>
    <t>;\RFPlSPDLP</t>
  </si>
  <si>
    <t>ZN lSPDLP</t>
  </si>
  <si>
    <t>Off Road Vehicle</t>
  </si>
  <si>
    <t>BD</t>
  </si>
  <si>
    <t>heavy work vehi</t>
  </si>
  <si>
    <t>V[S;5|[;</t>
  </si>
  <si>
    <t>D\H]Z</t>
  </si>
  <si>
    <t>.5LS[V[D</t>
  </si>
  <si>
    <t>:,L5Z</t>
  </si>
  <si>
    <t>VEHICLE</t>
  </si>
  <si>
    <t>0Lh, DFlCTL</t>
  </si>
  <si>
    <t>U]H"Z GUZL</t>
  </si>
  <si>
    <t>LOW.TRAFIK</t>
  </si>
  <si>
    <t>0Lh, lSPDLP</t>
  </si>
  <si>
    <t>0[0</t>
  </si>
  <si>
    <t>S[PV[DP5LPV[,P</t>
  </si>
  <si>
    <t>,MUXL8</t>
  </si>
  <si>
    <t>CREW</t>
  </si>
  <si>
    <t>OTHER</t>
  </si>
  <si>
    <t xml:space="preserve">  D];FOZ</t>
  </si>
  <si>
    <t>0Lh, J5ZFX</t>
  </si>
  <si>
    <t>D[8=M,L\S ;lJ";</t>
  </si>
  <si>
    <t>TOTAL KM CAN.</t>
  </si>
  <si>
    <t>S], S[g;,[XG</t>
  </si>
  <si>
    <t>,MS, A;</t>
  </si>
  <si>
    <t>TOTAL TRIP CAN.</t>
  </si>
  <si>
    <t>S], V[S:5|[;</t>
  </si>
  <si>
    <t>S], ,MS,</t>
  </si>
  <si>
    <t xml:space="preserve">0[.,L VM5Z[XG ZL5M8"v J[ZFJ/ 0[5M TFZLB o #_q_!qZ_ZZ </t>
  </si>
  <si>
    <t>;LP0LPV[;P G\P</t>
  </si>
  <si>
    <t>;DI</t>
  </si>
  <si>
    <t>ZN 8=L5G]\ GFD</t>
  </si>
  <si>
    <t>8=L5 lSPDLP</t>
  </si>
  <si>
    <t>ZN 8=L5 ;\bIF</t>
  </si>
  <si>
    <t>S], ZN
 lSPDLP</t>
  </si>
  <si>
    <t>ZNG]\ SFZ6</t>
  </si>
  <si>
    <t xml:space="preserve">
   5 XL0I], ,M 8=FOLS  ZN 
# XL0I], Z:TM BZFA  ZN </t>
  </si>
  <si>
    <t>DLGL</t>
  </si>
  <si>
    <t>TF,F,F v WFJF v TF,F,F</t>
  </si>
  <si>
    <t>L/T</t>
  </si>
  <si>
    <t>J[ZFJ/v ,M-JF v DF/LIF  v  J[ZFJ/</t>
  </si>
  <si>
    <t>L/T Sunday</t>
  </si>
  <si>
    <t>J[ZFJ/v  E\0]ZLv J[ZFJ/</t>
  </si>
  <si>
    <t>J[ZFJ/v  ,M-JF v J[ZFJ/</t>
  </si>
  <si>
    <t>59 60</t>
  </si>
  <si>
    <t>J[ZFJ/ v  CLZ6J[, v VFSM,JF0L</t>
  </si>
  <si>
    <t>Sunday</t>
  </si>
  <si>
    <t>1 CDS</t>
  </si>
  <si>
    <t>LT</t>
  </si>
  <si>
    <t>63 64</t>
  </si>
  <si>
    <t xml:space="preserve">J[ZFJ/ v J,FNZ </t>
  </si>
  <si>
    <t>Z:TM BZFA
,LDW|F GF.8 Z:TM BZFA CMJFYL</t>
  </si>
  <si>
    <t>J[ZFJ/ v 0FPJ0MNZF v RL+M0 v J0MP v J[ZFJ/</t>
  </si>
  <si>
    <t>J[ZFJ/ v VlG0Fv J[ZFJ/</t>
  </si>
  <si>
    <t>J[ZFJ/ v VFãL v J[ZFJ/</t>
  </si>
  <si>
    <t>J[ZFJ/v  HFOZFAFN v J[ZFJ/</t>
  </si>
  <si>
    <t>vehicle</t>
  </si>
  <si>
    <t>81 82</t>
  </si>
  <si>
    <t>EMHN[ GF.8</t>
  </si>
  <si>
    <t>J[ZFJ/ v TF,F,F v J0MNZF v EMHN[ v J[ZFJ/</t>
  </si>
  <si>
    <t xml:space="preserve">J[ZFJ/ v pS0LIF </t>
  </si>
  <si>
    <t>J[ZFJ/ v ;JGL</t>
  </si>
  <si>
    <t>J[ZFJ/v  J0MNZF v J[ZFJ/</t>
  </si>
  <si>
    <t>J[ZFJ/v  5|FRL v J[ZFJ/</t>
  </si>
  <si>
    <t>J[ZFJ/ v KULIF v AMZJFJ</t>
  </si>
  <si>
    <t>.8F/L GF.8</t>
  </si>
  <si>
    <t>S],PPPP</t>
  </si>
  <si>
    <t>POS DETAIL</t>
  </si>
  <si>
    <t>BANK</t>
  </si>
  <si>
    <t>BOOKING AMOUNT</t>
  </si>
  <si>
    <t>VERAVAL</t>
  </si>
  <si>
    <t>AXIS BANK</t>
  </si>
  <si>
    <t>SOMNATH</t>
  </si>
  <si>
    <t>--</t>
  </si>
  <si>
    <t>TALALA</t>
  </si>
  <si>
    <t>DEPOT</t>
  </si>
  <si>
    <t>CANCEL K. M. DETAIL</t>
  </si>
  <si>
    <t>DATE</t>
  </si>
  <si>
    <t>SAN SCHE</t>
  </si>
  <si>
    <t>OPT SCHE</t>
  </si>
  <si>
    <t>UNMO. ROAD</t>
  </si>
  <si>
    <t>EXTRA</t>
  </si>
  <si>
    <t>SAN ELECTRIC SCHE</t>
  </si>
  <si>
    <t>OP ELECTRIC SCHE</t>
  </si>
  <si>
    <t>CONDCUTOR USE</t>
  </si>
  <si>
    <t>SAN ELECTRIC K.M.</t>
  </si>
  <si>
    <t>OP ELECTRIC K.M.</t>
  </si>
  <si>
    <t>ELECTRIC INCOME</t>
  </si>
  <si>
    <t>ELECTRIC EPKM</t>
  </si>
  <si>
    <t>INCOME</t>
  </si>
  <si>
    <t>LAST YEAR INCOME</t>
  </si>
  <si>
    <t>DIFFERENCE</t>
  </si>
  <si>
    <t>ACCIDENT</t>
  </si>
  <si>
    <t>PERCENTAGE</t>
  </si>
  <si>
    <t>TOTAL</t>
  </si>
  <si>
    <t>SANC KM</t>
  </si>
  <si>
    <t>OPTD K.M.</t>
  </si>
  <si>
    <t>CANCEL K.M.</t>
  </si>
  <si>
    <t>CAN %</t>
  </si>
  <si>
    <t xml:space="preserve">    </t>
  </si>
  <si>
    <t>EPKM</t>
  </si>
  <si>
    <t>KMLP</t>
  </si>
  <si>
    <t>OIL KMPL</t>
  </si>
  <si>
    <t>MECH B.D</t>
  </si>
  <si>
    <t>TP B.D</t>
  </si>
  <si>
    <t>OFF ROAD</t>
  </si>
  <si>
    <t>DRIVER OT</t>
  </si>
  <si>
    <t xml:space="preserve">     </t>
  </si>
  <si>
    <t>CONDCUTOR OT</t>
  </si>
  <si>
    <t>DOR K M</t>
  </si>
  <si>
    <t>LOG KM</t>
  </si>
  <si>
    <t>DEAD K.M.</t>
  </si>
  <si>
    <t>EXTRA KM</t>
  </si>
  <si>
    <t xml:space="preserve">      </t>
  </si>
  <si>
    <t xml:space="preserve">        </t>
  </si>
  <si>
    <t>30-05-20222</t>
  </si>
  <si>
    <t xml:space="preserve">EXPRES LOW EPKM </t>
  </si>
  <si>
    <t>~8</t>
  </si>
  <si>
    <t>KMS</t>
  </si>
  <si>
    <t>J[ZF v UF\WL</t>
  </si>
  <si>
    <t>;MDvUF\WL</t>
  </si>
  <si>
    <t>No Of Trips</t>
  </si>
  <si>
    <t>J[ZFvJ0MN</t>
  </si>
  <si>
    <t>PASSENGER</t>
  </si>
  <si>
    <t>J[ZFvNFCMN</t>
  </si>
  <si>
    <t>VEHICLES</t>
  </si>
  <si>
    <t>J[ZFvUF\WLG</t>
  </si>
  <si>
    <t xml:space="preserve">LOCAL  LOW EPKM </t>
  </si>
  <si>
    <t>U]\NF GF.8</t>
  </si>
  <si>
    <t>JF0,F GF.8</t>
  </si>
  <si>
    <t>J[ZFv5MZA\NZ</t>
  </si>
  <si>
    <t>;F;6vH]GFU-</t>
  </si>
  <si>
    <t>KULIF AMZJFJ</t>
  </si>
  <si>
    <t>Select</t>
  </si>
  <si>
    <t>Date</t>
  </si>
  <si>
    <t>Depo/Div</t>
  </si>
  <si>
    <t>SEC SCH</t>
  </si>
  <si>
    <t>TOTAL OP SCH</t>
  </si>
  <si>
    <t>EXTRA SCH</t>
  </si>
  <si>
    <t>LOC SAN KM</t>
  </si>
  <si>
    <t>EXP SAN KM</t>
  </si>
  <si>
    <t>GUJ SAN KM</t>
  </si>
  <si>
    <t>SLEEP SAN KM</t>
  </si>
  <si>
    <t>TOT SAN KM</t>
  </si>
  <si>
    <t>LOC OP KM</t>
  </si>
  <si>
    <t>EXP OP KM</t>
  </si>
  <si>
    <t>GUJ OP KM</t>
  </si>
  <si>
    <t>SLEEP OP KM</t>
  </si>
  <si>
    <t>CC KM</t>
  </si>
  <si>
    <t>TOT OP. KM</t>
  </si>
  <si>
    <t>LOC INCOME</t>
  </si>
  <si>
    <t>EXP INCOME</t>
  </si>
  <si>
    <t>GUJ INCOME</t>
  </si>
  <si>
    <t>SLEEP INCOME</t>
  </si>
  <si>
    <t>CC INCOME</t>
  </si>
  <si>
    <t>EXTRA INCOME</t>
  </si>
  <si>
    <t>TOT INCOME</t>
  </si>
  <si>
    <t>LOC EPKM</t>
  </si>
  <si>
    <t>EXP EPKM</t>
  </si>
  <si>
    <t>PLAN CAN KM</t>
  </si>
  <si>
    <t>Cancel KM</t>
  </si>
  <si>
    <t>TOTAL OPE TRIP</t>
  </si>
  <si>
    <t>STUDPASS INCOME</t>
  </si>
  <si>
    <t>PESPASS INCOME</t>
  </si>
  <si>
    <t>FREE PASS</t>
  </si>
  <si>
    <t>HOTEL INCOME</t>
  </si>
  <si>
    <t>ADVANCE BOOK</t>
  </si>
  <si>
    <t>REG</t>
  </si>
  <si>
    <t>DEAD KM</t>
  </si>
  <si>
    <t>No.VIKLANG</t>
  </si>
  <si>
    <t>NO.OF SAHAYAK</t>
  </si>
  <si>
    <t>VIKLANG INCOME</t>
  </si>
  <si>
    <t>LUGGAGE</t>
  </si>
  <si>
    <t>No.of Pvt Parcel</t>
  </si>
  <si>
    <t>CONDUCTOR OT</t>
  </si>
  <si>
    <t>ONROAD VEHICLE</t>
  </si>
  <si>
    <t>BE MECH.</t>
  </si>
  <si>
    <t>REG. EXP</t>
  </si>
  <si>
    <t>REGU. LOC</t>
  </si>
  <si>
    <t>Extra Trip</t>
  </si>
  <si>
    <t>l0PVMPVFZ</t>
  </si>
  <si>
    <t xml:space="preserve">U]HZFT ZFHI DFU" JFCG jIJCFZ lGUD H]GFU lJEFU 4J[ZFJ/ 0[5M </t>
  </si>
  <si>
    <t xml:space="preserve">U]HZFT ZFHI DFU" JFCG jIJCFZ lGUD H]GFU- lJEFU 4J[ZFJ/ 0[5M </t>
  </si>
  <si>
    <t>0LPVMPVFZ</t>
  </si>
  <si>
    <t>l0P;LP;LPD]HA</t>
  </si>
  <si>
    <t>TFZLB</t>
  </si>
  <si>
    <t>D\H]Z X[0I],</t>
  </si>
  <si>
    <t xml:space="preserve">
;\R,G X[0I],</t>
  </si>
  <si>
    <t>D\H]Z SLPDLP</t>
  </si>
  <si>
    <t>ZN SLPDLP</t>
  </si>
  <si>
    <t>;\RF,LT SLPDLP</t>
  </si>
  <si>
    <t>D\H]Z 8=L5</t>
  </si>
  <si>
    <t>ZN 8=L5</t>
  </si>
  <si>
    <t>;\RF,G 8=L5</t>
  </si>
  <si>
    <t>V[S:8=F 
8=L5</t>
  </si>
  <si>
    <t>V[S:8=F
 lSPDL</t>
  </si>
  <si>
    <t>;LP;LP
lSPDL</t>
  </si>
  <si>
    <t>S], ;\RF,G 
lSPDL</t>
  </si>
  <si>
    <t>:,L5Z
PlSPDL</t>
  </si>
  <si>
    <t>:,L5Z 
VFJS</t>
  </si>
  <si>
    <r>
      <t xml:space="preserve">:,L5Z 
</t>
    </r>
    <r>
      <rPr>
        <sz val="13"/>
        <color theme="1"/>
        <rFont val="Cambria"/>
        <family val="1"/>
        <scheme val="major"/>
      </rPr>
      <t>EPKM</t>
    </r>
  </si>
  <si>
    <t>U]H"Z 
lSPDL</t>
  </si>
  <si>
    <t>U]H"Z 
VFJS</t>
  </si>
  <si>
    <t>U]H"Z
.P5LPS[PV[D</t>
  </si>
  <si>
    <t>,ShZL 
lSPDL</t>
  </si>
  <si>
    <t>,ShZL 
 VFJS</t>
  </si>
  <si>
    <t>,ShZL
.P5LPS[PV[D</t>
  </si>
  <si>
    <t>V[S;P
lSPDL</t>
  </si>
  <si>
    <t>V[S;P
VFJS</t>
  </si>
  <si>
    <t>S],
V[S;PlSPDL</t>
  </si>
  <si>
    <t>S],
V[S;PVFJS</t>
  </si>
  <si>
    <t>S],
V[S;
.P5LPS[PV[D</t>
  </si>
  <si>
    <t>,MS,
 lSPDL</t>
  </si>
  <si>
    <t>,MS, 
 VFJS</t>
  </si>
  <si>
    <t>,MS,
.P5LPS[PV[D</t>
  </si>
  <si>
    <t>DLGL
lSPDL</t>
  </si>
  <si>
    <t>DLGL
VFJS</t>
  </si>
  <si>
    <t>DLGL
.P5LPS[PV[D</t>
  </si>
  <si>
    <t>S],
,MS, lSPDL</t>
  </si>
  <si>
    <t>S],
,MS, 
 VFJS</t>
  </si>
  <si>
    <t>S],
,MS,
.P5LPS[PV[D</t>
  </si>
  <si>
    <t>S],
 lSPDL</t>
  </si>
  <si>
    <t>S],
 VFJS</t>
  </si>
  <si>
    <t>S],
.P5LPS[PV[D</t>
  </si>
  <si>
    <t xml:space="preserve">TFZLB </t>
  </si>
  <si>
    <t>S], 8=FlOS
 VFJS</t>
  </si>
  <si>
    <t xml:space="preserve">V[0JFg; A]SL\U
J[ZFJ/
</t>
  </si>
  <si>
    <t>lJP5F; 
VFJS</t>
  </si>
  <si>
    <t>ZLhJ["XG OL
 VFJS</t>
  </si>
  <si>
    <t>D];FOZ 5F;
VFJS</t>
  </si>
  <si>
    <t>VgI VFJS</t>
  </si>
  <si>
    <t>lJS,F\U 
5F;
VFJS</t>
  </si>
  <si>
    <t>WFAFP
S,[SXG</t>
  </si>
  <si>
    <t>S], VFJS</t>
  </si>
  <si>
    <t>A[\SDF EZ[,
ZSD</t>
  </si>
  <si>
    <t>l0h, lSPDL</t>
  </si>
  <si>
    <t>l0h, J5ZFX</t>
  </si>
  <si>
    <t>KMPL</t>
  </si>
  <si>
    <t>0[0 lSPDL</t>
  </si>
  <si>
    <t>0=FPVMP8L</t>
  </si>
  <si>
    <t>S\g0
VMP8L</t>
  </si>
  <si>
    <t>S], VMP8L</t>
  </si>
  <si>
    <t>V[S;P</t>
  </si>
  <si>
    <t>S],
 X[0I],</t>
  </si>
  <si>
    <t>V[S;</t>
  </si>
  <si>
    <t>AS PER DOR</t>
  </si>
  <si>
    <t>AS PER LOGSHEET</t>
  </si>
  <si>
    <t xml:space="preserve">DOR </t>
  </si>
  <si>
    <t xml:space="preserve">FUEL </t>
  </si>
  <si>
    <t>SANCTION
KM</t>
  </si>
  <si>
    <t>CANCEL
KM</t>
  </si>
  <si>
    <t>EXTRA
KM</t>
  </si>
  <si>
    <t>Total</t>
  </si>
  <si>
    <t>GROSS 
KM</t>
  </si>
  <si>
    <t>DEAD
KM</t>
  </si>
  <si>
    <t>CC
KM</t>
  </si>
  <si>
    <t>EFFCTIVE
KM</t>
  </si>
  <si>
    <t>DIFF</t>
  </si>
  <si>
    <t>%</t>
  </si>
  <si>
    <t>વેરાવળ - પોરબંદર</t>
  </si>
  <si>
    <t xml:space="preserve">S], </t>
  </si>
  <si>
    <t>CWA/DWS/COMPNAY</t>
  </si>
  <si>
    <t>EXTRA/CC</t>
  </si>
  <si>
    <t>Luxury SAN KM</t>
  </si>
  <si>
    <t>Luxury OP KM</t>
  </si>
  <si>
    <t>Luxury INCOME</t>
  </si>
  <si>
    <t xml:space="preserve"> V[S;
.P5LPS[PV[D</t>
  </si>
  <si>
    <t>PARVANA</t>
  </si>
  <si>
    <t>EXTRA EPKM</t>
  </si>
  <si>
    <t>G12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</si>
  <si>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</si>
  <si>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</si>
  <si>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</si>
  <si>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</si>
  <si>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</si>
  <si>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</si>
  <si>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</si>
  <si>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</si>
  <si>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</si>
  <si>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</si>
  <si>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</si>
  <si>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</si>
  <si>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</si>
  <si>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</si>
  <si>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</si>
  <si>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</si>
  <si>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</si>
  <si>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</si>
  <si>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</si>
  <si>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</si>
  <si>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</si>
  <si>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</si>
  <si>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</si>
  <si>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</si>
  <si>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</si>
  <si>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</si>
  <si>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</si>
  <si>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</si>
  <si>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</si>
  <si>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</si>
  <si>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TFZLB _!q!_qZ_Z#</t>
  </si>
  <si>
    <t>3
2</t>
  </si>
  <si>
    <t>TFZLB _Zq!_qZ_Z#</t>
  </si>
  <si>
    <t>2
4</t>
  </si>
  <si>
    <t>TFZLB _#q!_qZ_Z#</t>
  </si>
  <si>
    <t>2
3</t>
  </si>
  <si>
    <t>TFZLB _$q!_qZ_Z#</t>
  </si>
  <si>
    <t>2
5</t>
  </si>
  <si>
    <t>TFZLB _5q!_qZ_Z#</t>
  </si>
  <si>
    <t>3
3</t>
  </si>
  <si>
    <t>TFZLB _&amp;q!_qZ_Z#</t>
  </si>
  <si>
    <t>TFZLB _*q!_qZ_Z#</t>
  </si>
  <si>
    <t>4
3</t>
  </si>
  <si>
    <t>TFZLB _(q!_qZ_Z#</t>
  </si>
  <si>
    <t>TOLL TAX</t>
  </si>
  <si>
    <t>4
2</t>
  </si>
  <si>
    <t>TFZLB _)q!_qZ_Z#</t>
  </si>
  <si>
    <t>09.10.2023</t>
  </si>
  <si>
    <t>4/1
2</t>
  </si>
  <si>
    <t>BD MECHANIC</t>
  </si>
  <si>
    <t>TFZLB !_q!_qZ_Z#</t>
  </si>
  <si>
    <t>5
4</t>
  </si>
  <si>
    <t>TFZLB !!q!_qZ_Z#</t>
  </si>
  <si>
    <t>5
2</t>
  </si>
  <si>
    <t>TFZLB !Zq!_qZ_Z#</t>
  </si>
  <si>
    <t>ROJGAR COUPAN</t>
  </si>
  <si>
    <t>5
1</t>
  </si>
  <si>
    <t>TFZLB !#q!_qZ_Z#</t>
  </si>
  <si>
    <t>7
2</t>
  </si>
  <si>
    <t>TFZLB !$q!_qZ_Z#</t>
  </si>
  <si>
    <t>TFZLB !5q!_qZ_Z#</t>
  </si>
  <si>
    <t>D];FOZ</t>
  </si>
  <si>
    <t>13 + 4</t>
  </si>
  <si>
    <t>50 + 4</t>
  </si>
  <si>
    <t>TFZLB !&amp;q!_qZ_Z#</t>
  </si>
  <si>
    <t>3
8</t>
  </si>
  <si>
    <t>TFZLB !*q!_qZ_Z#</t>
  </si>
  <si>
    <t>TFZLB !(q!_qZ_Z#</t>
  </si>
  <si>
    <t>2/1
4</t>
  </si>
  <si>
    <t>TFZLB !)q!_qZ_Z#</t>
  </si>
  <si>
    <t>3
1</t>
  </si>
  <si>
    <t>TFZLB Z_q!_qZ_Z#</t>
  </si>
  <si>
    <t>4
6</t>
  </si>
  <si>
    <t>TFZLB Z!q!_qZ_Z#</t>
  </si>
  <si>
    <t>3
4</t>
  </si>
  <si>
    <t>TFZLB ZZq!_qZ_Z#</t>
  </si>
  <si>
    <t>3
5</t>
  </si>
  <si>
    <t>TFZLB Z#q!_qZ_Z#</t>
  </si>
  <si>
    <t>TFZLB Z$q!_qZ_Z#</t>
  </si>
  <si>
    <t>TFZLB Z5q!_qZ_Z#</t>
  </si>
  <si>
    <t>1
2</t>
  </si>
  <si>
    <t>TFZLB Z&amp;q!_qZ_Z#</t>
  </si>
  <si>
    <t>1
4</t>
  </si>
  <si>
    <t>TFZLB Z*q!_qZ_Z#</t>
  </si>
  <si>
    <t>TFZLB Z(q!_qZ_Z#</t>
  </si>
  <si>
    <t>1
5</t>
  </si>
  <si>
    <t>TFZLB Z)q!_qZ_Z#</t>
  </si>
  <si>
    <t>BD MECH.</t>
  </si>
  <si>
    <t>1/1
5</t>
  </si>
  <si>
    <t>TFZLB #_q!_qZ_Z#</t>
  </si>
  <si>
    <t>TFZLB #!q!_qZ_Z#</t>
  </si>
</sst>
</file>

<file path=xl/styles.xml><?xml version="1.0" encoding="utf-8"?>
<styleSheet xmlns="http://schemas.openxmlformats.org/spreadsheetml/2006/main">
  <numFmts count="3">
    <numFmt numFmtId="164" formatCode="0.0"/>
    <numFmt numFmtId="165" formatCode="[h]:mm"/>
    <numFmt numFmtId="166" formatCode="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ERAFONT-VARUN"/>
      <family val="2"/>
      <charset val="2"/>
    </font>
    <font>
      <b/>
      <sz val="20"/>
      <color rgb="FFFF0000"/>
      <name val="LMG-Arun"/>
    </font>
    <font>
      <b/>
      <sz val="20"/>
      <color theme="1"/>
      <name val="TERAFONT-VARUN"/>
      <family val="2"/>
      <charset val="2"/>
    </font>
    <font>
      <sz val="14"/>
      <color theme="1"/>
      <name val="Arial"/>
      <family val="2"/>
    </font>
    <font>
      <b/>
      <sz val="18"/>
      <color theme="1"/>
      <name val="TERAFONT-VARUN"/>
      <family val="2"/>
      <charset val="2"/>
    </font>
    <font>
      <b/>
      <sz val="14"/>
      <color theme="1"/>
      <name val="LMG-Arun"/>
    </font>
    <font>
      <b/>
      <sz val="14"/>
      <color theme="1"/>
      <name val="TERAFONT-VARUN"/>
      <family val="2"/>
      <charset val="2"/>
    </font>
    <font>
      <sz val="14"/>
      <color theme="1"/>
      <name val="LMG-Arun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color theme="1"/>
      <name val="LMG-Arun"/>
    </font>
    <font>
      <b/>
      <sz val="10"/>
      <color theme="1"/>
      <name val="Arial"/>
      <family val="2"/>
    </font>
    <font>
      <sz val="12"/>
      <color theme="1"/>
      <name val="LMG-Arun"/>
    </font>
    <font>
      <b/>
      <sz val="12"/>
      <color theme="1"/>
      <name val="LMG-Arun"/>
    </font>
    <font>
      <sz val="11"/>
      <color theme="1"/>
      <name val="Arial"/>
      <family val="2"/>
    </font>
    <font>
      <b/>
      <sz val="16"/>
      <color theme="1"/>
      <name val="LMG-Arun"/>
    </font>
    <font>
      <b/>
      <sz val="16"/>
      <color theme="1"/>
      <name val="TERAFONT-VARUN"/>
      <family val="2"/>
      <charset val="2"/>
    </font>
    <font>
      <b/>
      <sz val="14"/>
      <name val="LMG-Arun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LMG-Arun"/>
    </font>
    <font>
      <sz val="1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6"/>
      <color indexed="8"/>
      <name val="LMG-Arun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mbria"/>
      <family val="1"/>
      <scheme val="major"/>
    </font>
    <font>
      <sz val="14"/>
      <color theme="1"/>
      <name val="TERAFONT-ARUN"/>
      <family val="5"/>
      <charset val="2"/>
    </font>
    <font>
      <sz val="11"/>
      <color rgb="FF000000"/>
      <name val="Calibri"/>
      <family val="2"/>
    </font>
    <font>
      <b/>
      <sz val="11"/>
      <color rgb="FF000000"/>
      <name val="LMG-Arun"/>
    </font>
    <font>
      <sz val="11"/>
      <name val="Calibri"/>
      <family val="2"/>
    </font>
    <font>
      <sz val="11"/>
      <color rgb="FF000000"/>
      <name val="LMG-Arun"/>
    </font>
    <font>
      <b/>
      <sz val="10"/>
      <color rgb="FF000000"/>
      <name val="LMG-Arun"/>
    </font>
    <font>
      <sz val="10"/>
      <color rgb="FF000000"/>
      <name val="Calibri"/>
      <family val="2"/>
    </font>
    <font>
      <sz val="10"/>
      <color rgb="FF000000"/>
      <name val="LMG-Arun"/>
    </font>
    <font>
      <sz val="10"/>
      <color rgb="FF000000"/>
      <name val="Cambria"/>
      <family val="1"/>
    </font>
    <font>
      <b/>
      <sz val="14"/>
      <color rgb="FF000000"/>
      <name val="LMG-Arun"/>
    </font>
    <font>
      <sz val="9"/>
      <color rgb="FF000000"/>
      <name val="LMG-Arun"/>
    </font>
    <font>
      <sz val="9"/>
      <color rgb="FF000000"/>
      <name val="SimHei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 Unicode MS"/>
      <family val="2"/>
    </font>
    <font>
      <sz val="13"/>
      <color theme="1"/>
      <name val="Calibri"/>
      <family val="2"/>
    </font>
    <font>
      <sz val="13"/>
      <color theme="1"/>
      <name val="LMG-Arun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sz val="13"/>
      <color theme="1"/>
      <name val="Calibri"/>
      <family val="2"/>
      <scheme val="minor"/>
    </font>
    <font>
      <sz val="20"/>
      <color theme="1"/>
      <name val="LMG-Arun"/>
    </font>
    <font>
      <sz val="25"/>
      <color theme="1"/>
      <name val="LMG-Arun"/>
    </font>
    <font>
      <b/>
      <sz val="25"/>
      <color theme="1"/>
      <name val="LMG-Arun"/>
    </font>
    <font>
      <sz val="16"/>
      <color theme="1"/>
      <name val="Calibri"/>
      <family val="2"/>
      <scheme val="minor"/>
    </font>
    <font>
      <b/>
      <sz val="18"/>
      <color theme="1"/>
      <name val="LMG-Arun"/>
    </font>
    <font>
      <sz val="16"/>
      <color theme="1"/>
      <name val="LMG-Arun"/>
    </font>
    <font>
      <b/>
      <sz val="20"/>
      <color theme="1"/>
      <name val="LMG-Arun"/>
    </font>
    <font>
      <sz val="13"/>
      <color theme="1"/>
      <name val="Cambria"/>
      <family val="1"/>
      <scheme val="major"/>
    </font>
    <font>
      <sz val="13"/>
      <color rgb="FF000000"/>
      <name val="Cambria"/>
      <family val="1"/>
      <scheme val="major"/>
    </font>
    <font>
      <sz val="13"/>
      <color theme="1"/>
      <name val="HARI"/>
    </font>
    <font>
      <sz val="13"/>
      <color theme="1"/>
      <name val="TERAFONT-ARUN"/>
      <family val="5"/>
      <charset val="2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07CD1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2" borderId="1" applyNumberFormat="0" applyAlignment="0" applyProtection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</cellStyleXfs>
  <cellXfs count="551">
    <xf numFmtId="0" fontId="0" fillId="0" borderId="0" xfId="0"/>
    <xf numFmtId="164" fontId="12" fillId="0" borderId="3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0" fillId="0" borderId="3" xfId="0" applyBorder="1"/>
    <xf numFmtId="0" fontId="38" fillId="0" borderId="0" xfId="4" applyFont="1" applyAlignment="1"/>
    <xf numFmtId="0" fontId="41" fillId="0" borderId="0" xfId="4" applyFont="1" applyAlignment="1"/>
    <xf numFmtId="0" fontId="42" fillId="0" borderId="10" xfId="4" applyFont="1" applyBorder="1" applyAlignment="1">
      <alignment horizontal="center" vertical="center" wrapText="1"/>
    </xf>
    <xf numFmtId="0" fontId="43" fillId="0" borderId="10" xfId="4" applyFont="1" applyBorder="1" applyAlignment="1">
      <alignment horizontal="center" vertical="center"/>
    </xf>
    <xf numFmtId="2" fontId="43" fillId="0" borderId="10" xfId="4" applyNumberFormat="1" applyFont="1" applyBorder="1" applyAlignment="1">
      <alignment horizontal="center" vertical="center"/>
    </xf>
    <xf numFmtId="0" fontId="44" fillId="0" borderId="10" xfId="4" applyFont="1" applyBorder="1" applyAlignment="1">
      <alignment horizontal="center" vertical="center"/>
    </xf>
    <xf numFmtId="0" fontId="44" fillId="0" borderId="10" xfId="4" applyFont="1" applyBorder="1" applyAlignment="1">
      <alignment horizontal="center" vertical="center" wrapText="1"/>
    </xf>
    <xf numFmtId="0" fontId="45" fillId="0" borderId="10" xfId="4" applyFont="1" applyBorder="1" applyAlignment="1">
      <alignment horizontal="center" vertical="center" wrapText="1"/>
    </xf>
    <xf numFmtId="0" fontId="38" fillId="0" borderId="0" xfId="4" applyAlignment="1"/>
    <xf numFmtId="0" fontId="46" fillId="0" borderId="10" xfId="4" applyFont="1" applyBorder="1" applyAlignment="1">
      <alignment horizontal="center"/>
    </xf>
    <xf numFmtId="0" fontId="38" fillId="0" borderId="0" xfId="4" applyFill="1" applyBorder="1" applyAlignment="1"/>
    <xf numFmtId="0" fontId="38" fillId="0" borderId="0" xfId="4" applyFont="1" applyFill="1" applyBorder="1" applyAlignment="1"/>
    <xf numFmtId="0" fontId="46" fillId="0" borderId="10" xfId="4" applyFont="1" applyBorder="1" applyAlignment="1">
      <alignment horizontal="center" wrapText="1"/>
    </xf>
    <xf numFmtId="0" fontId="43" fillId="0" borderId="3" xfId="4" applyFont="1" applyBorder="1" applyAlignment="1">
      <alignment horizontal="center" vertical="center"/>
    </xf>
    <xf numFmtId="2" fontId="43" fillId="0" borderId="3" xfId="4" applyNumberFormat="1" applyFont="1" applyBorder="1" applyAlignment="1">
      <alignment horizontal="center" vertical="center"/>
    </xf>
    <xf numFmtId="0" fontId="45" fillId="0" borderId="3" xfId="4" applyFont="1" applyBorder="1" applyAlignment="1">
      <alignment horizontal="center" vertical="center" wrapText="1"/>
    </xf>
    <xf numFmtId="0" fontId="47" fillId="0" borderId="10" xfId="4" applyFont="1" applyBorder="1" applyAlignment="1">
      <alignment horizontal="center" vertical="center" wrapText="1"/>
    </xf>
    <xf numFmtId="0" fontId="44" fillId="0" borderId="3" xfId="4" applyFont="1" applyBorder="1" applyAlignment="1">
      <alignment horizontal="center" vertical="center" wrapText="1"/>
    </xf>
    <xf numFmtId="0" fontId="43" fillId="0" borderId="11" xfId="4" applyFont="1" applyBorder="1" applyAlignment="1">
      <alignment horizontal="center" vertical="center"/>
    </xf>
    <xf numFmtId="2" fontId="43" fillId="0" borderId="11" xfId="4" applyNumberFormat="1" applyFont="1" applyBorder="1" applyAlignment="1">
      <alignment horizontal="center" vertical="center"/>
    </xf>
    <xf numFmtId="0" fontId="47" fillId="0" borderId="11" xfId="4" applyFont="1" applyBorder="1" applyAlignment="1">
      <alignment horizontal="center" vertical="center" wrapText="1"/>
    </xf>
    <xf numFmtId="0" fontId="45" fillId="0" borderId="11" xfId="4" applyFont="1" applyBorder="1" applyAlignment="1">
      <alignment horizontal="center" vertical="center" wrapText="1"/>
    </xf>
    <xf numFmtId="0" fontId="43" fillId="0" borderId="12" xfId="4" applyFont="1" applyBorder="1" applyAlignment="1">
      <alignment horizontal="center" vertical="center"/>
    </xf>
    <xf numFmtId="2" fontId="43" fillId="0" borderId="12" xfId="4" applyNumberFormat="1" applyFont="1" applyBorder="1" applyAlignment="1">
      <alignment horizontal="center" vertical="center"/>
    </xf>
    <xf numFmtId="0" fontId="44" fillId="0" borderId="12" xfId="4" applyFont="1" applyBorder="1" applyAlignment="1">
      <alignment horizontal="center" vertical="center" wrapText="1"/>
    </xf>
    <xf numFmtId="0" fontId="43" fillId="0" borderId="0" xfId="4" applyFont="1" applyBorder="1" applyAlignment="1">
      <alignment horizontal="center" vertical="center"/>
    </xf>
    <xf numFmtId="2" fontId="43" fillId="0" borderId="0" xfId="4" applyNumberFormat="1" applyFont="1" applyBorder="1" applyAlignment="1">
      <alignment horizontal="center" vertical="center"/>
    </xf>
    <xf numFmtId="0" fontId="44" fillId="0" borderId="0" xfId="4" applyFont="1" applyBorder="1" applyAlignment="1">
      <alignment horizontal="center" vertical="center" wrapText="1"/>
    </xf>
    <xf numFmtId="0" fontId="45" fillId="0" borderId="0" xfId="4" applyFont="1" applyBorder="1" applyAlignment="1">
      <alignment horizontal="center" vertical="center" wrapText="1"/>
    </xf>
    <xf numFmtId="0" fontId="44" fillId="0" borderId="11" xfId="4" applyFont="1" applyBorder="1" applyAlignment="1">
      <alignment horizontal="center" vertical="center" wrapText="1"/>
    </xf>
    <xf numFmtId="0" fontId="42" fillId="0" borderId="11" xfId="4" applyFont="1" applyBorder="1" applyAlignment="1">
      <alignment horizontal="center" vertical="center" wrapText="1"/>
    </xf>
    <xf numFmtId="0" fontId="43" fillId="0" borderId="7" xfId="4" applyFont="1" applyBorder="1" applyAlignment="1">
      <alignment horizontal="center" vertical="center"/>
    </xf>
    <xf numFmtId="2" fontId="43" fillId="0" borderId="8" xfId="4" applyNumberFormat="1" applyFont="1" applyBorder="1" applyAlignment="1">
      <alignment horizontal="center" vertical="center"/>
    </xf>
    <xf numFmtId="0" fontId="44" fillId="0" borderId="9" xfId="4" applyFont="1" applyBorder="1" applyAlignment="1">
      <alignment horizontal="center" vertical="center" wrapText="1"/>
    </xf>
    <xf numFmtId="0" fontId="49" fillId="0" borderId="0" xfId="4" applyFont="1"/>
    <xf numFmtId="0" fontId="49" fillId="0" borderId="0" xfId="4" applyFont="1" applyAlignment="1">
      <alignment horizontal="center" vertical="center"/>
    </xf>
    <xf numFmtId="0" fontId="49" fillId="0" borderId="10" xfId="4" applyFont="1" applyBorder="1" applyAlignment="1">
      <alignment horizontal="center" vertical="center"/>
    </xf>
    <xf numFmtId="0" fontId="49" fillId="0" borderId="10" xfId="4" applyFont="1" applyBorder="1" applyAlignment="1">
      <alignment horizontal="center"/>
    </xf>
    <xf numFmtId="0" fontId="48" fillId="0" borderId="10" xfId="4" applyFont="1" applyBorder="1" applyAlignment="1">
      <alignment horizontal="center" vertical="center" wrapText="1"/>
    </xf>
    <xf numFmtId="2" fontId="49" fillId="0" borderId="0" xfId="4" applyNumberFormat="1" applyFont="1"/>
    <xf numFmtId="0" fontId="49" fillId="0" borderId="10" xfId="4" quotePrefix="1" applyFont="1" applyBorder="1" applyAlignment="1">
      <alignment horizontal="center"/>
    </xf>
    <xf numFmtId="14" fontId="50" fillId="0" borderId="3" xfId="4" applyNumberFormat="1" applyFont="1" applyBorder="1" applyAlignment="1">
      <alignment horizontal="center" vertical="center"/>
    </xf>
    <xf numFmtId="0" fontId="38" fillId="0" borderId="3" xfId="4" applyFont="1" applyBorder="1" applyAlignment="1">
      <alignment horizontal="center" vertical="center"/>
    </xf>
    <xf numFmtId="0" fontId="50" fillId="0" borderId="3" xfId="4" applyFont="1" applyFill="1" applyBorder="1" applyAlignment="1">
      <alignment horizontal="center" vertical="center"/>
    </xf>
    <xf numFmtId="2" fontId="38" fillId="0" borderId="3" xfId="4" applyNumberFormat="1" applyFont="1" applyBorder="1" applyAlignment="1">
      <alignment horizontal="center" vertical="center"/>
    </xf>
    <xf numFmtId="2" fontId="50" fillId="0" borderId="3" xfId="4" applyNumberFormat="1" applyFont="1" applyBorder="1" applyAlignment="1">
      <alignment horizontal="center" vertical="center"/>
    </xf>
    <xf numFmtId="0" fontId="50" fillId="0" borderId="0" xfId="4" applyFont="1" applyBorder="1" applyAlignment="1">
      <alignment horizontal="center" vertical="center"/>
    </xf>
    <xf numFmtId="0" fontId="1" fillId="0" borderId="0" xfId="12" applyFont="1"/>
    <xf numFmtId="0" fontId="51" fillId="0" borderId="0" xfId="4" applyFont="1" applyAlignment="1"/>
    <xf numFmtId="0" fontId="52" fillId="0" borderId="3" xfId="4" applyFont="1" applyFill="1" applyBorder="1" applyAlignment="1"/>
    <xf numFmtId="0" fontId="53" fillId="0" borderId="3" xfId="4" applyFont="1" applyFill="1" applyBorder="1" applyAlignment="1">
      <alignment horizontal="center" vertical="center"/>
    </xf>
    <xf numFmtId="0" fontId="38" fillId="0" borderId="13" xfId="4" applyFont="1" applyBorder="1" applyAlignment="1"/>
    <xf numFmtId="0" fontId="38" fillId="0" borderId="14" xfId="4" applyFont="1" applyBorder="1" applyAlignment="1"/>
    <xf numFmtId="0" fontId="38" fillId="0" borderId="15" xfId="4" applyFont="1" applyBorder="1" applyAlignment="1"/>
    <xf numFmtId="0" fontId="38" fillId="0" borderId="16" xfId="4" applyFont="1" applyBorder="1" applyAlignment="1"/>
    <xf numFmtId="0" fontId="38" fillId="0" borderId="17" xfId="4" applyFont="1" applyBorder="1" applyAlignment="1"/>
    <xf numFmtId="0" fontId="38" fillId="0" borderId="18" xfId="4" applyFont="1" applyBorder="1" applyAlignment="1"/>
    <xf numFmtId="0" fontId="38" fillId="0" borderId="2" xfId="4" applyFont="1" applyBorder="1" applyAlignment="1"/>
    <xf numFmtId="0" fontId="38" fillId="0" borderId="19" xfId="4" applyFont="1" applyBorder="1" applyAlignment="1"/>
    <xf numFmtId="0" fontId="54" fillId="5" borderId="10" xfId="4" applyFont="1" applyFill="1" applyBorder="1" applyAlignment="1">
      <alignment horizontal="center" vertical="center" wrapText="1"/>
    </xf>
    <xf numFmtId="0" fontId="55" fillId="0" borderId="10" xfId="4" applyFont="1" applyBorder="1" applyAlignment="1">
      <alignment wrapText="1"/>
    </xf>
    <xf numFmtId="14" fontId="55" fillId="0" borderId="10" xfId="4" applyNumberFormat="1" applyFont="1" applyBorder="1" applyAlignment="1">
      <alignment wrapText="1"/>
    </xf>
    <xf numFmtId="14" fontId="55" fillId="0" borderId="3" xfId="4" applyNumberFormat="1" applyFont="1" applyBorder="1" applyAlignment="1">
      <alignment horizontal="center" wrapText="1"/>
    </xf>
    <xf numFmtId="0" fontId="55" fillId="0" borderId="3" xfId="4" applyFont="1" applyBorder="1" applyAlignment="1">
      <alignment horizontal="center" wrapText="1"/>
    </xf>
    <xf numFmtId="0" fontId="54" fillId="5" borderId="10" xfId="4" applyFont="1" applyFill="1" applyBorder="1" applyAlignment="1">
      <alignment horizontal="left" wrapText="1"/>
    </xf>
    <xf numFmtId="0" fontId="38" fillId="0" borderId="3" xfId="4" applyFont="1" applyBorder="1" applyAlignment="1">
      <alignment horizontal="center"/>
    </xf>
    <xf numFmtId="0" fontId="56" fillId="0" borderId="0" xfId="0" applyFont="1" applyFill="1" applyAlignment="1">
      <alignment horizontal="center" vertical="center"/>
    </xf>
    <xf numFmtId="0" fontId="60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vertical="center"/>
    </xf>
    <xf numFmtId="0" fontId="62" fillId="0" borderId="0" xfId="0" applyFont="1" applyFill="1" applyAlignment="1">
      <alignment vertical="center"/>
    </xf>
    <xf numFmtId="0" fontId="62" fillId="0" borderId="0" xfId="0" applyFont="1" applyFill="1" applyAlignment="1">
      <alignment horizontal="center" vertical="center"/>
    </xf>
    <xf numFmtId="0" fontId="53" fillId="0" borderId="2" xfId="0" applyFont="1" applyFill="1" applyBorder="1" applyAlignment="1">
      <alignment vertical="center"/>
    </xf>
    <xf numFmtId="0" fontId="62" fillId="0" borderId="0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/>
    </xf>
    <xf numFmtId="0" fontId="64" fillId="0" borderId="3" xfId="0" applyFont="1" applyFill="1" applyBorder="1" applyAlignment="1">
      <alignment horizontal="center" vertical="center"/>
    </xf>
    <xf numFmtId="14" fontId="64" fillId="0" borderId="3" xfId="0" applyNumberFormat="1" applyFont="1" applyFill="1" applyBorder="1" applyAlignment="1">
      <alignment horizontal="center" vertical="center"/>
    </xf>
    <xf numFmtId="0" fontId="65" fillId="0" borderId="3" xfId="0" applyFont="1" applyFill="1" applyBorder="1" applyAlignment="1">
      <alignment horizontal="center" vertical="center" wrapText="1"/>
    </xf>
    <xf numFmtId="2" fontId="64" fillId="0" borderId="3" xfId="0" applyNumberFormat="1" applyFont="1" applyFill="1" applyBorder="1" applyAlignment="1">
      <alignment horizontal="center" vertical="center"/>
    </xf>
    <xf numFmtId="0" fontId="64" fillId="0" borderId="3" xfId="0" applyNumberFormat="1" applyFont="1" applyFill="1" applyBorder="1" applyAlignment="1">
      <alignment horizontal="center" vertical="center"/>
    </xf>
    <xf numFmtId="2" fontId="66" fillId="0" borderId="3" xfId="0" applyNumberFormat="1" applyFont="1" applyFill="1" applyBorder="1" applyAlignment="1">
      <alignment horizontal="center" vertical="center"/>
    </xf>
    <xf numFmtId="0" fontId="66" fillId="0" borderId="3" xfId="0" applyNumberFormat="1" applyFont="1" applyFill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5" fontId="64" fillId="0" borderId="3" xfId="0" applyNumberFormat="1" applyFont="1" applyFill="1" applyBorder="1" applyAlignment="1">
      <alignment horizontal="center" vertical="center"/>
    </xf>
    <xf numFmtId="20" fontId="64" fillId="0" borderId="3" xfId="0" applyNumberFormat="1" applyFont="1" applyFill="1" applyBorder="1" applyAlignment="1">
      <alignment horizontal="center" vertical="center"/>
    </xf>
    <xf numFmtId="0" fontId="66" fillId="0" borderId="3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14" fontId="66" fillId="0" borderId="3" xfId="0" applyNumberFormat="1" applyFont="1" applyFill="1" applyBorder="1" applyAlignment="1">
      <alignment horizontal="center" vertical="center"/>
    </xf>
    <xf numFmtId="0" fontId="68" fillId="0" borderId="3" xfId="0" applyFont="1" applyBorder="1" applyAlignment="1">
      <alignment horizontal="center" vertical="center"/>
    </xf>
    <xf numFmtId="0" fontId="68" fillId="0" borderId="3" xfId="0" applyFont="1" applyBorder="1" applyAlignment="1">
      <alignment horizontal="center" vertical="center" wrapText="1"/>
    </xf>
    <xf numFmtId="0" fontId="56" fillId="0" borderId="3" xfId="0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wrapText="1"/>
    </xf>
    <xf numFmtId="0" fontId="69" fillId="0" borderId="10" xfId="0" applyFont="1" applyBorder="1" applyAlignment="1">
      <alignment horizontal="center" wrapText="1"/>
    </xf>
    <xf numFmtId="0" fontId="70" fillId="0" borderId="3" xfId="0" applyFont="1" applyBorder="1" applyAlignment="1">
      <alignment horizontal="center" vertical="center"/>
    </xf>
    <xf numFmtId="2" fontId="70" fillId="0" borderId="3" xfId="0" applyNumberFormat="1" applyFont="1" applyBorder="1" applyAlignment="1">
      <alignment horizontal="center" vertical="center"/>
    </xf>
    <xf numFmtId="0" fontId="0" fillId="0" borderId="21" xfId="0" applyBorder="1"/>
    <xf numFmtId="0" fontId="34" fillId="0" borderId="3" xfId="0" applyFont="1" applyBorder="1" applyAlignment="1">
      <alignment horizontal="center" vertical="center"/>
    </xf>
    <xf numFmtId="2" fontId="34" fillId="0" borderId="3" xfId="0" applyNumberFormat="1" applyFont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/>
    </xf>
    <xf numFmtId="0" fontId="54" fillId="5" borderId="10" xfId="0" applyFont="1" applyFill="1" applyBorder="1" applyAlignment="1">
      <alignment horizontal="center" vertical="center" wrapText="1"/>
    </xf>
    <xf numFmtId="0" fontId="55" fillId="0" borderId="10" xfId="0" applyFont="1" applyBorder="1" applyAlignment="1">
      <alignment wrapText="1"/>
    </xf>
    <xf numFmtId="14" fontId="55" fillId="0" borderId="10" xfId="0" applyNumberFormat="1" applyFont="1" applyBorder="1" applyAlignment="1">
      <alignment wrapText="1"/>
    </xf>
    <xf numFmtId="0" fontId="54" fillId="5" borderId="10" xfId="0" applyFont="1" applyFill="1" applyBorder="1" applyAlignment="1">
      <alignment horizontal="left" wrapText="1"/>
    </xf>
    <xf numFmtId="166" fontId="0" fillId="0" borderId="0" xfId="0" applyNumberFormat="1"/>
    <xf numFmtId="0" fontId="50" fillId="0" borderId="3" xfId="4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 wrapText="1"/>
    </xf>
    <xf numFmtId="164" fontId="5" fillId="0" borderId="0" xfId="13" applyNumberFormat="1" applyFont="1" applyBorder="1" applyAlignment="1">
      <alignment horizontal="left" vertical="center" wrapText="1"/>
    </xf>
    <xf numFmtId="164" fontId="7" fillId="0" borderId="0" xfId="13" applyNumberFormat="1" applyFont="1" applyBorder="1" applyAlignment="1">
      <alignment vertical="center" wrapText="1"/>
    </xf>
    <xf numFmtId="164" fontId="5" fillId="0" borderId="0" xfId="13" applyNumberFormat="1" applyFont="1" applyBorder="1" applyAlignment="1">
      <alignment horizontal="left" vertical="center"/>
    </xf>
    <xf numFmtId="164" fontId="8" fillId="0" borderId="0" xfId="13" applyNumberFormat="1" applyFont="1" applyBorder="1" applyAlignment="1">
      <alignment horizontal="left" vertical="center"/>
    </xf>
    <xf numFmtId="164" fontId="5" fillId="0" borderId="0" xfId="13" applyNumberFormat="1" applyFont="1" applyBorder="1" applyAlignment="1">
      <alignment horizontal="center" vertical="center"/>
    </xf>
    <xf numFmtId="164" fontId="5" fillId="0" borderId="0" xfId="13" applyNumberFormat="1" applyFont="1" applyBorder="1" applyAlignment="1">
      <alignment horizontal="center" vertical="center" wrapText="1"/>
    </xf>
    <xf numFmtId="164" fontId="11" fillId="0" borderId="3" xfId="13" applyNumberFormat="1" applyFont="1" applyBorder="1" applyAlignment="1">
      <alignment horizontal="center" vertical="center" wrapText="1"/>
    </xf>
    <xf numFmtId="1" fontId="13" fillId="0" borderId="3" xfId="13" applyNumberFormat="1" applyFont="1" applyBorder="1" applyAlignment="1">
      <alignment horizontal="center" vertical="center" wrapText="1"/>
    </xf>
    <xf numFmtId="164" fontId="12" fillId="0" borderId="3" xfId="13" applyNumberFormat="1" applyFont="1" applyBorder="1" applyAlignment="1">
      <alignment horizontal="center" wrapText="1"/>
    </xf>
    <xf numFmtId="164" fontId="12" fillId="0" borderId="3" xfId="13" applyNumberFormat="1" applyFont="1" applyFill="1" applyBorder="1" applyAlignment="1">
      <alignment horizontal="center" vertical="center" wrapText="1"/>
    </xf>
    <xf numFmtId="164" fontId="12" fillId="3" borderId="3" xfId="13" applyNumberFormat="1" applyFont="1" applyFill="1" applyBorder="1" applyAlignment="1">
      <alignment horizontal="center" vertical="center" wrapText="1"/>
    </xf>
    <xf numFmtId="0" fontId="1" fillId="0" borderId="0" xfId="13"/>
    <xf numFmtId="1" fontId="14" fillId="0" borderId="3" xfId="13" applyNumberFormat="1" applyFont="1" applyFill="1" applyBorder="1" applyAlignment="1">
      <alignment horizontal="center" vertical="center" wrapText="1"/>
    </xf>
    <xf numFmtId="164" fontId="15" fillId="0" borderId="3" xfId="13" applyNumberFormat="1" applyFont="1" applyBorder="1" applyAlignment="1">
      <alignment horizontal="center" vertical="center" wrapText="1"/>
    </xf>
    <xf numFmtId="0" fontId="16" fillId="0" borderId="3" xfId="13" applyFont="1" applyBorder="1" applyAlignment="1">
      <alignment horizontal="center" vertical="center"/>
    </xf>
    <xf numFmtId="0" fontId="16" fillId="0" borderId="3" xfId="13" applyFont="1" applyFill="1" applyBorder="1" applyAlignment="1">
      <alignment horizontal="center" vertical="center"/>
    </xf>
    <xf numFmtId="0" fontId="4" fillId="0" borderId="3" xfId="13" applyFont="1" applyFill="1" applyBorder="1" applyAlignment="1">
      <alignment horizontal="center" vertical="center"/>
    </xf>
    <xf numFmtId="0" fontId="4" fillId="3" borderId="3" xfId="13" applyFont="1" applyFill="1" applyBorder="1" applyAlignment="1">
      <alignment horizontal="center" vertical="center"/>
    </xf>
    <xf numFmtId="0" fontId="3" fillId="0" borderId="3" xfId="13" applyFont="1" applyBorder="1" applyAlignment="1">
      <alignment horizontal="center" vertical="center"/>
    </xf>
    <xf numFmtId="1" fontId="14" fillId="3" borderId="3" xfId="13" applyNumberFormat="1" applyFont="1" applyFill="1" applyBorder="1" applyAlignment="1">
      <alignment horizontal="center" vertical="center" wrapText="1"/>
    </xf>
    <xf numFmtId="1" fontId="1" fillId="0" borderId="3" xfId="13" applyNumberFormat="1" applyFont="1" applyFill="1" applyBorder="1" applyAlignment="1">
      <alignment horizontal="center" vertical="center"/>
    </xf>
    <xf numFmtId="0" fontId="1" fillId="0" borderId="3" xfId="13" applyFont="1" applyFill="1" applyBorder="1" applyAlignment="1">
      <alignment horizontal="center" vertical="center"/>
    </xf>
    <xf numFmtId="0" fontId="4" fillId="0" borderId="3" xfId="13" applyFont="1" applyBorder="1" applyAlignment="1">
      <alignment horizontal="center" vertical="center"/>
    </xf>
    <xf numFmtId="1" fontId="1" fillId="3" borderId="3" xfId="13" applyNumberFormat="1" applyFill="1" applyBorder="1" applyAlignment="1">
      <alignment horizontal="center" vertical="center"/>
    </xf>
    <xf numFmtId="0" fontId="1" fillId="3" borderId="3" xfId="13" applyFont="1" applyFill="1" applyBorder="1" applyAlignment="1">
      <alignment horizontal="center" vertical="center"/>
    </xf>
    <xf numFmtId="0" fontId="17" fillId="0" borderId="3" xfId="13" applyFont="1" applyFill="1" applyBorder="1" applyAlignment="1">
      <alignment horizontal="center" vertical="center"/>
    </xf>
    <xf numFmtId="0" fontId="1" fillId="0" borderId="3" xfId="13" applyFill="1" applyBorder="1" applyAlignment="1">
      <alignment horizontal="center" vertical="center"/>
    </xf>
    <xf numFmtId="164" fontId="18" fillId="0" borderId="3" xfId="13" applyNumberFormat="1" applyFont="1" applyBorder="1" applyAlignment="1">
      <alignment horizontal="center" vertical="center" wrapText="1"/>
    </xf>
    <xf numFmtId="1" fontId="19" fillId="0" borderId="3" xfId="13" applyNumberFormat="1" applyFont="1" applyBorder="1" applyAlignment="1">
      <alignment horizontal="center" vertical="center" wrapText="1"/>
    </xf>
    <xf numFmtId="164" fontId="20" fillId="0" borderId="3" xfId="13" applyNumberFormat="1" applyFont="1" applyBorder="1" applyAlignment="1">
      <alignment horizontal="center" vertical="center" wrapText="1"/>
    </xf>
    <xf numFmtId="164" fontId="1" fillId="0" borderId="3" xfId="13" applyNumberFormat="1" applyFill="1" applyBorder="1" applyAlignment="1">
      <alignment horizontal="center" vertical="center"/>
    </xf>
    <xf numFmtId="164" fontId="5" fillId="0" borderId="3" xfId="13" applyNumberFormat="1" applyFont="1" applyBorder="1" applyAlignment="1">
      <alignment horizontal="center" vertical="center" wrapText="1"/>
    </xf>
    <xf numFmtId="0" fontId="1" fillId="3" borderId="3" xfId="13" applyFill="1" applyBorder="1" applyAlignment="1">
      <alignment horizontal="center" vertical="center"/>
    </xf>
    <xf numFmtId="1" fontId="1" fillId="0" borderId="3" xfId="13" applyNumberFormat="1" applyFill="1" applyBorder="1" applyAlignment="1">
      <alignment horizontal="center" vertical="center"/>
    </xf>
    <xf numFmtId="164" fontId="14" fillId="0" borderId="3" xfId="13" applyNumberFormat="1" applyFont="1" applyBorder="1" applyAlignment="1">
      <alignment horizontal="center" vertical="center" wrapText="1"/>
    </xf>
    <xf numFmtId="2" fontId="1" fillId="3" borderId="3" xfId="13" applyNumberFormat="1" applyFill="1" applyBorder="1" applyAlignment="1">
      <alignment horizontal="center" vertical="center"/>
    </xf>
    <xf numFmtId="2" fontId="14" fillId="3" borderId="3" xfId="13" applyNumberFormat="1" applyFont="1" applyFill="1" applyBorder="1" applyAlignment="1">
      <alignment horizontal="center" vertical="center" wrapText="1"/>
    </xf>
    <xf numFmtId="1" fontId="22" fillId="0" borderId="3" xfId="13" applyNumberFormat="1" applyFont="1" applyFill="1" applyBorder="1" applyAlignment="1">
      <alignment horizontal="center" vertical="center" wrapText="1"/>
    </xf>
    <xf numFmtId="164" fontId="24" fillId="0" borderId="3" xfId="13" applyNumberFormat="1" applyFont="1" applyBorder="1" applyAlignment="1">
      <alignment horizontal="center" vertical="center" wrapText="1"/>
    </xf>
    <xf numFmtId="164" fontId="25" fillId="0" borderId="3" xfId="13" applyNumberFormat="1" applyFont="1" applyBorder="1" applyAlignment="1">
      <alignment horizontal="center" vertical="center" wrapText="1"/>
    </xf>
    <xf numFmtId="164" fontId="26" fillId="0" borderId="3" xfId="13" applyNumberFormat="1" applyFont="1" applyBorder="1" applyAlignment="1">
      <alignment horizontal="center" vertical="center" wrapText="1"/>
    </xf>
    <xf numFmtId="0" fontId="27" fillId="0" borderId="3" xfId="13" applyFont="1" applyBorder="1" applyAlignment="1">
      <alignment horizontal="center" vertical="center"/>
    </xf>
    <xf numFmtId="164" fontId="22" fillId="0" borderId="3" xfId="13" applyNumberFormat="1" applyFont="1" applyBorder="1" applyAlignment="1">
      <alignment horizontal="center" vertical="center" wrapText="1"/>
    </xf>
    <xf numFmtId="164" fontId="14" fillId="0" borderId="3" xfId="13" applyNumberFormat="1" applyFont="1" applyFill="1" applyBorder="1" applyAlignment="1">
      <alignment horizontal="center" vertical="center" wrapText="1"/>
    </xf>
    <xf numFmtId="164" fontId="28" fillId="0" borderId="3" xfId="13" applyNumberFormat="1" applyFont="1" applyBorder="1" applyAlignment="1">
      <alignment horizontal="center" vertical="center" wrapText="1"/>
    </xf>
    <xf numFmtId="1" fontId="22" fillId="3" borderId="3" xfId="13" applyNumberFormat="1" applyFont="1" applyFill="1" applyBorder="1" applyAlignment="1">
      <alignment horizontal="center" vertical="center" wrapText="1"/>
    </xf>
    <xf numFmtId="164" fontId="29" fillId="0" borderId="3" xfId="13" applyNumberFormat="1" applyFont="1" applyBorder="1" applyAlignment="1">
      <alignment horizontal="center" vertical="center" wrapText="1"/>
    </xf>
    <xf numFmtId="164" fontId="30" fillId="0" borderId="3" xfId="13" applyNumberFormat="1" applyFont="1" applyBorder="1" applyAlignment="1">
      <alignment horizontal="center" vertical="center" wrapText="1"/>
    </xf>
    <xf numFmtId="164" fontId="31" fillId="0" borderId="3" xfId="13" applyNumberFormat="1" applyFont="1" applyBorder="1" applyAlignment="1">
      <alignment horizontal="center" vertical="center" wrapText="1"/>
    </xf>
    <xf numFmtId="0" fontId="32" fillId="0" borderId="3" xfId="13" applyNumberFormat="1" applyFont="1" applyBorder="1" applyAlignment="1">
      <alignment horizontal="center" vertical="center" wrapText="1"/>
    </xf>
    <xf numFmtId="2" fontId="1" fillId="0" borderId="3" xfId="13" applyNumberFormat="1" applyBorder="1" applyAlignment="1">
      <alignment horizontal="center" vertical="center"/>
    </xf>
    <xf numFmtId="0" fontId="1" fillId="4" borderId="3" xfId="13" applyFont="1" applyFill="1" applyBorder="1" applyAlignment="1">
      <alignment horizontal="center" vertical="center"/>
    </xf>
    <xf numFmtId="164" fontId="29" fillId="0" borderId="3" xfId="13" applyNumberFormat="1" applyFont="1" applyBorder="1" applyAlignment="1">
      <alignment horizontal="left" vertical="center" wrapText="1"/>
    </xf>
    <xf numFmtId="164" fontId="33" fillId="0" borderId="0" xfId="13" applyNumberFormat="1" applyFont="1" applyBorder="1" applyAlignment="1">
      <alignment horizontal="center" vertical="center" wrapText="1"/>
    </xf>
    <xf numFmtId="0" fontId="56" fillId="0" borderId="0" xfId="13" applyFont="1" applyBorder="1" applyAlignment="1">
      <alignment horizontal="center" vertical="center"/>
    </xf>
    <xf numFmtId="164" fontId="33" fillId="0" borderId="4" xfId="13" applyNumberFormat="1" applyFont="1" applyBorder="1" applyAlignment="1">
      <alignment horizontal="center" vertical="center" wrapText="1"/>
    </xf>
    <xf numFmtId="0" fontId="34" fillId="0" borderId="0" xfId="13" applyFont="1" applyBorder="1" applyAlignment="1">
      <alignment horizontal="center" vertical="center"/>
    </xf>
    <xf numFmtId="0" fontId="35" fillId="0" borderId="3" xfId="13" applyFont="1" applyBorder="1" applyAlignment="1">
      <alignment horizontal="center" vertical="center"/>
    </xf>
    <xf numFmtId="164" fontId="26" fillId="0" borderId="0" xfId="13" applyNumberFormat="1" applyFont="1" applyBorder="1" applyAlignment="1">
      <alignment horizontal="center" vertical="center" wrapText="1"/>
    </xf>
    <xf numFmtId="0" fontId="35" fillId="0" borderId="0" xfId="13" applyFont="1" applyBorder="1" applyAlignment="1">
      <alignment horizontal="center" vertical="center"/>
    </xf>
    <xf numFmtId="0" fontId="27" fillId="0" borderId="0" xfId="13" applyFont="1" applyBorder="1" applyAlignment="1">
      <alignment horizontal="center" vertical="center"/>
    </xf>
    <xf numFmtId="2" fontId="1" fillId="0" borderId="0" xfId="13" applyNumberFormat="1" applyFill="1" applyBorder="1" applyAlignment="1">
      <alignment horizontal="center" vertical="center"/>
    </xf>
    <xf numFmtId="0" fontId="1" fillId="0" borderId="0" xfId="13" applyBorder="1" applyAlignment="1">
      <alignment horizontal="center" vertical="center"/>
    </xf>
    <xf numFmtId="164" fontId="36" fillId="0" borderId="3" xfId="13" applyNumberFormat="1" applyFont="1" applyBorder="1" applyAlignment="1">
      <alignment horizontal="center" vertical="center" wrapText="1"/>
    </xf>
    <xf numFmtId="1" fontId="1" fillId="0" borderId="3" xfId="13" applyNumberFormat="1" applyBorder="1" applyAlignment="1">
      <alignment horizontal="center" vertical="center"/>
    </xf>
    <xf numFmtId="0" fontId="29" fillId="0" borderId="3" xfId="13" applyNumberFormat="1" applyFont="1" applyBorder="1" applyAlignment="1">
      <alignment horizontal="center" vertical="center" wrapText="1"/>
    </xf>
    <xf numFmtId="2" fontId="1" fillId="4" borderId="0" xfId="13" applyNumberFormat="1" applyFill="1" applyBorder="1" applyAlignment="1">
      <alignment horizontal="center" vertical="center"/>
    </xf>
    <xf numFmtId="164" fontId="12" fillId="0" borderId="0" xfId="13" applyNumberFormat="1" applyFont="1" applyBorder="1" applyAlignment="1">
      <alignment horizontal="center" vertical="center" wrapText="1"/>
    </xf>
    <xf numFmtId="0" fontId="4" fillId="0" borderId="0" xfId="13" applyFont="1" applyBorder="1" applyAlignment="1">
      <alignment horizontal="center" vertical="center"/>
    </xf>
    <xf numFmtId="0" fontId="1" fillId="0" borderId="0" xfId="13" applyFill="1" applyBorder="1" applyAlignment="1">
      <alignment horizontal="center" vertical="center"/>
    </xf>
    <xf numFmtId="2" fontId="1" fillId="3" borderId="0" xfId="13" applyNumberFormat="1" applyFill="1" applyBorder="1" applyAlignment="1">
      <alignment horizontal="center" vertical="center"/>
    </xf>
    <xf numFmtId="0" fontId="1" fillId="0" borderId="0" xfId="13" applyBorder="1" applyAlignment="1"/>
    <xf numFmtId="164" fontId="37" fillId="0" borderId="0" xfId="13" applyNumberFormat="1" applyFont="1" applyFill="1" applyBorder="1" applyAlignment="1">
      <alignment horizontal="left" vertical="center" wrapText="1"/>
    </xf>
    <xf numFmtId="164" fontId="37" fillId="0" borderId="0" xfId="13" applyNumberFormat="1" applyFont="1" applyBorder="1" applyAlignment="1">
      <alignment horizontal="center" vertical="center" wrapText="1"/>
    </xf>
    <xf numFmtId="2" fontId="4" fillId="0" borderId="0" xfId="13" applyNumberFormat="1" applyFont="1" applyBorder="1" applyAlignment="1">
      <alignment horizontal="center" vertical="center"/>
    </xf>
    <xf numFmtId="164" fontId="10" fillId="0" borderId="0" xfId="13" applyNumberFormat="1" applyFont="1" applyBorder="1" applyAlignment="1">
      <alignment vertical="center" wrapText="1"/>
    </xf>
    <xf numFmtId="164" fontId="11" fillId="0" borderId="0" xfId="13" applyNumberFormat="1" applyFont="1" applyBorder="1" applyAlignment="1">
      <alignment horizontal="left" vertical="center" wrapText="1"/>
    </xf>
    <xf numFmtId="164" fontId="15" fillId="0" borderId="0" xfId="13" applyNumberFormat="1" applyFont="1" applyBorder="1" applyAlignment="1">
      <alignment horizontal="left" vertical="center" wrapText="1"/>
    </xf>
    <xf numFmtId="0" fontId="1" fillId="0" borderId="0" xfId="13" applyBorder="1" applyAlignment="1">
      <alignment horizontal="center"/>
    </xf>
    <xf numFmtId="0" fontId="1" fillId="0" borderId="0" xfId="13" applyBorder="1"/>
    <xf numFmtId="2" fontId="1" fillId="0" borderId="0" xfId="13" applyNumberFormat="1" applyFill="1" applyBorder="1"/>
    <xf numFmtId="0" fontId="1" fillId="0" borderId="3" xfId="13" applyBorder="1"/>
    <xf numFmtId="0" fontId="0" fillId="0" borderId="3" xfId="0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0" fontId="50" fillId="0" borderId="3" xfId="4" applyFont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0" fontId="0" fillId="0" borderId="3" xfId="13" applyFont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0" fontId="50" fillId="0" borderId="3" xfId="4" applyFont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21" fillId="0" borderId="3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0" fontId="52" fillId="0" borderId="3" xfId="4" applyFont="1" applyFill="1" applyBorder="1" applyAlignment="1">
      <alignment horizontal="center"/>
    </xf>
    <xf numFmtId="0" fontId="39" fillId="0" borderId="7" xfId="4" applyFont="1" applyBorder="1" applyAlignment="1">
      <alignment horizontal="center" vertical="center" wrapText="1"/>
    </xf>
    <xf numFmtId="0" fontId="40" fillId="0" borderId="8" xfId="4" applyFont="1" applyBorder="1"/>
    <xf numFmtId="0" fontId="40" fillId="0" borderId="9" xfId="4" applyFont="1" applyBorder="1"/>
    <xf numFmtId="0" fontId="48" fillId="0" borderId="7" xfId="4" applyFont="1" applyBorder="1" applyAlignment="1">
      <alignment horizontal="center" vertical="center" wrapText="1"/>
    </xf>
    <xf numFmtId="0" fontId="48" fillId="0" borderId="8" xfId="4" applyFont="1" applyBorder="1" applyAlignment="1">
      <alignment horizontal="center" vertical="center" wrapText="1"/>
    </xf>
    <xf numFmtId="0" fontId="48" fillId="0" borderId="9" xfId="4" applyFont="1" applyBorder="1" applyAlignment="1">
      <alignment horizontal="center" vertical="center" wrapText="1"/>
    </xf>
    <xf numFmtId="0" fontId="50" fillId="0" borderId="3" xfId="4" applyFont="1" applyBorder="1" applyAlignment="1">
      <alignment horizontal="center" vertical="center"/>
    </xf>
    <xf numFmtId="0" fontId="52" fillId="0" borderId="4" xfId="4" applyFont="1" applyFill="1" applyBorder="1" applyAlignment="1">
      <alignment horizontal="center" vertical="center"/>
    </xf>
    <xf numFmtId="0" fontId="52" fillId="0" borderId="6" xfId="4" applyFont="1" applyFill="1" applyBorder="1" applyAlignment="1">
      <alignment horizontal="center" vertical="center"/>
    </xf>
    <xf numFmtId="0" fontId="52" fillId="0" borderId="5" xfId="4" applyFont="1" applyFill="1" applyBorder="1" applyAlignment="1">
      <alignment horizontal="center" vertical="center"/>
    </xf>
    <xf numFmtId="0" fontId="68" fillId="0" borderId="3" xfId="0" applyFont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0" fontId="58" fillId="0" borderId="0" xfId="0" applyFont="1" applyFill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59" fillId="0" borderId="2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3" fillId="0" borderId="2" xfId="0" applyFont="1" applyFill="1" applyBorder="1" applyAlignment="1">
      <alignment horizontal="center" vertical="center"/>
    </xf>
    <xf numFmtId="0" fontId="53" fillId="0" borderId="20" xfId="0" applyFont="1" applyFill="1" applyBorder="1" applyAlignment="1">
      <alignment horizontal="center" vertical="center" wrapText="1"/>
    </xf>
    <xf numFmtId="0" fontId="53" fillId="0" borderId="21" xfId="0" applyFont="1" applyFill="1" applyBorder="1" applyAlignment="1">
      <alignment horizontal="center" vertical="center" wrapText="1"/>
    </xf>
    <xf numFmtId="164" fontId="23" fillId="0" borderId="3" xfId="13" applyNumberFormat="1" applyFont="1" applyBorder="1" applyAlignment="1">
      <alignment horizontal="center" vertical="center" wrapText="1"/>
    </xf>
    <xf numFmtId="0" fontId="1" fillId="0" borderId="3" xfId="13" applyBorder="1" applyAlignment="1">
      <alignment horizontal="center" vertical="center" wrapText="1"/>
    </xf>
    <xf numFmtId="164" fontId="6" fillId="0" borderId="0" xfId="13" applyNumberFormat="1" applyFont="1" applyBorder="1" applyAlignment="1">
      <alignment horizontal="center" vertical="center" wrapText="1"/>
    </xf>
    <xf numFmtId="164" fontId="9" fillId="0" borderId="2" xfId="13" applyNumberFormat="1" applyFont="1" applyBorder="1" applyAlignment="1">
      <alignment horizontal="center" vertical="center"/>
    </xf>
    <xf numFmtId="164" fontId="10" fillId="0" borderId="0" xfId="13" applyNumberFormat="1" applyFont="1" applyBorder="1" applyAlignment="1">
      <alignment horizontal="center" vertical="center"/>
    </xf>
    <xf numFmtId="164" fontId="10" fillId="0" borderId="3" xfId="13" applyNumberFormat="1" applyFont="1" applyBorder="1" applyAlignment="1">
      <alignment horizontal="center" vertical="center" wrapText="1"/>
    </xf>
    <xf numFmtId="164" fontId="10" fillId="0" borderId="4" xfId="13" applyNumberFormat="1" applyFont="1" applyBorder="1" applyAlignment="1">
      <alignment horizontal="center" wrapText="1"/>
    </xf>
    <xf numFmtId="164" fontId="10" fillId="0" borderId="5" xfId="13" applyNumberFormat="1" applyFont="1" applyBorder="1" applyAlignment="1">
      <alignment horizontal="center" wrapText="1"/>
    </xf>
    <xf numFmtId="164" fontId="21" fillId="0" borderId="3" xfId="13" applyNumberFormat="1" applyFont="1" applyBorder="1" applyAlignment="1">
      <alignment horizontal="center" vertical="center" wrapText="1"/>
    </xf>
    <xf numFmtId="164" fontId="10" fillId="0" borderId="4" xfId="13" applyNumberFormat="1" applyFont="1" applyBorder="1" applyAlignment="1">
      <alignment horizontal="center" vertical="center" wrapText="1"/>
    </xf>
    <xf numFmtId="164" fontId="10" fillId="0" borderId="6" xfId="13" applyNumberFormat="1" applyFont="1" applyBorder="1" applyAlignment="1">
      <alignment horizontal="center" vertical="center" wrapText="1"/>
    </xf>
    <xf numFmtId="164" fontId="10" fillId="0" borderId="5" xfId="13" applyNumberFormat="1" applyFont="1" applyBorder="1" applyAlignment="1">
      <alignment horizontal="center" vertical="center" wrapText="1"/>
    </xf>
    <xf numFmtId="1" fontId="14" fillId="0" borderId="3" xfId="13" applyNumberFormat="1" applyFont="1" applyBorder="1" applyAlignment="1">
      <alignment horizontal="center" vertical="center" wrapText="1"/>
    </xf>
    <xf numFmtId="164" fontId="10" fillId="0" borderId="0" xfId="13" applyNumberFormat="1" applyFont="1" applyBorder="1" applyAlignment="1">
      <alignment horizontal="center" vertical="center" wrapText="1"/>
    </xf>
    <xf numFmtId="0" fontId="10" fillId="0" borderId="0" xfId="13" applyFont="1" applyBorder="1" applyAlignment="1">
      <alignment horizontal="center"/>
    </xf>
    <xf numFmtId="0" fontId="1" fillId="0" borderId="3" xfId="13" applyBorder="1" applyAlignment="1">
      <alignment horizontal="center" vertical="center"/>
    </xf>
    <xf numFmtId="0" fontId="1" fillId="0" borderId="3" xfId="13" applyFont="1" applyBorder="1" applyAlignment="1">
      <alignment horizontal="center" vertical="center"/>
    </xf>
    <xf numFmtId="164" fontId="12" fillId="0" borderId="3" xfId="13" applyNumberFormat="1" applyFont="1" applyBorder="1" applyAlignment="1">
      <alignment horizontal="center" vertical="center" wrapText="1"/>
    </xf>
    <xf numFmtId="2" fontId="1" fillId="4" borderId="3" xfId="13" applyNumberForma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0" fillId="0" borderId="3" xfId="13" applyFont="1" applyBorder="1" applyAlignment="1">
      <alignment horizontal="center" vertical="center" wrapText="1"/>
    </xf>
    <xf numFmtId="0" fontId="0" fillId="0" borderId="3" xfId="13" applyFont="1" applyBorder="1" applyAlignment="1">
      <alignment horizontal="center" vertical="center"/>
    </xf>
    <xf numFmtId="164" fontId="12" fillId="0" borderId="4" xfId="13" applyNumberFormat="1" applyFont="1" applyBorder="1" applyAlignment="1">
      <alignment horizontal="center" vertical="center" wrapText="1"/>
    </xf>
    <xf numFmtId="164" fontId="12" fillId="0" borderId="5" xfId="13" applyNumberFormat="1" applyFont="1" applyBorder="1" applyAlignment="1">
      <alignment horizontal="center" vertical="center" wrapText="1"/>
    </xf>
  </cellXfs>
  <cellStyles count="18">
    <cellStyle name="Calculation" xfId="1" builtinId="22"/>
    <cellStyle name="Normal" xfId="0" builtinId="0"/>
    <cellStyle name="Normal 10" xfId="2"/>
    <cellStyle name="Normal 11" xfId="3"/>
    <cellStyle name="Normal 12" xfId="4"/>
    <cellStyle name="Normal 13" xfId="14"/>
    <cellStyle name="Normal 14" xfId="15"/>
    <cellStyle name="Normal 15" xfId="16"/>
    <cellStyle name="Normal 15 2" xfId="13"/>
    <cellStyle name="Normal 16" xfId="17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9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26" Type="http://schemas.openxmlformats.org/officeDocument/2006/relationships/control" Target="../activeX/activeX24.xml"/><Relationship Id="rId39" Type="http://schemas.openxmlformats.org/officeDocument/2006/relationships/control" Target="../activeX/activeX37.xml"/><Relationship Id="rId21" Type="http://schemas.openxmlformats.org/officeDocument/2006/relationships/control" Target="../activeX/activeX19.xml"/><Relationship Id="rId34" Type="http://schemas.openxmlformats.org/officeDocument/2006/relationships/control" Target="../activeX/activeX32.xml"/><Relationship Id="rId42" Type="http://schemas.openxmlformats.org/officeDocument/2006/relationships/control" Target="../activeX/activeX40.xml"/><Relationship Id="rId47" Type="http://schemas.openxmlformats.org/officeDocument/2006/relationships/control" Target="../activeX/activeX45.xml"/><Relationship Id="rId50" Type="http://schemas.openxmlformats.org/officeDocument/2006/relationships/control" Target="../activeX/activeX48.xml"/><Relationship Id="rId55" Type="http://schemas.openxmlformats.org/officeDocument/2006/relationships/control" Target="../activeX/activeX53.xml"/><Relationship Id="rId63" Type="http://schemas.openxmlformats.org/officeDocument/2006/relationships/control" Target="../activeX/activeX61.xml"/><Relationship Id="rId68" Type="http://schemas.openxmlformats.org/officeDocument/2006/relationships/control" Target="../activeX/activeX66.xml"/><Relationship Id="rId76" Type="http://schemas.openxmlformats.org/officeDocument/2006/relationships/control" Target="../activeX/activeX74.xml"/><Relationship Id="rId7" Type="http://schemas.openxmlformats.org/officeDocument/2006/relationships/control" Target="../activeX/activeX5.xml"/><Relationship Id="rId71" Type="http://schemas.openxmlformats.org/officeDocument/2006/relationships/control" Target="../activeX/activeX69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4.xml"/><Relationship Id="rId29" Type="http://schemas.openxmlformats.org/officeDocument/2006/relationships/control" Target="../activeX/activeX27.xml"/><Relationship Id="rId11" Type="http://schemas.openxmlformats.org/officeDocument/2006/relationships/control" Target="../activeX/activeX9.xml"/><Relationship Id="rId24" Type="http://schemas.openxmlformats.org/officeDocument/2006/relationships/control" Target="../activeX/activeX22.xml"/><Relationship Id="rId32" Type="http://schemas.openxmlformats.org/officeDocument/2006/relationships/control" Target="../activeX/activeX30.xml"/><Relationship Id="rId37" Type="http://schemas.openxmlformats.org/officeDocument/2006/relationships/control" Target="../activeX/activeX35.xml"/><Relationship Id="rId40" Type="http://schemas.openxmlformats.org/officeDocument/2006/relationships/control" Target="../activeX/activeX38.xml"/><Relationship Id="rId45" Type="http://schemas.openxmlformats.org/officeDocument/2006/relationships/control" Target="../activeX/activeX43.xml"/><Relationship Id="rId53" Type="http://schemas.openxmlformats.org/officeDocument/2006/relationships/control" Target="../activeX/activeX51.xml"/><Relationship Id="rId58" Type="http://schemas.openxmlformats.org/officeDocument/2006/relationships/control" Target="../activeX/activeX56.xml"/><Relationship Id="rId66" Type="http://schemas.openxmlformats.org/officeDocument/2006/relationships/control" Target="../activeX/activeX64.xml"/><Relationship Id="rId74" Type="http://schemas.openxmlformats.org/officeDocument/2006/relationships/control" Target="../activeX/activeX72.xml"/><Relationship Id="rId79" Type="http://schemas.openxmlformats.org/officeDocument/2006/relationships/control" Target="../activeX/activeX77.xml"/><Relationship Id="rId5" Type="http://schemas.openxmlformats.org/officeDocument/2006/relationships/control" Target="../activeX/activeX3.xml"/><Relationship Id="rId61" Type="http://schemas.openxmlformats.org/officeDocument/2006/relationships/control" Target="../activeX/activeX59.xml"/><Relationship Id="rId82" Type="http://schemas.openxmlformats.org/officeDocument/2006/relationships/control" Target="../activeX/activeX80.xml"/><Relationship Id="rId10" Type="http://schemas.openxmlformats.org/officeDocument/2006/relationships/control" Target="../activeX/activeX8.xml"/><Relationship Id="rId19" Type="http://schemas.openxmlformats.org/officeDocument/2006/relationships/control" Target="../activeX/activeX17.xml"/><Relationship Id="rId31" Type="http://schemas.openxmlformats.org/officeDocument/2006/relationships/control" Target="../activeX/activeX29.xml"/><Relationship Id="rId44" Type="http://schemas.openxmlformats.org/officeDocument/2006/relationships/control" Target="../activeX/activeX42.xml"/><Relationship Id="rId52" Type="http://schemas.openxmlformats.org/officeDocument/2006/relationships/control" Target="../activeX/activeX50.xml"/><Relationship Id="rId60" Type="http://schemas.openxmlformats.org/officeDocument/2006/relationships/control" Target="../activeX/activeX58.xml"/><Relationship Id="rId65" Type="http://schemas.openxmlformats.org/officeDocument/2006/relationships/control" Target="../activeX/activeX63.xml"/><Relationship Id="rId73" Type="http://schemas.openxmlformats.org/officeDocument/2006/relationships/control" Target="../activeX/activeX71.xml"/><Relationship Id="rId78" Type="http://schemas.openxmlformats.org/officeDocument/2006/relationships/control" Target="../activeX/activeX76.xml"/><Relationship Id="rId81" Type="http://schemas.openxmlformats.org/officeDocument/2006/relationships/control" Target="../activeX/activeX79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Relationship Id="rId22" Type="http://schemas.openxmlformats.org/officeDocument/2006/relationships/control" Target="../activeX/activeX20.xml"/><Relationship Id="rId27" Type="http://schemas.openxmlformats.org/officeDocument/2006/relationships/control" Target="../activeX/activeX25.xml"/><Relationship Id="rId30" Type="http://schemas.openxmlformats.org/officeDocument/2006/relationships/control" Target="../activeX/activeX28.xml"/><Relationship Id="rId35" Type="http://schemas.openxmlformats.org/officeDocument/2006/relationships/control" Target="../activeX/activeX33.xml"/><Relationship Id="rId43" Type="http://schemas.openxmlformats.org/officeDocument/2006/relationships/control" Target="../activeX/activeX41.xml"/><Relationship Id="rId48" Type="http://schemas.openxmlformats.org/officeDocument/2006/relationships/control" Target="../activeX/activeX46.xml"/><Relationship Id="rId56" Type="http://schemas.openxmlformats.org/officeDocument/2006/relationships/control" Target="../activeX/activeX54.xml"/><Relationship Id="rId64" Type="http://schemas.openxmlformats.org/officeDocument/2006/relationships/control" Target="../activeX/activeX62.xml"/><Relationship Id="rId69" Type="http://schemas.openxmlformats.org/officeDocument/2006/relationships/control" Target="../activeX/activeX67.xml"/><Relationship Id="rId77" Type="http://schemas.openxmlformats.org/officeDocument/2006/relationships/control" Target="../activeX/activeX75.xml"/><Relationship Id="rId8" Type="http://schemas.openxmlformats.org/officeDocument/2006/relationships/control" Target="../activeX/activeX6.xml"/><Relationship Id="rId51" Type="http://schemas.openxmlformats.org/officeDocument/2006/relationships/control" Target="../activeX/activeX49.xml"/><Relationship Id="rId72" Type="http://schemas.openxmlformats.org/officeDocument/2006/relationships/control" Target="../activeX/activeX70.xml"/><Relationship Id="rId80" Type="http://schemas.openxmlformats.org/officeDocument/2006/relationships/control" Target="../activeX/activeX78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25" Type="http://schemas.openxmlformats.org/officeDocument/2006/relationships/control" Target="../activeX/activeX23.xml"/><Relationship Id="rId33" Type="http://schemas.openxmlformats.org/officeDocument/2006/relationships/control" Target="../activeX/activeX31.xml"/><Relationship Id="rId38" Type="http://schemas.openxmlformats.org/officeDocument/2006/relationships/control" Target="../activeX/activeX36.xml"/><Relationship Id="rId46" Type="http://schemas.openxmlformats.org/officeDocument/2006/relationships/control" Target="../activeX/activeX44.xml"/><Relationship Id="rId59" Type="http://schemas.openxmlformats.org/officeDocument/2006/relationships/control" Target="../activeX/activeX57.xml"/><Relationship Id="rId67" Type="http://schemas.openxmlformats.org/officeDocument/2006/relationships/control" Target="../activeX/activeX65.xml"/><Relationship Id="rId20" Type="http://schemas.openxmlformats.org/officeDocument/2006/relationships/control" Target="../activeX/activeX18.xml"/><Relationship Id="rId41" Type="http://schemas.openxmlformats.org/officeDocument/2006/relationships/control" Target="../activeX/activeX39.xml"/><Relationship Id="rId54" Type="http://schemas.openxmlformats.org/officeDocument/2006/relationships/control" Target="../activeX/activeX52.xml"/><Relationship Id="rId62" Type="http://schemas.openxmlformats.org/officeDocument/2006/relationships/control" Target="../activeX/activeX60.xml"/><Relationship Id="rId70" Type="http://schemas.openxmlformats.org/officeDocument/2006/relationships/control" Target="../activeX/activeX68.xml"/><Relationship Id="rId75" Type="http://schemas.openxmlformats.org/officeDocument/2006/relationships/control" Target="../activeX/activeX73.xml"/><Relationship Id="rId83" Type="http://schemas.openxmlformats.org/officeDocument/2006/relationships/control" Target="../activeX/activeX8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15" Type="http://schemas.openxmlformats.org/officeDocument/2006/relationships/control" Target="../activeX/activeX13.xml"/><Relationship Id="rId23" Type="http://schemas.openxmlformats.org/officeDocument/2006/relationships/control" Target="../activeX/activeX21.xml"/><Relationship Id="rId28" Type="http://schemas.openxmlformats.org/officeDocument/2006/relationships/control" Target="../activeX/activeX26.xml"/><Relationship Id="rId36" Type="http://schemas.openxmlformats.org/officeDocument/2006/relationships/control" Target="../activeX/activeX34.xml"/><Relationship Id="rId49" Type="http://schemas.openxmlformats.org/officeDocument/2006/relationships/control" Target="../activeX/activeX47.xml"/><Relationship Id="rId57" Type="http://schemas.openxmlformats.org/officeDocument/2006/relationships/control" Target="../activeX/activeX55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BU275"/>
  <sheetViews>
    <sheetView tabSelected="1" topLeftCell="G38" zoomScale="90" zoomScaleNormal="90" zoomScaleSheetLayoutView="110" workbookViewId="0">
      <selection activeCell="Q64" sqref="Q64"/>
    </sheetView>
  </sheetViews>
  <sheetFormatPr defaultColWidth="14.42578125" defaultRowHeight="15" customHeight="1"/>
  <cols>
    <col min="1" max="1" width="10.5703125" style="15" customWidth="1"/>
    <col min="2" max="2" width="12.85546875" style="15" customWidth="1"/>
    <col min="3" max="3" width="28.85546875" style="15" customWidth="1"/>
    <col min="4" max="4" width="9.85546875" style="15" customWidth="1"/>
    <col min="5" max="5" width="8.85546875" style="15" customWidth="1"/>
    <col min="6" max="6" width="12.42578125" style="15" customWidth="1"/>
    <col min="7" max="7" width="20.7109375" style="15" customWidth="1"/>
    <col min="8" max="8" width="8.7109375" style="15" customWidth="1"/>
    <col min="9" max="9" width="10.85546875" style="15" bestFit="1" customWidth="1"/>
    <col min="10" max="10" width="8.7109375" style="15" customWidth="1"/>
    <col min="11" max="11" width="10.7109375" style="15" customWidth="1"/>
    <col min="12" max="12" width="14.42578125" style="15"/>
    <col min="13" max="13" width="16.7109375" style="15" bestFit="1" customWidth="1"/>
    <col min="14" max="14" width="20.85546875" style="15" customWidth="1"/>
    <col min="15" max="15" width="18.7109375" style="15" bestFit="1" customWidth="1"/>
    <col min="16" max="16" width="14.42578125" style="15"/>
    <col min="17" max="17" width="14.140625" style="15" bestFit="1" customWidth="1"/>
    <col min="18" max="18" width="16.7109375" style="15" customWidth="1"/>
    <col min="19" max="19" width="10.7109375" style="15" customWidth="1"/>
    <col min="20" max="16384" width="14.42578125" style="15"/>
  </cols>
  <sheetData>
    <row r="1" spans="1:23" ht="20.25" customHeight="1">
      <c r="A1" s="502" t="s">
        <v>95</v>
      </c>
      <c r="B1" s="503"/>
      <c r="C1" s="503"/>
      <c r="D1" s="503"/>
      <c r="E1" s="503"/>
      <c r="F1" s="503"/>
      <c r="G1" s="504"/>
      <c r="I1" s="16"/>
    </row>
    <row r="2" spans="1:23" ht="27">
      <c r="A2" s="17" t="s">
        <v>96</v>
      </c>
      <c r="B2" s="17" t="s">
        <v>97</v>
      </c>
      <c r="C2" s="17" t="s">
        <v>98</v>
      </c>
      <c r="D2" s="17" t="s">
        <v>99</v>
      </c>
      <c r="E2" s="17" t="s">
        <v>100</v>
      </c>
      <c r="F2" s="17" t="s">
        <v>101</v>
      </c>
      <c r="G2" s="17" t="s">
        <v>102</v>
      </c>
    </row>
    <row r="3" spans="1:23" ht="43.5" customHeight="1">
      <c r="A3" s="18"/>
      <c r="B3" s="19"/>
      <c r="C3" s="20"/>
      <c r="D3" s="18"/>
      <c r="E3" s="18"/>
      <c r="F3" s="18"/>
      <c r="G3" s="21" t="s">
        <v>103</v>
      </c>
    </row>
    <row r="4" spans="1:23" ht="12" customHeight="1">
      <c r="A4" s="18"/>
      <c r="B4" s="19"/>
      <c r="C4" s="20"/>
      <c r="D4" s="18"/>
      <c r="E4" s="18"/>
      <c r="F4" s="18"/>
      <c r="G4" s="22"/>
    </row>
    <row r="5" spans="1:23">
      <c r="A5" s="18"/>
      <c r="B5" s="19"/>
      <c r="C5" s="20"/>
      <c r="D5" s="18"/>
      <c r="E5" s="18"/>
      <c r="F5" s="18"/>
      <c r="G5" s="22"/>
      <c r="I5" s="23"/>
      <c r="L5" s="23"/>
      <c r="M5" s="23"/>
      <c r="N5" s="23"/>
      <c r="O5" s="23"/>
      <c r="P5" s="23"/>
      <c r="Q5" s="23"/>
      <c r="R5" s="23"/>
    </row>
    <row r="6" spans="1:23" ht="18.75">
      <c r="A6" s="18"/>
      <c r="B6" s="19"/>
      <c r="C6" s="24" t="s">
        <v>104</v>
      </c>
      <c r="D6" s="18"/>
      <c r="E6" s="18"/>
      <c r="F6" s="18"/>
      <c r="G6" s="22"/>
      <c r="I6" s="23"/>
      <c r="L6" s="23"/>
      <c r="M6" s="23"/>
      <c r="N6" s="23"/>
      <c r="O6" s="23"/>
      <c r="P6" s="23"/>
      <c r="Q6" s="23"/>
      <c r="R6" s="23"/>
    </row>
    <row r="7" spans="1:23" ht="13.5" customHeight="1">
      <c r="A7" s="18">
        <v>57</v>
      </c>
      <c r="B7" s="19">
        <v>6</v>
      </c>
      <c r="C7" s="20" t="s">
        <v>105</v>
      </c>
      <c r="D7" s="18">
        <v>13</v>
      </c>
      <c r="E7" s="18">
        <v>2</v>
      </c>
      <c r="F7" s="18">
        <v>26</v>
      </c>
      <c r="G7" s="22" t="s">
        <v>106</v>
      </c>
      <c r="I7" s="23"/>
      <c r="L7" s="23"/>
      <c r="M7" s="23"/>
      <c r="N7" s="23"/>
      <c r="O7" s="23"/>
      <c r="P7" s="23"/>
      <c r="Q7" s="23"/>
      <c r="R7" s="23"/>
    </row>
    <row r="8" spans="1:23" ht="13.5" customHeight="1">
      <c r="A8" s="18">
        <v>58</v>
      </c>
      <c r="B8" s="19">
        <v>14</v>
      </c>
      <c r="C8" s="21" t="s">
        <v>107</v>
      </c>
      <c r="D8" s="18">
        <v>218</v>
      </c>
      <c r="E8" s="18">
        <v>6</v>
      </c>
      <c r="F8" s="18">
        <v>218</v>
      </c>
      <c r="G8" s="22" t="s">
        <v>106</v>
      </c>
      <c r="I8" s="23" t="s">
        <v>108</v>
      </c>
      <c r="J8" s="23"/>
      <c r="K8" s="25"/>
      <c r="L8" s="25"/>
      <c r="M8" s="25"/>
      <c r="N8" s="25"/>
      <c r="O8" s="26"/>
      <c r="R8" s="23"/>
      <c r="S8" s="23"/>
      <c r="T8" s="23"/>
      <c r="U8" s="23"/>
      <c r="W8" s="23"/>
    </row>
    <row r="9" spans="1:23" ht="13.5" customHeight="1">
      <c r="A9" s="18"/>
      <c r="B9" s="19"/>
      <c r="D9" s="18"/>
      <c r="E9" s="18"/>
      <c r="F9" s="18"/>
      <c r="G9" s="22"/>
      <c r="M9" s="23"/>
    </row>
    <row r="10" spans="1:23" ht="18.75">
      <c r="A10" s="18"/>
      <c r="B10" s="19"/>
      <c r="C10" s="27" t="s">
        <v>12</v>
      </c>
      <c r="D10" s="18"/>
      <c r="E10" s="18"/>
      <c r="F10" s="18"/>
      <c r="G10" s="22"/>
      <c r="M10" s="23"/>
    </row>
    <row r="11" spans="1:23" ht="13.5" customHeight="1">
      <c r="A11" s="18">
        <v>35</v>
      </c>
      <c r="B11" s="19">
        <v>12.3</v>
      </c>
      <c r="C11" s="21" t="s">
        <v>109</v>
      </c>
      <c r="D11" s="18">
        <v>54.8</v>
      </c>
      <c r="E11" s="18">
        <v>2</v>
      </c>
      <c r="F11" s="18">
        <f>D11</f>
        <v>54.8</v>
      </c>
      <c r="G11" s="22" t="s">
        <v>106</v>
      </c>
      <c r="I11" s="23"/>
      <c r="L11" s="25"/>
      <c r="M11" s="23"/>
    </row>
    <row r="12" spans="1:23" ht="13.5" customHeight="1">
      <c r="A12" s="28">
        <v>30</v>
      </c>
      <c r="B12" s="29">
        <v>13</v>
      </c>
      <c r="C12" s="21" t="s">
        <v>110</v>
      </c>
      <c r="D12" s="28">
        <v>28.16</v>
      </c>
      <c r="E12" s="28">
        <v>2</v>
      </c>
      <c r="F12" s="28">
        <f>E12*D12</f>
        <v>56.32</v>
      </c>
      <c r="G12" s="30" t="s">
        <v>106</v>
      </c>
      <c r="I12" s="23"/>
      <c r="L12" s="25"/>
      <c r="M12" s="23"/>
    </row>
    <row r="13" spans="1:23" ht="13.5" customHeight="1">
      <c r="A13" s="18" t="s">
        <v>111</v>
      </c>
      <c r="B13" s="19">
        <v>5.3</v>
      </c>
      <c r="C13" s="21" t="s">
        <v>112</v>
      </c>
      <c r="D13" s="18">
        <v>444.78</v>
      </c>
      <c r="E13" s="18">
        <v>13</v>
      </c>
      <c r="F13" s="18">
        <v>444.78</v>
      </c>
      <c r="G13" s="22" t="s">
        <v>106</v>
      </c>
      <c r="I13" s="23" t="s">
        <v>113</v>
      </c>
      <c r="J13" s="15" t="s">
        <v>114</v>
      </c>
      <c r="K13" s="15" t="s">
        <v>115</v>
      </c>
      <c r="L13" s="25"/>
      <c r="M13" s="23"/>
    </row>
    <row r="14" spans="1:23" ht="40.5">
      <c r="A14" s="18" t="s">
        <v>116</v>
      </c>
      <c r="B14" s="19">
        <v>18.45</v>
      </c>
      <c r="C14" s="21" t="s">
        <v>117</v>
      </c>
      <c r="D14" s="18">
        <v>85.04</v>
      </c>
      <c r="E14" s="18">
        <v>0</v>
      </c>
      <c r="F14" s="18">
        <v>10</v>
      </c>
      <c r="G14" s="21" t="s">
        <v>118</v>
      </c>
    </row>
    <row r="15" spans="1:23">
      <c r="A15" s="18">
        <v>70</v>
      </c>
      <c r="B15" s="19">
        <v>5.45</v>
      </c>
      <c r="C15" s="31" t="s">
        <v>119</v>
      </c>
      <c r="D15" s="18">
        <v>204.32</v>
      </c>
      <c r="E15" s="18">
        <v>8</v>
      </c>
      <c r="F15" s="18">
        <v>204.32</v>
      </c>
      <c r="G15" s="22" t="s">
        <v>106</v>
      </c>
    </row>
    <row r="16" spans="1:23">
      <c r="A16" s="18">
        <v>71</v>
      </c>
      <c r="B16" s="19">
        <v>5.3</v>
      </c>
      <c r="C16" s="21" t="s">
        <v>120</v>
      </c>
      <c r="D16" s="18">
        <v>41.62</v>
      </c>
      <c r="E16" s="18">
        <v>2</v>
      </c>
      <c r="F16" s="18">
        <f>E16*D16</f>
        <v>83.24</v>
      </c>
      <c r="G16" s="22" t="s">
        <v>106</v>
      </c>
    </row>
    <row r="17" spans="1:17" ht="13.5" customHeight="1">
      <c r="A17" s="28">
        <v>75</v>
      </c>
      <c r="B17" s="29">
        <v>7</v>
      </c>
      <c r="C17" s="32" t="s">
        <v>121</v>
      </c>
      <c r="D17" s="28">
        <v>15.5</v>
      </c>
      <c r="E17" s="28">
        <v>2</v>
      </c>
      <c r="F17" s="28">
        <f>E17*D17</f>
        <v>31</v>
      </c>
      <c r="G17" s="30" t="s">
        <v>106</v>
      </c>
      <c r="I17" s="23"/>
      <c r="K17" s="26"/>
    </row>
    <row r="18" spans="1:17" ht="13.5" customHeight="1">
      <c r="A18" s="18">
        <v>76</v>
      </c>
      <c r="B18" s="19">
        <v>8</v>
      </c>
      <c r="C18" s="21" t="s">
        <v>122</v>
      </c>
      <c r="D18" s="18">
        <v>132.41999999999999</v>
      </c>
      <c r="E18" s="18">
        <v>2</v>
      </c>
      <c r="F18" s="18">
        <f>E18*D18</f>
        <v>264.83999999999997</v>
      </c>
      <c r="G18" s="22" t="s">
        <v>106</v>
      </c>
      <c r="I18" s="23" t="s">
        <v>123</v>
      </c>
      <c r="J18" s="15" t="s">
        <v>114</v>
      </c>
      <c r="K18" s="15" t="s">
        <v>115</v>
      </c>
    </row>
    <row r="19" spans="1:17" ht="13.5" customHeight="1">
      <c r="A19" s="33" t="s">
        <v>124</v>
      </c>
      <c r="B19" s="34">
        <v>13.3</v>
      </c>
      <c r="C19" s="35" t="s">
        <v>125</v>
      </c>
      <c r="D19" s="33">
        <v>424</v>
      </c>
      <c r="E19" s="33">
        <v>6</v>
      </c>
      <c r="F19" s="33">
        <v>424</v>
      </c>
      <c r="G19" s="36" t="s">
        <v>106</v>
      </c>
      <c r="I19" s="23" t="s">
        <v>123</v>
      </c>
      <c r="J19" s="15" t="s">
        <v>114</v>
      </c>
      <c r="K19" s="15" t="s">
        <v>115</v>
      </c>
    </row>
    <row r="20" spans="1:17" ht="13.5" customHeight="1">
      <c r="A20" s="18">
        <v>83</v>
      </c>
      <c r="B20" s="19">
        <v>6</v>
      </c>
      <c r="C20" s="31" t="s">
        <v>126</v>
      </c>
      <c r="D20" s="18">
        <v>215.69</v>
      </c>
      <c r="E20" s="18">
        <v>8</v>
      </c>
      <c r="F20" s="18">
        <f>D20</f>
        <v>215.69</v>
      </c>
      <c r="G20" s="22" t="s">
        <v>106</v>
      </c>
      <c r="I20" s="23" t="s">
        <v>113</v>
      </c>
      <c r="J20" s="15" t="s">
        <v>114</v>
      </c>
      <c r="K20" s="15" t="s">
        <v>115</v>
      </c>
    </row>
    <row r="21" spans="1:17">
      <c r="A21" s="37">
        <v>84</v>
      </c>
      <c r="B21" s="38">
        <v>15.1</v>
      </c>
      <c r="C21" s="39" t="s">
        <v>127</v>
      </c>
      <c r="D21" s="37">
        <v>19.55</v>
      </c>
      <c r="E21" s="37">
        <v>2</v>
      </c>
      <c r="F21" s="37">
        <f>E21*D21</f>
        <v>39.1</v>
      </c>
      <c r="G21" s="22" t="s">
        <v>106</v>
      </c>
    </row>
    <row r="22" spans="1:17" ht="13.5" customHeight="1">
      <c r="A22" s="28">
        <v>86</v>
      </c>
      <c r="B22" s="29">
        <v>15.5</v>
      </c>
      <c r="C22" s="32" t="s">
        <v>128</v>
      </c>
      <c r="D22" s="28">
        <v>17.05</v>
      </c>
      <c r="E22" s="28">
        <v>2</v>
      </c>
      <c r="F22" s="28">
        <v>34.1</v>
      </c>
      <c r="G22" s="22" t="s">
        <v>106</v>
      </c>
      <c r="K22" s="40"/>
      <c r="L22" s="41"/>
      <c r="M22" s="42"/>
      <c r="N22" s="40"/>
      <c r="O22" s="40"/>
      <c r="P22" s="40"/>
      <c r="Q22" s="43"/>
    </row>
    <row r="23" spans="1:17" ht="13.5" customHeight="1">
      <c r="A23" s="28">
        <v>86</v>
      </c>
      <c r="B23" s="29">
        <v>16.55</v>
      </c>
      <c r="C23" s="21" t="s">
        <v>129</v>
      </c>
      <c r="D23" s="28">
        <v>31</v>
      </c>
      <c r="E23" s="28">
        <v>2</v>
      </c>
      <c r="F23" s="28">
        <v>31</v>
      </c>
      <c r="G23" s="30" t="s">
        <v>106</v>
      </c>
      <c r="K23" s="40"/>
      <c r="L23" s="41"/>
      <c r="M23" s="42"/>
      <c r="N23" s="40"/>
      <c r="O23" s="40"/>
      <c r="P23" s="40"/>
      <c r="Q23" s="43"/>
    </row>
    <row r="24" spans="1:17" ht="13.5" customHeight="1">
      <c r="A24" s="28">
        <v>87</v>
      </c>
      <c r="B24" s="29">
        <v>11.15</v>
      </c>
      <c r="C24" s="21" t="s">
        <v>130</v>
      </c>
      <c r="D24" s="28">
        <v>27.17</v>
      </c>
      <c r="E24" s="28">
        <v>2</v>
      </c>
      <c r="F24" s="28">
        <f>E24*D24</f>
        <v>54.34</v>
      </c>
      <c r="G24" s="30" t="s">
        <v>106</v>
      </c>
      <c r="K24" s="40"/>
      <c r="L24" s="41"/>
      <c r="M24" s="42"/>
      <c r="N24" s="40"/>
      <c r="O24" s="40"/>
      <c r="P24" s="40"/>
      <c r="Q24" s="43"/>
    </row>
    <row r="25" spans="1:17" ht="13.5" customHeight="1">
      <c r="A25" s="33">
        <v>89</v>
      </c>
      <c r="B25" s="34">
        <v>6.3</v>
      </c>
      <c r="C25" s="44" t="s">
        <v>131</v>
      </c>
      <c r="D25" s="33">
        <v>240.14</v>
      </c>
      <c r="E25" s="33">
        <v>6</v>
      </c>
      <c r="F25" s="33">
        <v>240.14</v>
      </c>
      <c r="G25" s="36" t="s">
        <v>106</v>
      </c>
      <c r="I25" s="23" t="s">
        <v>113</v>
      </c>
      <c r="J25" s="15" t="s">
        <v>114</v>
      </c>
      <c r="K25" s="40" t="s">
        <v>115</v>
      </c>
      <c r="L25" s="41"/>
      <c r="M25" s="42"/>
      <c r="N25" s="40"/>
      <c r="O25" s="40"/>
      <c r="P25" s="40"/>
      <c r="Q25" s="43"/>
    </row>
    <row r="26" spans="1:17" ht="13.5" customHeight="1">
      <c r="A26" s="28">
        <v>93</v>
      </c>
      <c r="B26" s="29">
        <v>5.3</v>
      </c>
      <c r="C26" s="32" t="s">
        <v>132</v>
      </c>
      <c r="D26" s="28">
        <v>224.25</v>
      </c>
      <c r="E26" s="28">
        <v>4</v>
      </c>
      <c r="F26" s="28">
        <v>224.25</v>
      </c>
      <c r="G26" s="30" t="s">
        <v>106</v>
      </c>
      <c r="I26" s="23"/>
      <c r="L26" s="41"/>
      <c r="M26" s="42"/>
      <c r="N26" s="40"/>
      <c r="O26" s="40"/>
      <c r="P26" s="40"/>
      <c r="Q26" s="43"/>
    </row>
    <row r="27" spans="1:17" ht="15.75" customHeight="1">
      <c r="A27" s="28"/>
      <c r="B27" s="29"/>
      <c r="C27" s="32"/>
      <c r="D27" s="28"/>
      <c r="E27" s="28"/>
      <c r="F27" s="28"/>
      <c r="G27" s="30"/>
      <c r="I27" s="23"/>
      <c r="K27" s="26"/>
    </row>
    <row r="28" spans="1:17" ht="15.75" customHeight="1">
      <c r="A28" s="28"/>
      <c r="B28" s="29"/>
      <c r="C28" s="32"/>
      <c r="D28" s="28"/>
      <c r="E28" s="28"/>
      <c r="F28" s="28"/>
      <c r="G28" s="30"/>
    </row>
    <row r="29" spans="1:17" ht="15.75" customHeight="1">
      <c r="A29" s="33"/>
      <c r="B29" s="34"/>
      <c r="C29" s="45" t="s">
        <v>133</v>
      </c>
      <c r="D29" s="33"/>
      <c r="E29" s="33">
        <f>SUM(E5:E27)</f>
        <v>71</v>
      </c>
      <c r="F29" s="33">
        <f>SUM(F5:F27)</f>
        <v>2655.92</v>
      </c>
      <c r="G29" s="36"/>
    </row>
    <row r="30" spans="1:17" ht="15.75" customHeight="1"/>
    <row r="31" spans="1:17" ht="15.75" customHeight="1">
      <c r="A31" s="46"/>
      <c r="B31" s="47"/>
      <c r="C31" s="48"/>
      <c r="D31" s="40"/>
      <c r="E31" s="40"/>
      <c r="F31" s="40"/>
      <c r="G31" s="43"/>
    </row>
    <row r="32" spans="1:17" ht="15.75" customHeight="1">
      <c r="A32" s="505" t="s">
        <v>134</v>
      </c>
      <c r="B32" s="506"/>
      <c r="C32" s="507"/>
      <c r="D32" s="49"/>
      <c r="E32" s="50"/>
      <c r="F32" s="50"/>
      <c r="G32" s="49"/>
    </row>
    <row r="33" spans="1:21" ht="15.75" customHeight="1">
      <c r="A33" s="51"/>
      <c r="B33" s="52" t="s">
        <v>135</v>
      </c>
      <c r="C33" s="53" t="s">
        <v>136</v>
      </c>
      <c r="D33" s="49"/>
      <c r="E33" s="54"/>
      <c r="F33" s="54"/>
      <c r="G33" s="49"/>
    </row>
    <row r="34" spans="1:21" ht="15.75" customHeight="1">
      <c r="A34" s="51" t="s">
        <v>137</v>
      </c>
      <c r="B34" s="52" t="s">
        <v>138</v>
      </c>
      <c r="C34" s="52">
        <v>0</v>
      </c>
      <c r="D34" s="49"/>
      <c r="E34" s="54"/>
      <c r="F34" s="54"/>
      <c r="G34" s="49"/>
    </row>
    <row r="35" spans="1:21" ht="15.75" customHeight="1">
      <c r="A35" s="51" t="s">
        <v>139</v>
      </c>
      <c r="B35" s="55" t="s">
        <v>140</v>
      </c>
      <c r="C35" s="55" t="s">
        <v>140</v>
      </c>
      <c r="D35" s="49"/>
      <c r="E35" s="49"/>
      <c r="F35" s="54"/>
      <c r="G35" s="49"/>
    </row>
    <row r="36" spans="1:21" ht="15.75" customHeight="1">
      <c r="A36" s="51" t="s">
        <v>141</v>
      </c>
      <c r="B36" s="55" t="s">
        <v>140</v>
      </c>
      <c r="C36" s="55" t="s">
        <v>140</v>
      </c>
      <c r="D36" s="49"/>
      <c r="E36" s="49"/>
      <c r="F36" s="49"/>
      <c r="G36" s="49"/>
    </row>
    <row r="37" spans="1:21" ht="15.75" customHeight="1"/>
    <row r="38" spans="1:21" ht="15.75" customHeight="1"/>
    <row r="39" spans="1:21" ht="15.75" customHeight="1"/>
    <row r="40" spans="1:21" ht="18" customHeight="1">
      <c r="N40" s="318" t="s">
        <v>142</v>
      </c>
      <c r="O40" s="318" t="s">
        <v>137</v>
      </c>
      <c r="Q40" s="508" t="s">
        <v>143</v>
      </c>
      <c r="R40" s="508"/>
      <c r="T40" s="508" t="s">
        <v>143</v>
      </c>
      <c r="U40" s="508"/>
    </row>
    <row r="41" spans="1:21" ht="18" customHeight="1">
      <c r="N41" s="318" t="s">
        <v>144</v>
      </c>
      <c r="O41" s="56" t="s">
        <v>366</v>
      </c>
      <c r="Q41" s="121" t="s">
        <v>144</v>
      </c>
      <c r="R41" s="56">
        <v>44990</v>
      </c>
      <c r="T41" s="121" t="s">
        <v>144</v>
      </c>
      <c r="U41" s="56">
        <v>44990</v>
      </c>
    </row>
    <row r="42" spans="1:21" ht="18" customHeight="1">
      <c r="N42" s="318" t="s">
        <v>145</v>
      </c>
      <c r="O42" s="318">
        <v>62</v>
      </c>
      <c r="Q42" s="121" t="s">
        <v>106</v>
      </c>
      <c r="R42" s="121">
        <v>2655</v>
      </c>
      <c r="T42" s="121" t="s">
        <v>106</v>
      </c>
      <c r="U42" s="121">
        <v>533</v>
      </c>
    </row>
    <row r="43" spans="1:21" ht="18" customHeight="1">
      <c r="N43" s="318" t="s">
        <v>146</v>
      </c>
      <c r="O43" s="470">
        <v>55</v>
      </c>
      <c r="Q43" s="58" t="s">
        <v>147</v>
      </c>
      <c r="R43" s="121">
        <v>238</v>
      </c>
      <c r="T43" s="58" t="s">
        <v>148</v>
      </c>
      <c r="U43" s="121">
        <v>1264</v>
      </c>
    </row>
    <row r="44" spans="1:21" ht="18" customHeight="1">
      <c r="N44" s="318" t="s">
        <v>149</v>
      </c>
      <c r="O44" s="57">
        <v>2</v>
      </c>
      <c r="Q44" s="58"/>
      <c r="R44" s="121"/>
      <c r="T44" s="58"/>
      <c r="U44" s="121"/>
    </row>
    <row r="45" spans="1:21" ht="18" customHeight="1">
      <c r="N45" s="318" t="s">
        <v>150</v>
      </c>
      <c r="O45" s="57">
        <v>2</v>
      </c>
      <c r="Q45" s="58"/>
      <c r="R45" s="121"/>
      <c r="T45" s="58"/>
      <c r="U45" s="121"/>
    </row>
    <row r="46" spans="1:21" ht="18" customHeight="1">
      <c r="N46" s="318" t="s">
        <v>151</v>
      </c>
      <c r="O46" s="57">
        <v>2</v>
      </c>
      <c r="Q46" s="58"/>
      <c r="R46" s="121"/>
      <c r="T46" s="58"/>
      <c r="U46" s="121"/>
    </row>
    <row r="47" spans="1:21" ht="18" customHeight="1">
      <c r="N47" s="318" t="s">
        <v>152</v>
      </c>
      <c r="O47" s="57">
        <v>464.4</v>
      </c>
      <c r="Q47" s="58"/>
      <c r="R47" s="121"/>
      <c r="T47" s="58"/>
      <c r="U47" s="121"/>
    </row>
    <row r="48" spans="1:21" ht="18" customHeight="1">
      <c r="G48" s="15">
        <v>640</v>
      </c>
      <c r="H48" s="15">
        <v>182</v>
      </c>
      <c r="N48" s="318" t="s">
        <v>153</v>
      </c>
      <c r="O48" s="57">
        <v>464.4</v>
      </c>
      <c r="Q48" s="58"/>
      <c r="R48" s="121"/>
      <c r="T48" s="58"/>
      <c r="U48" s="121"/>
    </row>
    <row r="49" spans="7:23" ht="18" customHeight="1">
      <c r="G49" s="15">
        <v>520</v>
      </c>
      <c r="H49" s="15">
        <v>130</v>
      </c>
      <c r="N49" s="318" t="s">
        <v>154</v>
      </c>
      <c r="O49" s="57">
        <v>10330</v>
      </c>
      <c r="Q49" s="58"/>
      <c r="R49" s="121"/>
      <c r="T49" s="58"/>
      <c r="U49" s="121"/>
    </row>
    <row r="50" spans="7:23" ht="18" customHeight="1">
      <c r="G50" s="15">
        <v>440</v>
      </c>
      <c r="H50" s="15">
        <v>106</v>
      </c>
      <c r="N50" s="318" t="s">
        <v>155</v>
      </c>
      <c r="O50" s="59">
        <f>O49/O48</f>
        <v>22.243755383290267</v>
      </c>
      <c r="Q50" s="58"/>
      <c r="R50" s="121"/>
      <c r="T50" s="58"/>
      <c r="U50" s="121"/>
    </row>
    <row r="51" spans="7:23" ht="18" customHeight="1">
      <c r="G51" s="15">
        <v>500</v>
      </c>
      <c r="H51" s="15">
        <v>50</v>
      </c>
      <c r="N51" s="318" t="s">
        <v>156</v>
      </c>
      <c r="O51" s="318">
        <f ca="1">IFERROR(INDIRECT(O41&amp;"!C15")," ")</f>
        <v>588302</v>
      </c>
      <c r="Q51" s="121" t="s">
        <v>76</v>
      </c>
      <c r="R51" s="121">
        <v>0</v>
      </c>
      <c r="T51" s="58" t="s">
        <v>76</v>
      </c>
      <c r="U51" s="121">
        <v>1015</v>
      </c>
    </row>
    <row r="52" spans="7:23" ht="18" customHeight="1">
      <c r="G52" s="15">
        <v>470</v>
      </c>
      <c r="H52" s="15">
        <v>82</v>
      </c>
      <c r="N52" s="318" t="s">
        <v>157</v>
      </c>
      <c r="O52" s="318">
        <v>871710</v>
      </c>
      <c r="Q52" s="121" t="s">
        <v>148</v>
      </c>
      <c r="R52" s="121">
        <v>0</v>
      </c>
      <c r="T52" s="58"/>
      <c r="U52" s="121"/>
    </row>
    <row r="53" spans="7:23" ht="18" customHeight="1">
      <c r="N53" s="318" t="s">
        <v>158</v>
      </c>
      <c r="O53" s="318">
        <f ca="1">O51-O52</f>
        <v>-283408</v>
      </c>
      <c r="Q53" s="121" t="s">
        <v>159</v>
      </c>
      <c r="R53" s="121">
        <v>0</v>
      </c>
      <c r="T53" s="121"/>
      <c r="U53" s="121"/>
    </row>
    <row r="54" spans="7:23" ht="18" customHeight="1">
      <c r="G54" s="15">
        <v>440</v>
      </c>
      <c r="H54" s="15">
        <v>84</v>
      </c>
      <c r="N54" s="318" t="s">
        <v>160</v>
      </c>
      <c r="O54" s="60">
        <f ca="1">O53/O51*100</f>
        <v>-48.173897080071121</v>
      </c>
      <c r="Q54" s="121" t="s">
        <v>70</v>
      </c>
      <c r="R54" s="121">
        <v>0</v>
      </c>
      <c r="T54" s="121" t="s">
        <v>161</v>
      </c>
      <c r="U54" s="121">
        <f>SUM(U42:U53)</f>
        <v>2812</v>
      </c>
    </row>
    <row r="55" spans="7:23" ht="18" customHeight="1">
      <c r="G55" s="15">
        <v>520</v>
      </c>
      <c r="H55" s="15">
        <v>130</v>
      </c>
      <c r="N55" s="318" t="s">
        <v>162</v>
      </c>
      <c r="O55" s="318">
        <f ca="1">IFERROR(INDIRECT(O41&amp;"!D4")," ")</f>
        <v>29615</v>
      </c>
      <c r="Q55" s="121"/>
      <c r="R55" s="121"/>
      <c r="T55" s="61"/>
      <c r="U55" s="61"/>
    </row>
    <row r="56" spans="7:23" ht="18" customHeight="1">
      <c r="G56" s="15">
        <v>440</v>
      </c>
      <c r="H56" s="15">
        <v>106</v>
      </c>
      <c r="N56" s="318" t="s">
        <v>163</v>
      </c>
      <c r="O56" s="318">
        <f ca="1">IFERROR(INDIRECT(O41&amp;"!D12")," ")</f>
        <v>26100</v>
      </c>
      <c r="Q56" s="121" t="s">
        <v>161</v>
      </c>
      <c r="R56" s="121">
        <v>2893</v>
      </c>
    </row>
    <row r="57" spans="7:23" ht="18" customHeight="1">
      <c r="G57" s="15">
        <v>640</v>
      </c>
      <c r="H57" s="15">
        <v>180</v>
      </c>
      <c r="N57" s="318" t="s">
        <v>164</v>
      </c>
      <c r="O57" s="318">
        <f ca="1">IFERROR(INDIRECT(O41&amp;"!D7")," ")</f>
        <v>3515</v>
      </c>
    </row>
    <row r="58" spans="7:23" ht="18" customHeight="1">
      <c r="G58" s="15">
        <v>600</v>
      </c>
      <c r="H58" s="15">
        <v>54</v>
      </c>
      <c r="N58" s="318" t="s">
        <v>165</v>
      </c>
      <c r="O58" s="60">
        <f ca="1">IFERROR(INDIRECT(O41&amp;"!G28")," ")</f>
        <v>11.868985311497552</v>
      </c>
      <c r="W58" s="15" t="s">
        <v>166</v>
      </c>
    </row>
    <row r="59" spans="7:23" ht="15.75">
      <c r="N59" s="318" t="s">
        <v>167</v>
      </c>
      <c r="O59" s="60">
        <f ca="1">IFERROR(INDIRECT(O41&amp;"!C17")," ")</f>
        <v>22.540306513409963</v>
      </c>
    </row>
    <row r="60" spans="7:23" ht="18" customHeight="1">
      <c r="G60" s="15">
        <v>220</v>
      </c>
      <c r="H60" s="15">
        <v>280</v>
      </c>
      <c r="N60" s="318" t="s">
        <v>168</v>
      </c>
      <c r="O60" s="60">
        <f ca="1">IFERROR(INDIRECT(O41&amp;"!G25")," ")</f>
        <v>5.27</v>
      </c>
    </row>
    <row r="61" spans="7:23" ht="18" customHeight="1">
      <c r="G61" s="15">
        <v>200</v>
      </c>
      <c r="H61" s="15">
        <v>300</v>
      </c>
      <c r="N61" s="318" t="s">
        <v>169</v>
      </c>
      <c r="O61" s="318">
        <f ca="1">IFERROR(INDIRECT(O41&amp;"!E25")," ")</f>
        <v>29214</v>
      </c>
    </row>
    <row r="62" spans="7:23" ht="18" customHeight="1">
      <c r="G62" s="15">
        <v>170</v>
      </c>
      <c r="H62" s="15">
        <v>275</v>
      </c>
      <c r="N62" s="318" t="s">
        <v>170</v>
      </c>
      <c r="O62" s="318">
        <v>0</v>
      </c>
    </row>
    <row r="63" spans="7:23" ht="18" customHeight="1">
      <c r="G63" s="15">
        <v>220</v>
      </c>
      <c r="H63" s="15">
        <v>285</v>
      </c>
      <c r="N63" s="318" t="s">
        <v>171</v>
      </c>
      <c r="O63" s="318">
        <v>0</v>
      </c>
    </row>
    <row r="64" spans="7:23" ht="18" customHeight="1">
      <c r="G64" s="15">
        <v>180</v>
      </c>
      <c r="H64" s="15">
        <v>280</v>
      </c>
      <c r="N64" s="318" t="s">
        <v>172</v>
      </c>
      <c r="O64" s="318">
        <f ca="1">IFERROR(INDIRECT(O41&amp;"!K19")," ")</f>
        <v>1</v>
      </c>
      <c r="T64" s="62"/>
    </row>
    <row r="65" spans="7:27" ht="18" customHeight="1">
      <c r="N65" s="318" t="s">
        <v>173</v>
      </c>
      <c r="O65" s="60">
        <v>0</v>
      </c>
      <c r="R65" s="23" t="s">
        <v>174</v>
      </c>
      <c r="T65" s="62"/>
    </row>
    <row r="66" spans="7:27" ht="18" customHeight="1">
      <c r="G66" s="15">
        <v>190</v>
      </c>
      <c r="H66" s="15">
        <v>290</v>
      </c>
      <c r="N66" s="318" t="s">
        <v>175</v>
      </c>
      <c r="O66" s="60">
        <v>12.3</v>
      </c>
      <c r="T66" s="62"/>
    </row>
    <row r="67" spans="7:27" ht="18" customHeight="1">
      <c r="G67" s="15">
        <v>285</v>
      </c>
      <c r="H67" s="15">
        <v>180</v>
      </c>
      <c r="N67" s="318" t="s">
        <v>176</v>
      </c>
      <c r="O67" s="318">
        <f ca="1">O56</f>
        <v>26100</v>
      </c>
      <c r="T67" s="62"/>
      <c r="V67" s="63"/>
      <c r="W67" s="63"/>
      <c r="X67" s="63"/>
      <c r="Y67" s="63"/>
      <c r="Z67" s="63"/>
      <c r="AA67" s="63"/>
    </row>
    <row r="68" spans="7:27" ht="18" customHeight="1">
      <c r="G68" s="15">
        <v>180</v>
      </c>
      <c r="H68" s="15">
        <v>284</v>
      </c>
      <c r="N68" s="318" t="s">
        <v>177</v>
      </c>
      <c r="O68" s="318">
        <f ca="1">O61</f>
        <v>29214</v>
      </c>
      <c r="T68" s="62"/>
      <c r="V68" s="63"/>
      <c r="W68" s="63"/>
      <c r="X68" s="63"/>
      <c r="Y68" s="63"/>
      <c r="Z68" s="63"/>
      <c r="AA68" s="63"/>
    </row>
    <row r="69" spans="7:27" ht="18" customHeight="1">
      <c r="G69" s="15">
        <v>250</v>
      </c>
      <c r="H69" s="15">
        <v>305</v>
      </c>
      <c r="N69" s="318" t="s">
        <v>178</v>
      </c>
      <c r="O69" s="318">
        <f ca="1">IFERROR(INDIRECT(O41&amp;"!F25")," ")</f>
        <v>779</v>
      </c>
      <c r="T69" s="62"/>
      <c r="V69" s="63"/>
      <c r="W69" s="63"/>
      <c r="X69" s="63"/>
      <c r="Y69" s="63"/>
      <c r="Z69" s="63"/>
      <c r="AA69" s="63"/>
    </row>
    <row r="70" spans="7:27" ht="18" customHeight="1">
      <c r="G70" s="15">
        <v>200</v>
      </c>
      <c r="H70" s="15">
        <v>295</v>
      </c>
      <c r="N70" s="318" t="s">
        <v>179</v>
      </c>
      <c r="O70" s="318">
        <f ca="1">IFERROR(INDIRECT(O41&amp;"!L30")," ")</f>
        <v>0</v>
      </c>
      <c r="Q70" s="23" t="s">
        <v>180</v>
      </c>
      <c r="T70" s="62"/>
      <c r="V70" s="63"/>
      <c r="W70" s="63"/>
      <c r="X70" s="63"/>
      <c r="Y70" s="63"/>
      <c r="Z70" s="63"/>
      <c r="AA70" s="63"/>
    </row>
    <row r="71" spans="7:27" ht="18" customHeight="1">
      <c r="N71" s="318" t="s">
        <v>222</v>
      </c>
      <c r="O71" s="318">
        <f ca="1">IFERROR(INDIRECT(O41&amp;"!M30")," ")</f>
        <v>0</v>
      </c>
      <c r="Q71" s="23"/>
      <c r="T71" s="62"/>
      <c r="V71" s="63"/>
      <c r="W71" s="63"/>
      <c r="X71" s="63"/>
      <c r="Y71" s="63"/>
      <c r="Z71" s="63"/>
      <c r="AA71" s="63"/>
    </row>
    <row r="72" spans="7:27" ht="18" customHeight="1">
      <c r="N72" s="318" t="s">
        <v>335</v>
      </c>
      <c r="O72" s="60">
        <v>0</v>
      </c>
      <c r="Q72" s="23"/>
      <c r="T72" s="62"/>
      <c r="V72" s="63"/>
      <c r="W72" s="63"/>
      <c r="X72" s="63"/>
      <c r="Y72" s="63"/>
      <c r="Z72" s="63"/>
      <c r="AA72" s="63"/>
    </row>
    <row r="73" spans="7:27" ht="17.25" customHeight="1">
      <c r="N73" s="318" t="s">
        <v>215</v>
      </c>
      <c r="O73" s="318">
        <f ca="1">IFERROR(INDIRECT(O41&amp;"!D10")," ")</f>
        <v>0</v>
      </c>
      <c r="T73" s="62"/>
    </row>
    <row r="74" spans="7:27" ht="15" customHeight="1">
      <c r="N74" s="61"/>
      <c r="O74" s="61"/>
      <c r="T74" s="62"/>
    </row>
    <row r="75" spans="7:27" ht="15" customHeight="1">
      <c r="N75" s="61"/>
      <c r="O75" s="61"/>
      <c r="T75" s="62"/>
      <c r="U75" s="15">
        <v>55</v>
      </c>
    </row>
    <row r="76" spans="7:27" ht="15" customHeight="1">
      <c r="N76" s="61"/>
      <c r="O76" s="61"/>
      <c r="T76" s="62"/>
      <c r="U76" s="15">
        <v>87</v>
      </c>
    </row>
    <row r="77" spans="7:27" ht="15" customHeight="1">
      <c r="O77" s="15">
        <f ca="1">O68-O67-O69</f>
        <v>2335</v>
      </c>
      <c r="U77" s="15">
        <v>136</v>
      </c>
    </row>
    <row r="78" spans="7:27" ht="15" customHeight="1">
      <c r="O78" s="23" t="s">
        <v>181</v>
      </c>
    </row>
    <row r="83" spans="14:24" ht="21.75" customHeight="1">
      <c r="N83" s="121" t="s">
        <v>142</v>
      </c>
      <c r="O83" s="121" t="s">
        <v>137</v>
      </c>
      <c r="U83" s="509" t="s">
        <v>182</v>
      </c>
      <c r="V83" s="510"/>
      <c r="W83" s="510"/>
      <c r="X83" s="511"/>
    </row>
    <row r="84" spans="14:24" ht="21.95" customHeight="1">
      <c r="N84" s="121" t="s">
        <v>144</v>
      </c>
      <c r="O84" s="56">
        <v>44977</v>
      </c>
      <c r="U84" s="501" t="s">
        <v>183</v>
      </c>
      <c r="V84" s="501"/>
      <c r="W84" s="501"/>
      <c r="X84" s="501"/>
    </row>
    <row r="85" spans="14:24" ht="21.95" customHeight="1">
      <c r="N85" s="121" t="s">
        <v>156</v>
      </c>
      <c r="O85" s="121">
        <v>58625</v>
      </c>
      <c r="U85" s="64"/>
      <c r="V85" s="65" t="s">
        <v>184</v>
      </c>
      <c r="W85" s="65" t="s">
        <v>97</v>
      </c>
      <c r="X85" s="64" t="s">
        <v>167</v>
      </c>
    </row>
    <row r="86" spans="14:24" ht="21.95" customHeight="1">
      <c r="N86" s="121" t="s">
        <v>185</v>
      </c>
      <c r="O86" s="57">
        <v>1982</v>
      </c>
      <c r="U86" s="64">
        <v>1</v>
      </c>
      <c r="V86" s="65" t="s">
        <v>186</v>
      </c>
      <c r="W86" s="64">
        <v>6.15</v>
      </c>
      <c r="X86" s="64">
        <v>20.65</v>
      </c>
    </row>
    <row r="87" spans="14:24" ht="21.95" customHeight="1">
      <c r="N87" s="121" t="s">
        <v>167</v>
      </c>
      <c r="O87" s="60">
        <f>O85/O86</f>
        <v>29.578708375378405</v>
      </c>
      <c r="U87" s="64">
        <v>2</v>
      </c>
      <c r="V87" s="65" t="s">
        <v>187</v>
      </c>
      <c r="W87" s="64">
        <v>6.45</v>
      </c>
      <c r="X87" s="64">
        <v>22.56</v>
      </c>
    </row>
    <row r="88" spans="14:24" ht="21.95" customHeight="1">
      <c r="N88" s="121" t="s">
        <v>188</v>
      </c>
      <c r="O88" s="121">
        <v>14</v>
      </c>
      <c r="U88" s="64">
        <v>3</v>
      </c>
      <c r="V88" s="65" t="s">
        <v>189</v>
      </c>
      <c r="W88" s="64">
        <v>21</v>
      </c>
      <c r="X88" s="64">
        <v>25.16</v>
      </c>
    </row>
    <row r="89" spans="14:24" ht="21.95" customHeight="1">
      <c r="N89" s="121" t="s">
        <v>190</v>
      </c>
      <c r="O89" s="121">
        <v>654</v>
      </c>
      <c r="U89" s="64">
        <v>4</v>
      </c>
      <c r="V89" s="65" t="s">
        <v>191</v>
      </c>
      <c r="W89" s="64">
        <v>12.3</v>
      </c>
      <c r="X89" s="64">
        <v>25.47</v>
      </c>
    </row>
    <row r="90" spans="14:24" ht="21.95" customHeight="1">
      <c r="N90" s="121" t="s">
        <v>192</v>
      </c>
      <c r="O90" s="121">
        <v>1</v>
      </c>
      <c r="U90" s="64">
        <v>5</v>
      </c>
      <c r="V90" s="65" t="s">
        <v>193</v>
      </c>
      <c r="W90" s="64">
        <v>20.3</v>
      </c>
      <c r="X90" s="64">
        <v>25.55</v>
      </c>
    </row>
    <row r="91" spans="14:24" ht="15" customHeight="1">
      <c r="U91" s="64"/>
      <c r="V91" s="64"/>
      <c r="W91" s="64"/>
      <c r="X91" s="64"/>
    </row>
    <row r="92" spans="14:24" ht="21.95" customHeight="1">
      <c r="U92" s="501" t="s">
        <v>194</v>
      </c>
      <c r="V92" s="501"/>
      <c r="W92" s="501"/>
      <c r="X92" s="501"/>
    </row>
    <row r="93" spans="14:24" ht="21.95" customHeight="1">
      <c r="U93" s="64"/>
      <c r="V93" s="65" t="s">
        <v>184</v>
      </c>
      <c r="W93" s="65" t="s">
        <v>97</v>
      </c>
      <c r="X93" s="64" t="s">
        <v>167</v>
      </c>
    </row>
    <row r="94" spans="14:24" ht="21.95" customHeight="1">
      <c r="U94" s="64">
        <v>1</v>
      </c>
      <c r="V94" s="65" t="s">
        <v>195</v>
      </c>
      <c r="W94" s="64">
        <v>14</v>
      </c>
      <c r="X94" s="64">
        <v>7.46</v>
      </c>
    </row>
    <row r="95" spans="14:24" ht="21.95" customHeight="1">
      <c r="U95" s="64">
        <v>2</v>
      </c>
      <c r="V95" s="65" t="s">
        <v>196</v>
      </c>
      <c r="W95" s="64">
        <v>13.3</v>
      </c>
      <c r="X95" s="64">
        <v>7.58</v>
      </c>
    </row>
    <row r="96" spans="14:24" ht="21.95" customHeight="1">
      <c r="U96" s="64">
        <v>3</v>
      </c>
      <c r="V96" s="65" t="s">
        <v>197</v>
      </c>
      <c r="W96" s="64">
        <v>12.55</v>
      </c>
      <c r="X96" s="64">
        <v>9.75</v>
      </c>
    </row>
    <row r="97" spans="11:24" ht="21.95" customHeight="1">
      <c r="U97" s="64">
        <v>4</v>
      </c>
      <c r="V97" s="65" t="s">
        <v>198</v>
      </c>
      <c r="W97" s="64">
        <v>16</v>
      </c>
      <c r="X97" s="64">
        <v>10.96</v>
      </c>
    </row>
    <row r="98" spans="11:24" ht="21.95" customHeight="1">
      <c r="U98" s="64">
        <v>5</v>
      </c>
      <c r="V98" s="65" t="s">
        <v>199</v>
      </c>
      <c r="W98" s="64">
        <v>20.3</v>
      </c>
      <c r="X98" s="64">
        <v>14.2</v>
      </c>
    </row>
    <row r="107" spans="11:24" ht="15" customHeight="1">
      <c r="K107" s="66"/>
      <c r="L107" s="67"/>
      <c r="M107" s="67"/>
      <c r="N107" s="67"/>
      <c r="O107" s="67"/>
      <c r="P107" s="67"/>
      <c r="Q107" s="67"/>
      <c r="R107" s="67"/>
      <c r="S107" s="68"/>
    </row>
    <row r="108" spans="11:24" ht="20.100000000000001" customHeight="1">
      <c r="K108" s="69"/>
      <c r="L108" s="124" t="s">
        <v>8</v>
      </c>
      <c r="M108" s="124" t="s">
        <v>9</v>
      </c>
      <c r="N108" s="124" t="s">
        <v>10</v>
      </c>
      <c r="O108" s="1" t="s">
        <v>11</v>
      </c>
      <c r="P108" s="1" t="s">
        <v>12</v>
      </c>
      <c r="Q108" s="124" t="s">
        <v>13</v>
      </c>
      <c r="R108" s="2" t="s">
        <v>14</v>
      </c>
      <c r="S108" s="70"/>
    </row>
    <row r="109" spans="11:24" ht="20.100000000000001" customHeight="1">
      <c r="K109" s="69"/>
      <c r="L109" s="3">
        <v>14</v>
      </c>
      <c r="M109" s="3">
        <v>11</v>
      </c>
      <c r="N109" s="3">
        <v>7</v>
      </c>
      <c r="O109" s="4">
        <v>4</v>
      </c>
      <c r="P109" s="5">
        <v>14</v>
      </c>
      <c r="Q109" s="5">
        <v>12</v>
      </c>
      <c r="R109" s="6">
        <f t="shared" ref="R109:R113" si="0">SUM(L109:Q109)</f>
        <v>62</v>
      </c>
      <c r="S109" s="70"/>
    </row>
    <row r="110" spans="11:24" ht="20.100000000000001" customHeight="1">
      <c r="K110" s="69"/>
      <c r="L110" s="123"/>
      <c r="M110" s="123"/>
      <c r="N110" s="122"/>
      <c r="O110" s="7"/>
      <c r="P110" s="8"/>
      <c r="Q110" s="8"/>
      <c r="R110" s="6">
        <f t="shared" si="0"/>
        <v>0</v>
      </c>
      <c r="S110" s="70"/>
    </row>
    <row r="111" spans="11:24" ht="20.100000000000001" customHeight="1">
      <c r="K111" s="69"/>
      <c r="L111" s="9">
        <v>14</v>
      </c>
      <c r="M111" s="9">
        <v>14</v>
      </c>
      <c r="N111" s="9">
        <v>12</v>
      </c>
      <c r="O111" s="5">
        <v>6</v>
      </c>
      <c r="P111" s="5">
        <v>126</v>
      </c>
      <c r="Q111" s="5">
        <v>87</v>
      </c>
      <c r="R111" s="6">
        <f t="shared" si="0"/>
        <v>259</v>
      </c>
      <c r="S111" s="70"/>
    </row>
    <row r="112" spans="11:24" ht="20.100000000000001" customHeight="1">
      <c r="K112" s="69"/>
      <c r="L112" s="123">
        <v>0</v>
      </c>
      <c r="M112" s="123">
        <v>0</v>
      </c>
      <c r="N112" s="123">
        <v>0</v>
      </c>
      <c r="O112" s="8">
        <v>0</v>
      </c>
      <c r="P112" s="8">
        <v>34</v>
      </c>
      <c r="Q112" s="8">
        <v>26</v>
      </c>
      <c r="R112" s="10">
        <f t="shared" si="0"/>
        <v>60</v>
      </c>
      <c r="S112" s="70"/>
    </row>
    <row r="113" spans="11:19" ht="20.100000000000001" customHeight="1">
      <c r="K113" s="69"/>
      <c r="L113" s="9">
        <v>6855</v>
      </c>
      <c r="M113" s="9">
        <v>5466</v>
      </c>
      <c r="N113" s="9">
        <v>3029</v>
      </c>
      <c r="O113" s="11">
        <v>1981</v>
      </c>
      <c r="P113" s="5">
        <v>6434</v>
      </c>
      <c r="Q113" s="5">
        <v>5842</v>
      </c>
      <c r="R113" s="6">
        <f t="shared" si="0"/>
        <v>29607</v>
      </c>
      <c r="S113" s="70"/>
    </row>
    <row r="114" spans="11:19" ht="15" customHeight="1">
      <c r="K114" s="71"/>
      <c r="L114" s="72"/>
      <c r="M114" s="72"/>
      <c r="N114" s="72"/>
      <c r="O114" s="72"/>
      <c r="P114" s="72"/>
      <c r="Q114" s="72"/>
      <c r="R114" s="72"/>
      <c r="S114" s="73"/>
    </row>
    <row r="119" spans="11:19" ht="20.100000000000001" customHeight="1">
      <c r="L119" s="124" t="s">
        <v>8</v>
      </c>
      <c r="M119" s="124" t="s">
        <v>9</v>
      </c>
      <c r="N119" s="124" t="s">
        <v>10</v>
      </c>
      <c r="O119" s="1" t="s">
        <v>11</v>
      </c>
      <c r="P119" s="1" t="s">
        <v>12</v>
      </c>
      <c r="Q119" s="124" t="s">
        <v>13</v>
      </c>
      <c r="R119" s="2" t="s">
        <v>14</v>
      </c>
    </row>
    <row r="120" spans="11:19" ht="20.100000000000001" customHeight="1">
      <c r="L120" s="3">
        <v>14</v>
      </c>
      <c r="M120" s="3">
        <v>13</v>
      </c>
      <c r="N120" s="3">
        <v>7</v>
      </c>
      <c r="O120" s="4">
        <v>2</v>
      </c>
      <c r="P120" s="5">
        <v>14</v>
      </c>
      <c r="Q120" s="5">
        <v>12</v>
      </c>
      <c r="R120" s="6">
        <f t="shared" ref="R120:R124" si="1">SUM(L120:Q120)</f>
        <v>62</v>
      </c>
    </row>
    <row r="121" spans="11:19" ht="20.100000000000001" customHeight="1">
      <c r="L121" s="123"/>
      <c r="M121" s="123"/>
      <c r="N121" s="123"/>
      <c r="O121" s="7"/>
      <c r="P121" s="8"/>
      <c r="Q121" s="8"/>
      <c r="R121" s="10">
        <f t="shared" si="1"/>
        <v>0</v>
      </c>
    </row>
    <row r="122" spans="11:19" ht="20.100000000000001" customHeight="1">
      <c r="L122" s="9">
        <v>14</v>
      </c>
      <c r="M122" s="9">
        <v>16</v>
      </c>
      <c r="N122" s="9">
        <v>12</v>
      </c>
      <c r="O122" s="5">
        <v>4</v>
      </c>
      <c r="P122" s="5">
        <v>126</v>
      </c>
      <c r="Q122" s="5">
        <v>87</v>
      </c>
      <c r="R122" s="6">
        <f t="shared" si="1"/>
        <v>259</v>
      </c>
    </row>
    <row r="123" spans="11:19" ht="20.100000000000001" customHeight="1">
      <c r="L123" s="123">
        <v>0</v>
      </c>
      <c r="M123" s="123">
        <v>0</v>
      </c>
      <c r="N123" s="123">
        <v>0</v>
      </c>
      <c r="O123" s="8">
        <v>0</v>
      </c>
      <c r="P123" s="8">
        <v>32</v>
      </c>
      <c r="Q123" s="8">
        <v>30</v>
      </c>
      <c r="R123" s="10">
        <f t="shared" si="1"/>
        <v>62</v>
      </c>
    </row>
    <row r="124" spans="11:19" ht="20.100000000000001" customHeight="1">
      <c r="L124" s="9">
        <v>6855</v>
      </c>
      <c r="M124" s="9">
        <v>6328</v>
      </c>
      <c r="N124" s="9">
        <v>3029</v>
      </c>
      <c r="O124" s="11">
        <v>1119</v>
      </c>
      <c r="P124" s="5">
        <v>6577</v>
      </c>
      <c r="Q124" s="5">
        <v>5932</v>
      </c>
      <c r="R124" s="6">
        <f t="shared" si="1"/>
        <v>29840</v>
      </c>
    </row>
    <row r="127" spans="11:19" ht="15" customHeight="1">
      <c r="P127" s="15">
        <f>P124-P113</f>
        <v>143</v>
      </c>
      <c r="Q127" s="15">
        <f>Q124-Q113</f>
        <v>90</v>
      </c>
      <c r="R127" s="15">
        <f>R124-R113</f>
        <v>233</v>
      </c>
    </row>
    <row r="132" spans="13:73" ht="15" customHeight="1">
      <c r="M132" s="74" t="s">
        <v>200</v>
      </c>
      <c r="N132" s="74" t="s">
        <v>201</v>
      </c>
      <c r="O132" s="74" t="s">
        <v>202</v>
      </c>
      <c r="P132" s="74" t="s">
        <v>203</v>
      </c>
      <c r="Q132" s="74" t="s">
        <v>204</v>
      </c>
      <c r="R132" s="74" t="s">
        <v>205</v>
      </c>
      <c r="S132" s="74" t="s">
        <v>206</v>
      </c>
      <c r="T132" s="74" t="s">
        <v>207</v>
      </c>
      <c r="U132" s="74" t="s">
        <v>208</v>
      </c>
      <c r="V132" s="74" t="s">
        <v>209</v>
      </c>
      <c r="W132" s="74" t="s">
        <v>210</v>
      </c>
      <c r="X132" s="74" t="s">
        <v>211</v>
      </c>
      <c r="Y132" s="74" t="s">
        <v>212</v>
      </c>
      <c r="Z132" s="74" t="s">
        <v>213</v>
      </c>
      <c r="AA132" s="74" t="s">
        <v>214</v>
      </c>
      <c r="AB132" s="74" t="s">
        <v>215</v>
      </c>
      <c r="AC132" s="74" t="s">
        <v>179</v>
      </c>
      <c r="AD132" s="74" t="s">
        <v>216</v>
      </c>
      <c r="AE132" s="74" t="s">
        <v>217</v>
      </c>
      <c r="AF132" s="74" t="s">
        <v>218</v>
      </c>
      <c r="AG132" s="74" t="s">
        <v>219</v>
      </c>
      <c r="AH132" s="74" t="s">
        <v>220</v>
      </c>
      <c r="AI132" s="74" t="s">
        <v>221</v>
      </c>
      <c r="AJ132" s="74" t="s">
        <v>222</v>
      </c>
      <c r="AK132" s="74" t="s">
        <v>223</v>
      </c>
      <c r="AL132" s="74" t="s">
        <v>224</v>
      </c>
      <c r="AM132" s="74" t="s">
        <v>225</v>
      </c>
      <c r="AN132" s="74" t="s">
        <v>167</v>
      </c>
      <c r="AO132" s="74" t="s">
        <v>226</v>
      </c>
      <c r="AP132" s="74" t="s">
        <v>227</v>
      </c>
      <c r="AQ132" s="74" t="s">
        <v>165</v>
      </c>
      <c r="AR132" s="74" t="s">
        <v>228</v>
      </c>
      <c r="AS132" s="74" t="s">
        <v>229</v>
      </c>
      <c r="AT132" s="74" t="s">
        <v>230</v>
      </c>
      <c r="AU132" s="74" t="s">
        <v>231</v>
      </c>
      <c r="AV132" s="74" t="s">
        <v>232</v>
      </c>
      <c r="AW132" s="74" t="s">
        <v>233</v>
      </c>
      <c r="AX132" s="74" t="s">
        <v>234</v>
      </c>
      <c r="AY132" s="74" t="s">
        <v>235</v>
      </c>
      <c r="AZ132" s="74" t="s">
        <v>236</v>
      </c>
      <c r="BA132" s="74" t="s">
        <v>237</v>
      </c>
      <c r="BB132" s="74" t="s">
        <v>238</v>
      </c>
      <c r="BC132" s="74" t="s">
        <v>239</v>
      </c>
      <c r="BD132" s="74" t="s">
        <v>190</v>
      </c>
      <c r="BE132" s="74" t="s">
        <v>240</v>
      </c>
      <c r="BF132" s="74" t="s">
        <v>173</v>
      </c>
      <c r="BG132" s="74" t="s">
        <v>241</v>
      </c>
      <c r="BH132" s="74" t="s">
        <v>242</v>
      </c>
      <c r="BI132" s="74" t="s">
        <v>243</v>
      </c>
      <c r="BJ132" s="74" t="s">
        <v>58</v>
      </c>
      <c r="BK132" s="74" t="s">
        <v>244</v>
      </c>
      <c r="BL132" s="74" t="s">
        <v>245</v>
      </c>
      <c r="BM132" s="74" t="s">
        <v>246</v>
      </c>
    </row>
    <row r="133" spans="13:73" ht="20.100000000000001" customHeight="1">
      <c r="M133" s="75">
        <v>1</v>
      </c>
      <c r="N133" s="76">
        <v>44805</v>
      </c>
      <c r="O133" s="75" t="s">
        <v>137</v>
      </c>
      <c r="P133" s="75">
        <v>64</v>
      </c>
      <c r="Q133" s="75">
        <v>59</v>
      </c>
      <c r="R133" s="75">
        <v>4</v>
      </c>
      <c r="S133" s="75">
        <v>11264</v>
      </c>
      <c r="T133" s="75">
        <v>5540</v>
      </c>
      <c r="U133" s="75">
        <v>6365</v>
      </c>
      <c r="V133" s="75">
        <v>6870</v>
      </c>
      <c r="W133" s="75">
        <v>30039</v>
      </c>
      <c r="X133" s="75">
        <v>8594</v>
      </c>
      <c r="Y133" s="75">
        <v>5306</v>
      </c>
      <c r="Z133" s="75">
        <v>6329</v>
      </c>
      <c r="AA133" s="75">
        <v>6870</v>
      </c>
      <c r="AB133" s="75">
        <v>0</v>
      </c>
      <c r="AC133" s="75">
        <v>1502</v>
      </c>
      <c r="AD133" s="75">
        <v>27099</v>
      </c>
      <c r="AE133" s="75">
        <v>107713</v>
      </c>
      <c r="AF133" s="75">
        <v>159062</v>
      </c>
      <c r="AG133" s="75">
        <v>146676</v>
      </c>
      <c r="AH133" s="75">
        <v>169582</v>
      </c>
      <c r="AI133" s="75">
        <v>0</v>
      </c>
      <c r="AJ133" s="75">
        <v>13292</v>
      </c>
      <c r="AK133" s="75">
        <v>583033</v>
      </c>
      <c r="AL133" s="75">
        <v>12.53</v>
      </c>
      <c r="AM133" s="75">
        <v>25.69</v>
      </c>
      <c r="AN133" s="75">
        <v>21.51</v>
      </c>
      <c r="AO133" s="75">
        <v>0</v>
      </c>
      <c r="AP133" s="75">
        <v>2940</v>
      </c>
      <c r="AQ133" s="75">
        <v>9.7899999999999991</v>
      </c>
      <c r="AR133" s="75">
        <v>241</v>
      </c>
      <c r="AS133" s="75">
        <v>3758</v>
      </c>
      <c r="AT133" s="75">
        <v>18270</v>
      </c>
      <c r="AU133" s="75">
        <v>2</v>
      </c>
      <c r="AV133" s="75">
        <v>3437</v>
      </c>
      <c r="AW133" s="75">
        <v>22719</v>
      </c>
      <c r="AX133" s="75">
        <v>97.66</v>
      </c>
      <c r="AY133" s="75">
        <v>189</v>
      </c>
      <c r="AZ133" s="75">
        <v>103</v>
      </c>
      <c r="BA133" s="75">
        <v>19</v>
      </c>
      <c r="BB133" s="75">
        <v>8073</v>
      </c>
      <c r="BC133" s="75">
        <v>1106</v>
      </c>
      <c r="BD133" s="75">
        <v>9798</v>
      </c>
      <c r="BE133" s="75">
        <v>9</v>
      </c>
      <c r="BF133" s="75">
        <v>0</v>
      </c>
      <c r="BG133" s="75">
        <v>0</v>
      </c>
      <c r="BH133" s="75">
        <v>61</v>
      </c>
      <c r="BI133" s="75">
        <v>0</v>
      </c>
      <c r="BJ133" s="75">
        <v>0</v>
      </c>
      <c r="BK133" s="75">
        <v>95.61</v>
      </c>
      <c r="BL133" s="75">
        <v>98.21</v>
      </c>
      <c r="BM133" s="75">
        <v>32</v>
      </c>
      <c r="BQ133" s="77">
        <v>44805</v>
      </c>
      <c r="BR133" s="78">
        <v>27099</v>
      </c>
      <c r="BS133" s="78"/>
      <c r="BT133" s="78"/>
      <c r="BU133" s="78"/>
    </row>
    <row r="134" spans="13:73" ht="20.100000000000001" customHeight="1">
      <c r="M134" s="75">
        <v>2</v>
      </c>
      <c r="N134" s="76">
        <v>44806</v>
      </c>
      <c r="O134" s="75" t="s">
        <v>137</v>
      </c>
      <c r="P134" s="75">
        <v>64</v>
      </c>
      <c r="Q134" s="75">
        <v>57</v>
      </c>
      <c r="R134" s="75">
        <v>4</v>
      </c>
      <c r="S134" s="75">
        <v>11264</v>
      </c>
      <c r="T134" s="75">
        <v>5540</v>
      </c>
      <c r="U134" s="75">
        <v>6365</v>
      </c>
      <c r="V134" s="75">
        <v>6870</v>
      </c>
      <c r="W134" s="75">
        <v>30039</v>
      </c>
      <c r="X134" s="75">
        <v>7632</v>
      </c>
      <c r="Y134" s="75">
        <v>5306</v>
      </c>
      <c r="Z134" s="75">
        <v>6329</v>
      </c>
      <c r="AA134" s="75">
        <v>6870</v>
      </c>
      <c r="AB134" s="75">
        <v>0</v>
      </c>
      <c r="AC134" s="75">
        <v>1502</v>
      </c>
      <c r="AD134" s="75">
        <v>26137</v>
      </c>
      <c r="AE134" s="75">
        <v>98469</v>
      </c>
      <c r="AF134" s="75">
        <v>114268</v>
      </c>
      <c r="AG134" s="75">
        <v>140045</v>
      </c>
      <c r="AH134" s="75">
        <v>152904</v>
      </c>
      <c r="AI134" s="75">
        <v>0</v>
      </c>
      <c r="AJ134" s="75">
        <v>11911</v>
      </c>
      <c r="AK134" s="75">
        <v>505686</v>
      </c>
      <c r="AL134" s="75">
        <v>12.9</v>
      </c>
      <c r="AM134" s="75">
        <v>22.01</v>
      </c>
      <c r="AN134" s="75">
        <v>19.350000000000001</v>
      </c>
      <c r="AO134" s="75">
        <v>0</v>
      </c>
      <c r="AP134" s="75">
        <v>5404</v>
      </c>
      <c r="AQ134" s="75">
        <v>17.989999999999998</v>
      </c>
      <c r="AR134" s="75">
        <v>220</v>
      </c>
      <c r="AS134" s="75">
        <v>218</v>
      </c>
      <c r="AT134" s="75">
        <v>5430</v>
      </c>
      <c r="AU134" s="75">
        <v>0</v>
      </c>
      <c r="AV134" s="75">
        <v>3197</v>
      </c>
      <c r="AW134" s="75">
        <v>27291</v>
      </c>
      <c r="AX134" s="75">
        <v>92.55</v>
      </c>
      <c r="AY134" s="75">
        <v>186</v>
      </c>
      <c r="AZ134" s="75">
        <v>155</v>
      </c>
      <c r="BA134" s="75">
        <v>16</v>
      </c>
      <c r="BB134" s="75">
        <v>7900</v>
      </c>
      <c r="BC134" s="75">
        <v>627</v>
      </c>
      <c r="BD134" s="75">
        <v>10209</v>
      </c>
      <c r="BE134" s="75">
        <v>6</v>
      </c>
      <c r="BF134" s="75">
        <v>0</v>
      </c>
      <c r="BG134" s="75">
        <v>0</v>
      </c>
      <c r="BH134" s="75">
        <v>59</v>
      </c>
      <c r="BI134" s="75">
        <v>0</v>
      </c>
      <c r="BJ134" s="75">
        <v>0</v>
      </c>
      <c r="BK134" s="75">
        <v>95.45</v>
      </c>
      <c r="BL134" s="75">
        <v>91.67</v>
      </c>
      <c r="BM134" s="75">
        <v>32</v>
      </c>
      <c r="BQ134" s="77">
        <v>44806</v>
      </c>
      <c r="BR134" s="78">
        <v>26137</v>
      </c>
      <c r="BS134" s="78"/>
      <c r="BT134" s="78"/>
      <c r="BU134" s="78"/>
    </row>
    <row r="135" spans="13:73" ht="20.100000000000001" customHeight="1">
      <c r="M135" s="75">
        <v>3</v>
      </c>
      <c r="N135" s="76">
        <v>44807</v>
      </c>
      <c r="O135" s="75" t="s">
        <v>137</v>
      </c>
      <c r="P135" s="75">
        <v>64</v>
      </c>
      <c r="Q135" s="75">
        <v>60</v>
      </c>
      <c r="R135" s="75">
        <v>4</v>
      </c>
      <c r="S135" s="75">
        <v>11264</v>
      </c>
      <c r="T135" s="75">
        <v>5540</v>
      </c>
      <c r="U135" s="75">
        <v>6365</v>
      </c>
      <c r="V135" s="75">
        <v>6870</v>
      </c>
      <c r="W135" s="75">
        <v>30039</v>
      </c>
      <c r="X135" s="75">
        <v>8733</v>
      </c>
      <c r="Y135" s="75">
        <v>5306</v>
      </c>
      <c r="Z135" s="75">
        <v>6329</v>
      </c>
      <c r="AA135" s="75">
        <v>6870</v>
      </c>
      <c r="AB135" s="75">
        <v>0</v>
      </c>
      <c r="AC135" s="75">
        <v>1502</v>
      </c>
      <c r="AD135" s="75">
        <v>27238</v>
      </c>
      <c r="AE135" s="75">
        <v>134952</v>
      </c>
      <c r="AF135" s="75">
        <v>138647</v>
      </c>
      <c r="AG135" s="75">
        <v>138256</v>
      </c>
      <c r="AH135" s="75">
        <v>165674</v>
      </c>
      <c r="AI135" s="75">
        <v>0</v>
      </c>
      <c r="AJ135" s="75">
        <v>15608</v>
      </c>
      <c r="AK135" s="75">
        <v>577529</v>
      </c>
      <c r="AL135" s="75">
        <v>15.45</v>
      </c>
      <c r="AM135" s="75">
        <v>23.92</v>
      </c>
      <c r="AN135" s="75">
        <v>21.2</v>
      </c>
      <c r="AO135" s="75">
        <v>0</v>
      </c>
      <c r="AP135" s="75">
        <v>4303</v>
      </c>
      <c r="AQ135" s="75">
        <v>14.32</v>
      </c>
      <c r="AR135" s="75">
        <v>244</v>
      </c>
      <c r="AS135" s="75">
        <v>12010</v>
      </c>
      <c r="AT135" s="75">
        <v>14460</v>
      </c>
      <c r="AU135" s="75">
        <v>4</v>
      </c>
      <c r="AV135" s="75">
        <v>3437</v>
      </c>
      <c r="AW135" s="75">
        <v>40609</v>
      </c>
      <c r="AX135" s="75">
        <v>91.04</v>
      </c>
      <c r="AY135" s="75">
        <v>243</v>
      </c>
      <c r="AZ135" s="75">
        <v>182</v>
      </c>
      <c r="BA135" s="75">
        <v>22</v>
      </c>
      <c r="BB135" s="75">
        <v>9099</v>
      </c>
      <c r="BC135" s="75">
        <v>520</v>
      </c>
      <c r="BD135" s="75">
        <v>10730</v>
      </c>
      <c r="BE135" s="75">
        <v>11</v>
      </c>
      <c r="BF135" s="75">
        <v>0</v>
      </c>
      <c r="BG135" s="75">
        <v>0</v>
      </c>
      <c r="BH135" s="75">
        <v>60</v>
      </c>
      <c r="BI135" s="75">
        <v>0</v>
      </c>
      <c r="BJ135" s="75">
        <v>0</v>
      </c>
      <c r="BK135" s="75">
        <v>95.45</v>
      </c>
      <c r="BL135" s="75">
        <v>89.88</v>
      </c>
      <c r="BM135" s="75">
        <v>32</v>
      </c>
      <c r="BQ135" s="77">
        <v>44807</v>
      </c>
      <c r="BR135" s="78">
        <v>27238</v>
      </c>
      <c r="BS135" s="78"/>
      <c r="BT135" s="78"/>
      <c r="BU135" s="78"/>
    </row>
    <row r="136" spans="13:73" ht="20.100000000000001" customHeight="1">
      <c r="M136" s="75">
        <v>4</v>
      </c>
      <c r="N136" s="76">
        <v>44808</v>
      </c>
      <c r="O136" s="75" t="s">
        <v>137</v>
      </c>
      <c r="P136" s="75">
        <v>64</v>
      </c>
      <c r="Q136" s="75">
        <v>52</v>
      </c>
      <c r="R136" s="75">
        <v>4</v>
      </c>
      <c r="S136" s="75">
        <v>11264</v>
      </c>
      <c r="T136" s="75">
        <v>5540</v>
      </c>
      <c r="U136" s="75">
        <v>6365</v>
      </c>
      <c r="V136" s="75">
        <v>6870</v>
      </c>
      <c r="W136" s="75">
        <v>30039</v>
      </c>
      <c r="X136" s="75">
        <v>5377</v>
      </c>
      <c r="Y136" s="75">
        <v>5464</v>
      </c>
      <c r="Z136" s="75">
        <v>6329</v>
      </c>
      <c r="AA136" s="75">
        <v>6870</v>
      </c>
      <c r="AB136" s="75">
        <v>0</v>
      </c>
      <c r="AC136" s="75">
        <v>1660</v>
      </c>
      <c r="AD136" s="75">
        <v>24040</v>
      </c>
      <c r="AE136" s="75">
        <v>73405</v>
      </c>
      <c r="AF136" s="75">
        <v>110766</v>
      </c>
      <c r="AG136" s="75">
        <v>140971</v>
      </c>
      <c r="AH136" s="75">
        <v>141251</v>
      </c>
      <c r="AI136" s="75">
        <v>0</v>
      </c>
      <c r="AJ136" s="75">
        <v>18790</v>
      </c>
      <c r="AK136" s="75">
        <v>466393</v>
      </c>
      <c r="AL136" s="75">
        <v>13.65</v>
      </c>
      <c r="AM136" s="75">
        <v>21.06</v>
      </c>
      <c r="AN136" s="75">
        <v>19.399999999999999</v>
      </c>
      <c r="AO136" s="75">
        <v>2276</v>
      </c>
      <c r="AP136" s="75">
        <v>7659</v>
      </c>
      <c r="AQ136" s="75">
        <v>25.5</v>
      </c>
      <c r="AR136" s="75">
        <v>185</v>
      </c>
      <c r="AS136" s="75">
        <v>0</v>
      </c>
      <c r="AT136" s="75">
        <v>0</v>
      </c>
      <c r="AU136" s="75">
        <v>0</v>
      </c>
      <c r="AV136" s="75">
        <v>3037</v>
      </c>
      <c r="AW136" s="75">
        <v>20616</v>
      </c>
      <c r="AX136" s="75">
        <v>93.38</v>
      </c>
      <c r="AY136" s="75">
        <v>156</v>
      </c>
      <c r="AZ136" s="75">
        <v>131</v>
      </c>
      <c r="BA136" s="75">
        <v>29</v>
      </c>
      <c r="BB136" s="75">
        <v>8923</v>
      </c>
      <c r="BC136" s="75">
        <v>704</v>
      </c>
      <c r="BD136" s="75">
        <v>6880</v>
      </c>
      <c r="BE136" s="75">
        <v>2</v>
      </c>
      <c r="BF136" s="75">
        <v>0</v>
      </c>
      <c r="BG136" s="75">
        <v>0</v>
      </c>
      <c r="BH136" s="75">
        <v>52</v>
      </c>
      <c r="BI136" s="75">
        <v>0</v>
      </c>
      <c r="BJ136" s="75">
        <v>0</v>
      </c>
      <c r="BK136" s="75">
        <v>93.18</v>
      </c>
      <c r="BL136" s="75">
        <v>93.46</v>
      </c>
      <c r="BM136" s="75">
        <v>34</v>
      </c>
      <c r="BQ136" s="77">
        <v>44808</v>
      </c>
      <c r="BR136" s="78">
        <v>24040</v>
      </c>
      <c r="BS136" s="78"/>
      <c r="BT136" s="78"/>
      <c r="BU136" s="78"/>
    </row>
    <row r="137" spans="13:73" ht="20.100000000000001" customHeight="1">
      <c r="M137" s="75">
        <v>5</v>
      </c>
      <c r="N137" s="76">
        <v>44809</v>
      </c>
      <c r="O137" s="75" t="s">
        <v>137</v>
      </c>
      <c r="P137" s="75">
        <v>64</v>
      </c>
      <c r="Q137" s="75">
        <v>59</v>
      </c>
      <c r="R137" s="75">
        <v>4</v>
      </c>
      <c r="S137" s="75">
        <v>11264</v>
      </c>
      <c r="T137" s="75">
        <v>5540</v>
      </c>
      <c r="U137" s="75">
        <v>6365</v>
      </c>
      <c r="V137" s="75">
        <v>6870</v>
      </c>
      <c r="W137" s="75">
        <v>30039</v>
      </c>
      <c r="X137" s="75">
        <v>8498</v>
      </c>
      <c r="Y137" s="75">
        <v>5306</v>
      </c>
      <c r="Z137" s="75">
        <v>6329</v>
      </c>
      <c r="AA137" s="75">
        <v>6870</v>
      </c>
      <c r="AB137" s="75">
        <v>0</v>
      </c>
      <c r="AC137" s="75">
        <v>1502</v>
      </c>
      <c r="AD137" s="75">
        <v>27003</v>
      </c>
      <c r="AE137" s="75">
        <v>113635</v>
      </c>
      <c r="AF137" s="75">
        <v>152116</v>
      </c>
      <c r="AG137" s="75">
        <v>153109</v>
      </c>
      <c r="AH137" s="75">
        <v>165981</v>
      </c>
      <c r="AI137" s="75">
        <v>0</v>
      </c>
      <c r="AJ137" s="75">
        <v>15840</v>
      </c>
      <c r="AK137" s="75">
        <v>584841</v>
      </c>
      <c r="AL137" s="75">
        <v>13.37</v>
      </c>
      <c r="AM137" s="75">
        <v>25.46</v>
      </c>
      <c r="AN137" s="75">
        <v>21.66</v>
      </c>
      <c r="AO137" s="75">
        <v>0</v>
      </c>
      <c r="AP137" s="75">
        <v>4538</v>
      </c>
      <c r="AQ137" s="75">
        <v>15.11</v>
      </c>
      <c r="AR137" s="75">
        <v>247</v>
      </c>
      <c r="AS137" s="75">
        <v>7073</v>
      </c>
      <c r="AT137" s="75">
        <v>20460</v>
      </c>
      <c r="AU137" s="75">
        <v>8</v>
      </c>
      <c r="AV137" s="75">
        <v>3197</v>
      </c>
      <c r="AW137" s="75">
        <v>26015</v>
      </c>
      <c r="AX137" s="75">
        <v>91</v>
      </c>
      <c r="AY137" s="75">
        <v>175</v>
      </c>
      <c r="AZ137" s="75">
        <v>175</v>
      </c>
      <c r="BA137" s="75">
        <v>26</v>
      </c>
      <c r="BB137" s="75">
        <v>9035</v>
      </c>
      <c r="BC137" s="75">
        <v>726</v>
      </c>
      <c r="BD137" s="75">
        <v>9756</v>
      </c>
      <c r="BE137" s="75">
        <v>2</v>
      </c>
      <c r="BF137" s="75">
        <v>0</v>
      </c>
      <c r="BG137" s="75">
        <v>0</v>
      </c>
      <c r="BH137" s="75">
        <v>59</v>
      </c>
      <c r="BI137" s="75">
        <v>0</v>
      </c>
      <c r="BJ137" s="75">
        <v>0</v>
      </c>
      <c r="BK137" s="75">
        <v>93.15</v>
      </c>
      <c r="BL137" s="75">
        <v>90.42</v>
      </c>
      <c r="BM137" s="75">
        <v>32</v>
      </c>
      <c r="BQ137" s="77">
        <v>44809</v>
      </c>
      <c r="BR137" s="78">
        <v>27003</v>
      </c>
      <c r="BS137" s="78"/>
      <c r="BT137" s="78"/>
      <c r="BU137" s="78"/>
    </row>
    <row r="138" spans="13:73" ht="20.100000000000001" customHeight="1">
      <c r="M138" s="75">
        <v>6</v>
      </c>
      <c r="N138" s="76">
        <v>44810</v>
      </c>
      <c r="O138" s="75" t="s">
        <v>137</v>
      </c>
      <c r="P138" s="75">
        <v>64</v>
      </c>
      <c r="Q138" s="75">
        <v>60</v>
      </c>
      <c r="R138" s="75">
        <v>4</v>
      </c>
      <c r="S138" s="75">
        <v>11264</v>
      </c>
      <c r="T138" s="75">
        <v>5540</v>
      </c>
      <c r="U138" s="75">
        <v>6365</v>
      </c>
      <c r="V138" s="75">
        <v>6870</v>
      </c>
      <c r="W138" s="75">
        <v>30039</v>
      </c>
      <c r="X138" s="75">
        <v>9029</v>
      </c>
      <c r="Y138" s="75">
        <v>5306</v>
      </c>
      <c r="Z138" s="75">
        <v>6329</v>
      </c>
      <c r="AA138" s="75">
        <v>6870</v>
      </c>
      <c r="AB138" s="75">
        <v>1040</v>
      </c>
      <c r="AC138" s="75">
        <v>1502</v>
      </c>
      <c r="AD138" s="75">
        <v>27534</v>
      </c>
      <c r="AE138" s="75">
        <v>139913</v>
      </c>
      <c r="AF138" s="75">
        <v>124519</v>
      </c>
      <c r="AG138" s="75">
        <v>166247</v>
      </c>
      <c r="AH138" s="75">
        <v>158650</v>
      </c>
      <c r="AI138" s="75">
        <v>0</v>
      </c>
      <c r="AJ138" s="75">
        <v>13019</v>
      </c>
      <c r="AK138" s="75">
        <v>589329</v>
      </c>
      <c r="AL138" s="75">
        <v>15.5</v>
      </c>
      <c r="AM138" s="75">
        <v>24.29</v>
      </c>
      <c r="AN138" s="75">
        <v>21.4</v>
      </c>
      <c r="AO138" s="75">
        <v>0</v>
      </c>
      <c r="AP138" s="75">
        <v>4007</v>
      </c>
      <c r="AQ138" s="75">
        <v>13.34</v>
      </c>
      <c r="AR138" s="75">
        <v>256</v>
      </c>
      <c r="AS138" s="75">
        <v>6570</v>
      </c>
      <c r="AT138" s="75">
        <v>18840</v>
      </c>
      <c r="AU138" s="75">
        <v>7</v>
      </c>
      <c r="AV138" s="75">
        <v>3197</v>
      </c>
      <c r="AW138" s="75">
        <v>13824</v>
      </c>
      <c r="AX138" s="75">
        <v>91.56</v>
      </c>
      <c r="AY138" s="75">
        <v>220</v>
      </c>
      <c r="AZ138" s="75">
        <v>206</v>
      </c>
      <c r="BA138" s="75">
        <v>33</v>
      </c>
      <c r="BB138" s="75">
        <v>9694</v>
      </c>
      <c r="BC138" s="75">
        <v>423</v>
      </c>
      <c r="BD138" s="75">
        <v>11868</v>
      </c>
      <c r="BE138" s="75">
        <v>19</v>
      </c>
      <c r="BF138" s="75">
        <v>13.1</v>
      </c>
      <c r="BG138" s="75">
        <v>4.45</v>
      </c>
      <c r="BH138" s="75">
        <v>60</v>
      </c>
      <c r="BI138" s="75">
        <v>0</v>
      </c>
      <c r="BJ138" s="75">
        <v>0</v>
      </c>
      <c r="BK138" s="75">
        <v>93.18</v>
      </c>
      <c r="BL138" s="75">
        <v>91.16</v>
      </c>
      <c r="BM138" s="75">
        <v>32</v>
      </c>
      <c r="BQ138" s="77">
        <v>44810</v>
      </c>
      <c r="BR138" s="78">
        <v>27534</v>
      </c>
      <c r="BS138" s="78"/>
      <c r="BT138" s="78"/>
      <c r="BU138" s="78"/>
    </row>
    <row r="139" spans="13:73" ht="20.100000000000001" customHeight="1">
      <c r="M139" s="75">
        <v>7</v>
      </c>
      <c r="N139" s="76">
        <v>44811</v>
      </c>
      <c r="O139" s="75" t="s">
        <v>137</v>
      </c>
      <c r="P139" s="75">
        <v>64</v>
      </c>
      <c r="Q139" s="75">
        <v>61</v>
      </c>
      <c r="R139" s="75">
        <v>4</v>
      </c>
      <c r="S139" s="75">
        <v>11264</v>
      </c>
      <c r="T139" s="75">
        <v>5540</v>
      </c>
      <c r="U139" s="75">
        <v>6365</v>
      </c>
      <c r="V139" s="75">
        <v>6870</v>
      </c>
      <c r="W139" s="75">
        <v>30039</v>
      </c>
      <c r="X139" s="75">
        <v>9441</v>
      </c>
      <c r="Y139" s="75">
        <v>5306</v>
      </c>
      <c r="Z139" s="75">
        <v>6329</v>
      </c>
      <c r="AA139" s="75">
        <v>6870</v>
      </c>
      <c r="AB139" s="75">
        <v>0</v>
      </c>
      <c r="AC139" s="75">
        <v>1502</v>
      </c>
      <c r="AD139" s="75">
        <v>27946</v>
      </c>
      <c r="AE139" s="75">
        <v>142914</v>
      </c>
      <c r="AF139" s="75">
        <v>149072</v>
      </c>
      <c r="AG139" s="75">
        <v>126938</v>
      </c>
      <c r="AH139" s="75">
        <v>169695</v>
      </c>
      <c r="AI139" s="75">
        <v>0</v>
      </c>
      <c r="AJ139" s="75">
        <v>17467</v>
      </c>
      <c r="AK139" s="75">
        <v>588619</v>
      </c>
      <c r="AL139" s="75">
        <v>15.14</v>
      </c>
      <c r="AM139" s="75">
        <v>24.09</v>
      </c>
      <c r="AN139" s="75">
        <v>21.06</v>
      </c>
      <c r="AO139" s="75">
        <v>0</v>
      </c>
      <c r="AP139" s="75">
        <v>3595</v>
      </c>
      <c r="AQ139" s="75">
        <v>11.97</v>
      </c>
      <c r="AR139" s="75">
        <v>253</v>
      </c>
      <c r="AS139" s="75">
        <v>20936</v>
      </c>
      <c r="AT139" s="75">
        <v>10710</v>
      </c>
      <c r="AU139" s="75">
        <v>6</v>
      </c>
      <c r="AV139" s="75">
        <v>3437</v>
      </c>
      <c r="AW139" s="75">
        <v>23698</v>
      </c>
      <c r="AX139" s="75">
        <v>91.4</v>
      </c>
      <c r="AY139" s="75">
        <v>228</v>
      </c>
      <c r="AZ139" s="75">
        <v>200</v>
      </c>
      <c r="BA139" s="75">
        <v>21</v>
      </c>
      <c r="BB139" s="75">
        <v>10296</v>
      </c>
      <c r="BC139" s="75">
        <v>636</v>
      </c>
      <c r="BD139" s="75">
        <v>11938</v>
      </c>
      <c r="BE139" s="75">
        <v>3</v>
      </c>
      <c r="BF139" s="75">
        <v>25.2</v>
      </c>
      <c r="BG139" s="75">
        <v>0</v>
      </c>
      <c r="BH139" s="75">
        <v>61</v>
      </c>
      <c r="BI139" s="75">
        <v>0</v>
      </c>
      <c r="BJ139" s="75">
        <v>0</v>
      </c>
      <c r="BK139" s="75">
        <v>93.13</v>
      </c>
      <c r="BL139" s="75">
        <v>90.96</v>
      </c>
      <c r="BM139" s="75">
        <v>32</v>
      </c>
      <c r="BQ139" s="77">
        <v>44811</v>
      </c>
      <c r="BR139" s="78">
        <v>27946</v>
      </c>
      <c r="BS139" s="78"/>
      <c r="BT139" s="78"/>
      <c r="BU139" s="78"/>
    </row>
    <row r="140" spans="13:73" ht="20.100000000000001" customHeight="1">
      <c r="M140" s="75">
        <v>8</v>
      </c>
      <c r="N140" s="76">
        <v>44812</v>
      </c>
      <c r="O140" s="75" t="s">
        <v>137</v>
      </c>
      <c r="P140" s="75">
        <v>64</v>
      </c>
      <c r="Q140" s="75">
        <v>61</v>
      </c>
      <c r="R140" s="75">
        <v>4</v>
      </c>
      <c r="S140" s="75">
        <v>11264</v>
      </c>
      <c r="T140" s="75">
        <v>5540</v>
      </c>
      <c r="U140" s="75">
        <v>6365</v>
      </c>
      <c r="V140" s="75">
        <v>6870</v>
      </c>
      <c r="W140" s="75">
        <v>30039</v>
      </c>
      <c r="X140" s="75">
        <v>9490</v>
      </c>
      <c r="Y140" s="75">
        <v>5306</v>
      </c>
      <c r="Z140" s="75">
        <v>6329</v>
      </c>
      <c r="AA140" s="75">
        <v>6870</v>
      </c>
      <c r="AB140" s="75">
        <v>0</v>
      </c>
      <c r="AC140" s="75">
        <v>1502</v>
      </c>
      <c r="AD140" s="75">
        <v>27995</v>
      </c>
      <c r="AE140" s="75">
        <v>133795</v>
      </c>
      <c r="AF140" s="75">
        <v>124696</v>
      </c>
      <c r="AG140" s="75">
        <v>150687</v>
      </c>
      <c r="AH140" s="75">
        <v>165090</v>
      </c>
      <c r="AI140" s="75">
        <v>0</v>
      </c>
      <c r="AJ140" s="75">
        <v>15501</v>
      </c>
      <c r="AK140" s="75">
        <v>574268</v>
      </c>
      <c r="AL140" s="75">
        <v>14.1</v>
      </c>
      <c r="AM140" s="75">
        <v>23.8</v>
      </c>
      <c r="AN140" s="75">
        <v>20.51</v>
      </c>
      <c r="AO140" s="75">
        <v>0</v>
      </c>
      <c r="AP140" s="75">
        <v>3546</v>
      </c>
      <c r="AQ140" s="75">
        <v>11.8</v>
      </c>
      <c r="AR140" s="75">
        <v>255</v>
      </c>
      <c r="AS140" s="75">
        <v>20668</v>
      </c>
      <c r="AT140" s="75">
        <v>7530</v>
      </c>
      <c r="AU140" s="75">
        <v>11</v>
      </c>
      <c r="AV140" s="75">
        <v>3197</v>
      </c>
      <c r="AW140" s="75">
        <v>29536</v>
      </c>
      <c r="AX140" s="75">
        <v>97.73</v>
      </c>
      <c r="AY140" s="75">
        <v>205</v>
      </c>
      <c r="AZ140" s="75">
        <v>198</v>
      </c>
      <c r="BA140" s="75">
        <v>30</v>
      </c>
      <c r="BB140" s="75">
        <v>9324</v>
      </c>
      <c r="BC140" s="75">
        <v>1205</v>
      </c>
      <c r="BD140" s="75">
        <v>11845</v>
      </c>
      <c r="BE140" s="75">
        <v>14</v>
      </c>
      <c r="BF140" s="75">
        <v>4</v>
      </c>
      <c r="BG140" s="75">
        <v>0</v>
      </c>
      <c r="BH140" s="75">
        <v>61</v>
      </c>
      <c r="BI140" s="75">
        <v>0</v>
      </c>
      <c r="BJ140" s="75">
        <v>0</v>
      </c>
      <c r="BK140" s="75">
        <v>92.18</v>
      </c>
      <c r="BL140" s="75">
        <v>93.27</v>
      </c>
      <c r="BM140" s="75">
        <v>32</v>
      </c>
      <c r="BQ140" s="77">
        <v>44812</v>
      </c>
      <c r="BR140" s="78">
        <v>27995</v>
      </c>
      <c r="BS140" s="78"/>
      <c r="BT140" s="78"/>
      <c r="BU140" s="78"/>
    </row>
    <row r="141" spans="13:73" ht="20.100000000000001" customHeight="1">
      <c r="M141" s="75">
        <v>9</v>
      </c>
      <c r="N141" s="76">
        <v>44813</v>
      </c>
      <c r="O141" s="75" t="s">
        <v>137</v>
      </c>
      <c r="P141" s="75">
        <v>64</v>
      </c>
      <c r="Q141" s="75">
        <v>60</v>
      </c>
      <c r="R141" s="75">
        <v>4</v>
      </c>
      <c r="S141" s="75">
        <v>11264</v>
      </c>
      <c r="T141" s="75">
        <v>5540</v>
      </c>
      <c r="U141" s="75">
        <v>6365</v>
      </c>
      <c r="V141" s="75">
        <v>6870</v>
      </c>
      <c r="W141" s="75">
        <v>30039</v>
      </c>
      <c r="X141" s="75">
        <v>8693</v>
      </c>
      <c r="Y141" s="75">
        <v>5306</v>
      </c>
      <c r="Z141" s="75">
        <v>6329</v>
      </c>
      <c r="AA141" s="75">
        <v>6870</v>
      </c>
      <c r="AB141" s="75">
        <v>0</v>
      </c>
      <c r="AC141" s="75">
        <v>1502</v>
      </c>
      <c r="AD141" s="75">
        <v>27198</v>
      </c>
      <c r="AE141" s="75">
        <v>110258</v>
      </c>
      <c r="AF141" s="75">
        <v>160484</v>
      </c>
      <c r="AG141" s="75">
        <v>134569</v>
      </c>
      <c r="AH141" s="75">
        <v>155025</v>
      </c>
      <c r="AI141" s="75">
        <v>0</v>
      </c>
      <c r="AJ141" s="75">
        <v>15501</v>
      </c>
      <c r="AK141" s="75">
        <v>560336</v>
      </c>
      <c r="AL141" s="75">
        <v>12.68</v>
      </c>
      <c r="AM141" s="75">
        <v>24.32</v>
      </c>
      <c r="AN141" s="75">
        <v>20.6</v>
      </c>
      <c r="AO141" s="75">
        <v>2234</v>
      </c>
      <c r="AP141" s="75">
        <v>4343</v>
      </c>
      <c r="AQ141" s="75">
        <v>14.46</v>
      </c>
      <c r="AR141" s="75">
        <v>224</v>
      </c>
      <c r="AS141" s="75">
        <v>12889</v>
      </c>
      <c r="AT141" s="75">
        <v>3745</v>
      </c>
      <c r="AU141" s="75">
        <v>0</v>
      </c>
      <c r="AV141" s="75">
        <v>3197</v>
      </c>
      <c r="AW141" s="75">
        <v>17825</v>
      </c>
      <c r="AX141" s="75">
        <v>9907</v>
      </c>
      <c r="AY141" s="75">
        <v>192</v>
      </c>
      <c r="AZ141" s="75">
        <v>102</v>
      </c>
      <c r="BA141" s="75">
        <v>51</v>
      </c>
      <c r="BB141" s="75">
        <v>8261</v>
      </c>
      <c r="BC141" s="75">
        <v>708</v>
      </c>
      <c r="BD141" s="75">
        <v>10825</v>
      </c>
      <c r="BE141" s="75">
        <v>5</v>
      </c>
      <c r="BF141" s="75">
        <v>0</v>
      </c>
      <c r="BG141" s="75">
        <v>0</v>
      </c>
      <c r="BH141" s="75">
        <v>61</v>
      </c>
      <c r="BI141" s="75">
        <v>0</v>
      </c>
      <c r="BJ141" s="75">
        <v>0</v>
      </c>
      <c r="BK141" s="75">
        <v>99</v>
      </c>
      <c r="BL141" s="75">
        <v>90.06</v>
      </c>
      <c r="BM141" s="75">
        <v>4</v>
      </c>
      <c r="BQ141" s="77">
        <v>44813</v>
      </c>
      <c r="BR141" s="78">
        <v>27198</v>
      </c>
      <c r="BS141" s="78"/>
      <c r="BT141" s="78"/>
      <c r="BU141" s="78"/>
    </row>
    <row r="142" spans="13:73" ht="20.100000000000001" customHeight="1">
      <c r="M142" s="75">
        <v>10</v>
      </c>
      <c r="N142" s="76">
        <v>44814</v>
      </c>
      <c r="O142" s="75" t="s">
        <v>137</v>
      </c>
      <c r="P142" s="75">
        <v>64</v>
      </c>
      <c r="Q142" s="75">
        <v>61</v>
      </c>
      <c r="R142" s="75">
        <v>4</v>
      </c>
      <c r="S142" s="75">
        <v>11264</v>
      </c>
      <c r="T142" s="75">
        <v>5540</v>
      </c>
      <c r="U142" s="75">
        <v>6365</v>
      </c>
      <c r="V142" s="75">
        <v>6870</v>
      </c>
      <c r="W142" s="75">
        <v>30039</v>
      </c>
      <c r="X142" s="75">
        <v>9378</v>
      </c>
      <c r="Y142" s="75">
        <v>5306</v>
      </c>
      <c r="Z142" s="75">
        <v>6329</v>
      </c>
      <c r="AA142" s="75">
        <v>6870</v>
      </c>
      <c r="AB142" s="75">
        <v>0</v>
      </c>
      <c r="AC142" s="75">
        <v>1502</v>
      </c>
      <c r="AD142" s="75">
        <v>27883</v>
      </c>
      <c r="AE142" s="75">
        <v>129390</v>
      </c>
      <c r="AF142" s="75">
        <v>131858</v>
      </c>
      <c r="AG142" s="75">
        <v>162072</v>
      </c>
      <c r="AH142" s="75">
        <v>162285</v>
      </c>
      <c r="AI142" s="75">
        <v>0</v>
      </c>
      <c r="AJ142" s="75">
        <v>18972</v>
      </c>
      <c r="AK142" s="75">
        <v>585605</v>
      </c>
      <c r="AL142" s="75">
        <v>13.8</v>
      </c>
      <c r="AM142" s="75">
        <v>24.65</v>
      </c>
      <c r="AN142" s="75">
        <v>21</v>
      </c>
      <c r="AO142" s="75">
        <v>0</v>
      </c>
      <c r="AP142" s="75">
        <v>3658</v>
      </c>
      <c r="AQ142" s="75">
        <v>12.18</v>
      </c>
      <c r="AR142" s="75">
        <v>259</v>
      </c>
      <c r="AS142" s="75">
        <v>382</v>
      </c>
      <c r="AT142" s="75">
        <v>6510</v>
      </c>
      <c r="AU142" s="75">
        <v>5</v>
      </c>
      <c r="AV142" s="75">
        <v>3197</v>
      </c>
      <c r="AW142" s="75">
        <v>29496</v>
      </c>
      <c r="AX142" s="75">
        <v>92.51</v>
      </c>
      <c r="AY142" s="75">
        <v>213</v>
      </c>
      <c r="AZ142" s="75">
        <v>196</v>
      </c>
      <c r="BA142" s="75">
        <v>32</v>
      </c>
      <c r="BB142" s="75">
        <v>9185</v>
      </c>
      <c r="BC142" s="75">
        <v>478</v>
      </c>
      <c r="BD142" s="75">
        <v>11807</v>
      </c>
      <c r="BE142" s="75">
        <v>6</v>
      </c>
      <c r="BF142" s="75">
        <v>5.2</v>
      </c>
      <c r="BG142" s="75">
        <v>0</v>
      </c>
      <c r="BH142" s="75">
        <v>61</v>
      </c>
      <c r="BI142" s="75">
        <v>0</v>
      </c>
      <c r="BJ142" s="75">
        <v>0</v>
      </c>
      <c r="BK142" s="75">
        <v>93.18</v>
      </c>
      <c r="BL142" s="75">
        <v>92.35</v>
      </c>
      <c r="BM142" s="75">
        <v>32</v>
      </c>
      <c r="BQ142" s="77">
        <v>44814</v>
      </c>
      <c r="BR142" s="78">
        <v>27883</v>
      </c>
      <c r="BS142" s="78"/>
      <c r="BT142" s="78"/>
      <c r="BU142" s="78"/>
    </row>
    <row r="143" spans="13:73" ht="20.100000000000001" customHeight="1">
      <c r="M143" s="75">
        <v>11</v>
      </c>
      <c r="N143" s="76">
        <v>44815</v>
      </c>
      <c r="O143" s="75" t="s">
        <v>137</v>
      </c>
      <c r="P143" s="75">
        <v>64</v>
      </c>
      <c r="Q143" s="75">
        <v>58</v>
      </c>
      <c r="R143" s="75">
        <v>4</v>
      </c>
      <c r="S143" s="75">
        <v>11264</v>
      </c>
      <c r="T143" s="75">
        <v>5540</v>
      </c>
      <c r="U143" s="75">
        <v>6365</v>
      </c>
      <c r="V143" s="75">
        <v>6870</v>
      </c>
      <c r="W143" s="75">
        <v>30039</v>
      </c>
      <c r="X143" s="75">
        <v>7886</v>
      </c>
      <c r="Y143" s="75">
        <v>5464</v>
      </c>
      <c r="Z143" s="75">
        <v>6329</v>
      </c>
      <c r="AA143" s="75">
        <v>6870</v>
      </c>
      <c r="AB143" s="75">
        <v>0</v>
      </c>
      <c r="AC143" s="75">
        <v>1660</v>
      </c>
      <c r="AD143" s="75">
        <v>26549</v>
      </c>
      <c r="AE143" s="75">
        <v>107318</v>
      </c>
      <c r="AF143" s="75">
        <v>135737</v>
      </c>
      <c r="AG143" s="75">
        <v>122785</v>
      </c>
      <c r="AH143" s="75">
        <v>164925</v>
      </c>
      <c r="AI143" s="75">
        <v>0</v>
      </c>
      <c r="AJ143" s="75">
        <v>20203</v>
      </c>
      <c r="AK143" s="75">
        <v>530765</v>
      </c>
      <c r="AL143" s="75">
        <v>13.61</v>
      </c>
      <c r="AM143" s="75">
        <v>22.69</v>
      </c>
      <c r="AN143" s="75">
        <v>19.989999999999998</v>
      </c>
      <c r="AO143" s="75">
        <v>2237</v>
      </c>
      <c r="AP143" s="75">
        <v>5150</v>
      </c>
      <c r="AQ143" s="75">
        <v>17.14</v>
      </c>
      <c r="AR143" s="75">
        <v>214</v>
      </c>
      <c r="AS143" s="75">
        <v>0</v>
      </c>
      <c r="AT143" s="75">
        <v>0</v>
      </c>
      <c r="AU143" s="75">
        <v>0</v>
      </c>
      <c r="AV143" s="75">
        <v>2741</v>
      </c>
      <c r="AW143" s="75">
        <v>26681</v>
      </c>
      <c r="AX143" s="75">
        <v>94.44</v>
      </c>
      <c r="AY143" s="75">
        <v>199</v>
      </c>
      <c r="AZ143" s="75">
        <v>134</v>
      </c>
      <c r="BA143" s="75">
        <v>28</v>
      </c>
      <c r="BB143" s="75">
        <v>6920</v>
      </c>
      <c r="BC143" s="75">
        <v>697</v>
      </c>
      <c r="BD143" s="75">
        <v>8212</v>
      </c>
      <c r="BE143" s="75">
        <v>7</v>
      </c>
      <c r="BF143" s="75">
        <v>3.2</v>
      </c>
      <c r="BG143" s="75">
        <v>4</v>
      </c>
      <c r="BH143" s="75">
        <v>58</v>
      </c>
      <c r="BI143" s="75">
        <v>0</v>
      </c>
      <c r="BJ143" s="75">
        <v>0</v>
      </c>
      <c r="BK143" s="75">
        <v>97.73</v>
      </c>
      <c r="BL143" s="75">
        <v>93.38</v>
      </c>
      <c r="BM143" s="75">
        <v>34</v>
      </c>
      <c r="BQ143" s="77">
        <v>44815</v>
      </c>
      <c r="BR143" s="78">
        <v>26549</v>
      </c>
      <c r="BS143" s="78"/>
      <c r="BT143" s="78"/>
      <c r="BU143" s="78"/>
    </row>
    <row r="144" spans="13:73" ht="20.100000000000001" customHeight="1">
      <c r="M144" s="75">
        <v>12</v>
      </c>
      <c r="N144" s="76">
        <v>44816</v>
      </c>
      <c r="O144" s="75" t="s">
        <v>137</v>
      </c>
      <c r="P144" s="75">
        <v>64</v>
      </c>
      <c r="Q144" s="75">
        <v>60</v>
      </c>
      <c r="R144" s="75">
        <v>4</v>
      </c>
      <c r="S144" s="75">
        <v>11264</v>
      </c>
      <c r="T144" s="75">
        <v>5540</v>
      </c>
      <c r="U144" s="75">
        <v>6365</v>
      </c>
      <c r="V144" s="75">
        <v>6870</v>
      </c>
      <c r="W144" s="75">
        <v>30039</v>
      </c>
      <c r="X144" s="75">
        <v>8944</v>
      </c>
      <c r="Y144" s="75">
        <v>5306</v>
      </c>
      <c r="Z144" s="75">
        <v>6329</v>
      </c>
      <c r="AA144" s="75">
        <v>6870</v>
      </c>
      <c r="AB144" s="75">
        <v>0</v>
      </c>
      <c r="AC144" s="75">
        <v>1502</v>
      </c>
      <c r="AD144" s="75">
        <v>27449</v>
      </c>
      <c r="AE144" s="75">
        <v>134827</v>
      </c>
      <c r="AF144" s="75">
        <v>138654</v>
      </c>
      <c r="AG144" s="75">
        <v>171833</v>
      </c>
      <c r="AH144" s="75">
        <v>165203</v>
      </c>
      <c r="AI144" s="75">
        <v>0</v>
      </c>
      <c r="AJ144" s="75">
        <v>15966</v>
      </c>
      <c r="AK144" s="75">
        <v>610517</v>
      </c>
      <c r="AL144" s="75">
        <v>15.07</v>
      </c>
      <c r="AM144" s="75">
        <v>25.71</v>
      </c>
      <c r="AN144" s="75">
        <v>22.24</v>
      </c>
      <c r="AO144" s="75">
        <v>0</v>
      </c>
      <c r="AP144" s="75">
        <v>4092</v>
      </c>
      <c r="AQ144" s="75">
        <v>13.62</v>
      </c>
      <c r="AR144" s="75">
        <v>254</v>
      </c>
      <c r="AS144" s="75">
        <v>8386</v>
      </c>
      <c r="AT144" s="75">
        <v>20490</v>
      </c>
      <c r="AU144" s="75">
        <v>6</v>
      </c>
      <c r="AV144" s="75">
        <v>3893</v>
      </c>
      <c r="AW144" s="75">
        <v>28631</v>
      </c>
      <c r="AX144" s="75">
        <v>95.46</v>
      </c>
      <c r="AY144" s="75">
        <v>220</v>
      </c>
      <c r="AZ144" s="75">
        <v>211</v>
      </c>
      <c r="BA144" s="75">
        <v>41</v>
      </c>
      <c r="BB144" s="75">
        <v>8921</v>
      </c>
      <c r="BC144" s="75">
        <v>1065</v>
      </c>
      <c r="BD144" s="75">
        <v>10872</v>
      </c>
      <c r="BE144" s="75">
        <v>2</v>
      </c>
      <c r="BF144" s="75">
        <v>12.4</v>
      </c>
      <c r="BG144" s="75">
        <v>4</v>
      </c>
      <c r="BH144" s="75">
        <v>60</v>
      </c>
      <c r="BI144" s="75">
        <v>1</v>
      </c>
      <c r="BJ144" s="75">
        <v>0</v>
      </c>
      <c r="BK144" s="75">
        <v>88.76</v>
      </c>
      <c r="BL144" s="75">
        <v>90.09</v>
      </c>
      <c r="BM144" s="75">
        <v>32</v>
      </c>
      <c r="BQ144" s="77">
        <v>44816</v>
      </c>
      <c r="BR144" s="78">
        <v>27449</v>
      </c>
      <c r="BS144" s="78"/>
      <c r="BT144" s="78"/>
      <c r="BU144" s="78"/>
    </row>
    <row r="145" spans="13:73" ht="20.100000000000001" customHeight="1">
      <c r="M145" s="75">
        <v>13</v>
      </c>
      <c r="N145" s="76">
        <v>44817</v>
      </c>
      <c r="O145" s="75" t="s">
        <v>137</v>
      </c>
      <c r="P145" s="75">
        <v>64</v>
      </c>
      <c r="Q145" s="75">
        <v>60</v>
      </c>
      <c r="R145" s="75">
        <v>4</v>
      </c>
      <c r="S145" s="75">
        <v>11264</v>
      </c>
      <c r="T145" s="75">
        <v>5540</v>
      </c>
      <c r="U145" s="75">
        <v>6365</v>
      </c>
      <c r="V145" s="75">
        <v>6870</v>
      </c>
      <c r="W145" s="75">
        <v>30039</v>
      </c>
      <c r="X145" s="75">
        <v>8719</v>
      </c>
      <c r="Y145" s="75">
        <v>5466</v>
      </c>
      <c r="Z145" s="75">
        <v>6329</v>
      </c>
      <c r="AA145" s="75">
        <v>6870</v>
      </c>
      <c r="AB145" s="75">
        <v>0</v>
      </c>
      <c r="AC145" s="75">
        <v>1502</v>
      </c>
      <c r="AD145" s="75">
        <v>27384</v>
      </c>
      <c r="AE145" s="75">
        <v>108977</v>
      </c>
      <c r="AF145" s="75">
        <v>136493</v>
      </c>
      <c r="AG145" s="75">
        <v>162666</v>
      </c>
      <c r="AH145" s="75">
        <v>151889</v>
      </c>
      <c r="AI145" s="75">
        <v>0</v>
      </c>
      <c r="AJ145" s="75">
        <v>15995</v>
      </c>
      <c r="AK145" s="75">
        <v>560025</v>
      </c>
      <c r="AL145" s="75">
        <v>12.5</v>
      </c>
      <c r="AM145" s="75">
        <v>24.17</v>
      </c>
      <c r="AN145" s="75">
        <v>20.45</v>
      </c>
      <c r="AO145" s="75">
        <v>0</v>
      </c>
      <c r="AP145" s="75">
        <v>4157</v>
      </c>
      <c r="AQ145" s="75">
        <v>13.84</v>
      </c>
      <c r="AR145" s="75">
        <v>253</v>
      </c>
      <c r="AS145" s="75">
        <v>8880</v>
      </c>
      <c r="AT145" s="75">
        <v>2520</v>
      </c>
      <c r="AU145" s="75">
        <v>0</v>
      </c>
      <c r="AV145" s="75">
        <v>3197</v>
      </c>
      <c r="AW145" s="75">
        <v>18692</v>
      </c>
      <c r="AX145" s="75">
        <v>85.52</v>
      </c>
      <c r="AY145" s="75">
        <v>193</v>
      </c>
      <c r="AZ145" s="75">
        <v>194</v>
      </c>
      <c r="BA145" s="75">
        <v>30</v>
      </c>
      <c r="BB145" s="75">
        <v>11126</v>
      </c>
      <c r="BC145" s="75">
        <v>521</v>
      </c>
      <c r="BD145" s="75">
        <v>11753</v>
      </c>
      <c r="BE145" s="75">
        <v>14</v>
      </c>
      <c r="BF145" s="75">
        <v>24.4</v>
      </c>
      <c r="BG145" s="75">
        <v>7.5</v>
      </c>
      <c r="BH145" s="75">
        <v>60</v>
      </c>
      <c r="BI145" s="75">
        <v>0</v>
      </c>
      <c r="BJ145" s="75">
        <v>0</v>
      </c>
      <c r="BK145" s="75">
        <v>86.36</v>
      </c>
      <c r="BL145" s="75">
        <v>85.31</v>
      </c>
      <c r="BM145" s="75">
        <v>32</v>
      </c>
      <c r="BQ145" s="77">
        <v>44817</v>
      </c>
      <c r="BR145" s="78">
        <v>27384</v>
      </c>
      <c r="BS145" s="78"/>
      <c r="BT145" s="78"/>
      <c r="BU145" s="78"/>
    </row>
    <row r="146" spans="13:73" ht="20.100000000000001" customHeight="1">
      <c r="M146" s="75">
        <v>14</v>
      </c>
      <c r="N146" s="76">
        <v>44818</v>
      </c>
      <c r="O146" s="75" t="s">
        <v>137</v>
      </c>
      <c r="P146" s="75">
        <v>64</v>
      </c>
      <c r="Q146" s="75">
        <v>60</v>
      </c>
      <c r="R146" s="75">
        <v>4</v>
      </c>
      <c r="S146" s="75">
        <v>11264</v>
      </c>
      <c r="T146" s="75">
        <v>5540</v>
      </c>
      <c r="U146" s="75">
        <v>6365</v>
      </c>
      <c r="V146" s="75">
        <v>6870</v>
      </c>
      <c r="W146" s="75">
        <v>30039</v>
      </c>
      <c r="X146" s="75">
        <v>9127</v>
      </c>
      <c r="Y146" s="75">
        <v>5466</v>
      </c>
      <c r="Z146" s="75">
        <v>6329</v>
      </c>
      <c r="AA146" s="75">
        <v>6870</v>
      </c>
      <c r="AB146" s="75">
        <v>0</v>
      </c>
      <c r="AC146" s="75">
        <v>1502</v>
      </c>
      <c r="AD146" s="75">
        <v>27792</v>
      </c>
      <c r="AE146" s="75">
        <v>100315</v>
      </c>
      <c r="AF146" s="75">
        <v>114660</v>
      </c>
      <c r="AG146" s="75">
        <v>126125</v>
      </c>
      <c r="AH146" s="75">
        <v>155760</v>
      </c>
      <c r="AI146" s="75">
        <v>0</v>
      </c>
      <c r="AJ146" s="75">
        <v>13956</v>
      </c>
      <c r="AK146" s="75">
        <v>496860</v>
      </c>
      <c r="AL146" s="75">
        <v>10.99</v>
      </c>
      <c r="AM146" s="75">
        <v>21.25</v>
      </c>
      <c r="AN146" s="75">
        <v>17.88</v>
      </c>
      <c r="AO146" s="75">
        <v>0</v>
      </c>
      <c r="AP146" s="75">
        <v>3749</v>
      </c>
      <c r="AQ146" s="75">
        <v>12.48</v>
      </c>
      <c r="AR146" s="75">
        <v>252</v>
      </c>
      <c r="AS146" s="75">
        <v>5298</v>
      </c>
      <c r="AT146" s="75">
        <v>9420</v>
      </c>
      <c r="AU146" s="75">
        <v>9</v>
      </c>
      <c r="AV146" s="75">
        <v>2997</v>
      </c>
      <c r="AW146" s="75">
        <v>33638</v>
      </c>
      <c r="AX146" s="75">
        <v>88.58</v>
      </c>
      <c r="AY146" s="75">
        <v>190</v>
      </c>
      <c r="AZ146" s="75">
        <v>175</v>
      </c>
      <c r="BA146" s="75">
        <v>18</v>
      </c>
      <c r="BB146" s="75">
        <v>7890</v>
      </c>
      <c r="BC146" s="75">
        <v>328</v>
      </c>
      <c r="BD146" s="75">
        <v>10356</v>
      </c>
      <c r="BE146" s="75">
        <v>1</v>
      </c>
      <c r="BF146" s="75">
        <v>4.3</v>
      </c>
      <c r="BG146" s="75">
        <v>11.35</v>
      </c>
      <c r="BH146" s="75">
        <v>60</v>
      </c>
      <c r="BI146" s="75">
        <v>0</v>
      </c>
      <c r="BJ146" s="75">
        <v>2</v>
      </c>
      <c r="BK146" s="75">
        <v>88.64</v>
      </c>
      <c r="BL146" s="75">
        <v>88.57</v>
      </c>
      <c r="BM146" s="75">
        <v>32</v>
      </c>
      <c r="BQ146" s="77">
        <v>44818</v>
      </c>
      <c r="BR146" s="78">
        <v>27792</v>
      </c>
      <c r="BS146" s="78"/>
      <c r="BT146" s="78"/>
      <c r="BU146" s="78"/>
    </row>
    <row r="147" spans="13:73" ht="20.100000000000001" customHeight="1">
      <c r="M147" s="75">
        <v>15</v>
      </c>
      <c r="N147" s="76">
        <v>44819</v>
      </c>
      <c r="O147" s="75" t="s">
        <v>137</v>
      </c>
      <c r="P147" s="75">
        <v>64</v>
      </c>
      <c r="Q147" s="75">
        <v>60</v>
      </c>
      <c r="R147" s="75">
        <v>4</v>
      </c>
      <c r="S147" s="75">
        <v>11264</v>
      </c>
      <c r="T147" s="75">
        <v>5540</v>
      </c>
      <c r="U147" s="75">
        <v>6365</v>
      </c>
      <c r="V147" s="75">
        <v>6870</v>
      </c>
      <c r="W147" s="75">
        <v>30039</v>
      </c>
      <c r="X147" s="75">
        <v>8842</v>
      </c>
      <c r="Y147" s="75">
        <v>5466</v>
      </c>
      <c r="Z147" s="75">
        <v>6329</v>
      </c>
      <c r="AA147" s="75">
        <v>6870</v>
      </c>
      <c r="AB147" s="75">
        <v>0</v>
      </c>
      <c r="AC147" s="75">
        <v>1502</v>
      </c>
      <c r="AD147" s="75">
        <v>27507</v>
      </c>
      <c r="AE147" s="75">
        <v>105257</v>
      </c>
      <c r="AF147" s="75">
        <v>120613</v>
      </c>
      <c r="AG147" s="75">
        <v>137683</v>
      </c>
      <c r="AH147" s="75">
        <v>138976</v>
      </c>
      <c r="AI147" s="75">
        <v>0</v>
      </c>
      <c r="AJ147" s="75">
        <v>12855</v>
      </c>
      <c r="AK147" s="75">
        <v>502529</v>
      </c>
      <c r="AL147" s="75">
        <v>11.9</v>
      </c>
      <c r="AM147" s="75">
        <v>21.28</v>
      </c>
      <c r="AN147" s="75">
        <v>18.27</v>
      </c>
      <c r="AO147" s="75">
        <v>0</v>
      </c>
      <c r="AP147" s="75">
        <v>4034</v>
      </c>
      <c r="AQ147" s="75">
        <v>13.43</v>
      </c>
      <c r="AR147" s="75">
        <v>247</v>
      </c>
      <c r="AS147" s="75">
        <v>3302</v>
      </c>
      <c r="AT147" s="75">
        <v>6240</v>
      </c>
      <c r="AU147" s="75">
        <v>4</v>
      </c>
      <c r="AV147" s="75">
        <v>2957</v>
      </c>
      <c r="AW147" s="75">
        <v>17240</v>
      </c>
      <c r="AX147" s="75">
        <v>86.51</v>
      </c>
      <c r="AY147" s="75">
        <v>195</v>
      </c>
      <c r="AZ147" s="75">
        <v>165</v>
      </c>
      <c r="BA147" s="75">
        <v>18</v>
      </c>
      <c r="BB147" s="75">
        <v>9285</v>
      </c>
      <c r="BC147" s="75">
        <v>673</v>
      </c>
      <c r="BD147" s="75">
        <v>11076</v>
      </c>
      <c r="BE147" s="75">
        <v>12</v>
      </c>
      <c r="BF147" s="75">
        <v>4.0999999999999996</v>
      </c>
      <c r="BG147" s="75">
        <v>0</v>
      </c>
      <c r="BH147" s="75">
        <v>60</v>
      </c>
      <c r="BI147" s="75">
        <v>0</v>
      </c>
      <c r="BJ147" s="75">
        <v>0</v>
      </c>
      <c r="BK147" s="75">
        <v>86.36</v>
      </c>
      <c r="BL147" s="75">
        <v>86.55</v>
      </c>
      <c r="BM147" s="75">
        <v>32</v>
      </c>
      <c r="BQ147" s="77">
        <v>44819</v>
      </c>
      <c r="BR147" s="78">
        <v>27507</v>
      </c>
      <c r="BS147" s="78"/>
      <c r="BT147" s="78"/>
      <c r="BU147" s="78"/>
    </row>
    <row r="148" spans="13:73" ht="20.100000000000001" customHeight="1">
      <c r="M148" s="75">
        <v>16</v>
      </c>
      <c r="N148" s="76">
        <v>44820</v>
      </c>
      <c r="O148" s="75" t="s">
        <v>137</v>
      </c>
      <c r="P148" s="75">
        <v>64</v>
      </c>
      <c r="Q148" s="75">
        <v>61</v>
      </c>
      <c r="R148" s="75">
        <v>4</v>
      </c>
      <c r="S148" s="75">
        <v>11264</v>
      </c>
      <c r="T148" s="75">
        <v>5540</v>
      </c>
      <c r="U148" s="75">
        <v>6365</v>
      </c>
      <c r="V148" s="75">
        <v>6870</v>
      </c>
      <c r="W148" s="75">
        <v>30039</v>
      </c>
      <c r="X148" s="75">
        <v>7711</v>
      </c>
      <c r="Y148" s="75">
        <v>5540</v>
      </c>
      <c r="Z148" s="75">
        <v>6329</v>
      </c>
      <c r="AA148" s="75">
        <v>6870</v>
      </c>
      <c r="AB148" s="75">
        <v>0</v>
      </c>
      <c r="AC148" s="75">
        <v>1502</v>
      </c>
      <c r="AD148" s="75">
        <v>27952</v>
      </c>
      <c r="AE148" s="75">
        <v>102641</v>
      </c>
      <c r="AF148" s="75">
        <v>121790</v>
      </c>
      <c r="AG148" s="75">
        <v>137823</v>
      </c>
      <c r="AH148" s="75">
        <v>137156</v>
      </c>
      <c r="AI148" s="75">
        <v>0</v>
      </c>
      <c r="AJ148" s="75">
        <v>12994</v>
      </c>
      <c r="AK148" s="75">
        <v>499410</v>
      </c>
      <c r="AL148" s="75">
        <v>13.31</v>
      </c>
      <c r="AM148" s="75">
        <v>21.17</v>
      </c>
      <c r="AN148" s="75">
        <v>17.87</v>
      </c>
      <c r="AO148" s="75">
        <v>0</v>
      </c>
      <c r="AP148" s="75">
        <v>3589</v>
      </c>
      <c r="AQ148" s="75">
        <v>11.95</v>
      </c>
      <c r="AR148" s="75">
        <v>226</v>
      </c>
      <c r="AS148" s="75">
        <v>5069</v>
      </c>
      <c r="AT148" s="75">
        <v>8520</v>
      </c>
      <c r="AU148" s="75">
        <v>6</v>
      </c>
      <c r="AV148" s="75">
        <v>3197</v>
      </c>
      <c r="AW148" s="75">
        <v>33395</v>
      </c>
      <c r="AX148" s="75">
        <v>90.87</v>
      </c>
      <c r="AY148" s="75">
        <v>735</v>
      </c>
      <c r="AZ148" s="75">
        <v>168</v>
      </c>
      <c r="BA148" s="75">
        <v>18</v>
      </c>
      <c r="BB148" s="75">
        <v>0</v>
      </c>
      <c r="BC148" s="75">
        <v>516</v>
      </c>
      <c r="BD148" s="75">
        <v>8253</v>
      </c>
      <c r="BE148" s="75">
        <v>4</v>
      </c>
      <c r="BF148" s="75">
        <v>7.3</v>
      </c>
      <c r="BG148" s="75">
        <v>4</v>
      </c>
      <c r="BH148" s="75">
        <v>61</v>
      </c>
      <c r="BI148" s="75">
        <v>0</v>
      </c>
      <c r="BJ148" s="75">
        <v>0</v>
      </c>
      <c r="BK148" s="75">
        <v>93.48</v>
      </c>
      <c r="BL148" s="75">
        <v>91.16</v>
      </c>
      <c r="BM148" s="75">
        <v>4</v>
      </c>
      <c r="BQ148" s="77">
        <v>44820</v>
      </c>
      <c r="BR148" s="78">
        <v>27952</v>
      </c>
      <c r="BS148" s="78"/>
      <c r="BT148" s="78"/>
      <c r="BU148" s="78"/>
    </row>
    <row r="149" spans="13:73" ht="20.100000000000001" customHeight="1">
      <c r="M149" s="75">
        <v>17</v>
      </c>
      <c r="N149" s="76">
        <v>44821</v>
      </c>
      <c r="O149" s="75" t="s">
        <v>137</v>
      </c>
      <c r="P149" s="75">
        <v>64</v>
      </c>
      <c r="Q149" s="75">
        <v>57</v>
      </c>
      <c r="R149" s="75">
        <v>0</v>
      </c>
      <c r="S149" s="75">
        <v>11264</v>
      </c>
      <c r="T149" s="75">
        <v>5540</v>
      </c>
      <c r="U149" s="75">
        <v>6365</v>
      </c>
      <c r="V149" s="75">
        <v>6870</v>
      </c>
      <c r="W149" s="75">
        <v>30039</v>
      </c>
      <c r="X149" s="75">
        <v>9337</v>
      </c>
      <c r="Y149" s="75">
        <v>5540</v>
      </c>
      <c r="Z149" s="75">
        <v>6329</v>
      </c>
      <c r="AA149" s="75">
        <v>6870</v>
      </c>
      <c r="AB149" s="75">
        <v>0</v>
      </c>
      <c r="AC149" s="75">
        <v>1502</v>
      </c>
      <c r="AD149" s="75">
        <v>28002</v>
      </c>
      <c r="AE149" s="75">
        <v>120462</v>
      </c>
      <c r="AF149" s="75">
        <v>107142</v>
      </c>
      <c r="AG149" s="75">
        <v>156853</v>
      </c>
      <c r="AH149" s="75">
        <v>149910</v>
      </c>
      <c r="AI149" s="75">
        <v>0</v>
      </c>
      <c r="AJ149" s="75">
        <v>9710</v>
      </c>
      <c r="AK149" s="75">
        <v>534367</v>
      </c>
      <c r="AL149" s="75">
        <v>12.9</v>
      </c>
      <c r="AM149" s="75">
        <v>22.09</v>
      </c>
      <c r="AN149" s="75">
        <v>19.079999999999998</v>
      </c>
      <c r="AO149" s="75">
        <v>0</v>
      </c>
      <c r="AP149" s="75">
        <v>1963</v>
      </c>
      <c r="AQ149" s="75">
        <v>6.53</v>
      </c>
      <c r="AR149" s="75">
        <v>226</v>
      </c>
      <c r="AS149" s="75">
        <v>3578</v>
      </c>
      <c r="AT149" s="75">
        <v>6090</v>
      </c>
      <c r="AU149" s="75">
        <v>5</v>
      </c>
      <c r="AV149" s="75">
        <v>3197</v>
      </c>
      <c r="AW149" s="75">
        <v>29875</v>
      </c>
      <c r="AX149" s="75">
        <v>92.82</v>
      </c>
      <c r="AY149" s="75">
        <v>610</v>
      </c>
      <c r="AZ149" s="75">
        <v>154</v>
      </c>
      <c r="BA149" s="75">
        <v>18</v>
      </c>
      <c r="BB149" s="75">
        <v>0</v>
      </c>
      <c r="BC149" s="75">
        <v>673</v>
      </c>
      <c r="BD149" s="75">
        <v>9266</v>
      </c>
      <c r="BE149" s="75">
        <v>4</v>
      </c>
      <c r="BF149" s="75">
        <v>0</v>
      </c>
      <c r="BG149" s="75">
        <v>0</v>
      </c>
      <c r="BH149" s="75">
        <v>61</v>
      </c>
      <c r="BI149" s="75">
        <v>0</v>
      </c>
      <c r="BJ149" s="75">
        <v>0</v>
      </c>
      <c r="BK149" s="75">
        <v>93.48</v>
      </c>
      <c r="BL149" s="75">
        <v>95.57</v>
      </c>
      <c r="BM149" s="75">
        <v>4</v>
      </c>
      <c r="BQ149" s="77">
        <v>44821</v>
      </c>
      <c r="BR149" s="78">
        <v>28002</v>
      </c>
      <c r="BS149" s="78"/>
      <c r="BT149" s="78"/>
      <c r="BU149" s="78"/>
    </row>
    <row r="150" spans="13:73" ht="20.100000000000001" customHeight="1">
      <c r="M150" s="75">
        <v>18</v>
      </c>
      <c r="N150" s="76">
        <v>44822</v>
      </c>
      <c r="O150" s="75" t="s">
        <v>137</v>
      </c>
      <c r="P150" s="75">
        <v>64</v>
      </c>
      <c r="Q150" s="75">
        <v>54</v>
      </c>
      <c r="R150" s="75">
        <v>0</v>
      </c>
      <c r="S150" s="75">
        <v>11264</v>
      </c>
      <c r="T150" s="75">
        <v>5540</v>
      </c>
      <c r="U150" s="75">
        <v>6365</v>
      </c>
      <c r="V150" s="75">
        <v>6870</v>
      </c>
      <c r="W150" s="75">
        <v>30039</v>
      </c>
      <c r="X150" s="75">
        <v>6701</v>
      </c>
      <c r="Y150" s="75">
        <v>5540</v>
      </c>
      <c r="Z150" s="75">
        <v>6329</v>
      </c>
      <c r="AA150" s="75">
        <v>6870</v>
      </c>
      <c r="AB150" s="75">
        <v>0</v>
      </c>
      <c r="AC150" s="75">
        <v>1502</v>
      </c>
      <c r="AD150" s="75">
        <v>26549</v>
      </c>
      <c r="AE150" s="75">
        <v>114746</v>
      </c>
      <c r="AF150" s="75">
        <v>141812</v>
      </c>
      <c r="AG150" s="75">
        <v>156334</v>
      </c>
      <c r="AH150" s="75">
        <v>135461</v>
      </c>
      <c r="AI150" s="75">
        <v>0</v>
      </c>
      <c r="AJ150" s="75">
        <v>14301</v>
      </c>
      <c r="AK150" s="75">
        <v>548353</v>
      </c>
      <c r="AL150" s="75">
        <v>17.12</v>
      </c>
      <c r="AM150" s="75">
        <v>23.14</v>
      </c>
      <c r="AN150" s="75">
        <v>20.65</v>
      </c>
      <c r="AO150" s="75">
        <v>0</v>
      </c>
      <c r="AP150" s="75">
        <v>4599</v>
      </c>
      <c r="AQ150" s="75">
        <v>15.31</v>
      </c>
      <c r="AR150" s="75">
        <v>184</v>
      </c>
      <c r="AS150" s="75">
        <v>0</v>
      </c>
      <c r="AT150" s="75">
        <v>0</v>
      </c>
      <c r="AU150" s="75">
        <v>0</v>
      </c>
      <c r="AV150" s="75">
        <v>3437</v>
      </c>
      <c r="AW150" s="75">
        <v>23215</v>
      </c>
      <c r="AX150" s="75">
        <v>91.75</v>
      </c>
      <c r="AY150" s="75">
        <v>197</v>
      </c>
      <c r="AZ150" s="75">
        <v>172</v>
      </c>
      <c r="BA150" s="75">
        <v>21</v>
      </c>
      <c r="BB150" s="75">
        <v>0</v>
      </c>
      <c r="BC150" s="75">
        <v>893</v>
      </c>
      <c r="BD150" s="75">
        <v>7764</v>
      </c>
      <c r="BE150" s="75">
        <v>4</v>
      </c>
      <c r="BF150" s="75">
        <v>0</v>
      </c>
      <c r="BG150" s="75">
        <v>0</v>
      </c>
      <c r="BH150" s="75">
        <v>58</v>
      </c>
      <c r="BI150" s="75">
        <v>0</v>
      </c>
      <c r="BJ150" s="75">
        <v>0</v>
      </c>
      <c r="BK150" s="75">
        <v>93.18</v>
      </c>
      <c r="BL150" s="75">
        <v>91.16</v>
      </c>
      <c r="BM150" s="75">
        <v>4</v>
      </c>
      <c r="BQ150" s="77">
        <v>44822</v>
      </c>
      <c r="BR150" s="78">
        <v>26549</v>
      </c>
      <c r="BS150" s="78"/>
      <c r="BT150" s="78"/>
      <c r="BU150" s="78"/>
    </row>
    <row r="151" spans="13:73" ht="20.100000000000001" customHeight="1">
      <c r="M151" s="75">
        <v>19</v>
      </c>
      <c r="N151" s="76">
        <v>44823</v>
      </c>
      <c r="O151" s="75" t="s">
        <v>137</v>
      </c>
      <c r="P151" s="75">
        <v>64</v>
      </c>
      <c r="Q151" s="75">
        <v>61</v>
      </c>
      <c r="R151" s="75">
        <v>4</v>
      </c>
      <c r="S151" s="75">
        <v>11264</v>
      </c>
      <c r="T151" s="75">
        <v>5540</v>
      </c>
      <c r="U151" s="75">
        <v>6365</v>
      </c>
      <c r="V151" s="75">
        <v>6870</v>
      </c>
      <c r="W151" s="75">
        <v>30039</v>
      </c>
      <c r="X151" s="75">
        <v>9544</v>
      </c>
      <c r="Y151" s="75">
        <v>5466</v>
      </c>
      <c r="Z151" s="75">
        <v>6329</v>
      </c>
      <c r="AA151" s="75">
        <v>6870</v>
      </c>
      <c r="AB151" s="75">
        <v>0</v>
      </c>
      <c r="AC151" s="75">
        <v>1502</v>
      </c>
      <c r="AD151" s="75">
        <v>28209</v>
      </c>
      <c r="AE151" s="75">
        <v>142186</v>
      </c>
      <c r="AF151" s="75">
        <v>139885</v>
      </c>
      <c r="AG151" s="75">
        <v>156663</v>
      </c>
      <c r="AH151" s="75">
        <v>144207</v>
      </c>
      <c r="AI151" s="75">
        <v>0</v>
      </c>
      <c r="AJ151" s="75">
        <v>20363</v>
      </c>
      <c r="AK151" s="75">
        <v>582941</v>
      </c>
      <c r="AL151" s="75">
        <v>14.9</v>
      </c>
      <c r="AM151" s="75">
        <v>23.61</v>
      </c>
      <c r="AN151" s="75">
        <v>20.67</v>
      </c>
      <c r="AO151" s="75">
        <v>0</v>
      </c>
      <c r="AP151" s="75">
        <v>3332</v>
      </c>
      <c r="AQ151" s="75">
        <v>11.09</v>
      </c>
      <c r="AR151" s="75">
        <v>256</v>
      </c>
      <c r="AS151" s="75">
        <v>6967</v>
      </c>
      <c r="AT151" s="75">
        <v>10230</v>
      </c>
      <c r="AU151" s="75">
        <v>0</v>
      </c>
      <c r="AV151" s="75">
        <v>3221</v>
      </c>
      <c r="AW151" s="75">
        <v>30707</v>
      </c>
      <c r="AX151" s="75">
        <v>93.75</v>
      </c>
      <c r="AY151" s="75">
        <v>231</v>
      </c>
      <c r="AZ151" s="75">
        <v>183</v>
      </c>
      <c r="BA151" s="75">
        <v>18</v>
      </c>
      <c r="BB151" s="75">
        <v>8994</v>
      </c>
      <c r="BC151" s="75">
        <v>701</v>
      </c>
      <c r="BD151" s="75">
        <v>11942</v>
      </c>
      <c r="BE151" s="75">
        <v>6</v>
      </c>
      <c r="BF151" s="75">
        <v>0</v>
      </c>
      <c r="BG151" s="75">
        <v>0</v>
      </c>
      <c r="BH151" s="75">
        <v>61</v>
      </c>
      <c r="BI151" s="75">
        <v>1</v>
      </c>
      <c r="BJ151" s="75">
        <v>1</v>
      </c>
      <c r="BK151" s="75">
        <v>95.45</v>
      </c>
      <c r="BL151" s="75">
        <v>93.33</v>
      </c>
      <c r="BM151" s="75">
        <v>32</v>
      </c>
      <c r="BQ151" s="77">
        <v>44823</v>
      </c>
      <c r="BR151" s="78">
        <v>28209</v>
      </c>
      <c r="BS151" s="78"/>
      <c r="BT151" s="78"/>
      <c r="BU151" s="78"/>
    </row>
    <row r="152" spans="13:73" ht="20.100000000000001" customHeight="1">
      <c r="M152" s="75">
        <v>20</v>
      </c>
      <c r="N152" s="76">
        <v>44824</v>
      </c>
      <c r="O152" s="75" t="s">
        <v>137</v>
      </c>
      <c r="P152" s="75">
        <v>64</v>
      </c>
      <c r="Q152" s="75">
        <v>61</v>
      </c>
      <c r="R152" s="75">
        <v>4</v>
      </c>
      <c r="S152" s="75">
        <v>11264</v>
      </c>
      <c r="T152" s="75">
        <v>5540</v>
      </c>
      <c r="U152" s="75">
        <v>6365</v>
      </c>
      <c r="V152" s="75">
        <v>6870</v>
      </c>
      <c r="W152" s="75">
        <v>30039</v>
      </c>
      <c r="X152" s="75">
        <v>9552</v>
      </c>
      <c r="Y152" s="75">
        <v>5466</v>
      </c>
      <c r="Z152" s="75">
        <v>6329</v>
      </c>
      <c r="AA152" s="75">
        <v>6870</v>
      </c>
      <c r="AB152" s="75">
        <v>0</v>
      </c>
      <c r="AC152" s="75">
        <v>1502</v>
      </c>
      <c r="AD152" s="75">
        <v>28217</v>
      </c>
      <c r="AE152" s="75">
        <v>145519</v>
      </c>
      <c r="AF152" s="75">
        <v>126726</v>
      </c>
      <c r="AG152" s="75">
        <v>148347</v>
      </c>
      <c r="AH152" s="75">
        <v>150158</v>
      </c>
      <c r="AI152" s="75">
        <v>0</v>
      </c>
      <c r="AJ152" s="75">
        <v>13816</v>
      </c>
      <c r="AK152" s="75">
        <v>570750</v>
      </c>
      <c r="AL152" s="75">
        <v>15.23</v>
      </c>
      <c r="AM152" s="75">
        <v>22.78</v>
      </c>
      <c r="AN152" s="75">
        <v>20.23</v>
      </c>
      <c r="AO152" s="75">
        <v>0</v>
      </c>
      <c r="AP152" s="75">
        <v>3324</v>
      </c>
      <c r="AQ152" s="75">
        <v>11.07</v>
      </c>
      <c r="AR152" s="75">
        <v>258</v>
      </c>
      <c r="AS152" s="75">
        <v>8395</v>
      </c>
      <c r="AT152" s="75">
        <v>13800</v>
      </c>
      <c r="AU152" s="75">
        <v>2</v>
      </c>
      <c r="AV152" s="75">
        <v>3437</v>
      </c>
      <c r="AW152" s="75">
        <v>17043</v>
      </c>
      <c r="AX152" s="75">
        <v>93.36</v>
      </c>
      <c r="AY152" s="75">
        <v>230</v>
      </c>
      <c r="AZ152" s="75">
        <v>212</v>
      </c>
      <c r="BA152" s="75">
        <v>26</v>
      </c>
      <c r="BB152" s="75">
        <v>9981</v>
      </c>
      <c r="BC152" s="75">
        <v>914</v>
      </c>
      <c r="BD152" s="75">
        <v>12050</v>
      </c>
      <c r="BE152" s="75">
        <v>3</v>
      </c>
      <c r="BF152" s="75">
        <v>7.4</v>
      </c>
      <c r="BG152" s="75">
        <v>24.3</v>
      </c>
      <c r="BH152" s="75">
        <v>61</v>
      </c>
      <c r="BI152" s="75">
        <v>0</v>
      </c>
      <c r="BJ152" s="75">
        <v>0</v>
      </c>
      <c r="BK152" s="75">
        <v>97.73</v>
      </c>
      <c r="BL152" s="75">
        <v>92.31</v>
      </c>
      <c r="BM152" s="75">
        <v>32</v>
      </c>
      <c r="BQ152" s="77">
        <v>44824</v>
      </c>
      <c r="BR152" s="78">
        <v>28217</v>
      </c>
      <c r="BS152" s="78"/>
      <c r="BT152" s="78"/>
      <c r="BU152" s="78"/>
    </row>
    <row r="153" spans="13:73" ht="20.100000000000001" customHeight="1">
      <c r="M153" s="75">
        <v>21</v>
      </c>
      <c r="N153" s="76">
        <v>44825</v>
      </c>
      <c r="O153" s="75" t="s">
        <v>137</v>
      </c>
      <c r="P153" s="75">
        <v>64</v>
      </c>
      <c r="Q153" s="75">
        <v>61</v>
      </c>
      <c r="R153" s="75">
        <v>4</v>
      </c>
      <c r="S153" s="75">
        <v>11264</v>
      </c>
      <c r="T153" s="75">
        <v>5540</v>
      </c>
      <c r="U153" s="75">
        <v>6365</v>
      </c>
      <c r="V153" s="75">
        <v>6870</v>
      </c>
      <c r="W153" s="75">
        <v>30039</v>
      </c>
      <c r="X153" s="75">
        <v>9663</v>
      </c>
      <c r="Y153" s="75">
        <v>5466</v>
      </c>
      <c r="Z153" s="75">
        <v>6329</v>
      </c>
      <c r="AA153" s="75">
        <v>6870</v>
      </c>
      <c r="AB153" s="75">
        <v>0</v>
      </c>
      <c r="AC153" s="75">
        <v>1502</v>
      </c>
      <c r="AD153" s="75">
        <v>28328</v>
      </c>
      <c r="AE153" s="75">
        <v>126836</v>
      </c>
      <c r="AF153" s="75">
        <v>138063</v>
      </c>
      <c r="AG153" s="75">
        <v>133847</v>
      </c>
      <c r="AH153" s="75">
        <v>149673</v>
      </c>
      <c r="AI153" s="75">
        <v>0</v>
      </c>
      <c r="AJ153" s="75">
        <v>23003</v>
      </c>
      <c r="AK153" s="75">
        <v>548419</v>
      </c>
      <c r="AL153" s="75">
        <v>13.13</v>
      </c>
      <c r="AM153" s="75">
        <v>22.59</v>
      </c>
      <c r="AN153" s="75">
        <v>19.36</v>
      </c>
      <c r="AO153" s="75">
        <v>0</v>
      </c>
      <c r="AP153" s="75">
        <v>3213</v>
      </c>
      <c r="AQ153" s="75">
        <v>10.7</v>
      </c>
      <c r="AR153" s="75">
        <v>260</v>
      </c>
      <c r="AS153" s="75">
        <v>7705</v>
      </c>
      <c r="AT153" s="75">
        <v>14400</v>
      </c>
      <c r="AU153" s="75">
        <v>6</v>
      </c>
      <c r="AV153" s="75">
        <v>3197</v>
      </c>
      <c r="AW153" s="75">
        <v>24269</v>
      </c>
      <c r="AX153" s="75">
        <v>90.71</v>
      </c>
      <c r="AY153" s="75">
        <v>180</v>
      </c>
      <c r="AZ153" s="75">
        <v>213</v>
      </c>
      <c r="BA153" s="75">
        <v>34</v>
      </c>
      <c r="BB153" s="75">
        <v>10273</v>
      </c>
      <c r="BC153" s="75">
        <v>809</v>
      </c>
      <c r="BD153" s="75">
        <v>11757</v>
      </c>
      <c r="BE153" s="75">
        <v>3</v>
      </c>
      <c r="BF153" s="75">
        <v>0</v>
      </c>
      <c r="BG153" s="75">
        <v>0</v>
      </c>
      <c r="BH153" s="75">
        <v>61</v>
      </c>
      <c r="BI153" s="75">
        <v>0</v>
      </c>
      <c r="BJ153" s="75">
        <v>0</v>
      </c>
      <c r="BK153" s="75">
        <v>93.18</v>
      </c>
      <c r="BL153" s="75">
        <v>90.11</v>
      </c>
      <c r="BM153" s="75">
        <v>32</v>
      </c>
      <c r="BQ153" s="77">
        <v>44825</v>
      </c>
      <c r="BR153" s="78">
        <v>28328</v>
      </c>
      <c r="BS153" s="78"/>
      <c r="BT153" s="78"/>
      <c r="BU153" s="78"/>
    </row>
    <row r="154" spans="13:73" ht="20.100000000000001" customHeight="1">
      <c r="M154" s="75">
        <v>22</v>
      </c>
      <c r="N154" s="76">
        <v>44826</v>
      </c>
      <c r="O154" s="75" t="s">
        <v>137</v>
      </c>
      <c r="P154" s="75">
        <v>64</v>
      </c>
      <c r="Q154" s="75">
        <v>61</v>
      </c>
      <c r="R154" s="75">
        <v>4</v>
      </c>
      <c r="S154" s="75">
        <v>11264</v>
      </c>
      <c r="T154" s="75">
        <v>5540</v>
      </c>
      <c r="U154" s="75">
        <v>6365</v>
      </c>
      <c r="V154" s="75">
        <v>6870</v>
      </c>
      <c r="W154" s="75">
        <v>30039</v>
      </c>
      <c r="X154" s="75">
        <v>9535</v>
      </c>
      <c r="Y154" s="75">
        <v>5659</v>
      </c>
      <c r="Z154" s="75">
        <v>6329</v>
      </c>
      <c r="AA154" s="75">
        <v>6870</v>
      </c>
      <c r="AB154" s="75">
        <v>0</v>
      </c>
      <c r="AC154" s="75">
        <v>1502</v>
      </c>
      <c r="AD154" s="75">
        <v>28393</v>
      </c>
      <c r="AE154" s="75">
        <v>134302</v>
      </c>
      <c r="AF154" s="75">
        <v>126885</v>
      </c>
      <c r="AG154" s="75">
        <v>140300</v>
      </c>
      <c r="AH154" s="75">
        <v>142700</v>
      </c>
      <c r="AI154" s="75">
        <v>0</v>
      </c>
      <c r="AJ154" s="75">
        <v>21049</v>
      </c>
      <c r="AK154" s="75">
        <v>544187</v>
      </c>
      <c r="AL154" s="75">
        <v>14.09</v>
      </c>
      <c r="AM154" s="75">
        <v>21.74</v>
      </c>
      <c r="AN154" s="75">
        <v>19.170000000000002</v>
      </c>
      <c r="AO154" s="75">
        <v>0</v>
      </c>
      <c r="AP154" s="75">
        <v>3148</v>
      </c>
      <c r="AQ154" s="75">
        <v>10.48</v>
      </c>
      <c r="AR154" s="75">
        <v>256</v>
      </c>
      <c r="AS154" s="75">
        <v>4348</v>
      </c>
      <c r="AT154" s="75">
        <v>28800</v>
      </c>
      <c r="AU154" s="75">
        <v>21</v>
      </c>
      <c r="AV154" s="75">
        <v>3197</v>
      </c>
      <c r="AW154" s="75">
        <v>22666</v>
      </c>
      <c r="AX154" s="75">
        <v>90.18</v>
      </c>
      <c r="AY154" s="75">
        <v>289</v>
      </c>
      <c r="AZ154" s="75">
        <v>197</v>
      </c>
      <c r="BA154" s="75">
        <v>28</v>
      </c>
      <c r="BB154" s="75">
        <v>8376</v>
      </c>
      <c r="BC154" s="75">
        <v>1428</v>
      </c>
      <c r="BD154" s="75">
        <v>11328</v>
      </c>
      <c r="BE154" s="75">
        <v>20</v>
      </c>
      <c r="BF154" s="75">
        <v>4.45</v>
      </c>
      <c r="BG154" s="75">
        <v>4</v>
      </c>
      <c r="BH154" s="75">
        <v>61</v>
      </c>
      <c r="BI154" s="75">
        <v>0</v>
      </c>
      <c r="BJ154" s="75">
        <v>0</v>
      </c>
      <c r="BK154" s="75">
        <v>90.91</v>
      </c>
      <c r="BL154" s="75">
        <v>90</v>
      </c>
      <c r="BM154" s="75">
        <v>32</v>
      </c>
      <c r="BQ154" s="77">
        <v>44826</v>
      </c>
      <c r="BR154" s="78">
        <v>28393</v>
      </c>
      <c r="BS154" s="78"/>
      <c r="BT154" s="78"/>
      <c r="BU154" s="78"/>
    </row>
    <row r="155" spans="13:73" ht="20.100000000000001" customHeight="1">
      <c r="M155" s="75">
        <v>23</v>
      </c>
      <c r="N155" s="76">
        <v>44827</v>
      </c>
      <c r="O155" s="75" t="s">
        <v>137</v>
      </c>
      <c r="P155" s="75">
        <v>64</v>
      </c>
      <c r="Q155" s="75">
        <v>61</v>
      </c>
      <c r="R155" s="75">
        <v>4</v>
      </c>
      <c r="S155" s="75">
        <v>11264</v>
      </c>
      <c r="T155" s="75">
        <v>5540</v>
      </c>
      <c r="U155" s="75">
        <v>6365</v>
      </c>
      <c r="V155" s="75">
        <v>6870</v>
      </c>
      <c r="W155" s="75">
        <v>30039</v>
      </c>
      <c r="X155" s="75">
        <v>9479</v>
      </c>
      <c r="Y155" s="75">
        <v>6717</v>
      </c>
      <c r="Z155" s="75">
        <v>6329</v>
      </c>
      <c r="AA155" s="75">
        <v>6870</v>
      </c>
      <c r="AB155" s="75">
        <v>0</v>
      </c>
      <c r="AC155" s="75">
        <v>2560</v>
      </c>
      <c r="AD155" s="75">
        <v>29395</v>
      </c>
      <c r="AE155" s="75">
        <v>142904</v>
      </c>
      <c r="AF155" s="75">
        <v>132618</v>
      </c>
      <c r="AG155" s="75">
        <v>163221</v>
      </c>
      <c r="AH155" s="75">
        <v>143599</v>
      </c>
      <c r="AI155" s="75">
        <v>0</v>
      </c>
      <c r="AJ155" s="75">
        <v>24164</v>
      </c>
      <c r="AK155" s="75">
        <v>582342</v>
      </c>
      <c r="AL155" s="75">
        <v>15.08</v>
      </c>
      <c r="AM155" s="75">
        <v>22.06</v>
      </c>
      <c r="AN155" s="75">
        <v>19.809999999999999</v>
      </c>
      <c r="AO155" s="75">
        <v>0</v>
      </c>
      <c r="AP155" s="75">
        <v>3204</v>
      </c>
      <c r="AQ155" s="75">
        <v>10.67</v>
      </c>
      <c r="AR155" s="75">
        <v>259</v>
      </c>
      <c r="AS155" s="75">
        <v>7952</v>
      </c>
      <c r="AT155" s="75">
        <v>9660</v>
      </c>
      <c r="AU155" s="75">
        <v>10</v>
      </c>
      <c r="AV155" s="75">
        <v>3437</v>
      </c>
      <c r="AW155" s="75">
        <v>23592</v>
      </c>
      <c r="AX155" s="75">
        <v>92.89</v>
      </c>
      <c r="AY155" s="75">
        <v>205</v>
      </c>
      <c r="AZ155" s="75">
        <v>216</v>
      </c>
      <c r="BA155" s="75">
        <v>28</v>
      </c>
      <c r="BB155" s="75">
        <v>8481</v>
      </c>
      <c r="BC155" s="75">
        <v>645</v>
      </c>
      <c r="BD155" s="75">
        <v>12654</v>
      </c>
      <c r="BE155" s="75">
        <v>9</v>
      </c>
      <c r="BF155" s="75">
        <v>4.5</v>
      </c>
      <c r="BG155" s="75">
        <v>0</v>
      </c>
      <c r="BH155" s="75">
        <v>62</v>
      </c>
      <c r="BI155" s="75">
        <v>0</v>
      </c>
      <c r="BJ155" s="75">
        <v>0</v>
      </c>
      <c r="BK155" s="75">
        <v>95.46</v>
      </c>
      <c r="BL155" s="75">
        <v>92.27</v>
      </c>
      <c r="BM155" s="75">
        <v>34</v>
      </c>
      <c r="BQ155" s="77">
        <v>44827</v>
      </c>
      <c r="BR155" s="78">
        <v>29395</v>
      </c>
      <c r="BS155" s="78"/>
      <c r="BT155" s="78"/>
      <c r="BU155" s="78"/>
    </row>
    <row r="156" spans="13:73" ht="20.100000000000001" customHeight="1">
      <c r="M156" s="79"/>
      <c r="N156" s="79" t="s">
        <v>161</v>
      </c>
      <c r="O156" s="79"/>
      <c r="P156" s="79">
        <v>1472</v>
      </c>
      <c r="Q156" s="79">
        <v>1365</v>
      </c>
      <c r="R156" s="79">
        <v>84</v>
      </c>
      <c r="S156" s="79">
        <v>259072</v>
      </c>
      <c r="T156" s="79">
        <v>127420</v>
      </c>
      <c r="U156" s="79">
        <v>146395</v>
      </c>
      <c r="V156" s="79">
        <v>158010</v>
      </c>
      <c r="W156" s="79">
        <v>690897</v>
      </c>
      <c r="X156" s="79">
        <v>199905</v>
      </c>
      <c r="Y156" s="79">
        <v>125780</v>
      </c>
      <c r="Z156" s="79">
        <v>145567</v>
      </c>
      <c r="AA156" s="79">
        <v>158010</v>
      </c>
      <c r="AB156" s="79">
        <v>1040</v>
      </c>
      <c r="AC156" s="79">
        <v>35920</v>
      </c>
      <c r="AD156" s="79">
        <v>631799</v>
      </c>
      <c r="AE156" s="79">
        <v>2770734</v>
      </c>
      <c r="AF156" s="79">
        <v>3046566</v>
      </c>
      <c r="AG156" s="79">
        <v>3374050</v>
      </c>
      <c r="AH156" s="79">
        <v>3535754</v>
      </c>
      <c r="AI156" s="79">
        <v>0</v>
      </c>
      <c r="AJ156" s="79">
        <v>374276</v>
      </c>
      <c r="AK156" s="79">
        <v>12727104</v>
      </c>
      <c r="AL156" s="79">
        <v>13.86</v>
      </c>
      <c r="AM156" s="79">
        <v>23.19</v>
      </c>
      <c r="AN156" s="79">
        <v>20.14</v>
      </c>
      <c r="AO156" s="79">
        <v>6747</v>
      </c>
      <c r="AP156" s="79">
        <v>91547</v>
      </c>
      <c r="AQ156" s="79">
        <v>13.25</v>
      </c>
      <c r="AR156" s="79">
        <v>5529</v>
      </c>
      <c r="AS156" s="79">
        <v>154384</v>
      </c>
      <c r="AT156" s="79">
        <v>236125</v>
      </c>
      <c r="AU156" s="79">
        <v>112</v>
      </c>
      <c r="AV156" s="79">
        <v>74635</v>
      </c>
      <c r="AW156" s="79">
        <v>581273</v>
      </c>
      <c r="AX156" s="79">
        <v>518.80999999999995</v>
      </c>
      <c r="AY156" s="79">
        <v>5681</v>
      </c>
      <c r="AZ156" s="79">
        <v>4042</v>
      </c>
      <c r="BA156" s="79">
        <v>605</v>
      </c>
      <c r="BB156" s="79">
        <v>180037</v>
      </c>
      <c r="BC156" s="79">
        <v>16996</v>
      </c>
      <c r="BD156" s="79">
        <v>242939</v>
      </c>
      <c r="BE156" s="79">
        <v>166</v>
      </c>
      <c r="BF156" s="79">
        <v>119.55</v>
      </c>
      <c r="BG156" s="79">
        <v>63.6</v>
      </c>
      <c r="BH156" s="79">
        <v>1379</v>
      </c>
      <c r="BI156" s="79">
        <v>2</v>
      </c>
      <c r="BJ156" s="79">
        <v>3</v>
      </c>
      <c r="BK156" s="79"/>
      <c r="BL156" s="79"/>
      <c r="BM156" s="79">
        <v>630</v>
      </c>
      <c r="BQ156" s="77">
        <v>44828</v>
      </c>
      <c r="BR156" s="78"/>
      <c r="BS156" s="78"/>
      <c r="BT156" s="78"/>
      <c r="BU156" s="78"/>
    </row>
    <row r="157" spans="13:73" ht="20.100000000000001" customHeight="1">
      <c r="BQ157" s="77">
        <v>44829</v>
      </c>
      <c r="BR157" s="78"/>
      <c r="BS157" s="78"/>
      <c r="BT157" s="78"/>
      <c r="BU157" s="78"/>
    </row>
    <row r="158" spans="13:73" ht="20.100000000000001" customHeight="1">
      <c r="BQ158" s="77">
        <v>44830</v>
      </c>
      <c r="BR158" s="78"/>
      <c r="BS158" s="78"/>
      <c r="BT158" s="78"/>
      <c r="BU158" s="78"/>
    </row>
    <row r="159" spans="13:73" ht="20.100000000000001" customHeight="1">
      <c r="BQ159" s="77">
        <v>44831</v>
      </c>
      <c r="BR159" s="78"/>
      <c r="BS159" s="78"/>
      <c r="BT159" s="78"/>
      <c r="BU159" s="78"/>
    </row>
    <row r="160" spans="13:73" ht="20.100000000000001" customHeight="1">
      <c r="BQ160" s="77">
        <v>44832</v>
      </c>
      <c r="BR160" s="78"/>
      <c r="BS160" s="78"/>
      <c r="BT160" s="78"/>
      <c r="BU160" s="78"/>
    </row>
    <row r="161" spans="69:73" ht="20.100000000000001" customHeight="1">
      <c r="BQ161" s="77">
        <v>44833</v>
      </c>
      <c r="BR161" s="78"/>
      <c r="BS161" s="78"/>
      <c r="BT161" s="78"/>
      <c r="BU161" s="78"/>
    </row>
    <row r="162" spans="69:73" ht="20.100000000000001" customHeight="1">
      <c r="BQ162" s="77">
        <v>44834</v>
      </c>
      <c r="BR162" s="78"/>
      <c r="BS162" s="78"/>
      <c r="BT162" s="78"/>
      <c r="BU162" s="78"/>
    </row>
    <row r="163" spans="69:73" ht="20.100000000000001" customHeight="1">
      <c r="BQ163" s="80"/>
      <c r="BR163" s="80"/>
      <c r="BS163" s="80"/>
      <c r="BT163" s="80"/>
      <c r="BU163" s="80"/>
    </row>
    <row r="164" spans="69:73" ht="20.100000000000001" customHeight="1">
      <c r="BQ164" s="80"/>
      <c r="BR164" s="80"/>
      <c r="BS164" s="80"/>
      <c r="BT164" s="80"/>
      <c r="BU164" s="80"/>
    </row>
    <row r="165" spans="69:73" ht="20.100000000000001" customHeight="1">
      <c r="BQ165" s="80"/>
      <c r="BR165" s="80"/>
      <c r="BS165" s="80"/>
      <c r="BT165" s="80"/>
      <c r="BU165" s="80"/>
    </row>
    <row r="200" spans="1:68" ht="15" customHeight="1">
      <c r="M200" s="116" t="s">
        <v>200</v>
      </c>
      <c r="N200" s="116" t="s">
        <v>201</v>
      </c>
      <c r="O200" s="116" t="s">
        <v>202</v>
      </c>
      <c r="P200" s="116" t="s">
        <v>203</v>
      </c>
      <c r="Q200" s="116" t="s">
        <v>204</v>
      </c>
      <c r="R200" s="116" t="s">
        <v>205</v>
      </c>
      <c r="S200" s="116" t="s">
        <v>206</v>
      </c>
      <c r="T200" s="116" t="s">
        <v>207</v>
      </c>
      <c r="U200" s="116" t="s">
        <v>208</v>
      </c>
      <c r="V200" s="116" t="s">
        <v>209</v>
      </c>
      <c r="W200" s="116" t="s">
        <v>330</v>
      </c>
      <c r="X200" s="116" t="s">
        <v>210</v>
      </c>
      <c r="Y200" s="116" t="s">
        <v>211</v>
      </c>
      <c r="Z200" s="116" t="s">
        <v>212</v>
      </c>
      <c r="AA200" s="116" t="s">
        <v>213</v>
      </c>
      <c r="AB200" s="116" t="s">
        <v>214</v>
      </c>
      <c r="AC200" s="116" t="s">
        <v>331</v>
      </c>
      <c r="AD200" s="116" t="s">
        <v>215</v>
      </c>
      <c r="AE200" s="116" t="s">
        <v>179</v>
      </c>
      <c r="AF200" s="116" t="s">
        <v>216</v>
      </c>
      <c r="AG200" s="116" t="s">
        <v>217</v>
      </c>
      <c r="AH200" s="116" t="s">
        <v>218</v>
      </c>
      <c r="AI200" s="116" t="s">
        <v>219</v>
      </c>
      <c r="AJ200" s="116" t="s">
        <v>220</v>
      </c>
      <c r="AK200" s="116" t="s">
        <v>221</v>
      </c>
      <c r="AL200" s="116" t="s">
        <v>222</v>
      </c>
      <c r="AM200" s="116" t="s">
        <v>332</v>
      </c>
      <c r="AN200" s="116" t="s">
        <v>223</v>
      </c>
      <c r="AO200" s="116" t="s">
        <v>224</v>
      </c>
      <c r="AP200" s="116" t="s">
        <v>225</v>
      </c>
      <c r="AQ200" s="116" t="s">
        <v>167</v>
      </c>
      <c r="AR200" s="116" t="s">
        <v>226</v>
      </c>
      <c r="AS200" s="116" t="s">
        <v>227</v>
      </c>
      <c r="AT200" s="116" t="s">
        <v>165</v>
      </c>
      <c r="AU200" s="116" t="s">
        <v>228</v>
      </c>
      <c r="AV200" s="116" t="s">
        <v>229</v>
      </c>
      <c r="AW200" s="116" t="s">
        <v>230</v>
      </c>
      <c r="AX200" s="116" t="s">
        <v>231</v>
      </c>
      <c r="AY200" s="116" t="s">
        <v>232</v>
      </c>
      <c r="AZ200" s="116" t="s">
        <v>233</v>
      </c>
      <c r="BA200" s="116" t="s">
        <v>234</v>
      </c>
      <c r="BB200" s="116" t="s">
        <v>235</v>
      </c>
      <c r="BC200" s="116" t="s">
        <v>236</v>
      </c>
      <c r="BD200" s="116" t="s">
        <v>237</v>
      </c>
      <c r="BE200" s="116" t="s">
        <v>238</v>
      </c>
      <c r="BF200" s="116" t="s">
        <v>239</v>
      </c>
      <c r="BG200" s="116" t="s">
        <v>190</v>
      </c>
      <c r="BH200" s="116" t="s">
        <v>240</v>
      </c>
      <c r="BI200" s="116" t="s">
        <v>173</v>
      </c>
      <c r="BJ200" s="116" t="s">
        <v>241</v>
      </c>
      <c r="BK200" s="116" t="s">
        <v>242</v>
      </c>
      <c r="BL200" s="116" t="s">
        <v>243</v>
      </c>
      <c r="BM200" s="116" t="s">
        <v>58</v>
      </c>
      <c r="BN200" s="116" t="s">
        <v>244</v>
      </c>
      <c r="BO200" s="116" t="s">
        <v>245</v>
      </c>
      <c r="BP200" s="116" t="s">
        <v>246</v>
      </c>
    </row>
    <row r="201" spans="1:68" ht="15" customHeight="1">
      <c r="A201" s="117">
        <v>144288</v>
      </c>
      <c r="B201" s="117">
        <v>79615</v>
      </c>
      <c r="C201" s="117">
        <v>113155</v>
      </c>
      <c r="D201" s="117">
        <v>73506</v>
      </c>
      <c r="H201" s="117">
        <f>SUM(A201:D201)</f>
        <v>410564</v>
      </c>
      <c r="I201" s="15">
        <f>H201-J201</f>
        <v>0</v>
      </c>
      <c r="J201" s="15">
        <v>410564</v>
      </c>
      <c r="M201" s="117">
        <v>1</v>
      </c>
      <c r="N201" s="118">
        <v>45108</v>
      </c>
      <c r="O201" s="117" t="s">
        <v>137</v>
      </c>
      <c r="P201" s="117">
        <v>62</v>
      </c>
      <c r="Q201" s="117">
        <v>59</v>
      </c>
      <c r="R201" s="117">
        <v>0</v>
      </c>
      <c r="S201" s="117">
        <v>12279</v>
      </c>
      <c r="T201" s="117">
        <v>5904</v>
      </c>
      <c r="U201" s="117">
        <v>3911</v>
      </c>
      <c r="V201" s="117">
        <v>4955</v>
      </c>
      <c r="W201" s="117">
        <v>2562</v>
      </c>
      <c r="X201" s="117">
        <v>29611</v>
      </c>
      <c r="Y201" s="117">
        <v>10637</v>
      </c>
      <c r="Z201" s="117">
        <v>5904</v>
      </c>
      <c r="AA201" s="117">
        <v>3911</v>
      </c>
      <c r="AB201" s="117">
        <v>4955</v>
      </c>
      <c r="AC201" s="117">
        <v>2562</v>
      </c>
      <c r="AD201" s="117">
        <v>0</v>
      </c>
      <c r="AE201" s="117">
        <v>0</v>
      </c>
      <c r="AF201" s="117">
        <v>27969</v>
      </c>
      <c r="AG201" s="117">
        <v>140190</v>
      </c>
      <c r="AH201" s="117">
        <v>144288</v>
      </c>
      <c r="AI201" s="117">
        <v>79615</v>
      </c>
      <c r="AJ201" s="117">
        <v>113155</v>
      </c>
      <c r="AK201" s="117">
        <v>0</v>
      </c>
      <c r="AL201" s="117">
        <v>0</v>
      </c>
      <c r="AM201" s="117">
        <v>73506</v>
      </c>
      <c r="AN201" s="117">
        <v>550754</v>
      </c>
      <c r="AO201" s="117">
        <v>13.18</v>
      </c>
      <c r="AP201" s="117">
        <v>23.69</v>
      </c>
      <c r="AQ201" s="117">
        <v>19.690000000000001</v>
      </c>
      <c r="AR201" s="117">
        <v>0</v>
      </c>
      <c r="AS201" s="117">
        <v>1642</v>
      </c>
      <c r="AT201" s="117">
        <v>5.55</v>
      </c>
      <c r="AU201" s="117">
        <v>224</v>
      </c>
      <c r="AV201" s="117">
        <v>21406</v>
      </c>
      <c r="AW201" s="117">
        <v>26396</v>
      </c>
      <c r="AX201" s="117">
        <v>57</v>
      </c>
      <c r="AY201" s="117">
        <v>4570</v>
      </c>
      <c r="AZ201" s="117">
        <v>195271</v>
      </c>
      <c r="BA201" s="117">
        <v>88.6</v>
      </c>
      <c r="BB201" s="117">
        <v>821</v>
      </c>
      <c r="BC201" s="117">
        <v>132</v>
      </c>
      <c r="BD201" s="117">
        <v>23</v>
      </c>
      <c r="BE201" s="117">
        <v>7310</v>
      </c>
      <c r="BF201" s="117">
        <v>715</v>
      </c>
      <c r="BG201" s="117">
        <v>8242</v>
      </c>
      <c r="BH201" s="117">
        <v>6</v>
      </c>
      <c r="BI201" s="117">
        <v>25.3</v>
      </c>
      <c r="BJ201" s="117">
        <v>10</v>
      </c>
      <c r="BK201" s="117">
        <v>59</v>
      </c>
      <c r="BL201" s="117">
        <v>0</v>
      </c>
      <c r="BM201" s="117">
        <v>0</v>
      </c>
      <c r="BN201" s="117">
        <v>93.75</v>
      </c>
      <c r="BO201" s="117">
        <v>86.59</v>
      </c>
      <c r="BP201" s="117">
        <v>0</v>
      </c>
    </row>
    <row r="202" spans="1:68" ht="15" customHeight="1">
      <c r="A202" s="117">
        <v>148657</v>
      </c>
      <c r="B202" s="117">
        <v>88390</v>
      </c>
      <c r="C202" s="117">
        <v>114773</v>
      </c>
      <c r="D202" s="117">
        <v>69575</v>
      </c>
      <c r="H202" s="117">
        <f t="shared" ref="H202:H229" si="2">SUM(A202:D202)</f>
        <v>421395</v>
      </c>
      <c r="I202" s="15">
        <f t="shared" ref="I202:I229" si="3">H202-J202</f>
        <v>0</v>
      </c>
      <c r="J202" s="15">
        <v>421395</v>
      </c>
      <c r="M202" s="117">
        <v>2</v>
      </c>
      <c r="N202" s="118">
        <v>45109</v>
      </c>
      <c r="O202" s="117" t="s">
        <v>137</v>
      </c>
      <c r="P202" s="117">
        <v>62</v>
      </c>
      <c r="Q202" s="117">
        <v>56</v>
      </c>
      <c r="R202" s="117">
        <v>0</v>
      </c>
      <c r="S202" s="117">
        <v>12279</v>
      </c>
      <c r="T202" s="117">
        <v>5904</v>
      </c>
      <c r="U202" s="117">
        <v>3911</v>
      </c>
      <c r="V202" s="117">
        <v>4955</v>
      </c>
      <c r="W202" s="117">
        <v>2562</v>
      </c>
      <c r="X202" s="117">
        <v>29611</v>
      </c>
      <c r="Y202" s="117">
        <v>9315</v>
      </c>
      <c r="Z202" s="117">
        <v>5904</v>
      </c>
      <c r="AA202" s="117">
        <v>3911</v>
      </c>
      <c r="AB202" s="117">
        <v>4955</v>
      </c>
      <c r="AC202" s="117">
        <v>2562</v>
      </c>
      <c r="AD202" s="117">
        <v>0</v>
      </c>
      <c r="AE202" s="117">
        <v>158</v>
      </c>
      <c r="AF202" s="117">
        <v>26647</v>
      </c>
      <c r="AG202" s="117">
        <v>120922</v>
      </c>
      <c r="AH202" s="117">
        <v>148657</v>
      </c>
      <c r="AI202" s="117">
        <v>88390</v>
      </c>
      <c r="AJ202" s="117">
        <v>114773</v>
      </c>
      <c r="AK202" s="117">
        <v>0</v>
      </c>
      <c r="AL202" s="117">
        <v>1271</v>
      </c>
      <c r="AM202" s="117">
        <v>69575</v>
      </c>
      <c r="AN202" s="117">
        <v>542317</v>
      </c>
      <c r="AO202" s="117">
        <v>12.98</v>
      </c>
      <c r="AP202" s="117">
        <v>24.31</v>
      </c>
      <c r="AQ202" s="117">
        <v>20.350000000000001</v>
      </c>
      <c r="AR202" s="117">
        <v>2407</v>
      </c>
      <c r="AS202" s="117">
        <v>3122</v>
      </c>
      <c r="AT202" s="117">
        <v>10.54</v>
      </c>
      <c r="AU202" s="117">
        <v>185</v>
      </c>
      <c r="AV202" s="117">
        <v>4647</v>
      </c>
      <c r="AW202" s="117">
        <v>9104</v>
      </c>
      <c r="AX202" s="117">
        <v>0</v>
      </c>
      <c r="AY202" s="117">
        <v>4845</v>
      </c>
      <c r="AZ202" s="117">
        <v>208643</v>
      </c>
      <c r="BA202" s="117">
        <v>96.88</v>
      </c>
      <c r="BB202" s="117">
        <v>102</v>
      </c>
      <c r="BC202" s="117">
        <v>126</v>
      </c>
      <c r="BD202" s="117">
        <v>12</v>
      </c>
      <c r="BE202" s="117">
        <v>6605</v>
      </c>
      <c r="BF202" s="117">
        <v>602</v>
      </c>
      <c r="BG202" s="117">
        <v>7427</v>
      </c>
      <c r="BH202" s="117">
        <v>1</v>
      </c>
      <c r="BI202" s="117">
        <v>0</v>
      </c>
      <c r="BJ202" s="117">
        <v>0</v>
      </c>
      <c r="BK202" s="117">
        <v>56</v>
      </c>
      <c r="BL202" s="117">
        <v>0</v>
      </c>
      <c r="BM202" s="117">
        <v>0</v>
      </c>
      <c r="BN202" s="117">
        <v>100</v>
      </c>
      <c r="BO202" s="117">
        <v>95.31</v>
      </c>
      <c r="BP202" s="117">
        <v>2</v>
      </c>
    </row>
    <row r="203" spans="1:68" ht="15" customHeight="1">
      <c r="A203" s="117">
        <v>187063</v>
      </c>
      <c r="B203" s="117">
        <v>98164</v>
      </c>
      <c r="C203" s="117">
        <v>118901</v>
      </c>
      <c r="D203" s="117">
        <v>80881</v>
      </c>
      <c r="H203" s="117">
        <f t="shared" si="2"/>
        <v>485009</v>
      </c>
      <c r="I203" s="15">
        <f t="shared" si="3"/>
        <v>0</v>
      </c>
      <c r="J203" s="15">
        <v>485009</v>
      </c>
      <c r="M203" s="117">
        <v>3</v>
      </c>
      <c r="N203" s="118">
        <v>45110</v>
      </c>
      <c r="O203" s="117" t="s">
        <v>137</v>
      </c>
      <c r="P203" s="117">
        <v>62</v>
      </c>
      <c r="Q203" s="117">
        <v>58</v>
      </c>
      <c r="R203" s="117">
        <v>0</v>
      </c>
      <c r="S203" s="117">
        <v>12279</v>
      </c>
      <c r="T203" s="117">
        <v>5904</v>
      </c>
      <c r="U203" s="117">
        <v>3911</v>
      </c>
      <c r="V203" s="117">
        <v>4955</v>
      </c>
      <c r="W203" s="117">
        <v>2562</v>
      </c>
      <c r="X203" s="117">
        <v>29611</v>
      </c>
      <c r="Y203" s="117">
        <v>10301</v>
      </c>
      <c r="Z203" s="117">
        <v>5904</v>
      </c>
      <c r="AA203" s="117">
        <v>3911</v>
      </c>
      <c r="AB203" s="117">
        <v>4955</v>
      </c>
      <c r="AC203" s="117">
        <v>2562</v>
      </c>
      <c r="AD203" s="117">
        <v>0</v>
      </c>
      <c r="AE203" s="117">
        <v>0</v>
      </c>
      <c r="AF203" s="117">
        <v>27633</v>
      </c>
      <c r="AG203" s="117">
        <v>190449</v>
      </c>
      <c r="AH203" s="117">
        <v>187063</v>
      </c>
      <c r="AI203" s="117">
        <v>98164</v>
      </c>
      <c r="AJ203" s="117">
        <v>118901</v>
      </c>
      <c r="AK203" s="117">
        <v>0</v>
      </c>
      <c r="AL203" s="117">
        <v>0</v>
      </c>
      <c r="AM203" s="117">
        <v>80881</v>
      </c>
      <c r="AN203" s="117">
        <v>675458</v>
      </c>
      <c r="AO203" s="117">
        <v>18.489999999999998</v>
      </c>
      <c r="AP203" s="117">
        <v>27.98</v>
      </c>
      <c r="AQ203" s="117">
        <v>24.44</v>
      </c>
      <c r="AR203" s="117">
        <v>0</v>
      </c>
      <c r="AS203" s="117">
        <v>1978</v>
      </c>
      <c r="AT203" s="117">
        <v>6.68</v>
      </c>
      <c r="AU203" s="117">
        <v>226</v>
      </c>
      <c r="AV203" s="117">
        <v>35039</v>
      </c>
      <c r="AW203" s="117">
        <v>38136</v>
      </c>
      <c r="AX203" s="117">
        <v>37</v>
      </c>
      <c r="AY203" s="117">
        <v>5535</v>
      </c>
      <c r="AZ203" s="117">
        <v>187349</v>
      </c>
      <c r="BA203" s="117">
        <v>89.57</v>
      </c>
      <c r="BB203" s="117">
        <v>469</v>
      </c>
      <c r="BC203" s="117">
        <v>191</v>
      </c>
      <c r="BD203" s="117">
        <v>24</v>
      </c>
      <c r="BE203" s="117">
        <v>9883</v>
      </c>
      <c r="BF203" s="117">
        <v>585</v>
      </c>
      <c r="BG203" s="117">
        <v>11103</v>
      </c>
      <c r="BH203" s="117">
        <v>8</v>
      </c>
      <c r="BI203" s="117">
        <v>0</v>
      </c>
      <c r="BJ203" s="117">
        <v>0</v>
      </c>
      <c r="BK203" s="117">
        <v>58</v>
      </c>
      <c r="BL203" s="117">
        <v>0</v>
      </c>
      <c r="BM203" s="117">
        <v>0</v>
      </c>
      <c r="BN203" s="117">
        <v>96.88</v>
      </c>
      <c r="BO203" s="117">
        <v>86.75</v>
      </c>
      <c r="BP203" s="117">
        <v>0</v>
      </c>
    </row>
    <row r="204" spans="1:68" ht="15" customHeight="1">
      <c r="A204" s="117">
        <v>192328</v>
      </c>
      <c r="B204" s="117">
        <v>107399</v>
      </c>
      <c r="C204" s="117">
        <v>120358</v>
      </c>
      <c r="D204" s="117">
        <v>92497</v>
      </c>
      <c r="H204" s="117">
        <f t="shared" si="2"/>
        <v>512582</v>
      </c>
      <c r="I204" s="15">
        <f t="shared" si="3"/>
        <v>0</v>
      </c>
      <c r="J204" s="15">
        <v>512582</v>
      </c>
      <c r="M204" s="117">
        <v>4</v>
      </c>
      <c r="N204" s="118">
        <v>45111</v>
      </c>
      <c r="O204" s="117" t="s">
        <v>137</v>
      </c>
      <c r="P204" s="117">
        <v>62</v>
      </c>
      <c r="Q204" s="117">
        <v>57</v>
      </c>
      <c r="R204" s="117">
        <v>0</v>
      </c>
      <c r="S204" s="117">
        <v>12279</v>
      </c>
      <c r="T204" s="117">
        <v>5904</v>
      </c>
      <c r="U204" s="117">
        <v>3911</v>
      </c>
      <c r="V204" s="117">
        <v>4955</v>
      </c>
      <c r="W204" s="117">
        <v>2562</v>
      </c>
      <c r="X204" s="117">
        <v>29611</v>
      </c>
      <c r="Y204" s="117">
        <v>9941</v>
      </c>
      <c r="Z204" s="117">
        <v>5904</v>
      </c>
      <c r="AA204" s="117">
        <v>3911</v>
      </c>
      <c r="AB204" s="117">
        <v>4955</v>
      </c>
      <c r="AC204" s="117">
        <v>2562</v>
      </c>
      <c r="AD204" s="117">
        <v>0</v>
      </c>
      <c r="AE204" s="117">
        <v>0</v>
      </c>
      <c r="AF204" s="117">
        <v>27273</v>
      </c>
      <c r="AG204" s="117">
        <v>199689</v>
      </c>
      <c r="AH204" s="117">
        <v>192328</v>
      </c>
      <c r="AI204" s="117">
        <v>107399</v>
      </c>
      <c r="AJ204" s="117">
        <v>120358</v>
      </c>
      <c r="AK204" s="117">
        <v>0</v>
      </c>
      <c r="AL204" s="117">
        <v>0</v>
      </c>
      <c r="AM204" s="117">
        <v>92497</v>
      </c>
      <c r="AN204" s="117">
        <v>712271</v>
      </c>
      <c r="AO204" s="117">
        <v>20.09</v>
      </c>
      <c r="AP204" s="117">
        <v>29.57</v>
      </c>
      <c r="AQ204" s="117">
        <v>26.12</v>
      </c>
      <c r="AR204" s="117">
        <v>0</v>
      </c>
      <c r="AS204" s="117">
        <v>2338</v>
      </c>
      <c r="AT204" s="117">
        <v>7.9</v>
      </c>
      <c r="AU204" s="117">
        <v>223</v>
      </c>
      <c r="AV204" s="117">
        <v>49046</v>
      </c>
      <c r="AW204" s="117">
        <v>38935</v>
      </c>
      <c r="AX204" s="117">
        <v>42</v>
      </c>
      <c r="AY204" s="117">
        <v>5430</v>
      </c>
      <c r="AZ204" s="117">
        <v>169226</v>
      </c>
      <c r="BA204" s="117">
        <v>94.64</v>
      </c>
      <c r="BB204" s="117">
        <v>121</v>
      </c>
      <c r="BC204" s="117">
        <v>203</v>
      </c>
      <c r="BD204" s="117">
        <v>33</v>
      </c>
      <c r="BE204" s="117">
        <v>10734</v>
      </c>
      <c r="BF204" s="117">
        <v>621</v>
      </c>
      <c r="BG204" s="117">
        <v>11445</v>
      </c>
      <c r="BH204" s="117">
        <v>5</v>
      </c>
      <c r="BI204" s="117">
        <v>0</v>
      </c>
      <c r="BJ204" s="117">
        <v>0</v>
      </c>
      <c r="BK204" s="117">
        <v>57</v>
      </c>
      <c r="BL204" s="117">
        <v>0</v>
      </c>
      <c r="BM204" s="117">
        <v>1</v>
      </c>
      <c r="BN204" s="117">
        <v>100</v>
      </c>
      <c r="BO204" s="117">
        <v>92.5</v>
      </c>
      <c r="BP204" s="117">
        <v>0</v>
      </c>
    </row>
    <row r="205" spans="1:68" ht="15" customHeight="1">
      <c r="A205" s="117">
        <v>226844</v>
      </c>
      <c r="B205" s="117">
        <v>99567</v>
      </c>
      <c r="C205" s="117">
        <v>114586</v>
      </c>
      <c r="D205" s="117">
        <v>74024</v>
      </c>
      <c r="H205" s="117">
        <f t="shared" si="2"/>
        <v>515021</v>
      </c>
      <c r="I205" s="15">
        <f t="shared" si="3"/>
        <v>0</v>
      </c>
      <c r="J205" s="15">
        <v>515021</v>
      </c>
      <c r="M205" s="117">
        <v>5</v>
      </c>
      <c r="N205" s="118">
        <v>45112</v>
      </c>
      <c r="O205" s="117" t="s">
        <v>137</v>
      </c>
      <c r="P205" s="117">
        <v>62</v>
      </c>
      <c r="Q205" s="117">
        <v>59</v>
      </c>
      <c r="R205" s="117">
        <v>0</v>
      </c>
      <c r="S205" s="117">
        <v>12279</v>
      </c>
      <c r="T205" s="117">
        <v>5904</v>
      </c>
      <c r="U205" s="117">
        <v>3911</v>
      </c>
      <c r="V205" s="117">
        <v>4955</v>
      </c>
      <c r="W205" s="117">
        <v>2562</v>
      </c>
      <c r="X205" s="117">
        <v>29611</v>
      </c>
      <c r="Y205" s="117">
        <v>10405</v>
      </c>
      <c r="Z205" s="117">
        <v>5904</v>
      </c>
      <c r="AA205" s="117">
        <v>3911</v>
      </c>
      <c r="AB205" s="117">
        <v>4955</v>
      </c>
      <c r="AC205" s="117">
        <v>2562</v>
      </c>
      <c r="AD205" s="117">
        <v>0</v>
      </c>
      <c r="AE205" s="117">
        <v>0</v>
      </c>
      <c r="AF205" s="117">
        <v>27737</v>
      </c>
      <c r="AG205" s="117">
        <v>181647</v>
      </c>
      <c r="AH205" s="117">
        <v>226844</v>
      </c>
      <c r="AI205" s="117">
        <v>99567</v>
      </c>
      <c r="AJ205" s="117">
        <v>114586</v>
      </c>
      <c r="AK205" s="117">
        <v>0</v>
      </c>
      <c r="AL205" s="117">
        <v>0</v>
      </c>
      <c r="AM205" s="117">
        <v>74024</v>
      </c>
      <c r="AN205" s="117">
        <v>696668</v>
      </c>
      <c r="AO205" s="117">
        <v>17.46</v>
      </c>
      <c r="AP205" s="117">
        <v>29.72</v>
      </c>
      <c r="AQ205" s="117">
        <v>25.12</v>
      </c>
      <c r="AR205" s="117">
        <v>0</v>
      </c>
      <c r="AS205" s="117">
        <v>1874</v>
      </c>
      <c r="AT205" s="117">
        <v>6.33</v>
      </c>
      <c r="AU205" s="117">
        <v>229</v>
      </c>
      <c r="AV205" s="117">
        <v>7952</v>
      </c>
      <c r="AW205" s="117">
        <v>22497</v>
      </c>
      <c r="AX205" s="117">
        <v>1</v>
      </c>
      <c r="AY205" s="117">
        <v>5375</v>
      </c>
      <c r="AZ205" s="117">
        <v>38409</v>
      </c>
      <c r="BA205" s="117">
        <v>98.11</v>
      </c>
      <c r="BB205" s="117">
        <v>78</v>
      </c>
      <c r="BC205" s="117">
        <v>156</v>
      </c>
      <c r="BD205" s="117">
        <v>25</v>
      </c>
      <c r="BE205" s="117">
        <v>0</v>
      </c>
      <c r="BF205" s="117">
        <v>606</v>
      </c>
      <c r="BG205" s="117">
        <v>11206</v>
      </c>
      <c r="BH205" s="117">
        <v>4</v>
      </c>
      <c r="BI205" s="117">
        <v>0</v>
      </c>
      <c r="BJ205" s="117">
        <v>0</v>
      </c>
      <c r="BK205" s="117">
        <v>59</v>
      </c>
      <c r="BL205" s="117">
        <v>0</v>
      </c>
      <c r="BM205" s="117">
        <v>0</v>
      </c>
      <c r="BN205" s="117">
        <v>96.88</v>
      </c>
      <c r="BO205" s="117">
        <v>97.06</v>
      </c>
      <c r="BP205" s="117">
        <v>0</v>
      </c>
    </row>
    <row r="206" spans="1:68" ht="15" customHeight="1">
      <c r="A206" s="117">
        <v>162226</v>
      </c>
      <c r="B206" s="117">
        <v>92400</v>
      </c>
      <c r="C206" s="117">
        <v>113980</v>
      </c>
      <c r="D206" s="117">
        <v>71806</v>
      </c>
      <c r="H206" s="117">
        <f t="shared" si="2"/>
        <v>440412</v>
      </c>
      <c r="I206" s="15">
        <f t="shared" si="3"/>
        <v>0</v>
      </c>
      <c r="J206" s="15">
        <v>440412</v>
      </c>
      <c r="M206" s="117">
        <v>6</v>
      </c>
      <c r="N206" s="118">
        <v>45113</v>
      </c>
      <c r="O206" s="117" t="s">
        <v>137</v>
      </c>
      <c r="P206" s="117">
        <v>62</v>
      </c>
      <c r="Q206" s="117">
        <v>59</v>
      </c>
      <c r="R206" s="117">
        <v>0</v>
      </c>
      <c r="S206" s="117">
        <v>12279</v>
      </c>
      <c r="T206" s="117">
        <v>5904</v>
      </c>
      <c r="U206" s="117">
        <v>3911</v>
      </c>
      <c r="V206" s="117">
        <v>4955</v>
      </c>
      <c r="W206" s="117">
        <v>2562</v>
      </c>
      <c r="X206" s="117">
        <v>29611</v>
      </c>
      <c r="Y206" s="117">
        <v>10916</v>
      </c>
      <c r="Z206" s="117">
        <v>5904</v>
      </c>
      <c r="AA206" s="117">
        <v>3911</v>
      </c>
      <c r="AB206" s="117">
        <v>4955</v>
      </c>
      <c r="AC206" s="117">
        <v>2562</v>
      </c>
      <c r="AD206" s="117">
        <v>0</v>
      </c>
      <c r="AE206" s="117">
        <v>0</v>
      </c>
      <c r="AF206" s="117">
        <v>28248</v>
      </c>
      <c r="AG206" s="117">
        <v>178001</v>
      </c>
      <c r="AH206" s="117">
        <v>162226</v>
      </c>
      <c r="AI206" s="117">
        <v>92400</v>
      </c>
      <c r="AJ206" s="117">
        <v>113980</v>
      </c>
      <c r="AK206" s="117">
        <v>0</v>
      </c>
      <c r="AL206" s="117">
        <v>0</v>
      </c>
      <c r="AM206" s="117">
        <v>71806</v>
      </c>
      <c r="AN206" s="117">
        <v>618413</v>
      </c>
      <c r="AO206" s="117">
        <v>16.309999999999999</v>
      </c>
      <c r="AP206" s="117">
        <v>25.41</v>
      </c>
      <c r="AQ206" s="117">
        <v>21.89</v>
      </c>
      <c r="AR206" s="117">
        <v>0</v>
      </c>
      <c r="AS206" s="117">
        <v>1363</v>
      </c>
      <c r="AT206" s="117">
        <v>4.5999999999999996</v>
      </c>
      <c r="AU206" s="117">
        <v>232</v>
      </c>
      <c r="AV206" s="117">
        <v>36394</v>
      </c>
      <c r="AW206" s="117">
        <v>40324</v>
      </c>
      <c r="AX206" s="117">
        <v>21</v>
      </c>
      <c r="AY206" s="117">
        <v>5535</v>
      </c>
      <c r="AZ206" s="117">
        <v>40051</v>
      </c>
      <c r="BA206" s="117">
        <v>98.11</v>
      </c>
      <c r="BB206" s="117">
        <v>95</v>
      </c>
      <c r="BC206" s="117">
        <v>153</v>
      </c>
      <c r="BD206" s="117">
        <v>36</v>
      </c>
      <c r="BE206" s="117">
        <v>0</v>
      </c>
      <c r="BF206" s="117">
        <v>325</v>
      </c>
      <c r="BG206" s="117">
        <v>11041</v>
      </c>
      <c r="BH206" s="117">
        <v>4</v>
      </c>
      <c r="BI206" s="117">
        <v>0</v>
      </c>
      <c r="BJ206" s="117">
        <v>0</v>
      </c>
      <c r="BK206" s="117">
        <v>59</v>
      </c>
      <c r="BL206" s="117">
        <v>0</v>
      </c>
      <c r="BM206" s="117">
        <v>0</v>
      </c>
      <c r="BN206" s="117">
        <v>96.88</v>
      </c>
      <c r="BO206" s="117">
        <v>97.06</v>
      </c>
      <c r="BP206" s="117">
        <v>0</v>
      </c>
    </row>
    <row r="207" spans="1:68" ht="15" customHeight="1">
      <c r="A207" s="117">
        <v>193482</v>
      </c>
      <c r="B207" s="117">
        <v>84044</v>
      </c>
      <c r="C207" s="117">
        <v>105691</v>
      </c>
      <c r="D207" s="117">
        <v>76494</v>
      </c>
      <c r="H207" s="117">
        <f t="shared" si="2"/>
        <v>459711</v>
      </c>
      <c r="I207" s="15">
        <f t="shared" si="3"/>
        <v>0</v>
      </c>
      <c r="J207" s="15">
        <v>459711</v>
      </c>
      <c r="M207" s="117">
        <v>7</v>
      </c>
      <c r="N207" s="118">
        <v>45114</v>
      </c>
      <c r="O207" s="117" t="s">
        <v>137</v>
      </c>
      <c r="P207" s="117">
        <v>62</v>
      </c>
      <c r="Q207" s="117">
        <v>59</v>
      </c>
      <c r="R207" s="117">
        <v>0</v>
      </c>
      <c r="S207" s="117">
        <v>12279</v>
      </c>
      <c r="T207" s="117">
        <v>5904</v>
      </c>
      <c r="U207" s="117">
        <v>3911</v>
      </c>
      <c r="V207" s="117">
        <v>4955</v>
      </c>
      <c r="W207" s="117">
        <v>2562</v>
      </c>
      <c r="X207" s="117">
        <v>29611</v>
      </c>
      <c r="Y207" s="117">
        <v>10916</v>
      </c>
      <c r="Z207" s="117">
        <v>5904</v>
      </c>
      <c r="AA207" s="117">
        <v>3911</v>
      </c>
      <c r="AB207" s="117">
        <v>4955</v>
      </c>
      <c r="AC207" s="117">
        <v>2562</v>
      </c>
      <c r="AD207" s="117">
        <v>0</v>
      </c>
      <c r="AE207" s="117">
        <v>0</v>
      </c>
      <c r="AF207" s="117">
        <v>28248</v>
      </c>
      <c r="AG207" s="117">
        <v>195501</v>
      </c>
      <c r="AH207" s="117">
        <v>193482</v>
      </c>
      <c r="AI207" s="117">
        <v>84044</v>
      </c>
      <c r="AJ207" s="117">
        <v>105691</v>
      </c>
      <c r="AK207" s="117">
        <v>0</v>
      </c>
      <c r="AL207" s="117">
        <v>0</v>
      </c>
      <c r="AM207" s="117">
        <v>76494</v>
      </c>
      <c r="AN207" s="117">
        <v>655212</v>
      </c>
      <c r="AO207" s="117">
        <v>17.91</v>
      </c>
      <c r="AP207" s="117">
        <v>26.52</v>
      </c>
      <c r="AQ207" s="117">
        <v>23.19</v>
      </c>
      <c r="AR207" s="117">
        <v>0</v>
      </c>
      <c r="AS207" s="117">
        <v>1363</v>
      </c>
      <c r="AT207" s="117">
        <v>4.5999999999999996</v>
      </c>
      <c r="AU207" s="117">
        <v>232</v>
      </c>
      <c r="AV207" s="117">
        <v>38001</v>
      </c>
      <c r="AW207" s="117">
        <v>34518</v>
      </c>
      <c r="AX207" s="117">
        <v>21</v>
      </c>
      <c r="AY207" s="117">
        <v>5270</v>
      </c>
      <c r="AZ207" s="117">
        <v>35837</v>
      </c>
      <c r="BA207" s="117">
        <v>98.11</v>
      </c>
      <c r="BB207" s="117">
        <v>102</v>
      </c>
      <c r="BC207" s="117">
        <v>156</v>
      </c>
      <c r="BD207" s="117">
        <v>32</v>
      </c>
      <c r="BE207" s="117">
        <v>0</v>
      </c>
      <c r="BF207" s="117">
        <v>350</v>
      </c>
      <c r="BG207" s="117">
        <v>15283</v>
      </c>
      <c r="BH207" s="117">
        <v>4</v>
      </c>
      <c r="BI207" s="117">
        <v>0</v>
      </c>
      <c r="BJ207" s="117">
        <v>0</v>
      </c>
      <c r="BK207" s="117">
        <v>59</v>
      </c>
      <c r="BL207" s="117">
        <v>0</v>
      </c>
      <c r="BM207" s="117">
        <v>0</v>
      </c>
      <c r="BN207" s="117">
        <v>99.98</v>
      </c>
      <c r="BO207" s="117">
        <v>97.06</v>
      </c>
      <c r="BP207" s="117">
        <v>0</v>
      </c>
    </row>
    <row r="208" spans="1:68" ht="15" customHeight="1">
      <c r="A208" s="117">
        <v>106112</v>
      </c>
      <c r="B208" s="117">
        <v>109056</v>
      </c>
      <c r="C208" s="117">
        <v>120999</v>
      </c>
      <c r="D208" s="117">
        <v>148010</v>
      </c>
      <c r="H208" s="117">
        <f t="shared" si="2"/>
        <v>484177</v>
      </c>
      <c r="I208" s="15">
        <f t="shared" si="3"/>
        <v>0</v>
      </c>
      <c r="J208" s="15">
        <v>484177</v>
      </c>
      <c r="M208" s="117">
        <v>8</v>
      </c>
      <c r="N208" s="118">
        <v>45115</v>
      </c>
      <c r="O208" s="117" t="s">
        <v>137</v>
      </c>
      <c r="P208" s="117">
        <v>62</v>
      </c>
      <c r="Q208" s="117">
        <v>58</v>
      </c>
      <c r="R208" s="117">
        <v>0</v>
      </c>
      <c r="S208" s="117">
        <v>12279</v>
      </c>
      <c r="T208" s="117">
        <v>5904</v>
      </c>
      <c r="U208" s="117">
        <v>3911</v>
      </c>
      <c r="V208" s="117">
        <v>4955</v>
      </c>
      <c r="W208" s="117">
        <v>2562</v>
      </c>
      <c r="X208" s="117">
        <v>29611</v>
      </c>
      <c r="Y208" s="117">
        <v>10677</v>
      </c>
      <c r="Z208" s="117">
        <v>5904</v>
      </c>
      <c r="AA208" s="117">
        <v>3911</v>
      </c>
      <c r="AB208" s="117">
        <v>4955</v>
      </c>
      <c r="AC208" s="117">
        <v>2562</v>
      </c>
      <c r="AD208" s="117">
        <v>0</v>
      </c>
      <c r="AE208" s="117">
        <v>0</v>
      </c>
      <c r="AF208" s="117">
        <v>28009</v>
      </c>
      <c r="AG208" s="117">
        <v>185118</v>
      </c>
      <c r="AH208" s="117">
        <v>106112</v>
      </c>
      <c r="AI208" s="117">
        <v>109056</v>
      </c>
      <c r="AJ208" s="117">
        <v>120999</v>
      </c>
      <c r="AK208" s="117">
        <v>0</v>
      </c>
      <c r="AL208" s="117">
        <v>0</v>
      </c>
      <c r="AM208" s="117">
        <v>148010</v>
      </c>
      <c r="AN208" s="117">
        <v>669295</v>
      </c>
      <c r="AO208" s="117">
        <v>17.34</v>
      </c>
      <c r="AP208" s="117">
        <v>27.94</v>
      </c>
      <c r="AQ208" s="117">
        <v>23.9</v>
      </c>
      <c r="AR208" s="117">
        <v>0</v>
      </c>
      <c r="AS208" s="117">
        <v>1602</v>
      </c>
      <c r="AT208" s="117">
        <v>5.41</v>
      </c>
      <c r="AU208" s="117">
        <v>226</v>
      </c>
      <c r="AV208" s="117">
        <v>35235</v>
      </c>
      <c r="AW208" s="117">
        <v>33782</v>
      </c>
      <c r="AX208" s="117">
        <v>4</v>
      </c>
      <c r="AY208" s="117">
        <v>5005</v>
      </c>
      <c r="AZ208" s="117">
        <v>200182</v>
      </c>
      <c r="BA208" s="117">
        <v>93.8</v>
      </c>
      <c r="BB208" s="117">
        <v>150</v>
      </c>
      <c r="BC208" s="117">
        <v>175</v>
      </c>
      <c r="BD208" s="117">
        <v>20</v>
      </c>
      <c r="BE208" s="117">
        <v>9047</v>
      </c>
      <c r="BF208" s="117">
        <v>611</v>
      </c>
      <c r="BG208" s="117">
        <v>10491</v>
      </c>
      <c r="BH208" s="117">
        <v>2</v>
      </c>
      <c r="BI208" s="117">
        <v>10</v>
      </c>
      <c r="BJ208" s="117">
        <v>0</v>
      </c>
      <c r="BK208" s="117">
        <v>58</v>
      </c>
      <c r="BL208" s="117">
        <v>0</v>
      </c>
      <c r="BM208" s="117">
        <v>0</v>
      </c>
      <c r="BN208" s="117">
        <v>90.63</v>
      </c>
      <c r="BO208" s="117">
        <v>94.85</v>
      </c>
      <c r="BP208" s="117">
        <v>0</v>
      </c>
    </row>
    <row r="209" spans="1:68" ht="15" customHeight="1">
      <c r="A209" s="117">
        <v>183712</v>
      </c>
      <c r="B209" s="117">
        <v>122465</v>
      </c>
      <c r="C209" s="117">
        <v>109044</v>
      </c>
      <c r="D209" s="117">
        <v>69540</v>
      </c>
      <c r="H209" s="117">
        <f t="shared" si="2"/>
        <v>484761</v>
      </c>
      <c r="I209" s="15">
        <f t="shared" si="3"/>
        <v>0</v>
      </c>
      <c r="J209" s="15">
        <v>484761</v>
      </c>
      <c r="M209" s="117">
        <v>9</v>
      </c>
      <c r="N209" s="118">
        <v>45116</v>
      </c>
      <c r="O209" s="117" t="s">
        <v>137</v>
      </c>
      <c r="P209" s="117">
        <v>62</v>
      </c>
      <c r="Q209" s="117">
        <v>60</v>
      </c>
      <c r="R209" s="117">
        <v>2</v>
      </c>
      <c r="S209" s="117">
        <v>12279</v>
      </c>
      <c r="T209" s="117">
        <v>5904</v>
      </c>
      <c r="U209" s="117">
        <v>3911</v>
      </c>
      <c r="V209" s="117">
        <v>4955</v>
      </c>
      <c r="W209" s="117">
        <v>2562</v>
      </c>
      <c r="X209" s="117">
        <v>29611</v>
      </c>
      <c r="Y209" s="117">
        <v>9315</v>
      </c>
      <c r="Z209" s="117">
        <v>6548</v>
      </c>
      <c r="AA209" s="117">
        <v>3911</v>
      </c>
      <c r="AB209" s="117">
        <v>4955</v>
      </c>
      <c r="AC209" s="117">
        <v>2562</v>
      </c>
      <c r="AD209" s="117">
        <v>0</v>
      </c>
      <c r="AE209" s="117">
        <v>802</v>
      </c>
      <c r="AF209" s="117">
        <v>27291</v>
      </c>
      <c r="AG209" s="117">
        <v>121952</v>
      </c>
      <c r="AH209" s="117">
        <v>183712</v>
      </c>
      <c r="AI209" s="117">
        <v>122465</v>
      </c>
      <c r="AJ209" s="117">
        <v>109044</v>
      </c>
      <c r="AK209" s="117">
        <v>0</v>
      </c>
      <c r="AL209" s="117">
        <v>43475</v>
      </c>
      <c r="AM209" s="117">
        <v>69540</v>
      </c>
      <c r="AN209" s="117">
        <v>606713</v>
      </c>
      <c r="AO209" s="117">
        <v>13.09</v>
      </c>
      <c r="AP209" s="117">
        <v>26.97</v>
      </c>
      <c r="AQ209" s="117">
        <v>22.23</v>
      </c>
      <c r="AR209" s="117">
        <v>2407</v>
      </c>
      <c r="AS209" s="117">
        <v>2964</v>
      </c>
      <c r="AT209" s="117">
        <v>10.01</v>
      </c>
      <c r="AU209" s="117">
        <v>195</v>
      </c>
      <c r="AV209" s="117">
        <v>8956</v>
      </c>
      <c r="AW209" s="117">
        <v>8756</v>
      </c>
      <c r="AX209" s="117">
        <v>0</v>
      </c>
      <c r="AY209" s="117">
        <v>5270</v>
      </c>
      <c r="AZ209" s="117">
        <v>0</v>
      </c>
      <c r="BA209" s="117">
        <v>96.12</v>
      </c>
      <c r="BB209" s="117">
        <v>79</v>
      </c>
      <c r="BC209" s="117">
        <v>135</v>
      </c>
      <c r="BD209" s="117">
        <v>15</v>
      </c>
      <c r="BE209" s="117">
        <v>7184</v>
      </c>
      <c r="BF209" s="117">
        <v>476</v>
      </c>
      <c r="BG209" s="117">
        <v>8452</v>
      </c>
      <c r="BH209" s="117">
        <v>7</v>
      </c>
      <c r="BI209" s="117">
        <v>4.3499999999999996</v>
      </c>
      <c r="BJ209" s="117">
        <v>2.4500000000000002</v>
      </c>
      <c r="BK209" s="117">
        <v>58</v>
      </c>
      <c r="BL209" s="117">
        <v>0</v>
      </c>
      <c r="BM209" s="117">
        <v>0</v>
      </c>
      <c r="BN209" s="117">
        <v>93.75</v>
      </c>
      <c r="BO209" s="117">
        <v>96.91</v>
      </c>
      <c r="BP209" s="117">
        <v>6</v>
      </c>
    </row>
    <row r="210" spans="1:68" ht="15" customHeight="1">
      <c r="A210" s="117">
        <v>199379</v>
      </c>
      <c r="B210" s="117">
        <v>100043</v>
      </c>
      <c r="C210" s="117">
        <v>125336</v>
      </c>
      <c r="D210" s="117">
        <v>79257</v>
      </c>
      <c r="H210" s="117">
        <f t="shared" si="2"/>
        <v>504015</v>
      </c>
      <c r="I210" s="15">
        <f t="shared" si="3"/>
        <v>0</v>
      </c>
      <c r="J210" s="15">
        <v>504015</v>
      </c>
      <c r="M210" s="117">
        <v>10</v>
      </c>
      <c r="N210" s="118">
        <v>45117</v>
      </c>
      <c r="O210" s="117" t="s">
        <v>137</v>
      </c>
      <c r="P210" s="117">
        <v>62</v>
      </c>
      <c r="Q210" s="117">
        <v>59</v>
      </c>
      <c r="R210" s="117">
        <v>0</v>
      </c>
      <c r="S210" s="117">
        <v>12279</v>
      </c>
      <c r="T210" s="117">
        <v>5904</v>
      </c>
      <c r="U210" s="117">
        <v>3911</v>
      </c>
      <c r="V210" s="117">
        <v>4955</v>
      </c>
      <c r="W210" s="117">
        <v>2562</v>
      </c>
      <c r="X210" s="117">
        <v>29611</v>
      </c>
      <c r="Y210" s="117">
        <v>10885</v>
      </c>
      <c r="Z210" s="117">
        <v>5904</v>
      </c>
      <c r="AA210" s="117">
        <v>3911</v>
      </c>
      <c r="AB210" s="117">
        <v>4955</v>
      </c>
      <c r="AC210" s="117">
        <v>2562</v>
      </c>
      <c r="AD210" s="117">
        <v>0</v>
      </c>
      <c r="AE210" s="117">
        <v>0</v>
      </c>
      <c r="AF210" s="117">
        <v>28217</v>
      </c>
      <c r="AG210" s="117">
        <v>185592</v>
      </c>
      <c r="AH210" s="117">
        <v>199379</v>
      </c>
      <c r="AI210" s="117">
        <v>100043</v>
      </c>
      <c r="AJ210" s="117">
        <v>125336</v>
      </c>
      <c r="AK210" s="117">
        <v>0</v>
      </c>
      <c r="AL210" s="117">
        <v>0</v>
      </c>
      <c r="AM210" s="117">
        <v>79257</v>
      </c>
      <c r="AN210" s="117">
        <v>689607</v>
      </c>
      <c r="AO210" s="117">
        <v>17.05</v>
      </c>
      <c r="AP210" s="117">
        <v>29.08</v>
      </c>
      <c r="AQ210" s="117">
        <v>24.44</v>
      </c>
      <c r="AR210" s="117">
        <v>0</v>
      </c>
      <c r="AS210" s="117">
        <v>1394</v>
      </c>
      <c r="AT210" s="117">
        <v>4.71</v>
      </c>
      <c r="AU210" s="117">
        <v>230</v>
      </c>
      <c r="AV210" s="117">
        <v>26237</v>
      </c>
      <c r="AW210" s="117">
        <v>34703</v>
      </c>
      <c r="AX210" s="117">
        <v>2</v>
      </c>
      <c r="AY210" s="117">
        <v>5695</v>
      </c>
      <c r="AZ210" s="117">
        <v>23529</v>
      </c>
      <c r="BA210" s="117">
        <v>98.11</v>
      </c>
      <c r="BB210" s="117">
        <v>68</v>
      </c>
      <c r="BC210" s="117">
        <v>153</v>
      </c>
      <c r="BD210" s="117">
        <v>26</v>
      </c>
      <c r="BE210" s="117">
        <v>0</v>
      </c>
      <c r="BF210" s="117">
        <v>690</v>
      </c>
      <c r="BG210" s="117">
        <v>11382</v>
      </c>
      <c r="BH210" s="117">
        <v>4</v>
      </c>
      <c r="BI210" s="117">
        <v>24.4</v>
      </c>
      <c r="BJ210" s="117">
        <v>26.2</v>
      </c>
      <c r="BK210" s="117">
        <v>59</v>
      </c>
      <c r="BL210" s="117">
        <v>0</v>
      </c>
      <c r="BM210" s="117">
        <v>0</v>
      </c>
      <c r="BN210" s="117">
        <v>96.88</v>
      </c>
      <c r="BO210" s="117">
        <v>97.06</v>
      </c>
      <c r="BP210" s="117">
        <v>0</v>
      </c>
    </row>
    <row r="211" spans="1:68" ht="15" customHeight="1">
      <c r="A211" s="117">
        <v>162865</v>
      </c>
      <c r="B211" s="117">
        <v>82433</v>
      </c>
      <c r="C211" s="117">
        <v>105316</v>
      </c>
      <c r="D211" s="117">
        <v>83024</v>
      </c>
      <c r="H211" s="117">
        <f t="shared" si="2"/>
        <v>433638</v>
      </c>
      <c r="I211" s="15">
        <f t="shared" si="3"/>
        <v>0</v>
      </c>
      <c r="J211" s="15">
        <v>433638</v>
      </c>
      <c r="M211" s="117">
        <v>11</v>
      </c>
      <c r="N211" s="118">
        <v>45118</v>
      </c>
      <c r="O211" s="117" t="s">
        <v>137</v>
      </c>
      <c r="P211" s="117">
        <v>62</v>
      </c>
      <c r="Q211" s="117">
        <v>59</v>
      </c>
      <c r="R211" s="117">
        <v>0</v>
      </c>
      <c r="S211" s="117">
        <v>12279</v>
      </c>
      <c r="T211" s="117">
        <v>5904</v>
      </c>
      <c r="U211" s="117">
        <v>3911</v>
      </c>
      <c r="V211" s="117">
        <v>4955</v>
      </c>
      <c r="W211" s="117">
        <v>2562</v>
      </c>
      <c r="X211" s="117">
        <v>29611</v>
      </c>
      <c r="Y211" s="117">
        <v>10664</v>
      </c>
      <c r="Z211" s="117">
        <v>5904</v>
      </c>
      <c r="AA211" s="117">
        <v>3911</v>
      </c>
      <c r="AB211" s="117">
        <v>4955</v>
      </c>
      <c r="AC211" s="117">
        <v>2562</v>
      </c>
      <c r="AD211" s="117">
        <v>0</v>
      </c>
      <c r="AE211" s="117">
        <v>0</v>
      </c>
      <c r="AF211" s="117">
        <v>27996</v>
      </c>
      <c r="AG211" s="117">
        <v>190415</v>
      </c>
      <c r="AH211" s="117">
        <v>162865</v>
      </c>
      <c r="AI211" s="117">
        <v>82433</v>
      </c>
      <c r="AJ211" s="117">
        <v>105316</v>
      </c>
      <c r="AK211" s="117">
        <v>0</v>
      </c>
      <c r="AL211" s="117">
        <v>0</v>
      </c>
      <c r="AM211" s="117">
        <v>83024</v>
      </c>
      <c r="AN211" s="117">
        <v>624053</v>
      </c>
      <c r="AO211" s="117">
        <v>17.86</v>
      </c>
      <c r="AP211" s="117">
        <v>25.02</v>
      </c>
      <c r="AQ211" s="117">
        <v>22.29</v>
      </c>
      <c r="AR211" s="117">
        <v>0</v>
      </c>
      <c r="AS211" s="117">
        <v>1615</v>
      </c>
      <c r="AT211" s="117">
        <v>5.45</v>
      </c>
      <c r="AU211" s="117">
        <v>230</v>
      </c>
      <c r="AV211" s="117">
        <v>42033</v>
      </c>
      <c r="AW211" s="117">
        <v>50645</v>
      </c>
      <c r="AX211" s="117">
        <v>0</v>
      </c>
      <c r="AY211" s="117">
        <v>5305</v>
      </c>
      <c r="AZ211" s="117">
        <v>24897</v>
      </c>
      <c r="BA211" s="117">
        <v>98.11</v>
      </c>
      <c r="BB211" s="117">
        <v>140</v>
      </c>
      <c r="BC211" s="117">
        <v>164</v>
      </c>
      <c r="BD211" s="117">
        <v>35</v>
      </c>
      <c r="BE211" s="117">
        <v>0</v>
      </c>
      <c r="BF211" s="117">
        <v>608</v>
      </c>
      <c r="BG211" s="117">
        <v>11180</v>
      </c>
      <c r="BH211" s="117">
        <v>4</v>
      </c>
      <c r="BI211" s="117">
        <v>14.2</v>
      </c>
      <c r="BJ211" s="117">
        <v>30.55</v>
      </c>
      <c r="BK211" s="117">
        <v>59</v>
      </c>
      <c r="BL211" s="117">
        <v>0</v>
      </c>
      <c r="BM211" s="117">
        <v>0</v>
      </c>
      <c r="BN211" s="117">
        <v>96.88</v>
      </c>
      <c r="BO211" s="117">
        <v>97.06</v>
      </c>
      <c r="BP211" s="117">
        <v>0</v>
      </c>
    </row>
    <row r="212" spans="1:68" ht="15" customHeight="1">
      <c r="A212" s="117">
        <v>173541</v>
      </c>
      <c r="B212" s="117">
        <v>85540</v>
      </c>
      <c r="C212" s="117">
        <v>106416</v>
      </c>
      <c r="D212" s="117">
        <v>71527</v>
      </c>
      <c r="H212" s="117">
        <f t="shared" si="2"/>
        <v>437024</v>
      </c>
      <c r="I212" s="15">
        <f t="shared" si="3"/>
        <v>0</v>
      </c>
      <c r="J212" s="15">
        <v>437024</v>
      </c>
      <c r="M212" s="117">
        <v>12</v>
      </c>
      <c r="N212" s="118">
        <v>45119</v>
      </c>
      <c r="O212" s="117" t="s">
        <v>137</v>
      </c>
      <c r="P212" s="117">
        <v>62</v>
      </c>
      <c r="Q212" s="117">
        <v>59</v>
      </c>
      <c r="R212" s="117">
        <v>0</v>
      </c>
      <c r="S212" s="117">
        <v>12279</v>
      </c>
      <c r="T212" s="117">
        <v>5904</v>
      </c>
      <c r="U212" s="117">
        <v>3911</v>
      </c>
      <c r="V212" s="117">
        <v>4955</v>
      </c>
      <c r="W212" s="117">
        <v>2562</v>
      </c>
      <c r="X212" s="117">
        <v>29611</v>
      </c>
      <c r="Y212" s="117">
        <v>10916</v>
      </c>
      <c r="Z212" s="117">
        <v>5904</v>
      </c>
      <c r="AA212" s="117">
        <v>3911</v>
      </c>
      <c r="AB212" s="117">
        <v>4955</v>
      </c>
      <c r="AC212" s="117">
        <v>2562</v>
      </c>
      <c r="AD212" s="117">
        <v>0</v>
      </c>
      <c r="AE212" s="117">
        <v>0</v>
      </c>
      <c r="AF212" s="117">
        <v>28248</v>
      </c>
      <c r="AG212" s="117">
        <v>188088</v>
      </c>
      <c r="AH212" s="117">
        <v>173541</v>
      </c>
      <c r="AI212" s="117">
        <v>85540</v>
      </c>
      <c r="AJ212" s="117">
        <v>106416</v>
      </c>
      <c r="AK212" s="117">
        <v>0</v>
      </c>
      <c r="AL212" s="117">
        <v>0</v>
      </c>
      <c r="AM212" s="117">
        <v>71527</v>
      </c>
      <c r="AN212" s="117">
        <v>625112</v>
      </c>
      <c r="AO212" s="117">
        <v>17.23</v>
      </c>
      <c r="AP212" s="117">
        <v>25.21</v>
      </c>
      <c r="AQ212" s="117">
        <v>22.13</v>
      </c>
      <c r="AR212" s="117">
        <v>0</v>
      </c>
      <c r="AS212" s="117">
        <v>1363</v>
      </c>
      <c r="AT212" s="117">
        <v>4.5999999999999996</v>
      </c>
      <c r="AU212" s="117">
        <v>232</v>
      </c>
      <c r="AV212" s="117">
        <v>47889</v>
      </c>
      <c r="AW212" s="117">
        <v>36357</v>
      </c>
      <c r="AX212" s="117">
        <v>30</v>
      </c>
      <c r="AY212" s="117">
        <v>5000</v>
      </c>
      <c r="AZ212" s="117">
        <v>24844</v>
      </c>
      <c r="BA212" s="117">
        <v>98.11</v>
      </c>
      <c r="BB212" s="117">
        <v>90</v>
      </c>
      <c r="BC212" s="117">
        <v>153</v>
      </c>
      <c r="BD212" s="117">
        <v>26</v>
      </c>
      <c r="BE212" s="117">
        <v>0</v>
      </c>
      <c r="BF212" s="117">
        <v>735</v>
      </c>
      <c r="BG212" s="117">
        <v>10925</v>
      </c>
      <c r="BH212" s="117">
        <v>4</v>
      </c>
      <c r="BI212" s="117">
        <v>13.5</v>
      </c>
      <c r="BJ212" s="117">
        <v>12.5</v>
      </c>
      <c r="BK212" s="117">
        <v>59</v>
      </c>
      <c r="BL212" s="117">
        <v>0</v>
      </c>
      <c r="BM212" s="117">
        <v>0</v>
      </c>
      <c r="BN212" s="117">
        <v>93.75</v>
      </c>
      <c r="BO212" s="117">
        <v>97.06</v>
      </c>
      <c r="BP212" s="117">
        <v>0</v>
      </c>
    </row>
    <row r="213" spans="1:68" ht="15" customHeight="1">
      <c r="A213" s="117">
        <v>157155</v>
      </c>
      <c r="B213" s="117">
        <v>85624</v>
      </c>
      <c r="C213" s="117">
        <v>111154</v>
      </c>
      <c r="D213" s="117">
        <v>78737</v>
      </c>
      <c r="H213" s="117">
        <f t="shared" si="2"/>
        <v>432670</v>
      </c>
      <c r="I213" s="15">
        <f t="shared" si="3"/>
        <v>0</v>
      </c>
      <c r="J213" s="15">
        <v>432670</v>
      </c>
      <c r="M213" s="117">
        <v>13</v>
      </c>
      <c r="N213" s="118">
        <v>45120</v>
      </c>
      <c r="O213" s="117" t="s">
        <v>137</v>
      </c>
      <c r="P213" s="117">
        <v>62</v>
      </c>
      <c r="Q213" s="117">
        <v>59</v>
      </c>
      <c r="R213" s="117">
        <v>0</v>
      </c>
      <c r="S213" s="117">
        <v>12279</v>
      </c>
      <c r="T213" s="117">
        <v>5904</v>
      </c>
      <c r="U213" s="117">
        <v>3911</v>
      </c>
      <c r="V213" s="117">
        <v>4955</v>
      </c>
      <c r="W213" s="117">
        <v>2562</v>
      </c>
      <c r="X213" s="117">
        <v>29611</v>
      </c>
      <c r="Y213" s="117">
        <v>10916</v>
      </c>
      <c r="Z213" s="117">
        <v>5904</v>
      </c>
      <c r="AA213" s="117">
        <v>3911</v>
      </c>
      <c r="AB213" s="117">
        <v>4955</v>
      </c>
      <c r="AC213" s="117">
        <v>2562</v>
      </c>
      <c r="AD213" s="117">
        <v>0</v>
      </c>
      <c r="AE213" s="117">
        <v>0</v>
      </c>
      <c r="AF213" s="117">
        <v>28248</v>
      </c>
      <c r="AG213" s="117">
        <v>177758</v>
      </c>
      <c r="AH213" s="117">
        <v>157155</v>
      </c>
      <c r="AI213" s="117">
        <v>85624</v>
      </c>
      <c r="AJ213" s="117">
        <v>111154</v>
      </c>
      <c r="AK213" s="117">
        <v>0</v>
      </c>
      <c r="AL213" s="117">
        <v>0</v>
      </c>
      <c r="AM213" s="117">
        <v>78737</v>
      </c>
      <c r="AN213" s="117">
        <v>610428</v>
      </c>
      <c r="AO213" s="117">
        <v>16.28</v>
      </c>
      <c r="AP213" s="117">
        <v>24.96</v>
      </c>
      <c r="AQ213" s="117">
        <v>21.61</v>
      </c>
      <c r="AR213" s="117">
        <v>0</v>
      </c>
      <c r="AS213" s="117">
        <v>1363</v>
      </c>
      <c r="AT213" s="117">
        <v>4.5999999999999996</v>
      </c>
      <c r="AU213" s="117">
        <v>232</v>
      </c>
      <c r="AV213" s="117">
        <v>9645</v>
      </c>
      <c r="AW213" s="117">
        <v>14490</v>
      </c>
      <c r="AX213" s="117">
        <v>10</v>
      </c>
      <c r="AY213" s="117">
        <v>5465</v>
      </c>
      <c r="AZ213" s="117">
        <v>140963</v>
      </c>
      <c r="BA213" s="117">
        <v>96.12</v>
      </c>
      <c r="BB213" s="117">
        <v>120</v>
      </c>
      <c r="BC213" s="117">
        <v>197</v>
      </c>
      <c r="BD213" s="117">
        <v>25</v>
      </c>
      <c r="BE213" s="117">
        <v>10022</v>
      </c>
      <c r="BF213" s="117">
        <v>419</v>
      </c>
      <c r="BG213" s="117">
        <v>11448</v>
      </c>
      <c r="BH213" s="117">
        <v>9</v>
      </c>
      <c r="BI213" s="117">
        <v>21.45</v>
      </c>
      <c r="BJ213" s="117">
        <v>0</v>
      </c>
      <c r="BK213" s="117">
        <v>59</v>
      </c>
      <c r="BL213" s="117">
        <v>0</v>
      </c>
      <c r="BM213" s="117">
        <v>0</v>
      </c>
      <c r="BN213" s="117">
        <v>93.75</v>
      </c>
      <c r="BO213" s="117">
        <v>96.91</v>
      </c>
      <c r="BP213" s="117">
        <v>0</v>
      </c>
    </row>
    <row r="214" spans="1:68" ht="15" customHeight="1">
      <c r="A214" s="117">
        <v>146012</v>
      </c>
      <c r="B214" s="117">
        <v>80741</v>
      </c>
      <c r="C214" s="117">
        <v>106610</v>
      </c>
      <c r="D214" s="117">
        <v>73852</v>
      </c>
      <c r="H214" s="117">
        <f t="shared" si="2"/>
        <v>407215</v>
      </c>
      <c r="I214" s="15">
        <f t="shared" si="3"/>
        <v>0</v>
      </c>
      <c r="J214" s="15">
        <v>407215</v>
      </c>
      <c r="M214" s="117">
        <v>14</v>
      </c>
      <c r="N214" s="118">
        <v>45121</v>
      </c>
      <c r="O214" s="117" t="s">
        <v>137</v>
      </c>
      <c r="P214" s="117">
        <v>62</v>
      </c>
      <c r="Q214" s="117">
        <v>59</v>
      </c>
      <c r="R214" s="117">
        <v>0</v>
      </c>
      <c r="S214" s="117">
        <v>12279</v>
      </c>
      <c r="T214" s="117">
        <v>5904</v>
      </c>
      <c r="U214" s="117">
        <v>3911</v>
      </c>
      <c r="V214" s="117">
        <v>4955</v>
      </c>
      <c r="W214" s="117">
        <v>2562</v>
      </c>
      <c r="X214" s="117">
        <v>29611</v>
      </c>
      <c r="Y214" s="117">
        <v>10916</v>
      </c>
      <c r="Z214" s="117">
        <v>5904</v>
      </c>
      <c r="AA214" s="117">
        <v>3911</v>
      </c>
      <c r="AB214" s="117">
        <v>4955</v>
      </c>
      <c r="AC214" s="117">
        <v>2562</v>
      </c>
      <c r="AD214" s="117">
        <v>0</v>
      </c>
      <c r="AE214" s="117">
        <v>0</v>
      </c>
      <c r="AF214" s="117">
        <v>28248</v>
      </c>
      <c r="AG214" s="117">
        <v>195628</v>
      </c>
      <c r="AH214" s="117">
        <v>146012</v>
      </c>
      <c r="AI214" s="117">
        <v>80741</v>
      </c>
      <c r="AJ214" s="117">
        <v>106610</v>
      </c>
      <c r="AK214" s="117">
        <v>0</v>
      </c>
      <c r="AL214" s="117">
        <v>0</v>
      </c>
      <c r="AM214" s="117">
        <v>73852</v>
      </c>
      <c r="AN214" s="117">
        <v>602843</v>
      </c>
      <c r="AO214" s="117">
        <v>17.920000000000002</v>
      </c>
      <c r="AP214" s="117">
        <v>23.49</v>
      </c>
      <c r="AQ214" s="117">
        <v>21.34</v>
      </c>
      <c r="AR214" s="117">
        <v>0</v>
      </c>
      <c r="AS214" s="117">
        <v>1363</v>
      </c>
      <c r="AT214" s="117">
        <v>4.5999999999999996</v>
      </c>
      <c r="AU214" s="117">
        <v>232</v>
      </c>
      <c r="AV214" s="117">
        <v>41791</v>
      </c>
      <c r="AW214" s="117">
        <v>32249</v>
      </c>
      <c r="AX214" s="117">
        <v>16</v>
      </c>
      <c r="AY214" s="117">
        <v>5535</v>
      </c>
      <c r="AZ214" s="117">
        <v>167397</v>
      </c>
      <c r="BA214" s="117">
        <v>92.24</v>
      </c>
      <c r="BB214" s="117">
        <v>60</v>
      </c>
      <c r="BC214" s="117">
        <v>174</v>
      </c>
      <c r="BD214" s="117">
        <v>24</v>
      </c>
      <c r="BE214" s="117">
        <v>8186</v>
      </c>
      <c r="BF214" s="117">
        <v>478</v>
      </c>
      <c r="BG214" s="117">
        <v>11480</v>
      </c>
      <c r="BH214" s="117">
        <v>8</v>
      </c>
      <c r="BI214" s="117">
        <v>9.4499999999999993</v>
      </c>
      <c r="BJ214" s="117">
        <v>39.4</v>
      </c>
      <c r="BK214" s="117">
        <v>59</v>
      </c>
      <c r="BL214" s="117">
        <v>0</v>
      </c>
      <c r="BM214" s="117">
        <v>0</v>
      </c>
      <c r="BN214" s="117">
        <v>96.88</v>
      </c>
      <c r="BO214" s="117">
        <v>90.48</v>
      </c>
      <c r="BP214" s="117">
        <v>0</v>
      </c>
    </row>
    <row r="215" spans="1:68" ht="15" customHeight="1">
      <c r="A215" s="117">
        <v>153233</v>
      </c>
      <c r="B215" s="117">
        <v>91380</v>
      </c>
      <c r="C215" s="117">
        <v>119579</v>
      </c>
      <c r="D215" s="117">
        <v>75439</v>
      </c>
      <c r="H215" s="117">
        <f t="shared" si="2"/>
        <v>439631</v>
      </c>
      <c r="I215" s="15">
        <f t="shared" si="3"/>
        <v>0</v>
      </c>
      <c r="J215" s="15">
        <v>439631</v>
      </c>
      <c r="M215" s="117">
        <v>15</v>
      </c>
      <c r="N215" s="118">
        <v>45122</v>
      </c>
      <c r="O215" s="117" t="s">
        <v>137</v>
      </c>
      <c r="P215" s="117">
        <v>62</v>
      </c>
      <c r="Q215" s="117">
        <v>59</v>
      </c>
      <c r="R215" s="117">
        <v>0</v>
      </c>
      <c r="S215" s="117">
        <v>12279</v>
      </c>
      <c r="T215" s="117">
        <v>5904</v>
      </c>
      <c r="U215" s="117">
        <v>3911</v>
      </c>
      <c r="V215" s="117">
        <v>4955</v>
      </c>
      <c r="W215" s="117">
        <v>2562</v>
      </c>
      <c r="X215" s="117">
        <v>29611</v>
      </c>
      <c r="Y215" s="117">
        <v>10841</v>
      </c>
      <c r="Z215" s="117">
        <v>5904</v>
      </c>
      <c r="AA215" s="117">
        <v>3911</v>
      </c>
      <c r="AB215" s="117">
        <v>4955</v>
      </c>
      <c r="AC215" s="117">
        <v>2562</v>
      </c>
      <c r="AD215" s="117">
        <v>0</v>
      </c>
      <c r="AE215" s="117">
        <v>0</v>
      </c>
      <c r="AF215" s="117">
        <v>28173</v>
      </c>
      <c r="AG215" s="117">
        <v>178686</v>
      </c>
      <c r="AH215" s="117">
        <v>153233</v>
      </c>
      <c r="AI215" s="117">
        <v>91380</v>
      </c>
      <c r="AJ215" s="117">
        <v>119579</v>
      </c>
      <c r="AK215" s="117">
        <v>0</v>
      </c>
      <c r="AL215" s="117">
        <v>0</v>
      </c>
      <c r="AM215" s="117">
        <v>75439</v>
      </c>
      <c r="AN215" s="117">
        <v>618317</v>
      </c>
      <c r="AO215" s="117">
        <v>16.48</v>
      </c>
      <c r="AP215" s="117">
        <v>25.37</v>
      </c>
      <c r="AQ215" s="117">
        <v>21.95</v>
      </c>
      <c r="AR215" s="117">
        <v>0</v>
      </c>
      <c r="AS215" s="117">
        <v>1438</v>
      </c>
      <c r="AT215" s="117">
        <v>4.8600000000000003</v>
      </c>
      <c r="AU215" s="117">
        <v>230</v>
      </c>
      <c r="AV215" s="117">
        <v>36145</v>
      </c>
      <c r="AW215" s="117">
        <v>20629</v>
      </c>
      <c r="AX215" s="117">
        <v>35</v>
      </c>
      <c r="AY215" s="117">
        <v>5305</v>
      </c>
      <c r="AZ215" s="117">
        <v>181645</v>
      </c>
      <c r="BA215" s="117">
        <v>91.38</v>
      </c>
      <c r="BB215" s="117">
        <v>97</v>
      </c>
      <c r="BC215" s="117">
        <v>207</v>
      </c>
      <c r="BD215" s="117">
        <v>35</v>
      </c>
      <c r="BE215" s="117">
        <v>10906</v>
      </c>
      <c r="BF215" s="117">
        <v>0</v>
      </c>
      <c r="BG215" s="117">
        <v>10898</v>
      </c>
      <c r="BH215" s="117">
        <v>5</v>
      </c>
      <c r="BI215" s="117">
        <v>5.0999999999999996</v>
      </c>
      <c r="BJ215" s="117">
        <v>14.4</v>
      </c>
      <c r="BK215" s="117">
        <v>59</v>
      </c>
      <c r="BL215" s="117">
        <v>0</v>
      </c>
      <c r="BM215" s="117">
        <v>0</v>
      </c>
      <c r="BN215" s="117">
        <v>90.63</v>
      </c>
      <c r="BO215" s="117">
        <v>91.67</v>
      </c>
      <c r="BP215" s="117">
        <v>0</v>
      </c>
    </row>
    <row r="216" spans="1:68" ht="15" customHeight="1">
      <c r="A216" s="117">
        <v>158267</v>
      </c>
      <c r="B216" s="117">
        <v>101447</v>
      </c>
      <c r="C216" s="117">
        <v>118136</v>
      </c>
      <c r="D216" s="117">
        <v>85460</v>
      </c>
      <c r="H216" s="117">
        <f t="shared" si="2"/>
        <v>463310</v>
      </c>
      <c r="I216" s="15">
        <f t="shared" si="3"/>
        <v>0</v>
      </c>
      <c r="J216" s="15">
        <v>463310</v>
      </c>
      <c r="M216" s="117">
        <v>16</v>
      </c>
      <c r="N216" s="118">
        <v>45123</v>
      </c>
      <c r="O216" s="117" t="s">
        <v>137</v>
      </c>
      <c r="P216" s="117">
        <v>62</v>
      </c>
      <c r="Q216" s="117">
        <v>56</v>
      </c>
      <c r="R216" s="117">
        <v>0</v>
      </c>
      <c r="S216" s="117">
        <v>12279</v>
      </c>
      <c r="T216" s="117">
        <v>5904</v>
      </c>
      <c r="U216" s="117">
        <v>3911</v>
      </c>
      <c r="V216" s="117">
        <v>4955</v>
      </c>
      <c r="W216" s="117">
        <v>2562</v>
      </c>
      <c r="X216" s="117">
        <v>29611</v>
      </c>
      <c r="Y216" s="117">
        <v>9381</v>
      </c>
      <c r="Z216" s="117">
        <v>5904</v>
      </c>
      <c r="AA216" s="117">
        <v>3911</v>
      </c>
      <c r="AB216" s="117">
        <v>4955</v>
      </c>
      <c r="AC216" s="117">
        <v>2562</v>
      </c>
      <c r="AD216" s="117">
        <v>0</v>
      </c>
      <c r="AE216" s="117">
        <v>158</v>
      </c>
      <c r="AF216" s="117">
        <v>26713</v>
      </c>
      <c r="AG216" s="117">
        <v>139123</v>
      </c>
      <c r="AH216" s="117">
        <v>158267</v>
      </c>
      <c r="AI216" s="117">
        <v>101447</v>
      </c>
      <c r="AJ216" s="117">
        <v>118136</v>
      </c>
      <c r="AK216" s="117">
        <v>0</v>
      </c>
      <c r="AL216" s="117">
        <v>2984</v>
      </c>
      <c r="AM216" s="117">
        <v>85460</v>
      </c>
      <c r="AN216" s="117">
        <v>602433</v>
      </c>
      <c r="AO216" s="117">
        <v>14.83</v>
      </c>
      <c r="AP216" s="117">
        <v>26.73</v>
      </c>
      <c r="AQ216" s="117">
        <v>22.55</v>
      </c>
      <c r="AR216" s="117">
        <v>2341</v>
      </c>
      <c r="AS216" s="117">
        <v>3056</v>
      </c>
      <c r="AT216" s="117">
        <v>10.32</v>
      </c>
      <c r="AU216" s="117">
        <v>185</v>
      </c>
      <c r="AV216" s="117">
        <v>7503</v>
      </c>
      <c r="AW216" s="117">
        <v>11163</v>
      </c>
      <c r="AX216" s="117">
        <v>0</v>
      </c>
      <c r="AY216" s="117">
        <v>5465</v>
      </c>
      <c r="AZ216" s="117">
        <v>198528</v>
      </c>
      <c r="BA216" s="117">
        <v>94</v>
      </c>
      <c r="BB216" s="117">
        <v>82</v>
      </c>
      <c r="BC216" s="117">
        <v>150</v>
      </c>
      <c r="BD216" s="117">
        <v>30</v>
      </c>
      <c r="BE216" s="117">
        <v>7558</v>
      </c>
      <c r="BF216" s="117">
        <v>933</v>
      </c>
      <c r="BG216" s="117">
        <v>8694</v>
      </c>
      <c r="BH216" s="117">
        <v>4</v>
      </c>
      <c r="BI216" s="117">
        <v>9.5500000000000007</v>
      </c>
      <c r="BJ216" s="117">
        <v>34.35</v>
      </c>
      <c r="BK216" s="117">
        <v>56</v>
      </c>
      <c r="BL216" s="117">
        <v>0</v>
      </c>
      <c r="BM216" s="117">
        <v>0</v>
      </c>
      <c r="BN216" s="117">
        <v>96.88</v>
      </c>
      <c r="BO216" s="117">
        <v>92.65</v>
      </c>
      <c r="BP216" s="117">
        <v>2</v>
      </c>
    </row>
    <row r="217" spans="1:68" ht="15" customHeight="1">
      <c r="A217" s="117">
        <v>147449</v>
      </c>
      <c r="B217" s="117">
        <v>83311</v>
      </c>
      <c r="C217" s="117">
        <v>120307</v>
      </c>
      <c r="D217" s="117">
        <v>87689</v>
      </c>
      <c r="H217" s="117">
        <f t="shared" si="2"/>
        <v>438756</v>
      </c>
      <c r="I217" s="15">
        <f t="shared" si="3"/>
        <v>0</v>
      </c>
      <c r="J217" s="15">
        <v>438756</v>
      </c>
      <c r="M217" s="117">
        <v>17</v>
      </c>
      <c r="N217" s="118">
        <v>45124</v>
      </c>
      <c r="O217" s="117" t="s">
        <v>137</v>
      </c>
      <c r="P217" s="117">
        <v>62</v>
      </c>
      <c r="Q217" s="117">
        <v>59</v>
      </c>
      <c r="R217" s="117">
        <v>2</v>
      </c>
      <c r="S217" s="117">
        <v>12279</v>
      </c>
      <c r="T217" s="117">
        <v>5904</v>
      </c>
      <c r="U217" s="117">
        <v>3911</v>
      </c>
      <c r="V217" s="117">
        <v>4955</v>
      </c>
      <c r="W217" s="117">
        <v>2562</v>
      </c>
      <c r="X217" s="117">
        <v>29611</v>
      </c>
      <c r="Y217" s="117">
        <v>9856</v>
      </c>
      <c r="Z217" s="117">
        <v>6140</v>
      </c>
      <c r="AA217" s="117">
        <v>3911</v>
      </c>
      <c r="AB217" s="117">
        <v>4955</v>
      </c>
      <c r="AC217" s="117">
        <v>2562</v>
      </c>
      <c r="AD217" s="117">
        <v>0</v>
      </c>
      <c r="AE217" s="117">
        <v>236</v>
      </c>
      <c r="AF217" s="117">
        <v>27424</v>
      </c>
      <c r="AG217" s="117">
        <v>173890</v>
      </c>
      <c r="AH217" s="117">
        <v>147449</v>
      </c>
      <c r="AI217" s="117">
        <v>83311</v>
      </c>
      <c r="AJ217" s="117">
        <v>120307</v>
      </c>
      <c r="AK217" s="117">
        <v>0</v>
      </c>
      <c r="AL217" s="117">
        <v>1268</v>
      </c>
      <c r="AM217" s="117">
        <v>87689</v>
      </c>
      <c r="AN217" s="117">
        <v>612646</v>
      </c>
      <c r="AO217" s="117">
        <v>17.64</v>
      </c>
      <c r="AP217" s="117">
        <v>24.97</v>
      </c>
      <c r="AQ217" s="117">
        <v>22.34</v>
      </c>
      <c r="AR217" s="117">
        <v>0</v>
      </c>
      <c r="AS217" s="117">
        <v>2423</v>
      </c>
      <c r="AT217" s="117">
        <v>8.18</v>
      </c>
      <c r="AU217" s="117">
        <v>240</v>
      </c>
      <c r="AV217" s="117">
        <v>29518</v>
      </c>
      <c r="AW217" s="117">
        <v>24757</v>
      </c>
      <c r="AX217" s="117">
        <v>28</v>
      </c>
      <c r="AY217" s="117">
        <v>5305</v>
      </c>
      <c r="AZ217" s="117">
        <v>159457</v>
      </c>
      <c r="BA217" s="117">
        <v>88.99</v>
      </c>
      <c r="BB217" s="117">
        <v>90</v>
      </c>
      <c r="BC217" s="117">
        <v>188</v>
      </c>
      <c r="BD217" s="117">
        <v>27</v>
      </c>
      <c r="BE217" s="117">
        <v>8784</v>
      </c>
      <c r="BF217" s="117">
        <v>643</v>
      </c>
      <c r="BG217" s="117">
        <v>10557</v>
      </c>
      <c r="BH217" s="117">
        <v>3</v>
      </c>
      <c r="BI217" s="117">
        <v>4.0999999999999996</v>
      </c>
      <c r="BJ217" s="117">
        <v>23.2</v>
      </c>
      <c r="BK217" s="117">
        <v>59</v>
      </c>
      <c r="BL217" s="117">
        <v>0</v>
      </c>
      <c r="BM217" s="117">
        <v>0</v>
      </c>
      <c r="BN217" s="117">
        <v>93.75</v>
      </c>
      <c r="BO217" s="117">
        <v>87.01</v>
      </c>
      <c r="BP217" s="117">
        <v>24</v>
      </c>
    </row>
    <row r="218" spans="1:68" ht="15" customHeight="1">
      <c r="A218" s="117">
        <v>177703</v>
      </c>
      <c r="B218" s="117">
        <v>76469</v>
      </c>
      <c r="C218" s="117">
        <v>105339</v>
      </c>
      <c r="D218" s="117">
        <v>65504</v>
      </c>
      <c r="H218" s="117">
        <f t="shared" si="2"/>
        <v>425015</v>
      </c>
      <c r="I218" s="15">
        <f t="shared" si="3"/>
        <v>0</v>
      </c>
      <c r="J218" s="15">
        <v>425015</v>
      </c>
      <c r="M218" s="117">
        <v>18</v>
      </c>
      <c r="N218" s="118">
        <v>45125</v>
      </c>
      <c r="O218" s="117" t="s">
        <v>137</v>
      </c>
      <c r="P218" s="117">
        <v>62</v>
      </c>
      <c r="Q218" s="117">
        <v>59</v>
      </c>
      <c r="R218" s="117">
        <v>2</v>
      </c>
      <c r="S218" s="117">
        <v>12279</v>
      </c>
      <c r="T218" s="117">
        <v>5904</v>
      </c>
      <c r="U218" s="117">
        <v>3911</v>
      </c>
      <c r="V218" s="117">
        <v>4955</v>
      </c>
      <c r="W218" s="117">
        <v>2562</v>
      </c>
      <c r="X218" s="117">
        <v>29611</v>
      </c>
      <c r="Y218" s="117">
        <v>10025</v>
      </c>
      <c r="Z218" s="117">
        <v>6136</v>
      </c>
      <c r="AA218" s="117">
        <v>3911</v>
      </c>
      <c r="AB218" s="117">
        <v>4955</v>
      </c>
      <c r="AC218" s="117">
        <v>2562</v>
      </c>
      <c r="AD218" s="117">
        <v>0</v>
      </c>
      <c r="AE218" s="117">
        <v>232</v>
      </c>
      <c r="AF218" s="117">
        <v>27589</v>
      </c>
      <c r="AG218" s="117">
        <v>170272</v>
      </c>
      <c r="AH218" s="117">
        <v>177703</v>
      </c>
      <c r="AI218" s="117">
        <v>76469</v>
      </c>
      <c r="AJ218" s="117">
        <v>105339</v>
      </c>
      <c r="AK218" s="117">
        <v>0</v>
      </c>
      <c r="AL218" s="117">
        <v>548</v>
      </c>
      <c r="AM218" s="117">
        <v>65504</v>
      </c>
      <c r="AN218" s="117">
        <v>595287</v>
      </c>
      <c r="AO218" s="117">
        <v>16.98</v>
      </c>
      <c r="AP218" s="117">
        <v>24.2</v>
      </c>
      <c r="AQ218" s="117">
        <v>21.58</v>
      </c>
      <c r="AR218" s="117">
        <v>0</v>
      </c>
      <c r="AS218" s="117">
        <v>2254</v>
      </c>
      <c r="AT218" s="117">
        <v>7.61</v>
      </c>
      <c r="AU218" s="117">
        <v>245</v>
      </c>
      <c r="AV218" s="117">
        <v>33746</v>
      </c>
      <c r="AW218" s="117">
        <v>322281</v>
      </c>
      <c r="AX218" s="117">
        <v>10</v>
      </c>
      <c r="AY218" s="117">
        <v>5465</v>
      </c>
      <c r="AZ218" s="117">
        <v>150142</v>
      </c>
      <c r="BA218" s="117">
        <v>90.23</v>
      </c>
      <c r="BB218" s="117">
        <v>393</v>
      </c>
      <c r="BC218" s="117">
        <v>174</v>
      </c>
      <c r="BD218" s="117">
        <v>27</v>
      </c>
      <c r="BE218" s="117">
        <v>7927</v>
      </c>
      <c r="BF218" s="117">
        <v>845</v>
      </c>
      <c r="BG218" s="117">
        <v>10752</v>
      </c>
      <c r="BH218" s="117">
        <v>1</v>
      </c>
      <c r="BI218" s="117">
        <v>14.55</v>
      </c>
      <c r="BJ218" s="117">
        <v>4.3499999999999996</v>
      </c>
      <c r="BK218" s="117">
        <v>59</v>
      </c>
      <c r="BL218" s="117">
        <v>0</v>
      </c>
      <c r="BM218" s="117">
        <v>0</v>
      </c>
      <c r="BN218" s="117">
        <v>93.45</v>
      </c>
      <c r="BO218" s="117">
        <v>88.64</v>
      </c>
      <c r="BP218" s="117">
        <v>24</v>
      </c>
    </row>
    <row r="219" spans="1:68" ht="15" customHeight="1">
      <c r="A219" s="117">
        <v>104024</v>
      </c>
      <c r="B219" s="117">
        <v>67741</v>
      </c>
      <c r="C219" s="117">
        <v>93168</v>
      </c>
      <c r="D219" s="117">
        <v>23924</v>
      </c>
      <c r="H219" s="117">
        <f t="shared" si="2"/>
        <v>288857</v>
      </c>
      <c r="I219" s="15">
        <f t="shared" si="3"/>
        <v>0</v>
      </c>
      <c r="J219" s="15">
        <v>288857</v>
      </c>
      <c r="M219" s="117">
        <v>19</v>
      </c>
      <c r="N219" s="118">
        <v>45126</v>
      </c>
      <c r="O219" s="117" t="s">
        <v>137</v>
      </c>
      <c r="P219" s="117">
        <v>62</v>
      </c>
      <c r="Q219" s="117">
        <v>35</v>
      </c>
      <c r="R219" s="117">
        <v>2</v>
      </c>
      <c r="S219" s="117">
        <v>12279</v>
      </c>
      <c r="T219" s="117">
        <v>5904</v>
      </c>
      <c r="U219" s="117">
        <v>3911</v>
      </c>
      <c r="V219" s="117">
        <v>4955</v>
      </c>
      <c r="W219" s="117">
        <v>2562</v>
      </c>
      <c r="X219" s="117">
        <v>29611</v>
      </c>
      <c r="Y219" s="117">
        <v>1364</v>
      </c>
      <c r="Z219" s="117">
        <v>4800</v>
      </c>
      <c r="AA219" s="117">
        <v>3821</v>
      </c>
      <c r="AB219" s="117">
        <v>4955</v>
      </c>
      <c r="AC219" s="117">
        <v>1177</v>
      </c>
      <c r="AD219" s="117">
        <v>0</v>
      </c>
      <c r="AE219" s="117">
        <v>393</v>
      </c>
      <c r="AF219" s="117">
        <v>16117</v>
      </c>
      <c r="AG219" s="117">
        <v>43951</v>
      </c>
      <c r="AH219" s="117">
        <v>104024</v>
      </c>
      <c r="AI219" s="117">
        <v>67741</v>
      </c>
      <c r="AJ219" s="117">
        <v>93168</v>
      </c>
      <c r="AK219" s="117">
        <v>0</v>
      </c>
      <c r="AL219" s="117">
        <v>8013</v>
      </c>
      <c r="AM219" s="117">
        <v>23924</v>
      </c>
      <c r="AN219" s="117">
        <v>332808</v>
      </c>
      <c r="AO219" s="117">
        <v>32.22</v>
      </c>
      <c r="AP219" s="117">
        <v>19.579999999999998</v>
      </c>
      <c r="AQ219" s="117">
        <v>20.65</v>
      </c>
      <c r="AR219" s="117">
        <v>0</v>
      </c>
      <c r="AS219" s="117">
        <v>12502</v>
      </c>
      <c r="AT219" s="117">
        <v>46.9</v>
      </c>
      <c r="AU219" s="117">
        <v>58</v>
      </c>
      <c r="AV219" s="117">
        <v>8612</v>
      </c>
      <c r="AW219" s="117">
        <v>8437</v>
      </c>
      <c r="AX219" s="117">
        <v>0</v>
      </c>
      <c r="AY219" s="117">
        <v>4615</v>
      </c>
      <c r="AZ219" s="117">
        <v>97963</v>
      </c>
      <c r="BA219" s="117">
        <v>100</v>
      </c>
      <c r="BB219" s="117">
        <v>70</v>
      </c>
      <c r="BC219" s="117">
        <v>62</v>
      </c>
      <c r="BD219" s="117">
        <v>9</v>
      </c>
      <c r="BE219" s="117">
        <v>4699</v>
      </c>
      <c r="BF219" s="117">
        <v>404</v>
      </c>
      <c r="BG219" s="117">
        <v>4881</v>
      </c>
      <c r="BH219" s="117">
        <v>4</v>
      </c>
      <c r="BI219" s="117">
        <v>0</v>
      </c>
      <c r="BJ219" s="117">
        <v>0</v>
      </c>
      <c r="BK219" s="117">
        <v>35</v>
      </c>
      <c r="BL219" s="117">
        <v>0</v>
      </c>
      <c r="BM219" s="117">
        <v>0</v>
      </c>
      <c r="BN219" s="117">
        <v>100</v>
      </c>
      <c r="BO219" s="117">
        <v>100</v>
      </c>
      <c r="BP219" s="117">
        <v>4</v>
      </c>
    </row>
    <row r="220" spans="1:68" ht="15" customHeight="1">
      <c r="A220" s="117">
        <v>54782</v>
      </c>
      <c r="B220" s="117">
        <v>72912</v>
      </c>
      <c r="C220" s="117">
        <v>107729</v>
      </c>
      <c r="D220" s="117">
        <v>39180</v>
      </c>
      <c r="H220" s="117">
        <f t="shared" si="2"/>
        <v>274603</v>
      </c>
      <c r="I220" s="15">
        <f t="shared" si="3"/>
        <v>0</v>
      </c>
      <c r="J220" s="15">
        <v>274603</v>
      </c>
      <c r="M220" s="117">
        <v>20</v>
      </c>
      <c r="N220" s="118">
        <v>45127</v>
      </c>
      <c r="O220" s="117" t="s">
        <v>137</v>
      </c>
      <c r="P220" s="117">
        <v>62</v>
      </c>
      <c r="Q220" s="117">
        <v>38</v>
      </c>
      <c r="R220" s="117">
        <v>0</v>
      </c>
      <c r="S220" s="117">
        <v>12279</v>
      </c>
      <c r="T220" s="117">
        <v>5904</v>
      </c>
      <c r="U220" s="117">
        <v>3911</v>
      </c>
      <c r="V220" s="117">
        <v>4955</v>
      </c>
      <c r="W220" s="117">
        <v>2562</v>
      </c>
      <c r="X220" s="117">
        <v>29611</v>
      </c>
      <c r="Y220" s="117">
        <v>4110</v>
      </c>
      <c r="Z220" s="117">
        <v>3266</v>
      </c>
      <c r="AA220" s="117">
        <v>3821</v>
      </c>
      <c r="AB220" s="117">
        <v>4955</v>
      </c>
      <c r="AC220" s="117">
        <v>1867</v>
      </c>
      <c r="AD220" s="117">
        <v>0</v>
      </c>
      <c r="AE220" s="117">
        <v>0</v>
      </c>
      <c r="AF220" s="117">
        <v>18019</v>
      </c>
      <c r="AG220" s="117">
        <v>50778</v>
      </c>
      <c r="AH220" s="117">
        <v>54782</v>
      </c>
      <c r="AI220" s="117">
        <v>72912</v>
      </c>
      <c r="AJ220" s="117">
        <v>107729</v>
      </c>
      <c r="AK220" s="117">
        <v>0</v>
      </c>
      <c r="AL220" s="117">
        <v>0</v>
      </c>
      <c r="AM220" s="117">
        <v>39180</v>
      </c>
      <c r="AN220" s="117">
        <v>325381</v>
      </c>
      <c r="AO220" s="117">
        <v>12.35</v>
      </c>
      <c r="AP220" s="117">
        <v>19.739999999999998</v>
      </c>
      <c r="AQ220" s="117">
        <v>18.059999999999999</v>
      </c>
      <c r="AR220" s="117">
        <v>0</v>
      </c>
      <c r="AS220" s="117">
        <v>10897</v>
      </c>
      <c r="AT220" s="117">
        <v>39.15</v>
      </c>
      <c r="AU220" s="117">
        <v>100</v>
      </c>
      <c r="AV220" s="117">
        <v>2337</v>
      </c>
      <c r="AW220" s="117">
        <v>8897</v>
      </c>
      <c r="AX220" s="117">
        <v>0</v>
      </c>
      <c r="AY220" s="117">
        <v>4300</v>
      </c>
      <c r="AZ220" s="117">
        <v>107063</v>
      </c>
      <c r="BA220" s="117">
        <v>100</v>
      </c>
      <c r="BB220" s="117">
        <v>174</v>
      </c>
      <c r="BC220" s="117">
        <v>53</v>
      </c>
      <c r="BD220" s="117">
        <v>5</v>
      </c>
      <c r="BE220" s="117">
        <v>3069</v>
      </c>
      <c r="BF220" s="117">
        <v>485</v>
      </c>
      <c r="BG220" s="117">
        <v>3990</v>
      </c>
      <c r="BH220" s="117">
        <v>2</v>
      </c>
      <c r="BI220" s="117">
        <v>0</v>
      </c>
      <c r="BJ220" s="117">
        <v>9</v>
      </c>
      <c r="BK220" s="117">
        <v>38</v>
      </c>
      <c r="BL220" s="117">
        <v>0</v>
      </c>
      <c r="BM220" s="117">
        <v>0</v>
      </c>
      <c r="BN220" s="117">
        <v>100</v>
      </c>
      <c r="BO220" s="117">
        <v>100</v>
      </c>
      <c r="BP220" s="117">
        <v>0</v>
      </c>
    </row>
    <row r="221" spans="1:68" ht="15" customHeight="1">
      <c r="A221" s="117">
        <v>72072</v>
      </c>
      <c r="B221" s="117">
        <v>60596</v>
      </c>
      <c r="C221" s="117">
        <v>110419</v>
      </c>
      <c r="D221" s="117">
        <v>39056</v>
      </c>
      <c r="H221" s="117">
        <f t="shared" si="2"/>
        <v>282143</v>
      </c>
      <c r="I221" s="15">
        <f t="shared" si="3"/>
        <v>0</v>
      </c>
      <c r="J221" s="15">
        <v>282143</v>
      </c>
      <c r="M221" s="117">
        <v>21</v>
      </c>
      <c r="N221" s="118">
        <v>45128</v>
      </c>
      <c r="O221" s="117" t="s">
        <v>137</v>
      </c>
      <c r="P221" s="117">
        <v>62</v>
      </c>
      <c r="Q221" s="117">
        <v>47</v>
      </c>
      <c r="R221" s="117">
        <v>2</v>
      </c>
      <c r="S221" s="117">
        <v>12279</v>
      </c>
      <c r="T221" s="117">
        <v>5904</v>
      </c>
      <c r="U221" s="117">
        <v>3911</v>
      </c>
      <c r="V221" s="117">
        <v>4955</v>
      </c>
      <c r="W221" s="117">
        <v>2562</v>
      </c>
      <c r="X221" s="117">
        <v>29611</v>
      </c>
      <c r="Y221" s="117">
        <v>6621</v>
      </c>
      <c r="Z221" s="117">
        <v>4689</v>
      </c>
      <c r="AA221" s="117">
        <v>3911</v>
      </c>
      <c r="AB221" s="117">
        <v>4955</v>
      </c>
      <c r="AC221" s="117">
        <v>1867</v>
      </c>
      <c r="AD221" s="117">
        <v>0</v>
      </c>
      <c r="AE221" s="117">
        <v>567</v>
      </c>
      <c r="AF221" s="117">
        <v>22043</v>
      </c>
      <c r="AG221" s="117">
        <v>81566</v>
      </c>
      <c r="AH221" s="117">
        <v>72072</v>
      </c>
      <c r="AI221" s="117">
        <v>60596</v>
      </c>
      <c r="AJ221" s="117">
        <v>110419</v>
      </c>
      <c r="AK221" s="117">
        <v>0</v>
      </c>
      <c r="AL221" s="117">
        <v>4972</v>
      </c>
      <c r="AM221" s="117">
        <v>39056</v>
      </c>
      <c r="AN221" s="117">
        <v>363709</v>
      </c>
      <c r="AO221" s="117">
        <v>12.32</v>
      </c>
      <c r="AP221" s="117">
        <v>18.29</v>
      </c>
      <c r="AQ221" s="117">
        <v>16.5</v>
      </c>
      <c r="AR221" s="117">
        <v>0</v>
      </c>
      <c r="AS221" s="117">
        <v>7440</v>
      </c>
      <c r="AT221" s="117">
        <v>27.47</v>
      </c>
      <c r="AU221" s="117">
        <v>176</v>
      </c>
      <c r="AV221" s="117">
        <v>6526</v>
      </c>
      <c r="AW221" s="117">
        <v>18492</v>
      </c>
      <c r="AX221" s="117">
        <v>0</v>
      </c>
      <c r="AY221" s="117">
        <v>4560</v>
      </c>
      <c r="AZ221" s="117">
        <v>123572</v>
      </c>
      <c r="BA221" s="117">
        <v>93.98</v>
      </c>
      <c r="BB221" s="117">
        <v>340</v>
      </c>
      <c r="BC221" s="117">
        <v>55</v>
      </c>
      <c r="BD221" s="117">
        <v>5</v>
      </c>
      <c r="BE221" s="117">
        <v>4332</v>
      </c>
      <c r="BF221" s="117">
        <v>463</v>
      </c>
      <c r="BG221" s="117">
        <v>4872</v>
      </c>
      <c r="BH221" s="117">
        <v>2</v>
      </c>
      <c r="BI221" s="117">
        <v>0</v>
      </c>
      <c r="BJ221" s="117">
        <v>0</v>
      </c>
      <c r="BK221" s="117">
        <v>47</v>
      </c>
      <c r="BL221" s="117">
        <v>0</v>
      </c>
      <c r="BM221" s="117">
        <v>0</v>
      </c>
      <c r="BN221" s="117">
        <v>96.43</v>
      </c>
      <c r="BO221" s="117">
        <v>92.73</v>
      </c>
      <c r="BP221" s="117">
        <v>30</v>
      </c>
    </row>
    <row r="222" spans="1:68" ht="15" customHeight="1">
      <c r="A222" s="117">
        <v>102212</v>
      </c>
      <c r="B222" s="117">
        <v>66358</v>
      </c>
      <c r="C222" s="117">
        <v>93560</v>
      </c>
      <c r="D222" s="117">
        <v>52951</v>
      </c>
      <c r="H222" s="117">
        <f t="shared" si="2"/>
        <v>315081</v>
      </c>
      <c r="I222" s="15">
        <f t="shared" si="3"/>
        <v>0</v>
      </c>
      <c r="J222" s="15">
        <v>315081</v>
      </c>
      <c r="M222" s="117">
        <v>22</v>
      </c>
      <c r="N222" s="118">
        <v>45129</v>
      </c>
      <c r="O222" s="117" t="s">
        <v>137</v>
      </c>
      <c r="P222" s="117">
        <v>62</v>
      </c>
      <c r="Q222" s="117">
        <v>57</v>
      </c>
      <c r="R222" s="117">
        <v>2</v>
      </c>
      <c r="S222" s="117">
        <v>12279</v>
      </c>
      <c r="T222" s="117">
        <v>5904</v>
      </c>
      <c r="U222" s="117">
        <v>3911</v>
      </c>
      <c r="V222" s="117">
        <v>4955</v>
      </c>
      <c r="W222" s="117">
        <v>2562</v>
      </c>
      <c r="X222" s="117">
        <v>29611</v>
      </c>
      <c r="Y222" s="117">
        <v>9182</v>
      </c>
      <c r="Z222" s="117">
        <v>6294</v>
      </c>
      <c r="AA222" s="117">
        <v>3911</v>
      </c>
      <c r="AB222" s="117">
        <v>4955</v>
      </c>
      <c r="AC222" s="117">
        <v>2151</v>
      </c>
      <c r="AD222" s="117">
        <v>0</v>
      </c>
      <c r="AE222" s="117">
        <v>390</v>
      </c>
      <c r="AF222" s="117">
        <v>26493</v>
      </c>
      <c r="AG222" s="117">
        <v>124730</v>
      </c>
      <c r="AH222" s="117">
        <v>102212</v>
      </c>
      <c r="AI222" s="117">
        <v>66358</v>
      </c>
      <c r="AJ222" s="117">
        <v>93560</v>
      </c>
      <c r="AK222" s="117">
        <v>0</v>
      </c>
      <c r="AL222" s="117">
        <v>2911</v>
      </c>
      <c r="AM222" s="117">
        <v>52951</v>
      </c>
      <c r="AN222" s="117">
        <v>439811</v>
      </c>
      <c r="AO222" s="117">
        <v>13.58</v>
      </c>
      <c r="AP222" s="117">
        <v>18.2</v>
      </c>
      <c r="AQ222" s="117">
        <v>16.600000000000001</v>
      </c>
      <c r="AR222" s="117">
        <v>0</v>
      </c>
      <c r="AS222" s="117">
        <v>3097</v>
      </c>
      <c r="AT222" s="117">
        <v>11.85</v>
      </c>
      <c r="AU222" s="117">
        <v>236</v>
      </c>
      <c r="AV222" s="117">
        <v>11549</v>
      </c>
      <c r="AW222" s="117">
        <v>19870</v>
      </c>
      <c r="AX222" s="117">
        <v>2</v>
      </c>
      <c r="AY222" s="117">
        <v>4370</v>
      </c>
      <c r="AZ222" s="117">
        <v>140495</v>
      </c>
      <c r="BA222" s="117">
        <v>87.72</v>
      </c>
      <c r="BB222" s="117">
        <v>133</v>
      </c>
      <c r="BC222" s="117">
        <v>92</v>
      </c>
      <c r="BD222" s="117">
        <v>18</v>
      </c>
      <c r="BE222" s="117">
        <v>6977</v>
      </c>
      <c r="BF222" s="117">
        <v>462</v>
      </c>
      <c r="BG222" s="117">
        <v>7376</v>
      </c>
      <c r="BH222" s="117">
        <v>0</v>
      </c>
      <c r="BI222" s="117">
        <v>5.2</v>
      </c>
      <c r="BJ222" s="117">
        <v>0</v>
      </c>
      <c r="BK222" s="117">
        <v>57</v>
      </c>
      <c r="BL222" s="117">
        <v>0</v>
      </c>
      <c r="BM222" s="117">
        <v>0</v>
      </c>
      <c r="BN222" s="117">
        <v>93.75</v>
      </c>
      <c r="BO222" s="117">
        <v>85.37</v>
      </c>
      <c r="BP222" s="117">
        <v>26</v>
      </c>
    </row>
    <row r="223" spans="1:68" ht="15" customHeight="1">
      <c r="A223" s="117">
        <v>127806</v>
      </c>
      <c r="B223" s="117">
        <v>95550</v>
      </c>
      <c r="C223" s="117">
        <v>104163</v>
      </c>
      <c r="D223" s="117">
        <v>69181</v>
      </c>
      <c r="H223" s="117">
        <f t="shared" si="2"/>
        <v>396700</v>
      </c>
      <c r="I223" s="15">
        <f t="shared" si="3"/>
        <v>0</v>
      </c>
      <c r="J223" s="15">
        <v>396700</v>
      </c>
      <c r="M223" s="117">
        <v>23</v>
      </c>
      <c r="N223" s="118">
        <v>45130</v>
      </c>
      <c r="O223" s="117" t="s">
        <v>137</v>
      </c>
      <c r="P223" s="117">
        <v>62</v>
      </c>
      <c r="Q223" s="117">
        <v>55</v>
      </c>
      <c r="R223" s="117">
        <v>2</v>
      </c>
      <c r="S223" s="117">
        <v>12279</v>
      </c>
      <c r="T223" s="117">
        <v>5904</v>
      </c>
      <c r="U223" s="117">
        <v>3911</v>
      </c>
      <c r="V223" s="117">
        <v>4955</v>
      </c>
      <c r="W223" s="117">
        <v>2562</v>
      </c>
      <c r="X223" s="117">
        <v>29611</v>
      </c>
      <c r="Y223" s="117">
        <v>7799</v>
      </c>
      <c r="Z223" s="117">
        <v>6136</v>
      </c>
      <c r="AA223" s="117">
        <v>3911</v>
      </c>
      <c r="AB223" s="117">
        <v>4955</v>
      </c>
      <c r="AC223" s="117">
        <v>2278</v>
      </c>
      <c r="AD223" s="117">
        <v>0</v>
      </c>
      <c r="AE223" s="117">
        <v>232</v>
      </c>
      <c r="AF223" s="117">
        <v>25079</v>
      </c>
      <c r="AG223" s="117">
        <v>62411</v>
      </c>
      <c r="AH223" s="117">
        <v>127806</v>
      </c>
      <c r="AI223" s="117">
        <v>95550</v>
      </c>
      <c r="AJ223" s="117">
        <v>104163</v>
      </c>
      <c r="AK223" s="117">
        <v>0</v>
      </c>
      <c r="AL223" s="117">
        <v>1784</v>
      </c>
      <c r="AM223" s="117">
        <v>69181</v>
      </c>
      <c r="AN223" s="117">
        <v>459111</v>
      </c>
      <c r="AO223" s="117">
        <v>8</v>
      </c>
      <c r="AP223" s="117">
        <v>22.96</v>
      </c>
      <c r="AQ223" s="117">
        <v>18.309999999999999</v>
      </c>
      <c r="AR223" s="117">
        <v>2407</v>
      </c>
      <c r="AS223" s="117">
        <v>4480</v>
      </c>
      <c r="AT223" s="117">
        <v>16.09</v>
      </c>
      <c r="AU223" s="117">
        <v>195</v>
      </c>
      <c r="AV223" s="117">
        <v>2415</v>
      </c>
      <c r="AW223" s="117">
        <v>4249</v>
      </c>
      <c r="AX223" s="117">
        <v>0</v>
      </c>
      <c r="AY223" s="117">
        <v>4625</v>
      </c>
      <c r="AZ223" s="117">
        <v>165272</v>
      </c>
      <c r="BA223" s="117">
        <v>91.58</v>
      </c>
      <c r="BB223" s="117">
        <v>130</v>
      </c>
      <c r="BC223" s="117">
        <v>58</v>
      </c>
      <c r="BD223" s="117">
        <v>2</v>
      </c>
      <c r="BE223" s="117">
        <v>6132</v>
      </c>
      <c r="BF223" s="117">
        <v>266</v>
      </c>
      <c r="BG223" s="117">
        <v>5429</v>
      </c>
      <c r="BH223" s="117">
        <v>0</v>
      </c>
      <c r="BI223" s="117">
        <v>14.2</v>
      </c>
      <c r="BJ223" s="117">
        <v>7.5</v>
      </c>
      <c r="BK223" s="117">
        <v>55</v>
      </c>
      <c r="BL223" s="117">
        <v>0</v>
      </c>
      <c r="BM223" s="117">
        <v>0</v>
      </c>
      <c r="BN223" s="117">
        <v>96.77</v>
      </c>
      <c r="BO223" s="117">
        <v>89.06</v>
      </c>
      <c r="BP223" s="117">
        <v>24</v>
      </c>
    </row>
    <row r="224" spans="1:68" ht="15" customHeight="1">
      <c r="A224" s="117">
        <v>142557</v>
      </c>
      <c r="B224" s="117">
        <v>78357</v>
      </c>
      <c r="C224" s="117">
        <v>102550</v>
      </c>
      <c r="D224" s="117">
        <v>49658</v>
      </c>
      <c r="H224" s="117">
        <f t="shared" si="2"/>
        <v>373122</v>
      </c>
      <c r="I224" s="15">
        <f t="shared" si="3"/>
        <v>0</v>
      </c>
      <c r="J224" s="15">
        <v>373122</v>
      </c>
      <c r="M224" s="117">
        <v>24</v>
      </c>
      <c r="N224" s="118">
        <v>45131</v>
      </c>
      <c r="O224" s="117" t="s">
        <v>137</v>
      </c>
      <c r="P224" s="117">
        <v>62</v>
      </c>
      <c r="Q224" s="117">
        <v>60</v>
      </c>
      <c r="R224" s="117">
        <v>2</v>
      </c>
      <c r="S224" s="117">
        <v>12279</v>
      </c>
      <c r="T224" s="117">
        <v>5904</v>
      </c>
      <c r="U224" s="117">
        <v>3911</v>
      </c>
      <c r="V224" s="117">
        <v>4955</v>
      </c>
      <c r="W224" s="117">
        <v>2562</v>
      </c>
      <c r="X224" s="117">
        <v>29611</v>
      </c>
      <c r="Y224" s="117">
        <v>10289</v>
      </c>
      <c r="Z224" s="117">
        <v>6136</v>
      </c>
      <c r="AA224" s="117">
        <v>3911</v>
      </c>
      <c r="AB224" s="117">
        <v>4955</v>
      </c>
      <c r="AC224" s="117">
        <v>2278</v>
      </c>
      <c r="AD224" s="117">
        <v>0</v>
      </c>
      <c r="AE224" s="117">
        <v>232</v>
      </c>
      <c r="AF224" s="117">
        <v>27569</v>
      </c>
      <c r="AG224" s="117">
        <v>114744</v>
      </c>
      <c r="AH224" s="117">
        <v>142557</v>
      </c>
      <c r="AI224" s="117">
        <v>78357</v>
      </c>
      <c r="AJ224" s="117">
        <v>102550</v>
      </c>
      <c r="AK224" s="117">
        <v>0</v>
      </c>
      <c r="AL224" s="117">
        <v>1336</v>
      </c>
      <c r="AM224" s="117">
        <v>49658</v>
      </c>
      <c r="AN224" s="117">
        <v>487866</v>
      </c>
      <c r="AO224" s="117">
        <v>11.15</v>
      </c>
      <c r="AP224" s="117">
        <v>21.59</v>
      </c>
      <c r="AQ224" s="117">
        <v>17.7</v>
      </c>
      <c r="AR224" s="117">
        <v>0</v>
      </c>
      <c r="AS224" s="117">
        <v>1990</v>
      </c>
      <c r="AT224" s="117">
        <v>7.68</v>
      </c>
      <c r="AU224" s="117">
        <v>247</v>
      </c>
      <c r="AV224" s="117">
        <v>9570</v>
      </c>
      <c r="AW224" s="117">
        <v>17344</v>
      </c>
      <c r="AX224" s="117">
        <v>2</v>
      </c>
      <c r="AY224" s="117">
        <v>5230</v>
      </c>
      <c r="AZ224" s="117">
        <v>130747</v>
      </c>
      <c r="BA224" s="117">
        <v>93.97</v>
      </c>
      <c r="BB224" s="117">
        <v>346</v>
      </c>
      <c r="BC224" s="117">
        <v>91</v>
      </c>
      <c r="BD224" s="117">
        <v>6</v>
      </c>
      <c r="BE224" s="117">
        <v>6755</v>
      </c>
      <c r="BF224" s="117">
        <v>413</v>
      </c>
      <c r="BG224" s="117">
        <v>7743</v>
      </c>
      <c r="BH224" s="117">
        <v>2</v>
      </c>
      <c r="BI224" s="117">
        <v>8.25</v>
      </c>
      <c r="BJ224" s="117">
        <v>4.0999999999999996</v>
      </c>
      <c r="BK224" s="117">
        <v>60</v>
      </c>
      <c r="BL224" s="117">
        <v>0</v>
      </c>
      <c r="BM224" s="117">
        <v>0</v>
      </c>
      <c r="BN224" s="117">
        <v>96.88</v>
      </c>
      <c r="BO224" s="117">
        <v>92.86</v>
      </c>
      <c r="BP224" s="117">
        <v>24</v>
      </c>
    </row>
    <row r="225" spans="1:68" ht="15" customHeight="1">
      <c r="A225" s="117">
        <v>121829</v>
      </c>
      <c r="B225" s="117">
        <v>66307</v>
      </c>
      <c r="C225" s="117">
        <v>102983</v>
      </c>
      <c r="D225" s="117">
        <v>65310</v>
      </c>
      <c r="H225" s="117">
        <f t="shared" si="2"/>
        <v>356429</v>
      </c>
      <c r="I225" s="15">
        <f t="shared" si="3"/>
        <v>0</v>
      </c>
      <c r="J225" s="15">
        <v>356429</v>
      </c>
      <c r="M225" s="117">
        <v>25</v>
      </c>
      <c r="N225" s="118">
        <v>45132</v>
      </c>
      <c r="O225" s="117" t="s">
        <v>137</v>
      </c>
      <c r="P225" s="117">
        <v>62</v>
      </c>
      <c r="Q225" s="117">
        <v>60</v>
      </c>
      <c r="R225" s="117">
        <v>2</v>
      </c>
      <c r="S225" s="117">
        <v>12279</v>
      </c>
      <c r="T225" s="117">
        <v>5904</v>
      </c>
      <c r="U225" s="117">
        <v>3911</v>
      </c>
      <c r="V225" s="117">
        <v>4955</v>
      </c>
      <c r="W225" s="117">
        <v>2562</v>
      </c>
      <c r="X225" s="117">
        <v>29611</v>
      </c>
      <c r="Y225" s="117">
        <v>10323</v>
      </c>
      <c r="Z225" s="117">
        <v>6136</v>
      </c>
      <c r="AA225" s="117">
        <v>3911</v>
      </c>
      <c r="AB225" s="117">
        <v>4955</v>
      </c>
      <c r="AC225" s="117">
        <v>2562</v>
      </c>
      <c r="AD225" s="117">
        <v>0</v>
      </c>
      <c r="AE225" s="117">
        <v>232</v>
      </c>
      <c r="AF225" s="117">
        <v>27887</v>
      </c>
      <c r="AG225" s="117">
        <v>134117</v>
      </c>
      <c r="AH225" s="117">
        <v>121829</v>
      </c>
      <c r="AI225" s="117">
        <v>66307</v>
      </c>
      <c r="AJ225" s="117">
        <v>102983</v>
      </c>
      <c r="AK225" s="117">
        <v>0</v>
      </c>
      <c r="AL225" s="117">
        <v>392</v>
      </c>
      <c r="AM225" s="117">
        <v>65310</v>
      </c>
      <c r="AN225" s="117">
        <v>490546</v>
      </c>
      <c r="AO225" s="117">
        <v>12.99</v>
      </c>
      <c r="AP225" s="117">
        <v>20.29</v>
      </c>
      <c r="AQ225" s="117">
        <v>17.59</v>
      </c>
      <c r="AR225" s="117">
        <v>0</v>
      </c>
      <c r="AS225" s="117">
        <v>1956</v>
      </c>
      <c r="AT225" s="117">
        <v>6.61</v>
      </c>
      <c r="AU225" s="117">
        <v>249</v>
      </c>
      <c r="AV225" s="117">
        <v>19135</v>
      </c>
      <c r="AW225" s="117">
        <v>29148</v>
      </c>
      <c r="AX225" s="117">
        <v>1</v>
      </c>
      <c r="AY225" s="117">
        <v>5380</v>
      </c>
      <c r="AZ225" s="117">
        <v>119377</v>
      </c>
      <c r="BA225" s="117">
        <v>87.07</v>
      </c>
      <c r="BB225" s="117">
        <v>135</v>
      </c>
      <c r="BC225" s="117">
        <v>165</v>
      </c>
      <c r="BD225" s="117">
        <v>8</v>
      </c>
      <c r="BE225" s="117">
        <v>8382</v>
      </c>
      <c r="BF225" s="117">
        <v>282</v>
      </c>
      <c r="BG225" s="117">
        <v>8744</v>
      </c>
      <c r="BH225" s="117">
        <v>0</v>
      </c>
      <c r="BI225" s="117">
        <v>23.25</v>
      </c>
      <c r="BJ225" s="117">
        <v>7.05</v>
      </c>
      <c r="BK225" s="117">
        <v>60</v>
      </c>
      <c r="BL225" s="117">
        <v>0</v>
      </c>
      <c r="BM225" s="117">
        <v>0</v>
      </c>
      <c r="BN225" s="117">
        <v>90.63</v>
      </c>
      <c r="BO225" s="117">
        <v>85.71</v>
      </c>
      <c r="BP225" s="117">
        <v>24</v>
      </c>
    </row>
    <row r="226" spans="1:68" ht="15" customHeight="1">
      <c r="A226" s="117">
        <v>128491</v>
      </c>
      <c r="B226" s="117">
        <v>88659</v>
      </c>
      <c r="C226" s="117">
        <v>90770</v>
      </c>
      <c r="D226" s="117">
        <v>73397</v>
      </c>
      <c r="H226" s="117">
        <f t="shared" si="2"/>
        <v>381317</v>
      </c>
      <c r="I226" s="15">
        <f t="shared" si="3"/>
        <v>0</v>
      </c>
      <c r="J226" s="15">
        <v>381317</v>
      </c>
      <c r="M226" s="117">
        <v>26</v>
      </c>
      <c r="N226" s="118">
        <v>45133</v>
      </c>
      <c r="O226" s="117" t="s">
        <v>137</v>
      </c>
      <c r="P226" s="117">
        <v>62</v>
      </c>
      <c r="Q226" s="117">
        <v>51</v>
      </c>
      <c r="R226" s="117">
        <v>0</v>
      </c>
      <c r="S226" s="117">
        <v>12279</v>
      </c>
      <c r="T226" s="117">
        <v>5904</v>
      </c>
      <c r="U226" s="117">
        <v>3911</v>
      </c>
      <c r="V226" s="117">
        <v>4955</v>
      </c>
      <c r="W226" s="117">
        <v>2562</v>
      </c>
      <c r="X226" s="117">
        <v>29611</v>
      </c>
      <c r="Y226" s="117">
        <v>7230</v>
      </c>
      <c r="Z226" s="117">
        <v>5333</v>
      </c>
      <c r="AA226" s="117">
        <v>3911</v>
      </c>
      <c r="AB226" s="117">
        <v>4955</v>
      </c>
      <c r="AC226" s="117">
        <v>2562</v>
      </c>
      <c r="AD226" s="117">
        <v>0</v>
      </c>
      <c r="AE226" s="117">
        <v>0</v>
      </c>
      <c r="AF226" s="117">
        <v>23991</v>
      </c>
      <c r="AG226" s="117">
        <v>147266</v>
      </c>
      <c r="AH226" s="117">
        <v>128491</v>
      </c>
      <c r="AI226" s="117">
        <v>88659</v>
      </c>
      <c r="AJ226" s="117">
        <v>90770</v>
      </c>
      <c r="AK226" s="117">
        <v>0</v>
      </c>
      <c r="AL226" s="117">
        <v>0</v>
      </c>
      <c r="AM226" s="117">
        <v>73397</v>
      </c>
      <c r="AN226" s="117">
        <v>528583</v>
      </c>
      <c r="AO226" s="117">
        <v>20.37</v>
      </c>
      <c r="AP226" s="117">
        <v>22.75</v>
      </c>
      <c r="AQ226" s="117">
        <v>22.03</v>
      </c>
      <c r="AR226" s="117">
        <v>0</v>
      </c>
      <c r="AS226" s="117">
        <v>5620</v>
      </c>
      <c r="AT226" s="117">
        <v>18.98</v>
      </c>
      <c r="AU226" s="117">
        <v>185</v>
      </c>
      <c r="AV226" s="117">
        <v>24387</v>
      </c>
      <c r="AW226" s="117">
        <v>17090</v>
      </c>
      <c r="AX226" s="117">
        <v>12</v>
      </c>
      <c r="AY226" s="117">
        <v>5200</v>
      </c>
      <c r="AZ226" s="117">
        <v>30071</v>
      </c>
      <c r="BA226" s="117">
        <v>98.11</v>
      </c>
      <c r="BB226" s="117">
        <v>113</v>
      </c>
      <c r="BC226" s="117">
        <v>65</v>
      </c>
      <c r="BD226" s="117">
        <v>10</v>
      </c>
      <c r="BE226" s="117">
        <v>0</v>
      </c>
      <c r="BF226" s="117">
        <v>764</v>
      </c>
      <c r="BG226" s="117">
        <v>10274</v>
      </c>
      <c r="BH226" s="117">
        <v>4</v>
      </c>
      <c r="BI226" s="117">
        <v>4.5</v>
      </c>
      <c r="BJ226" s="117">
        <v>0</v>
      </c>
      <c r="BK226" s="117">
        <v>71</v>
      </c>
      <c r="BL226" s="117">
        <v>0</v>
      </c>
      <c r="BM226" s="117">
        <v>0</v>
      </c>
      <c r="BN226" s="117">
        <v>96.88</v>
      </c>
      <c r="BO226" s="117">
        <v>97.06</v>
      </c>
      <c r="BP226" s="117">
        <v>0</v>
      </c>
    </row>
    <row r="227" spans="1:68" ht="15" customHeight="1">
      <c r="A227" s="117">
        <v>75371</v>
      </c>
      <c r="B227" s="117">
        <v>75711</v>
      </c>
      <c r="C227" s="117">
        <v>124942</v>
      </c>
      <c r="D227" s="117">
        <v>95789</v>
      </c>
      <c r="H227" s="117">
        <f t="shared" si="2"/>
        <v>371813</v>
      </c>
      <c r="I227" s="15">
        <f t="shared" si="3"/>
        <v>0</v>
      </c>
      <c r="J227" s="15">
        <v>371813</v>
      </c>
      <c r="M227" s="117">
        <v>27</v>
      </c>
      <c r="N227" s="118">
        <v>45134</v>
      </c>
      <c r="O227" s="117" t="s">
        <v>137</v>
      </c>
      <c r="P227" s="117">
        <v>62</v>
      </c>
      <c r="Q227" s="117">
        <v>39</v>
      </c>
      <c r="R227" s="117">
        <v>0</v>
      </c>
      <c r="S227" s="117">
        <v>12279</v>
      </c>
      <c r="T227" s="117">
        <v>5904</v>
      </c>
      <c r="U227" s="117">
        <v>3911</v>
      </c>
      <c r="V227" s="117">
        <v>4955</v>
      </c>
      <c r="W227" s="117">
        <v>2562</v>
      </c>
      <c r="X227" s="117">
        <v>29611</v>
      </c>
      <c r="Y227" s="117">
        <v>3234</v>
      </c>
      <c r="Z227" s="117">
        <v>4763</v>
      </c>
      <c r="AA227" s="117">
        <v>3911</v>
      </c>
      <c r="AB227" s="117">
        <v>4955</v>
      </c>
      <c r="AC227" s="117">
        <v>2562</v>
      </c>
      <c r="AD227" s="117">
        <v>0</v>
      </c>
      <c r="AE227" s="117">
        <v>0</v>
      </c>
      <c r="AF227" s="117">
        <v>19425</v>
      </c>
      <c r="AG227" s="117">
        <v>52984</v>
      </c>
      <c r="AH227" s="117">
        <v>75371</v>
      </c>
      <c r="AI227" s="117">
        <v>75711</v>
      </c>
      <c r="AJ227" s="117">
        <v>124942</v>
      </c>
      <c r="AK227" s="117">
        <v>0</v>
      </c>
      <c r="AL227" s="117">
        <v>0</v>
      </c>
      <c r="AM227" s="117">
        <v>95789</v>
      </c>
      <c r="AN227" s="117">
        <v>424797</v>
      </c>
      <c r="AO227" s="117">
        <v>16.38</v>
      </c>
      <c r="AP227" s="117">
        <v>22.96</v>
      </c>
      <c r="AQ227" s="117">
        <v>21.87</v>
      </c>
      <c r="AR227" s="117">
        <v>0</v>
      </c>
      <c r="AS227" s="117">
        <v>10186</v>
      </c>
      <c r="AT227" s="117">
        <v>34.4</v>
      </c>
      <c r="AU227" s="117">
        <v>119</v>
      </c>
      <c r="AV227" s="117">
        <v>7784</v>
      </c>
      <c r="AW227" s="117">
        <v>13927</v>
      </c>
      <c r="AX227" s="117">
        <v>8</v>
      </c>
      <c r="AY227" s="117">
        <v>4190</v>
      </c>
      <c r="AZ227" s="117">
        <v>137055</v>
      </c>
      <c r="BA227" s="117">
        <v>92.54</v>
      </c>
      <c r="BB227" s="117">
        <v>250</v>
      </c>
      <c r="BC227" s="117">
        <v>149</v>
      </c>
      <c r="BD227" s="117">
        <v>21</v>
      </c>
      <c r="BE227" s="117">
        <v>9332</v>
      </c>
      <c r="BF227" s="117">
        <v>317</v>
      </c>
      <c r="BG227" s="117">
        <v>5984</v>
      </c>
      <c r="BH227" s="117">
        <v>0</v>
      </c>
      <c r="BI227" s="117">
        <v>0</v>
      </c>
      <c r="BJ227" s="117">
        <v>0</v>
      </c>
      <c r="BK227" s="117">
        <v>59</v>
      </c>
      <c r="BL227" s="117">
        <v>0</v>
      </c>
      <c r="BM227" s="117">
        <v>0</v>
      </c>
      <c r="BN227" s="117">
        <v>96.67</v>
      </c>
      <c r="BO227" s="117">
        <v>89.19</v>
      </c>
      <c r="BP227" s="117">
        <v>0</v>
      </c>
    </row>
    <row r="228" spans="1:68" ht="15" customHeight="1">
      <c r="A228" s="117">
        <v>125525</v>
      </c>
      <c r="B228" s="117">
        <v>96730</v>
      </c>
      <c r="C228" s="117">
        <v>120128</v>
      </c>
      <c r="D228" s="117">
        <v>79531</v>
      </c>
      <c r="H228" s="117">
        <f t="shared" si="2"/>
        <v>421914</v>
      </c>
      <c r="I228" s="15">
        <f t="shared" si="3"/>
        <v>0</v>
      </c>
      <c r="J228" s="15">
        <v>421914</v>
      </c>
      <c r="M228" s="117">
        <v>28</v>
      </c>
      <c r="N228" s="118">
        <v>45135</v>
      </c>
      <c r="O228" s="117" t="s">
        <v>137</v>
      </c>
      <c r="P228" s="117">
        <v>62</v>
      </c>
      <c r="Q228" s="117">
        <v>55</v>
      </c>
      <c r="R228" s="117">
        <v>1</v>
      </c>
      <c r="S228" s="117">
        <v>12279</v>
      </c>
      <c r="T228" s="117">
        <v>5904</v>
      </c>
      <c r="U228" s="117">
        <v>3911</v>
      </c>
      <c r="V228" s="117">
        <v>4955</v>
      </c>
      <c r="W228" s="117">
        <v>2562</v>
      </c>
      <c r="X228" s="117">
        <v>29611</v>
      </c>
      <c r="Y228" s="117">
        <v>9045</v>
      </c>
      <c r="Z228" s="117">
        <v>5526</v>
      </c>
      <c r="AA228" s="117">
        <v>3911</v>
      </c>
      <c r="AB228" s="117">
        <v>4955</v>
      </c>
      <c r="AC228" s="117">
        <v>2562</v>
      </c>
      <c r="AD228" s="117">
        <v>0</v>
      </c>
      <c r="AE228" s="117">
        <v>192</v>
      </c>
      <c r="AF228" s="117">
        <v>25999</v>
      </c>
      <c r="AG228" s="117">
        <v>123361</v>
      </c>
      <c r="AH228" s="117">
        <v>125525</v>
      </c>
      <c r="AI228" s="117">
        <v>96730</v>
      </c>
      <c r="AJ228" s="117">
        <v>120128</v>
      </c>
      <c r="AK228" s="117">
        <v>0</v>
      </c>
      <c r="AL228" s="117">
        <v>4858</v>
      </c>
      <c r="AM228" s="117">
        <v>79531</v>
      </c>
      <c r="AN228" s="117">
        <v>545275</v>
      </c>
      <c r="AO228" s="117">
        <v>13.64</v>
      </c>
      <c r="AP228" s="117">
        <v>24.89</v>
      </c>
      <c r="AQ228" s="117">
        <v>20.97</v>
      </c>
      <c r="AR228" s="117">
        <v>0</v>
      </c>
      <c r="AS228" s="117">
        <v>3804</v>
      </c>
      <c r="AT228" s="117">
        <v>12.85</v>
      </c>
      <c r="AU228" s="117">
        <v>211</v>
      </c>
      <c r="AV228" s="117">
        <v>16715</v>
      </c>
      <c r="AW228" s="117">
        <v>18782</v>
      </c>
      <c r="AX228" s="117">
        <v>0</v>
      </c>
      <c r="AY228" s="117">
        <v>4890</v>
      </c>
      <c r="AZ228" s="117">
        <v>160906</v>
      </c>
      <c r="BA228" s="117">
        <v>0</v>
      </c>
      <c r="BB228" s="117">
        <v>1040</v>
      </c>
      <c r="BC228" s="117">
        <v>159</v>
      </c>
      <c r="BD228" s="117">
        <v>25</v>
      </c>
      <c r="BE228" s="117">
        <v>8842</v>
      </c>
      <c r="BF228" s="117">
        <v>298</v>
      </c>
      <c r="BG228" s="117">
        <v>9587</v>
      </c>
      <c r="BH228" s="117">
        <v>0</v>
      </c>
      <c r="BI228" s="117">
        <v>9.25</v>
      </c>
      <c r="BJ228" s="117">
        <v>0</v>
      </c>
      <c r="BK228" s="117">
        <v>75</v>
      </c>
      <c r="BL228" s="117">
        <v>0</v>
      </c>
      <c r="BM228" s="117">
        <v>0</v>
      </c>
      <c r="BN228" s="117">
        <v>0</v>
      </c>
      <c r="BO228" s="117">
        <v>0</v>
      </c>
      <c r="BP228" s="117">
        <v>4</v>
      </c>
    </row>
    <row r="229" spans="1:68" ht="15" customHeight="1">
      <c r="A229" s="117">
        <v>125890</v>
      </c>
      <c r="B229" s="117">
        <v>85323</v>
      </c>
      <c r="C229" s="117">
        <v>115339</v>
      </c>
      <c r="D229" s="117">
        <v>85637</v>
      </c>
      <c r="H229" s="117">
        <f t="shared" si="2"/>
        <v>412189</v>
      </c>
      <c r="I229" s="15">
        <f t="shared" si="3"/>
        <v>0</v>
      </c>
      <c r="J229" s="15">
        <v>412189</v>
      </c>
      <c r="M229" s="117">
        <v>29</v>
      </c>
      <c r="N229" s="118">
        <v>45136</v>
      </c>
      <c r="O229" s="117" t="s">
        <v>137</v>
      </c>
      <c r="P229" s="117">
        <v>62</v>
      </c>
      <c r="Q229" s="117">
        <v>57</v>
      </c>
      <c r="R229" s="117">
        <v>1</v>
      </c>
      <c r="S229" s="117">
        <v>12279</v>
      </c>
      <c r="T229" s="117">
        <v>5904</v>
      </c>
      <c r="U229" s="117">
        <v>3911</v>
      </c>
      <c r="V229" s="117">
        <v>4955</v>
      </c>
      <c r="W229" s="117">
        <v>2562</v>
      </c>
      <c r="X229" s="117">
        <v>29611</v>
      </c>
      <c r="Y229" s="117">
        <v>9486</v>
      </c>
      <c r="Z229" s="117">
        <v>6244</v>
      </c>
      <c r="AA229" s="117">
        <v>3911</v>
      </c>
      <c r="AB229" s="117">
        <v>4955</v>
      </c>
      <c r="AC229" s="117">
        <v>2562</v>
      </c>
      <c r="AD229" s="117">
        <v>0</v>
      </c>
      <c r="AE229" s="117">
        <v>340</v>
      </c>
      <c r="AF229" s="117">
        <v>27158</v>
      </c>
      <c r="AG229" s="117">
        <v>136965</v>
      </c>
      <c r="AH229" s="117">
        <v>125890</v>
      </c>
      <c r="AI229" s="117">
        <v>85323</v>
      </c>
      <c r="AJ229" s="117">
        <v>115339</v>
      </c>
      <c r="AK229" s="117">
        <v>0</v>
      </c>
      <c r="AL229" s="117">
        <v>3164</v>
      </c>
      <c r="AM229" s="117">
        <v>85637</v>
      </c>
      <c r="AN229" s="117">
        <v>549154</v>
      </c>
      <c r="AO229" s="117">
        <v>14.44</v>
      </c>
      <c r="AP229" s="117">
        <v>23.32</v>
      </c>
      <c r="AQ229" s="117">
        <v>20.22</v>
      </c>
      <c r="AR229" s="117">
        <v>2022</v>
      </c>
      <c r="AS229" s="117">
        <v>2793</v>
      </c>
      <c r="AT229" s="117">
        <v>9.43</v>
      </c>
      <c r="AU229" s="117">
        <v>205</v>
      </c>
      <c r="AV229" s="117">
        <v>6208</v>
      </c>
      <c r="AW229" s="117">
        <v>14745</v>
      </c>
      <c r="AX229" s="117">
        <v>0</v>
      </c>
      <c r="AY229" s="117">
        <v>4950</v>
      </c>
      <c r="AZ229" s="117">
        <v>160393</v>
      </c>
      <c r="BA229" s="117">
        <v>96.88</v>
      </c>
      <c r="BB229" s="117">
        <v>265</v>
      </c>
      <c r="BC229" s="117">
        <v>138</v>
      </c>
      <c r="BD229" s="117">
        <v>18</v>
      </c>
      <c r="BE229" s="117">
        <v>8314</v>
      </c>
      <c r="BF229" s="117">
        <v>606</v>
      </c>
      <c r="BG229" s="117">
        <v>9380</v>
      </c>
      <c r="BH229" s="117">
        <v>1</v>
      </c>
      <c r="BI229" s="117">
        <v>5.0999999999999996</v>
      </c>
      <c r="BJ229" s="117">
        <v>0</v>
      </c>
      <c r="BK229" s="117">
        <v>57</v>
      </c>
      <c r="BL229" s="117">
        <v>0</v>
      </c>
      <c r="BM229" s="117">
        <v>0</v>
      </c>
      <c r="BN229" s="117">
        <v>100</v>
      </c>
      <c r="BO229" s="117">
        <v>95.31</v>
      </c>
      <c r="BP229" s="117">
        <v>10</v>
      </c>
    </row>
    <row r="230" spans="1:68" ht="15" customHeight="1">
      <c r="J230" s="15">
        <v>0</v>
      </c>
      <c r="M230" s="119"/>
      <c r="N230" s="119" t="s">
        <v>161</v>
      </c>
      <c r="O230" s="119"/>
      <c r="P230" s="119">
        <v>1798</v>
      </c>
      <c r="Q230" s="119">
        <v>1607</v>
      </c>
      <c r="R230" s="119">
        <v>20</v>
      </c>
      <c r="S230" s="119">
        <v>356091</v>
      </c>
      <c r="T230" s="119">
        <v>171216</v>
      </c>
      <c r="U230" s="119">
        <v>113419</v>
      </c>
      <c r="V230" s="119">
        <v>143695</v>
      </c>
      <c r="W230" s="119">
        <v>74298</v>
      </c>
      <c r="X230" s="119">
        <v>858719</v>
      </c>
      <c r="Y230" s="119">
        <v>265506</v>
      </c>
      <c r="Z230" s="119">
        <v>166707</v>
      </c>
      <c r="AA230" s="119">
        <v>113239</v>
      </c>
      <c r="AB230" s="119">
        <v>143695</v>
      </c>
      <c r="AC230" s="119">
        <v>70544</v>
      </c>
      <c r="AD230" s="119">
        <v>0</v>
      </c>
      <c r="AE230" s="119">
        <v>4164</v>
      </c>
      <c r="AF230" s="119">
        <v>759691</v>
      </c>
      <c r="AG230" s="119">
        <v>4185794</v>
      </c>
      <c r="AH230" s="119">
        <v>4200875</v>
      </c>
      <c r="AI230" s="119">
        <v>2522332</v>
      </c>
      <c r="AJ230" s="119">
        <v>3215431</v>
      </c>
      <c r="AK230" s="119">
        <v>0</v>
      </c>
      <c r="AL230" s="119">
        <v>76976</v>
      </c>
      <c r="AM230" s="119">
        <v>2130436</v>
      </c>
      <c r="AN230" s="119">
        <v>16254868</v>
      </c>
      <c r="AO230" s="119">
        <v>15.77</v>
      </c>
      <c r="AP230" s="119">
        <v>23.46</v>
      </c>
      <c r="AQ230" s="119">
        <v>21.4</v>
      </c>
      <c r="AR230" s="119">
        <v>11584</v>
      </c>
      <c r="AS230" s="119">
        <v>99280</v>
      </c>
      <c r="AT230" s="119">
        <v>11.56</v>
      </c>
      <c r="AU230" s="119">
        <v>6009</v>
      </c>
      <c r="AV230" s="119">
        <v>626421</v>
      </c>
      <c r="AW230" s="119">
        <v>970703</v>
      </c>
      <c r="AX230" s="119">
        <v>339</v>
      </c>
      <c r="AY230" s="119">
        <v>147685</v>
      </c>
      <c r="AZ230" s="119">
        <v>3519284</v>
      </c>
      <c r="BA230" s="119">
        <v>91.14</v>
      </c>
      <c r="BB230" s="119">
        <v>6153</v>
      </c>
      <c r="BC230" s="119">
        <v>4074</v>
      </c>
      <c r="BD230" s="119">
        <v>602</v>
      </c>
      <c r="BE230" s="119">
        <v>170980</v>
      </c>
      <c r="BF230" s="119">
        <v>15002</v>
      </c>
      <c r="BG230" s="119">
        <v>270266</v>
      </c>
      <c r="BH230" s="119">
        <v>98</v>
      </c>
      <c r="BI230" s="119">
        <v>225.7</v>
      </c>
      <c r="BJ230" s="119">
        <v>225.05</v>
      </c>
      <c r="BK230" s="119">
        <v>1665</v>
      </c>
      <c r="BL230" s="119">
        <v>0</v>
      </c>
      <c r="BM230" s="119">
        <v>1</v>
      </c>
      <c r="BN230" s="119"/>
      <c r="BO230" s="119"/>
      <c r="BP230" s="119">
        <v>204</v>
      </c>
    </row>
    <row r="231" spans="1:68" ht="15" customHeight="1">
      <c r="J231" s="15">
        <v>0</v>
      </c>
    </row>
    <row r="245" spans="8:63" ht="15" customHeight="1">
      <c r="H245" s="116" t="s">
        <v>200</v>
      </c>
      <c r="I245" s="116" t="s">
        <v>201</v>
      </c>
      <c r="J245" s="116" t="s">
        <v>202</v>
      </c>
      <c r="K245" s="116" t="s">
        <v>203</v>
      </c>
      <c r="L245" s="116" t="s">
        <v>204</v>
      </c>
      <c r="M245" s="116" t="s">
        <v>205</v>
      </c>
      <c r="N245" s="116" t="s">
        <v>206</v>
      </c>
      <c r="O245" s="116" t="s">
        <v>207</v>
      </c>
      <c r="P245" s="116" t="s">
        <v>208</v>
      </c>
      <c r="Q245" s="116" t="s">
        <v>209</v>
      </c>
      <c r="R245" s="116" t="s">
        <v>330</v>
      </c>
      <c r="S245" s="116" t="s">
        <v>210</v>
      </c>
      <c r="T245" s="116" t="s">
        <v>211</v>
      </c>
      <c r="U245" s="116" t="s">
        <v>212</v>
      </c>
      <c r="V245" s="116" t="s">
        <v>213</v>
      </c>
      <c r="W245" s="116" t="s">
        <v>214</v>
      </c>
      <c r="X245" s="116" t="s">
        <v>331</v>
      </c>
      <c r="Y245" s="116" t="s">
        <v>215</v>
      </c>
      <c r="Z245" s="116" t="s">
        <v>179</v>
      </c>
      <c r="AA245" s="116" t="s">
        <v>216</v>
      </c>
      <c r="AB245" s="116" t="s">
        <v>217</v>
      </c>
      <c r="AC245" s="116" t="s">
        <v>218</v>
      </c>
      <c r="AD245" s="116" t="s">
        <v>219</v>
      </c>
      <c r="AE245" s="116" t="s">
        <v>220</v>
      </c>
      <c r="AF245" s="116" t="s">
        <v>221</v>
      </c>
      <c r="AG245" s="116" t="s">
        <v>222</v>
      </c>
      <c r="AH245" s="116" t="s">
        <v>332</v>
      </c>
      <c r="AI245" s="116" t="s">
        <v>223</v>
      </c>
      <c r="AJ245" s="116" t="s">
        <v>224</v>
      </c>
      <c r="AK245" s="116" t="s">
        <v>225</v>
      </c>
      <c r="AL245" s="116" t="s">
        <v>167</v>
      </c>
      <c r="AM245" s="116" t="s">
        <v>226</v>
      </c>
      <c r="AN245" s="116" t="s">
        <v>227</v>
      </c>
      <c r="AO245" s="116" t="s">
        <v>165</v>
      </c>
      <c r="AP245" s="116" t="s">
        <v>228</v>
      </c>
      <c r="AQ245" s="116" t="s">
        <v>229</v>
      </c>
      <c r="AR245" s="116" t="s">
        <v>230</v>
      </c>
      <c r="AS245" s="116" t="s">
        <v>231</v>
      </c>
      <c r="AT245" s="116" t="s">
        <v>232</v>
      </c>
      <c r="AU245" s="116" t="s">
        <v>233</v>
      </c>
      <c r="AV245" s="116" t="s">
        <v>234</v>
      </c>
      <c r="AW245" s="116" t="s">
        <v>235</v>
      </c>
      <c r="AX245" s="116" t="s">
        <v>236</v>
      </c>
      <c r="AY245" s="116" t="s">
        <v>237</v>
      </c>
      <c r="AZ245" s="116" t="s">
        <v>238</v>
      </c>
      <c r="BA245" s="116" t="s">
        <v>239</v>
      </c>
      <c r="BB245" s="116" t="s">
        <v>190</v>
      </c>
      <c r="BC245" s="116" t="s">
        <v>240</v>
      </c>
      <c r="BD245" s="116" t="s">
        <v>173</v>
      </c>
      <c r="BE245" s="116" t="s">
        <v>241</v>
      </c>
      <c r="BF245" s="116" t="s">
        <v>242</v>
      </c>
      <c r="BG245" s="116" t="s">
        <v>243</v>
      </c>
      <c r="BH245" s="116" t="s">
        <v>58</v>
      </c>
      <c r="BI245" s="116" t="s">
        <v>244</v>
      </c>
      <c r="BJ245" s="116" t="s">
        <v>245</v>
      </c>
      <c r="BK245" s="116" t="s">
        <v>246</v>
      </c>
    </row>
    <row r="246" spans="8:63" ht="15" customHeight="1">
      <c r="H246" s="117">
        <v>1</v>
      </c>
      <c r="I246" s="118">
        <v>45108</v>
      </c>
      <c r="J246" s="117" t="s">
        <v>137</v>
      </c>
      <c r="K246" s="117">
        <v>62</v>
      </c>
      <c r="L246" s="117">
        <v>59</v>
      </c>
      <c r="M246" s="117">
        <v>0</v>
      </c>
      <c r="N246" s="117">
        <v>12279</v>
      </c>
      <c r="O246" s="117">
        <v>5904</v>
      </c>
      <c r="P246" s="117">
        <v>3911</v>
      </c>
      <c r="Q246" s="117">
        <v>4955</v>
      </c>
      <c r="R246" s="117">
        <v>2562</v>
      </c>
      <c r="S246" s="117">
        <v>29611</v>
      </c>
      <c r="T246" s="117">
        <v>10637</v>
      </c>
      <c r="U246" s="117">
        <v>5904</v>
      </c>
      <c r="V246" s="117">
        <v>3911</v>
      </c>
      <c r="W246" s="117">
        <v>4955</v>
      </c>
      <c r="X246" s="117">
        <v>2562</v>
      </c>
      <c r="Y246" s="117">
        <v>0</v>
      </c>
      <c r="Z246" s="117">
        <v>0</v>
      </c>
      <c r="AA246" s="117">
        <v>27969</v>
      </c>
      <c r="AB246" s="117">
        <v>140190</v>
      </c>
      <c r="AC246" s="117">
        <v>144288</v>
      </c>
      <c r="AD246" s="117">
        <v>79615</v>
      </c>
      <c r="AE246" s="117">
        <v>113155</v>
      </c>
      <c r="AF246" s="117">
        <v>0</v>
      </c>
      <c r="AG246" s="117">
        <v>0</v>
      </c>
      <c r="AH246" s="117">
        <v>73506</v>
      </c>
      <c r="AI246" s="117">
        <v>550754</v>
      </c>
      <c r="AJ246" s="117">
        <v>13.18</v>
      </c>
      <c r="AK246" s="117">
        <v>23.69</v>
      </c>
      <c r="AL246" s="117">
        <v>19.690000000000001</v>
      </c>
      <c r="AM246" s="117">
        <v>0</v>
      </c>
      <c r="AN246" s="117">
        <v>1642</v>
      </c>
      <c r="AO246" s="117">
        <v>5.55</v>
      </c>
      <c r="AP246" s="117">
        <v>224</v>
      </c>
      <c r="AQ246" s="117">
        <v>21406</v>
      </c>
      <c r="AR246" s="117">
        <v>26396</v>
      </c>
      <c r="AS246" s="117">
        <v>57</v>
      </c>
      <c r="AT246" s="117">
        <v>4570</v>
      </c>
      <c r="AU246" s="117">
        <v>195271</v>
      </c>
      <c r="AV246" s="117">
        <v>88.6</v>
      </c>
      <c r="AW246" s="117">
        <v>821</v>
      </c>
      <c r="AX246" s="117">
        <v>132</v>
      </c>
      <c r="AY246" s="117">
        <v>23</v>
      </c>
      <c r="AZ246" s="117">
        <v>7310</v>
      </c>
      <c r="BA246" s="117">
        <v>715</v>
      </c>
      <c r="BB246" s="117">
        <v>8242</v>
      </c>
      <c r="BC246" s="117">
        <v>6</v>
      </c>
      <c r="BD246" s="117">
        <v>25.3</v>
      </c>
      <c r="BE246" s="117">
        <v>10</v>
      </c>
      <c r="BF246" s="117">
        <v>59</v>
      </c>
      <c r="BG246" s="117">
        <v>0</v>
      </c>
      <c r="BH246" s="117">
        <v>0</v>
      </c>
      <c r="BI246" s="117">
        <v>93.75</v>
      </c>
      <c r="BJ246" s="117">
        <v>86.59</v>
      </c>
      <c r="BK246" s="117">
        <v>0</v>
      </c>
    </row>
    <row r="247" spans="8:63" ht="15" customHeight="1">
      <c r="H247" s="117">
        <v>2</v>
      </c>
      <c r="I247" s="118">
        <v>45109</v>
      </c>
      <c r="J247" s="117" t="s">
        <v>137</v>
      </c>
      <c r="K247" s="117">
        <v>62</v>
      </c>
      <c r="L247" s="117">
        <v>56</v>
      </c>
      <c r="M247" s="117">
        <v>0</v>
      </c>
      <c r="N247" s="117">
        <v>12279</v>
      </c>
      <c r="O247" s="117">
        <v>5904</v>
      </c>
      <c r="P247" s="117">
        <v>3911</v>
      </c>
      <c r="Q247" s="117">
        <v>4955</v>
      </c>
      <c r="R247" s="117">
        <v>2562</v>
      </c>
      <c r="S247" s="117">
        <v>29611</v>
      </c>
      <c r="T247" s="117">
        <v>9315</v>
      </c>
      <c r="U247" s="117">
        <v>5904</v>
      </c>
      <c r="V247" s="117">
        <v>3911</v>
      </c>
      <c r="W247" s="117">
        <v>4955</v>
      </c>
      <c r="X247" s="117">
        <v>2562</v>
      </c>
      <c r="Y247" s="117">
        <v>0</v>
      </c>
      <c r="Z247" s="117">
        <v>158</v>
      </c>
      <c r="AA247" s="117">
        <v>26647</v>
      </c>
      <c r="AB247" s="117">
        <v>120922</v>
      </c>
      <c r="AC247" s="117">
        <v>148657</v>
      </c>
      <c r="AD247" s="117">
        <v>88390</v>
      </c>
      <c r="AE247" s="117">
        <v>114773</v>
      </c>
      <c r="AF247" s="117">
        <v>0</v>
      </c>
      <c r="AG247" s="117">
        <v>1271</v>
      </c>
      <c r="AH247" s="117">
        <v>69575</v>
      </c>
      <c r="AI247" s="117">
        <v>542317</v>
      </c>
      <c r="AJ247" s="117">
        <v>12.98</v>
      </c>
      <c r="AK247" s="117">
        <v>24.31</v>
      </c>
      <c r="AL247" s="117">
        <v>20.350000000000001</v>
      </c>
      <c r="AM247" s="117">
        <v>2407</v>
      </c>
      <c r="AN247" s="117">
        <v>3122</v>
      </c>
      <c r="AO247" s="117">
        <v>10.54</v>
      </c>
      <c r="AP247" s="117">
        <v>185</v>
      </c>
      <c r="AQ247" s="117">
        <v>4647</v>
      </c>
      <c r="AR247" s="117">
        <v>9104</v>
      </c>
      <c r="AS247" s="117">
        <v>0</v>
      </c>
      <c r="AT247" s="117">
        <v>4845</v>
      </c>
      <c r="AU247" s="117">
        <v>208643</v>
      </c>
      <c r="AV247" s="117">
        <v>96.88</v>
      </c>
      <c r="AW247" s="117">
        <v>102</v>
      </c>
      <c r="AX247" s="117">
        <v>126</v>
      </c>
      <c r="AY247" s="117">
        <v>12</v>
      </c>
      <c r="AZ247" s="117">
        <v>6605</v>
      </c>
      <c r="BA247" s="117">
        <v>602</v>
      </c>
      <c r="BB247" s="117">
        <v>7427</v>
      </c>
      <c r="BC247" s="117">
        <v>1</v>
      </c>
      <c r="BD247" s="117">
        <v>0</v>
      </c>
      <c r="BE247" s="117">
        <v>0</v>
      </c>
      <c r="BF247" s="117">
        <v>56</v>
      </c>
      <c r="BG247" s="117">
        <v>0</v>
      </c>
      <c r="BH247" s="117">
        <v>0</v>
      </c>
      <c r="BI247" s="117">
        <v>100</v>
      </c>
      <c r="BJ247" s="117">
        <v>95.31</v>
      </c>
      <c r="BK247" s="117">
        <v>2</v>
      </c>
    </row>
    <row r="248" spans="8:63" ht="15" customHeight="1">
      <c r="H248" s="117">
        <v>3</v>
      </c>
      <c r="I248" s="118">
        <v>45110</v>
      </c>
      <c r="J248" s="117" t="s">
        <v>137</v>
      </c>
      <c r="K248" s="117">
        <v>62</v>
      </c>
      <c r="L248" s="117">
        <v>58</v>
      </c>
      <c r="M248" s="117">
        <v>0</v>
      </c>
      <c r="N248" s="117">
        <v>12279</v>
      </c>
      <c r="O248" s="117">
        <v>5904</v>
      </c>
      <c r="P248" s="117">
        <v>3911</v>
      </c>
      <c r="Q248" s="117">
        <v>4955</v>
      </c>
      <c r="R248" s="117">
        <v>2562</v>
      </c>
      <c r="S248" s="117">
        <v>29611</v>
      </c>
      <c r="T248" s="117">
        <v>10301</v>
      </c>
      <c r="U248" s="117">
        <v>5904</v>
      </c>
      <c r="V248" s="117">
        <v>3911</v>
      </c>
      <c r="W248" s="117">
        <v>4955</v>
      </c>
      <c r="X248" s="117">
        <v>2562</v>
      </c>
      <c r="Y248" s="117">
        <v>0</v>
      </c>
      <c r="Z248" s="117">
        <v>0</v>
      </c>
      <c r="AA248" s="117">
        <v>27633</v>
      </c>
      <c r="AB248" s="117">
        <v>190449</v>
      </c>
      <c r="AC248" s="117">
        <v>187063</v>
      </c>
      <c r="AD248" s="117">
        <v>98164</v>
      </c>
      <c r="AE248" s="117">
        <v>118901</v>
      </c>
      <c r="AF248" s="117">
        <v>0</v>
      </c>
      <c r="AG248" s="117">
        <v>0</v>
      </c>
      <c r="AH248" s="117">
        <v>80881</v>
      </c>
      <c r="AI248" s="117">
        <v>675458</v>
      </c>
      <c r="AJ248" s="117">
        <v>18.489999999999998</v>
      </c>
      <c r="AK248" s="117">
        <v>27.98</v>
      </c>
      <c r="AL248" s="117">
        <v>24.44</v>
      </c>
      <c r="AM248" s="117">
        <v>0</v>
      </c>
      <c r="AN248" s="117">
        <v>1978</v>
      </c>
      <c r="AO248" s="117">
        <v>6.68</v>
      </c>
      <c r="AP248" s="117">
        <v>226</v>
      </c>
      <c r="AQ248" s="117">
        <v>35039</v>
      </c>
      <c r="AR248" s="117">
        <v>38136</v>
      </c>
      <c r="AS248" s="117">
        <v>37</v>
      </c>
      <c r="AT248" s="117">
        <v>5535</v>
      </c>
      <c r="AU248" s="117">
        <v>187349</v>
      </c>
      <c r="AV248" s="117">
        <v>89.57</v>
      </c>
      <c r="AW248" s="117">
        <v>469</v>
      </c>
      <c r="AX248" s="117">
        <v>191</v>
      </c>
      <c r="AY248" s="117">
        <v>24</v>
      </c>
      <c r="AZ248" s="117">
        <v>9883</v>
      </c>
      <c r="BA248" s="117">
        <v>585</v>
      </c>
      <c r="BB248" s="117">
        <v>11103</v>
      </c>
      <c r="BC248" s="117">
        <v>8</v>
      </c>
      <c r="BD248" s="117">
        <v>0</v>
      </c>
      <c r="BE248" s="117">
        <v>0</v>
      </c>
      <c r="BF248" s="117">
        <v>58</v>
      </c>
      <c r="BG248" s="117">
        <v>0</v>
      </c>
      <c r="BH248" s="117">
        <v>0</v>
      </c>
      <c r="BI248" s="117">
        <v>96.88</v>
      </c>
      <c r="BJ248" s="117">
        <v>86.75</v>
      </c>
      <c r="BK248" s="117">
        <v>0</v>
      </c>
    </row>
    <row r="249" spans="8:63" ht="15" customHeight="1">
      <c r="H249" s="117">
        <v>4</v>
      </c>
      <c r="I249" s="118">
        <v>45111</v>
      </c>
      <c r="J249" s="117" t="s">
        <v>137</v>
      </c>
      <c r="K249" s="117">
        <v>62</v>
      </c>
      <c r="L249" s="117">
        <v>57</v>
      </c>
      <c r="M249" s="117">
        <v>0</v>
      </c>
      <c r="N249" s="117">
        <v>12279</v>
      </c>
      <c r="O249" s="117">
        <v>5904</v>
      </c>
      <c r="P249" s="117">
        <v>3911</v>
      </c>
      <c r="Q249" s="117">
        <v>4955</v>
      </c>
      <c r="R249" s="117">
        <v>2562</v>
      </c>
      <c r="S249" s="117">
        <v>29611</v>
      </c>
      <c r="T249" s="117">
        <v>9941</v>
      </c>
      <c r="U249" s="117">
        <v>5904</v>
      </c>
      <c r="V249" s="117">
        <v>3911</v>
      </c>
      <c r="W249" s="117">
        <v>4955</v>
      </c>
      <c r="X249" s="117">
        <v>2562</v>
      </c>
      <c r="Y249" s="117">
        <v>0</v>
      </c>
      <c r="Z249" s="117">
        <v>0</v>
      </c>
      <c r="AA249" s="117">
        <v>27273</v>
      </c>
      <c r="AB249" s="117">
        <v>199689</v>
      </c>
      <c r="AC249" s="117">
        <v>192328</v>
      </c>
      <c r="AD249" s="117">
        <v>107399</v>
      </c>
      <c r="AE249" s="117">
        <v>120358</v>
      </c>
      <c r="AF249" s="117">
        <v>0</v>
      </c>
      <c r="AG249" s="117">
        <v>0</v>
      </c>
      <c r="AH249" s="117">
        <v>92497</v>
      </c>
      <c r="AI249" s="117">
        <v>712271</v>
      </c>
      <c r="AJ249" s="117">
        <v>20.09</v>
      </c>
      <c r="AK249" s="117">
        <v>29.57</v>
      </c>
      <c r="AL249" s="117">
        <v>26.12</v>
      </c>
      <c r="AM249" s="117">
        <v>0</v>
      </c>
      <c r="AN249" s="117">
        <v>2338</v>
      </c>
      <c r="AO249" s="117">
        <v>7.9</v>
      </c>
      <c r="AP249" s="117">
        <v>223</v>
      </c>
      <c r="AQ249" s="117">
        <v>49046</v>
      </c>
      <c r="AR249" s="117">
        <v>38935</v>
      </c>
      <c r="AS249" s="117">
        <v>42</v>
      </c>
      <c r="AT249" s="117">
        <v>5430</v>
      </c>
      <c r="AU249" s="117">
        <v>169226</v>
      </c>
      <c r="AV249" s="117">
        <v>94.64</v>
      </c>
      <c r="AW249" s="117">
        <v>121</v>
      </c>
      <c r="AX249" s="117">
        <v>203</v>
      </c>
      <c r="AY249" s="117">
        <v>33</v>
      </c>
      <c r="AZ249" s="117">
        <v>10734</v>
      </c>
      <c r="BA249" s="117">
        <v>621</v>
      </c>
      <c r="BB249" s="117">
        <v>11445</v>
      </c>
      <c r="BC249" s="117">
        <v>5</v>
      </c>
      <c r="BD249" s="117">
        <v>0</v>
      </c>
      <c r="BE249" s="117">
        <v>0</v>
      </c>
      <c r="BF249" s="117">
        <v>57</v>
      </c>
      <c r="BG249" s="117">
        <v>0</v>
      </c>
      <c r="BH249" s="117">
        <v>1</v>
      </c>
      <c r="BI249" s="117">
        <v>100</v>
      </c>
      <c r="BJ249" s="117">
        <v>92.5</v>
      </c>
      <c r="BK249" s="117">
        <v>0</v>
      </c>
    </row>
    <row r="250" spans="8:63" ht="15" customHeight="1">
      <c r="H250" s="117">
        <v>5</v>
      </c>
      <c r="I250" s="118">
        <v>45112</v>
      </c>
      <c r="J250" s="117" t="s">
        <v>137</v>
      </c>
      <c r="K250" s="117">
        <v>62</v>
      </c>
      <c r="L250" s="117">
        <v>59</v>
      </c>
      <c r="M250" s="117">
        <v>0</v>
      </c>
      <c r="N250" s="117">
        <v>12279</v>
      </c>
      <c r="O250" s="117">
        <v>5904</v>
      </c>
      <c r="P250" s="117">
        <v>3911</v>
      </c>
      <c r="Q250" s="117">
        <v>4955</v>
      </c>
      <c r="R250" s="117">
        <v>2562</v>
      </c>
      <c r="S250" s="117">
        <v>29611</v>
      </c>
      <c r="T250" s="117">
        <v>10405</v>
      </c>
      <c r="U250" s="117">
        <v>5904</v>
      </c>
      <c r="V250" s="117">
        <v>3911</v>
      </c>
      <c r="W250" s="117">
        <v>4955</v>
      </c>
      <c r="X250" s="117">
        <v>2562</v>
      </c>
      <c r="Y250" s="117">
        <v>0</v>
      </c>
      <c r="Z250" s="117">
        <v>0</v>
      </c>
      <c r="AA250" s="117">
        <v>27737</v>
      </c>
      <c r="AB250" s="117">
        <v>181647</v>
      </c>
      <c r="AC250" s="117">
        <v>226844</v>
      </c>
      <c r="AD250" s="117">
        <v>99567</v>
      </c>
      <c r="AE250" s="117">
        <v>114586</v>
      </c>
      <c r="AF250" s="117">
        <v>0</v>
      </c>
      <c r="AG250" s="117">
        <v>0</v>
      </c>
      <c r="AH250" s="117">
        <v>74024</v>
      </c>
      <c r="AI250" s="117">
        <v>696668</v>
      </c>
      <c r="AJ250" s="117">
        <v>17.46</v>
      </c>
      <c r="AK250" s="117">
        <v>29.72</v>
      </c>
      <c r="AL250" s="117">
        <v>25.12</v>
      </c>
      <c r="AM250" s="117">
        <v>0</v>
      </c>
      <c r="AN250" s="117">
        <v>1874</v>
      </c>
      <c r="AO250" s="117">
        <v>6.33</v>
      </c>
      <c r="AP250" s="117">
        <v>229</v>
      </c>
      <c r="AQ250" s="117">
        <v>7952</v>
      </c>
      <c r="AR250" s="117">
        <v>22497</v>
      </c>
      <c r="AS250" s="117">
        <v>1</v>
      </c>
      <c r="AT250" s="117">
        <v>5375</v>
      </c>
      <c r="AU250" s="117">
        <v>38409</v>
      </c>
      <c r="AV250" s="117">
        <v>98.11</v>
      </c>
      <c r="AW250" s="117">
        <v>78</v>
      </c>
      <c r="AX250" s="117">
        <v>156</v>
      </c>
      <c r="AY250" s="117">
        <v>25</v>
      </c>
      <c r="AZ250" s="117">
        <v>0</v>
      </c>
      <c r="BA250" s="117">
        <v>606</v>
      </c>
      <c r="BB250" s="117">
        <v>11206</v>
      </c>
      <c r="BC250" s="117">
        <v>4</v>
      </c>
      <c r="BD250" s="117">
        <v>0</v>
      </c>
      <c r="BE250" s="117">
        <v>0</v>
      </c>
      <c r="BF250" s="117">
        <v>59</v>
      </c>
      <c r="BG250" s="117">
        <v>0</v>
      </c>
      <c r="BH250" s="117">
        <v>0</v>
      </c>
      <c r="BI250" s="117">
        <v>96.88</v>
      </c>
      <c r="BJ250" s="117">
        <v>97.06</v>
      </c>
      <c r="BK250" s="117">
        <v>0</v>
      </c>
    </row>
    <row r="251" spans="8:63" ht="15" customHeight="1">
      <c r="H251" s="117">
        <v>6</v>
      </c>
      <c r="I251" s="118">
        <v>45113</v>
      </c>
      <c r="J251" s="117" t="s">
        <v>137</v>
      </c>
      <c r="K251" s="117">
        <v>62</v>
      </c>
      <c r="L251" s="117">
        <v>59</v>
      </c>
      <c r="M251" s="117">
        <v>0</v>
      </c>
      <c r="N251" s="117">
        <v>12279</v>
      </c>
      <c r="O251" s="117">
        <v>5904</v>
      </c>
      <c r="P251" s="117">
        <v>3911</v>
      </c>
      <c r="Q251" s="117">
        <v>4955</v>
      </c>
      <c r="R251" s="117">
        <v>2562</v>
      </c>
      <c r="S251" s="117">
        <v>29611</v>
      </c>
      <c r="T251" s="117">
        <v>10916</v>
      </c>
      <c r="U251" s="117">
        <v>5904</v>
      </c>
      <c r="V251" s="117">
        <v>3911</v>
      </c>
      <c r="W251" s="117">
        <v>4955</v>
      </c>
      <c r="X251" s="117">
        <v>2562</v>
      </c>
      <c r="Y251" s="117">
        <v>0</v>
      </c>
      <c r="Z251" s="117">
        <v>0</v>
      </c>
      <c r="AA251" s="117">
        <v>28248</v>
      </c>
      <c r="AB251" s="117">
        <v>178001</v>
      </c>
      <c r="AC251" s="117">
        <v>162226</v>
      </c>
      <c r="AD251" s="117">
        <v>92400</v>
      </c>
      <c r="AE251" s="117">
        <v>113980</v>
      </c>
      <c r="AF251" s="117">
        <v>0</v>
      </c>
      <c r="AG251" s="117">
        <v>0</v>
      </c>
      <c r="AH251" s="117">
        <v>71806</v>
      </c>
      <c r="AI251" s="117">
        <v>618413</v>
      </c>
      <c r="AJ251" s="117">
        <v>16.309999999999999</v>
      </c>
      <c r="AK251" s="117">
        <v>25.41</v>
      </c>
      <c r="AL251" s="117">
        <v>21.89</v>
      </c>
      <c r="AM251" s="117">
        <v>0</v>
      </c>
      <c r="AN251" s="117">
        <v>1363</v>
      </c>
      <c r="AO251" s="117">
        <v>4.5999999999999996</v>
      </c>
      <c r="AP251" s="117">
        <v>232</v>
      </c>
      <c r="AQ251" s="117">
        <v>36394</v>
      </c>
      <c r="AR251" s="117">
        <v>40324</v>
      </c>
      <c r="AS251" s="117">
        <v>21</v>
      </c>
      <c r="AT251" s="117">
        <v>5535</v>
      </c>
      <c r="AU251" s="117">
        <v>40051</v>
      </c>
      <c r="AV251" s="117">
        <v>98.11</v>
      </c>
      <c r="AW251" s="117">
        <v>95</v>
      </c>
      <c r="AX251" s="117">
        <v>153</v>
      </c>
      <c r="AY251" s="117">
        <v>36</v>
      </c>
      <c r="AZ251" s="117">
        <v>0</v>
      </c>
      <c r="BA251" s="117">
        <v>325</v>
      </c>
      <c r="BB251" s="117">
        <v>11041</v>
      </c>
      <c r="BC251" s="117">
        <v>4</v>
      </c>
      <c r="BD251" s="117">
        <v>0</v>
      </c>
      <c r="BE251" s="117">
        <v>0</v>
      </c>
      <c r="BF251" s="117">
        <v>59</v>
      </c>
      <c r="BG251" s="117">
        <v>0</v>
      </c>
      <c r="BH251" s="117">
        <v>0</v>
      </c>
      <c r="BI251" s="117">
        <v>96.88</v>
      </c>
      <c r="BJ251" s="117">
        <v>97.06</v>
      </c>
      <c r="BK251" s="117">
        <v>0</v>
      </c>
    </row>
    <row r="252" spans="8:63" ht="15" customHeight="1">
      <c r="H252" s="117">
        <v>7</v>
      </c>
      <c r="I252" s="118">
        <v>45114</v>
      </c>
      <c r="J252" s="117" t="s">
        <v>137</v>
      </c>
      <c r="K252" s="117">
        <v>62</v>
      </c>
      <c r="L252" s="117">
        <v>59</v>
      </c>
      <c r="M252" s="117">
        <v>0</v>
      </c>
      <c r="N252" s="117">
        <v>12279</v>
      </c>
      <c r="O252" s="117">
        <v>5904</v>
      </c>
      <c r="P252" s="117">
        <v>3911</v>
      </c>
      <c r="Q252" s="117">
        <v>4955</v>
      </c>
      <c r="R252" s="117">
        <v>2562</v>
      </c>
      <c r="S252" s="117">
        <v>29611</v>
      </c>
      <c r="T252" s="117">
        <v>10916</v>
      </c>
      <c r="U252" s="117">
        <v>5904</v>
      </c>
      <c r="V252" s="117">
        <v>3911</v>
      </c>
      <c r="W252" s="117">
        <v>4955</v>
      </c>
      <c r="X252" s="117">
        <v>2562</v>
      </c>
      <c r="Y252" s="117">
        <v>0</v>
      </c>
      <c r="Z252" s="117">
        <v>0</v>
      </c>
      <c r="AA252" s="117">
        <v>28248</v>
      </c>
      <c r="AB252" s="117">
        <v>195501</v>
      </c>
      <c r="AC252" s="117">
        <v>193482</v>
      </c>
      <c r="AD252" s="117">
        <v>84044</v>
      </c>
      <c r="AE252" s="117">
        <v>105691</v>
      </c>
      <c r="AF252" s="117">
        <v>0</v>
      </c>
      <c r="AG252" s="117">
        <v>0</v>
      </c>
      <c r="AH252" s="117">
        <v>76494</v>
      </c>
      <c r="AI252" s="117">
        <v>655212</v>
      </c>
      <c r="AJ252" s="117">
        <v>17.91</v>
      </c>
      <c r="AK252" s="117">
        <v>26.52</v>
      </c>
      <c r="AL252" s="117">
        <v>23.19</v>
      </c>
      <c r="AM252" s="117">
        <v>0</v>
      </c>
      <c r="AN252" s="117">
        <v>1363</v>
      </c>
      <c r="AO252" s="117">
        <v>4.5999999999999996</v>
      </c>
      <c r="AP252" s="117">
        <v>232</v>
      </c>
      <c r="AQ252" s="117">
        <v>38001</v>
      </c>
      <c r="AR252" s="117">
        <v>34518</v>
      </c>
      <c r="AS252" s="117">
        <v>21</v>
      </c>
      <c r="AT252" s="117">
        <v>5270</v>
      </c>
      <c r="AU252" s="117">
        <v>35837</v>
      </c>
      <c r="AV252" s="117">
        <v>98.11</v>
      </c>
      <c r="AW252" s="117">
        <v>102</v>
      </c>
      <c r="AX252" s="117">
        <v>156</v>
      </c>
      <c r="AY252" s="117">
        <v>32</v>
      </c>
      <c r="AZ252" s="117">
        <v>0</v>
      </c>
      <c r="BA252" s="117">
        <v>350</v>
      </c>
      <c r="BB252" s="117">
        <v>15283</v>
      </c>
      <c r="BC252" s="117">
        <v>4</v>
      </c>
      <c r="BD252" s="117">
        <v>0</v>
      </c>
      <c r="BE252" s="117">
        <v>0</v>
      </c>
      <c r="BF252" s="117">
        <v>59</v>
      </c>
      <c r="BG252" s="117">
        <v>0</v>
      </c>
      <c r="BH252" s="117">
        <v>0</v>
      </c>
      <c r="BI252" s="117">
        <v>99.98</v>
      </c>
      <c r="BJ252" s="117">
        <v>97.06</v>
      </c>
      <c r="BK252" s="117">
        <v>0</v>
      </c>
    </row>
    <row r="253" spans="8:63" ht="15" customHeight="1">
      <c r="H253" s="117">
        <v>8</v>
      </c>
      <c r="I253" s="118">
        <v>45115</v>
      </c>
      <c r="J253" s="117" t="s">
        <v>137</v>
      </c>
      <c r="K253" s="117">
        <v>62</v>
      </c>
      <c r="L253" s="117">
        <v>58</v>
      </c>
      <c r="M253" s="117">
        <v>0</v>
      </c>
      <c r="N253" s="117">
        <v>12279</v>
      </c>
      <c r="O253" s="117">
        <v>5904</v>
      </c>
      <c r="P253" s="117">
        <v>3911</v>
      </c>
      <c r="Q253" s="117">
        <v>4955</v>
      </c>
      <c r="R253" s="117">
        <v>2562</v>
      </c>
      <c r="S253" s="117">
        <v>29611</v>
      </c>
      <c r="T253" s="117">
        <v>10677</v>
      </c>
      <c r="U253" s="117">
        <v>5904</v>
      </c>
      <c r="V253" s="117">
        <v>3911</v>
      </c>
      <c r="W253" s="117">
        <v>4955</v>
      </c>
      <c r="X253" s="117">
        <v>2562</v>
      </c>
      <c r="Y253" s="117">
        <v>0</v>
      </c>
      <c r="Z253" s="117">
        <v>0</v>
      </c>
      <c r="AA253" s="117">
        <v>28009</v>
      </c>
      <c r="AB253" s="117">
        <v>185118</v>
      </c>
      <c r="AC253" s="117">
        <v>106112</v>
      </c>
      <c r="AD253" s="117">
        <v>109056</v>
      </c>
      <c r="AE253" s="117">
        <v>120999</v>
      </c>
      <c r="AF253" s="117">
        <v>0</v>
      </c>
      <c r="AG253" s="117">
        <v>0</v>
      </c>
      <c r="AH253" s="117">
        <v>148010</v>
      </c>
      <c r="AI253" s="117">
        <v>669295</v>
      </c>
      <c r="AJ253" s="117">
        <v>17.34</v>
      </c>
      <c r="AK253" s="117">
        <v>27.94</v>
      </c>
      <c r="AL253" s="117">
        <v>23.9</v>
      </c>
      <c r="AM253" s="117">
        <v>0</v>
      </c>
      <c r="AN253" s="117">
        <v>1602</v>
      </c>
      <c r="AO253" s="117">
        <v>5.41</v>
      </c>
      <c r="AP253" s="117">
        <v>226</v>
      </c>
      <c r="AQ253" s="117">
        <v>35235</v>
      </c>
      <c r="AR253" s="117">
        <v>33782</v>
      </c>
      <c r="AS253" s="117">
        <v>4</v>
      </c>
      <c r="AT253" s="117">
        <v>5005</v>
      </c>
      <c r="AU253" s="117">
        <v>200182</v>
      </c>
      <c r="AV253" s="117">
        <v>93.8</v>
      </c>
      <c r="AW253" s="117">
        <v>150</v>
      </c>
      <c r="AX253" s="117">
        <v>175</v>
      </c>
      <c r="AY253" s="117">
        <v>20</v>
      </c>
      <c r="AZ253" s="117">
        <v>9047</v>
      </c>
      <c r="BA253" s="117">
        <v>611</v>
      </c>
      <c r="BB253" s="117">
        <v>10491</v>
      </c>
      <c r="BC253" s="117">
        <v>2</v>
      </c>
      <c r="BD253" s="117">
        <v>10</v>
      </c>
      <c r="BE253" s="117">
        <v>0</v>
      </c>
      <c r="BF253" s="117">
        <v>58</v>
      </c>
      <c r="BG253" s="117">
        <v>0</v>
      </c>
      <c r="BH253" s="117">
        <v>0</v>
      </c>
      <c r="BI253" s="117">
        <v>90.63</v>
      </c>
      <c r="BJ253" s="117">
        <v>94.85</v>
      </c>
      <c r="BK253" s="117">
        <v>0</v>
      </c>
    </row>
    <row r="254" spans="8:63" ht="15" customHeight="1">
      <c r="H254" s="117">
        <v>9</v>
      </c>
      <c r="I254" s="118">
        <v>45116</v>
      </c>
      <c r="J254" s="117" t="s">
        <v>137</v>
      </c>
      <c r="K254" s="117">
        <v>62</v>
      </c>
      <c r="L254" s="117">
        <v>60</v>
      </c>
      <c r="M254" s="117">
        <v>2</v>
      </c>
      <c r="N254" s="117">
        <v>12279</v>
      </c>
      <c r="O254" s="117">
        <v>5904</v>
      </c>
      <c r="P254" s="117">
        <v>3911</v>
      </c>
      <c r="Q254" s="117">
        <v>4955</v>
      </c>
      <c r="R254" s="117">
        <v>2562</v>
      </c>
      <c r="S254" s="117">
        <v>29611</v>
      </c>
      <c r="T254" s="117">
        <v>9315</v>
      </c>
      <c r="U254" s="117">
        <v>6548</v>
      </c>
      <c r="V254" s="117">
        <v>3911</v>
      </c>
      <c r="W254" s="117">
        <v>4955</v>
      </c>
      <c r="X254" s="117">
        <v>2562</v>
      </c>
      <c r="Y254" s="117">
        <v>0</v>
      </c>
      <c r="Z254" s="117">
        <v>802</v>
      </c>
      <c r="AA254" s="117">
        <v>27291</v>
      </c>
      <c r="AB254" s="117">
        <v>121952</v>
      </c>
      <c r="AC254" s="117">
        <v>183712</v>
      </c>
      <c r="AD254" s="117">
        <v>122465</v>
      </c>
      <c r="AE254" s="117">
        <v>109044</v>
      </c>
      <c r="AF254" s="117">
        <v>0</v>
      </c>
      <c r="AG254" s="117">
        <v>43475</v>
      </c>
      <c r="AH254" s="117">
        <v>69540</v>
      </c>
      <c r="AI254" s="117">
        <v>606713</v>
      </c>
      <c r="AJ254" s="117">
        <v>13.09</v>
      </c>
      <c r="AK254" s="117">
        <v>26.97</v>
      </c>
      <c r="AL254" s="117">
        <v>22.23</v>
      </c>
      <c r="AM254" s="117">
        <v>2407</v>
      </c>
      <c r="AN254" s="117">
        <v>2964</v>
      </c>
      <c r="AO254" s="117">
        <v>10.01</v>
      </c>
      <c r="AP254" s="117">
        <v>189</v>
      </c>
      <c r="AQ254" s="117">
        <v>8956</v>
      </c>
      <c r="AR254" s="117">
        <v>8756</v>
      </c>
      <c r="AS254" s="117">
        <v>0</v>
      </c>
      <c r="AT254" s="117">
        <v>5270</v>
      </c>
      <c r="AU254" s="117">
        <v>0</v>
      </c>
      <c r="AV254" s="117">
        <v>96.12</v>
      </c>
      <c r="AW254" s="117">
        <v>79</v>
      </c>
      <c r="AX254" s="117">
        <v>135</v>
      </c>
      <c r="AY254" s="117">
        <v>15</v>
      </c>
      <c r="AZ254" s="117">
        <v>7184</v>
      </c>
      <c r="BA254" s="117">
        <v>476</v>
      </c>
      <c r="BB254" s="117">
        <v>8452</v>
      </c>
      <c r="BC254" s="117">
        <v>7</v>
      </c>
      <c r="BD254" s="117">
        <v>4.3499999999999996</v>
      </c>
      <c r="BE254" s="117">
        <v>2.4500000000000002</v>
      </c>
      <c r="BF254" s="117">
        <v>58</v>
      </c>
      <c r="BG254" s="117">
        <v>0</v>
      </c>
      <c r="BH254" s="117">
        <v>0</v>
      </c>
      <c r="BI254" s="117">
        <v>93.75</v>
      </c>
      <c r="BJ254" s="117">
        <v>96.91</v>
      </c>
      <c r="BK254" s="117">
        <v>6</v>
      </c>
    </row>
    <row r="255" spans="8:63" ht="15" customHeight="1">
      <c r="H255" s="117">
        <v>10</v>
      </c>
      <c r="I255" s="118">
        <v>45117</v>
      </c>
      <c r="J255" s="117" t="s">
        <v>137</v>
      </c>
      <c r="K255" s="117">
        <v>62</v>
      </c>
      <c r="L255" s="117">
        <v>59</v>
      </c>
      <c r="M255" s="117">
        <v>0</v>
      </c>
      <c r="N255" s="117">
        <v>12279</v>
      </c>
      <c r="O255" s="117">
        <v>5904</v>
      </c>
      <c r="P255" s="117">
        <v>3911</v>
      </c>
      <c r="Q255" s="117">
        <v>4955</v>
      </c>
      <c r="R255" s="117">
        <v>2562</v>
      </c>
      <c r="S255" s="117">
        <v>29611</v>
      </c>
      <c r="T255" s="117">
        <v>10885</v>
      </c>
      <c r="U255" s="117">
        <v>5904</v>
      </c>
      <c r="V255" s="117">
        <v>3911</v>
      </c>
      <c r="W255" s="117">
        <v>4955</v>
      </c>
      <c r="X255" s="117">
        <v>2562</v>
      </c>
      <c r="Y255" s="117">
        <v>0</v>
      </c>
      <c r="Z255" s="117">
        <v>0</v>
      </c>
      <c r="AA255" s="117">
        <v>28217</v>
      </c>
      <c r="AB255" s="117">
        <v>185592</v>
      </c>
      <c r="AC255" s="117">
        <v>199379</v>
      </c>
      <c r="AD255" s="117">
        <v>100043</v>
      </c>
      <c r="AE255" s="117">
        <v>125336</v>
      </c>
      <c r="AF255" s="117">
        <v>0</v>
      </c>
      <c r="AG255" s="117">
        <v>0</v>
      </c>
      <c r="AH255" s="117">
        <v>79257</v>
      </c>
      <c r="AI255" s="117">
        <v>689607</v>
      </c>
      <c r="AJ255" s="117">
        <v>17.05</v>
      </c>
      <c r="AK255" s="117">
        <v>29.08</v>
      </c>
      <c r="AL255" s="117">
        <v>24.44</v>
      </c>
      <c r="AM255" s="117">
        <v>0</v>
      </c>
      <c r="AN255" s="117">
        <v>1394</v>
      </c>
      <c r="AO255" s="117">
        <v>4.71</v>
      </c>
      <c r="AP255" s="117">
        <v>230</v>
      </c>
      <c r="AQ255" s="117">
        <v>26237</v>
      </c>
      <c r="AR255" s="117">
        <v>34703</v>
      </c>
      <c r="AS255" s="117">
        <v>2</v>
      </c>
      <c r="AT255" s="117">
        <v>5695</v>
      </c>
      <c r="AU255" s="117">
        <v>23529</v>
      </c>
      <c r="AV255" s="117">
        <v>98.11</v>
      </c>
      <c r="AW255" s="117">
        <v>68</v>
      </c>
      <c r="AX255" s="117">
        <v>153</v>
      </c>
      <c r="AY255" s="117">
        <v>26</v>
      </c>
      <c r="AZ255" s="117">
        <v>0</v>
      </c>
      <c r="BA255" s="117">
        <v>690</v>
      </c>
      <c r="BB255" s="117">
        <v>11382</v>
      </c>
      <c r="BC255" s="117">
        <v>4</v>
      </c>
      <c r="BD255" s="117">
        <v>24.4</v>
      </c>
      <c r="BE255" s="117">
        <v>26.2</v>
      </c>
      <c r="BF255" s="117">
        <v>59</v>
      </c>
      <c r="BG255" s="117">
        <v>0</v>
      </c>
      <c r="BH255" s="117">
        <v>0</v>
      </c>
      <c r="BI255" s="117">
        <v>96.88</v>
      </c>
      <c r="BJ255" s="117">
        <v>97.06</v>
      </c>
      <c r="BK255" s="117">
        <v>0</v>
      </c>
    </row>
    <row r="256" spans="8:63" ht="15" customHeight="1">
      <c r="H256" s="117">
        <v>11</v>
      </c>
      <c r="I256" s="118">
        <v>45118</v>
      </c>
      <c r="J256" s="117" t="s">
        <v>137</v>
      </c>
      <c r="K256" s="117">
        <v>62</v>
      </c>
      <c r="L256" s="117">
        <v>59</v>
      </c>
      <c r="M256" s="117">
        <v>0</v>
      </c>
      <c r="N256" s="117">
        <v>12279</v>
      </c>
      <c r="O256" s="117">
        <v>5904</v>
      </c>
      <c r="P256" s="117">
        <v>3911</v>
      </c>
      <c r="Q256" s="117">
        <v>4955</v>
      </c>
      <c r="R256" s="117">
        <v>2562</v>
      </c>
      <c r="S256" s="117">
        <v>29611</v>
      </c>
      <c r="T256" s="117">
        <v>10664</v>
      </c>
      <c r="U256" s="117">
        <v>5904</v>
      </c>
      <c r="V256" s="117">
        <v>3911</v>
      </c>
      <c r="W256" s="117">
        <v>4955</v>
      </c>
      <c r="X256" s="117">
        <v>2562</v>
      </c>
      <c r="Y256" s="117">
        <v>0</v>
      </c>
      <c r="Z256" s="117">
        <v>0</v>
      </c>
      <c r="AA256" s="117">
        <v>27996</v>
      </c>
      <c r="AB256" s="117">
        <v>190415</v>
      </c>
      <c r="AC256" s="117">
        <v>162865</v>
      </c>
      <c r="AD256" s="117">
        <v>82433</v>
      </c>
      <c r="AE256" s="117">
        <v>105316</v>
      </c>
      <c r="AF256" s="117">
        <v>0</v>
      </c>
      <c r="AG256" s="117">
        <v>0</v>
      </c>
      <c r="AH256" s="117">
        <v>83024</v>
      </c>
      <c r="AI256" s="117">
        <v>624053</v>
      </c>
      <c r="AJ256" s="117">
        <v>17.86</v>
      </c>
      <c r="AK256" s="117">
        <v>25.02</v>
      </c>
      <c r="AL256" s="117">
        <v>22.29</v>
      </c>
      <c r="AM256" s="117">
        <v>0</v>
      </c>
      <c r="AN256" s="117">
        <v>1615</v>
      </c>
      <c r="AO256" s="117">
        <v>5.45</v>
      </c>
      <c r="AP256" s="117">
        <v>230</v>
      </c>
      <c r="AQ256" s="117">
        <v>42033</v>
      </c>
      <c r="AR256" s="117">
        <v>50645</v>
      </c>
      <c r="AS256" s="117">
        <v>0</v>
      </c>
      <c r="AT256" s="117">
        <v>5305</v>
      </c>
      <c r="AU256" s="117">
        <v>24897</v>
      </c>
      <c r="AV256" s="117">
        <v>98.11</v>
      </c>
      <c r="AW256" s="117">
        <v>140</v>
      </c>
      <c r="AX256" s="117">
        <v>164</v>
      </c>
      <c r="AY256" s="117">
        <v>35</v>
      </c>
      <c r="AZ256" s="117">
        <v>0</v>
      </c>
      <c r="BA256" s="117">
        <v>608</v>
      </c>
      <c r="BB256" s="117">
        <v>11180</v>
      </c>
      <c r="BC256" s="117">
        <v>4</v>
      </c>
      <c r="BD256" s="117">
        <v>14.2</v>
      </c>
      <c r="BE256" s="117">
        <v>30.55</v>
      </c>
      <c r="BF256" s="117">
        <v>59</v>
      </c>
      <c r="BG256" s="117">
        <v>0</v>
      </c>
      <c r="BH256" s="117">
        <v>0</v>
      </c>
      <c r="BI256" s="117">
        <v>96.88</v>
      </c>
      <c r="BJ256" s="117">
        <v>97.06</v>
      </c>
      <c r="BK256" s="117">
        <v>0</v>
      </c>
    </row>
    <row r="257" spans="8:63" ht="15" customHeight="1">
      <c r="H257" s="117">
        <v>12</v>
      </c>
      <c r="I257" s="118">
        <v>45119</v>
      </c>
      <c r="J257" s="117" t="s">
        <v>137</v>
      </c>
      <c r="K257" s="117">
        <v>62</v>
      </c>
      <c r="L257" s="117">
        <v>59</v>
      </c>
      <c r="M257" s="117">
        <v>0</v>
      </c>
      <c r="N257" s="117">
        <v>12279</v>
      </c>
      <c r="O257" s="117">
        <v>5904</v>
      </c>
      <c r="P257" s="117">
        <v>3911</v>
      </c>
      <c r="Q257" s="117">
        <v>4955</v>
      </c>
      <c r="R257" s="117">
        <v>2562</v>
      </c>
      <c r="S257" s="117">
        <v>29611</v>
      </c>
      <c r="T257" s="117">
        <v>10916</v>
      </c>
      <c r="U257" s="117">
        <v>5904</v>
      </c>
      <c r="V257" s="117">
        <v>3911</v>
      </c>
      <c r="W257" s="117">
        <v>4955</v>
      </c>
      <c r="X257" s="117">
        <v>2562</v>
      </c>
      <c r="Y257" s="117">
        <v>0</v>
      </c>
      <c r="Z257" s="117">
        <v>0</v>
      </c>
      <c r="AA257" s="117">
        <v>28248</v>
      </c>
      <c r="AB257" s="117">
        <v>188088</v>
      </c>
      <c r="AC257" s="117">
        <v>173541</v>
      </c>
      <c r="AD257" s="117">
        <v>85540</v>
      </c>
      <c r="AE257" s="117">
        <v>106416</v>
      </c>
      <c r="AF257" s="117">
        <v>0</v>
      </c>
      <c r="AG257" s="117">
        <v>0</v>
      </c>
      <c r="AH257" s="117">
        <v>71527</v>
      </c>
      <c r="AI257" s="117">
        <v>625112</v>
      </c>
      <c r="AJ257" s="117">
        <v>17.23</v>
      </c>
      <c r="AK257" s="117">
        <v>25.21</v>
      </c>
      <c r="AL257" s="117">
        <v>22.13</v>
      </c>
      <c r="AM257" s="117">
        <v>0</v>
      </c>
      <c r="AN257" s="117">
        <v>1363</v>
      </c>
      <c r="AO257" s="117">
        <v>4.5999999999999996</v>
      </c>
      <c r="AP257" s="117">
        <v>232</v>
      </c>
      <c r="AQ257" s="117">
        <v>47889</v>
      </c>
      <c r="AR257" s="117">
        <v>36357</v>
      </c>
      <c r="AS257" s="117">
        <v>30</v>
      </c>
      <c r="AT257" s="117">
        <v>5000</v>
      </c>
      <c r="AU257" s="117">
        <v>24844</v>
      </c>
      <c r="AV257" s="117">
        <v>98.11</v>
      </c>
      <c r="AW257" s="117">
        <v>90</v>
      </c>
      <c r="AX257" s="117">
        <v>153</v>
      </c>
      <c r="AY257" s="117">
        <v>26</v>
      </c>
      <c r="AZ257" s="117">
        <v>0</v>
      </c>
      <c r="BA257" s="117">
        <v>735</v>
      </c>
      <c r="BB257" s="117">
        <v>10925</v>
      </c>
      <c r="BC257" s="117">
        <v>4</v>
      </c>
      <c r="BD257" s="117">
        <v>13.5</v>
      </c>
      <c r="BE257" s="117">
        <v>12.5</v>
      </c>
      <c r="BF257" s="117">
        <v>59</v>
      </c>
      <c r="BG257" s="117">
        <v>0</v>
      </c>
      <c r="BH257" s="117">
        <v>0</v>
      </c>
      <c r="BI257" s="117">
        <v>93.75</v>
      </c>
      <c r="BJ257" s="117">
        <v>97.06</v>
      </c>
      <c r="BK257" s="117">
        <v>0</v>
      </c>
    </row>
    <row r="258" spans="8:63" ht="15" customHeight="1">
      <c r="H258" s="117">
        <v>13</v>
      </c>
      <c r="I258" s="118">
        <v>45120</v>
      </c>
      <c r="J258" s="117" t="s">
        <v>137</v>
      </c>
      <c r="K258" s="117">
        <v>62</v>
      </c>
      <c r="L258" s="117">
        <v>59</v>
      </c>
      <c r="M258" s="117">
        <v>0</v>
      </c>
      <c r="N258" s="117">
        <v>12279</v>
      </c>
      <c r="O258" s="117">
        <v>5904</v>
      </c>
      <c r="P258" s="117">
        <v>3911</v>
      </c>
      <c r="Q258" s="117">
        <v>4955</v>
      </c>
      <c r="R258" s="117">
        <v>2562</v>
      </c>
      <c r="S258" s="117">
        <v>29611</v>
      </c>
      <c r="T258" s="117">
        <v>10916</v>
      </c>
      <c r="U258" s="117">
        <v>5904</v>
      </c>
      <c r="V258" s="117">
        <v>3911</v>
      </c>
      <c r="W258" s="117">
        <v>4955</v>
      </c>
      <c r="X258" s="117">
        <v>2562</v>
      </c>
      <c r="Y258" s="117">
        <v>0</v>
      </c>
      <c r="Z258" s="117">
        <v>0</v>
      </c>
      <c r="AA258" s="117">
        <v>28248</v>
      </c>
      <c r="AB258" s="117">
        <v>177758</v>
      </c>
      <c r="AC258" s="117">
        <v>157155</v>
      </c>
      <c r="AD258" s="117">
        <v>85624</v>
      </c>
      <c r="AE258" s="117">
        <v>111154</v>
      </c>
      <c r="AF258" s="117">
        <v>0</v>
      </c>
      <c r="AG258" s="117">
        <v>0</v>
      </c>
      <c r="AH258" s="117">
        <v>78737</v>
      </c>
      <c r="AI258" s="117">
        <v>610428</v>
      </c>
      <c r="AJ258" s="117">
        <v>16.28</v>
      </c>
      <c r="AK258" s="117">
        <v>24.96</v>
      </c>
      <c r="AL258" s="117">
        <v>21.61</v>
      </c>
      <c r="AM258" s="117">
        <v>0</v>
      </c>
      <c r="AN258" s="117">
        <v>1363</v>
      </c>
      <c r="AO258" s="117">
        <v>4.5999999999999996</v>
      </c>
      <c r="AP258" s="117">
        <v>232</v>
      </c>
      <c r="AQ258" s="117">
        <v>9645</v>
      </c>
      <c r="AR258" s="117">
        <v>14490</v>
      </c>
      <c r="AS258" s="117">
        <v>10</v>
      </c>
      <c r="AT258" s="117">
        <v>5465</v>
      </c>
      <c r="AU258" s="117">
        <v>140963</v>
      </c>
      <c r="AV258" s="117">
        <v>96.12</v>
      </c>
      <c r="AW258" s="117">
        <v>120</v>
      </c>
      <c r="AX258" s="117">
        <v>197</v>
      </c>
      <c r="AY258" s="117">
        <v>25</v>
      </c>
      <c r="AZ258" s="117">
        <v>10022</v>
      </c>
      <c r="BA258" s="117">
        <v>419</v>
      </c>
      <c r="BB258" s="117">
        <v>11448</v>
      </c>
      <c r="BC258" s="117">
        <v>9</v>
      </c>
      <c r="BD258" s="117">
        <v>21.45</v>
      </c>
      <c r="BE258" s="117">
        <v>0</v>
      </c>
      <c r="BF258" s="117">
        <v>59</v>
      </c>
      <c r="BG258" s="117">
        <v>0</v>
      </c>
      <c r="BH258" s="117">
        <v>0</v>
      </c>
      <c r="BI258" s="117">
        <v>93.75</v>
      </c>
      <c r="BJ258" s="117">
        <v>96.91</v>
      </c>
      <c r="BK258" s="117">
        <v>0</v>
      </c>
    </row>
    <row r="259" spans="8:63" ht="15" customHeight="1">
      <c r="H259" s="117">
        <v>14</v>
      </c>
      <c r="I259" s="118">
        <v>45121</v>
      </c>
      <c r="J259" s="117" t="s">
        <v>137</v>
      </c>
      <c r="K259" s="117">
        <v>62</v>
      </c>
      <c r="L259" s="117">
        <v>59</v>
      </c>
      <c r="M259" s="117">
        <v>0</v>
      </c>
      <c r="N259" s="117">
        <v>12279</v>
      </c>
      <c r="O259" s="117">
        <v>5904</v>
      </c>
      <c r="P259" s="117">
        <v>3911</v>
      </c>
      <c r="Q259" s="117">
        <v>4955</v>
      </c>
      <c r="R259" s="117">
        <v>2562</v>
      </c>
      <c r="S259" s="117">
        <v>29611</v>
      </c>
      <c r="T259" s="117">
        <v>10916</v>
      </c>
      <c r="U259" s="117">
        <v>5904</v>
      </c>
      <c r="V259" s="117">
        <v>3911</v>
      </c>
      <c r="W259" s="117">
        <v>4955</v>
      </c>
      <c r="X259" s="117">
        <v>2562</v>
      </c>
      <c r="Y259" s="117">
        <v>0</v>
      </c>
      <c r="Z259" s="117">
        <v>0</v>
      </c>
      <c r="AA259" s="117">
        <v>28248</v>
      </c>
      <c r="AB259" s="117">
        <v>195628</v>
      </c>
      <c r="AC259" s="117">
        <v>146012</v>
      </c>
      <c r="AD259" s="117">
        <v>80741</v>
      </c>
      <c r="AE259" s="117">
        <v>106610</v>
      </c>
      <c r="AF259" s="117">
        <v>0</v>
      </c>
      <c r="AG259" s="117">
        <v>0</v>
      </c>
      <c r="AH259" s="117">
        <v>73852</v>
      </c>
      <c r="AI259" s="117">
        <v>602843</v>
      </c>
      <c r="AJ259" s="117">
        <v>17.920000000000002</v>
      </c>
      <c r="AK259" s="117">
        <v>23.49</v>
      </c>
      <c r="AL259" s="117">
        <v>21.34</v>
      </c>
      <c r="AM259" s="117">
        <v>0</v>
      </c>
      <c r="AN259" s="117">
        <v>1363</v>
      </c>
      <c r="AO259" s="117">
        <v>4.5999999999999996</v>
      </c>
      <c r="AP259" s="117">
        <v>232</v>
      </c>
      <c r="AQ259" s="117">
        <v>41791</v>
      </c>
      <c r="AR259" s="117">
        <v>32249</v>
      </c>
      <c r="AS259" s="117">
        <v>16</v>
      </c>
      <c r="AT259" s="117">
        <v>5535</v>
      </c>
      <c r="AU259" s="117">
        <v>167397</v>
      </c>
      <c r="AV259" s="117">
        <v>92.24</v>
      </c>
      <c r="AW259" s="117">
        <v>60</v>
      </c>
      <c r="AX259" s="117">
        <v>174</v>
      </c>
      <c r="AY259" s="117">
        <v>24</v>
      </c>
      <c r="AZ259" s="117">
        <v>8186</v>
      </c>
      <c r="BA259" s="117">
        <v>478</v>
      </c>
      <c r="BB259" s="117">
        <v>11480</v>
      </c>
      <c r="BC259" s="117">
        <v>8</v>
      </c>
      <c r="BD259" s="117">
        <v>9.4499999999999993</v>
      </c>
      <c r="BE259" s="117">
        <v>39.4</v>
      </c>
      <c r="BF259" s="117">
        <v>59</v>
      </c>
      <c r="BG259" s="117">
        <v>0</v>
      </c>
      <c r="BH259" s="117">
        <v>0</v>
      </c>
      <c r="BI259" s="117">
        <v>96.88</v>
      </c>
      <c r="BJ259" s="117">
        <v>90.48</v>
      </c>
      <c r="BK259" s="117">
        <v>0</v>
      </c>
    </row>
    <row r="260" spans="8:63" ht="15" customHeight="1">
      <c r="H260" s="117">
        <v>15</v>
      </c>
      <c r="I260" s="118">
        <v>45122</v>
      </c>
      <c r="J260" s="117" t="s">
        <v>137</v>
      </c>
      <c r="K260" s="117">
        <v>62</v>
      </c>
      <c r="L260" s="117">
        <v>59</v>
      </c>
      <c r="M260" s="117">
        <v>0</v>
      </c>
      <c r="N260" s="117">
        <v>12279</v>
      </c>
      <c r="O260" s="117">
        <v>5904</v>
      </c>
      <c r="P260" s="117">
        <v>3911</v>
      </c>
      <c r="Q260" s="117">
        <v>4955</v>
      </c>
      <c r="R260" s="117">
        <v>2562</v>
      </c>
      <c r="S260" s="117">
        <v>29611</v>
      </c>
      <c r="T260" s="117">
        <v>10841</v>
      </c>
      <c r="U260" s="117">
        <v>5904</v>
      </c>
      <c r="V260" s="117">
        <v>3911</v>
      </c>
      <c r="W260" s="117">
        <v>4955</v>
      </c>
      <c r="X260" s="117">
        <v>2562</v>
      </c>
      <c r="Y260" s="117">
        <v>0</v>
      </c>
      <c r="Z260" s="117">
        <v>0</v>
      </c>
      <c r="AA260" s="117">
        <v>28173</v>
      </c>
      <c r="AB260" s="117">
        <v>178686</v>
      </c>
      <c r="AC260" s="117">
        <v>153233</v>
      </c>
      <c r="AD260" s="117">
        <v>91380</v>
      </c>
      <c r="AE260" s="117">
        <v>119579</v>
      </c>
      <c r="AF260" s="117">
        <v>0</v>
      </c>
      <c r="AG260" s="117">
        <v>0</v>
      </c>
      <c r="AH260" s="117">
        <v>75439</v>
      </c>
      <c r="AI260" s="117">
        <v>618317</v>
      </c>
      <c r="AJ260" s="117">
        <v>16.48</v>
      </c>
      <c r="AK260" s="117">
        <v>25.37</v>
      </c>
      <c r="AL260" s="117">
        <v>21.95</v>
      </c>
      <c r="AM260" s="117">
        <v>0</v>
      </c>
      <c r="AN260" s="117">
        <v>1438</v>
      </c>
      <c r="AO260" s="117">
        <v>4.8600000000000003</v>
      </c>
      <c r="AP260" s="117">
        <v>230</v>
      </c>
      <c r="AQ260" s="117">
        <v>36145</v>
      </c>
      <c r="AR260" s="117">
        <v>20629</v>
      </c>
      <c r="AS260" s="117">
        <v>35</v>
      </c>
      <c r="AT260" s="117">
        <v>5305</v>
      </c>
      <c r="AU260" s="117">
        <v>181645</v>
      </c>
      <c r="AV260" s="117">
        <v>91.38</v>
      </c>
      <c r="AW260" s="117">
        <v>97</v>
      </c>
      <c r="AX260" s="117">
        <v>207</v>
      </c>
      <c r="AY260" s="117">
        <v>35</v>
      </c>
      <c r="AZ260" s="117">
        <v>10906</v>
      </c>
      <c r="BA260" s="117">
        <v>0</v>
      </c>
      <c r="BB260" s="117">
        <v>10898</v>
      </c>
      <c r="BC260" s="117">
        <v>5</v>
      </c>
      <c r="BD260" s="117">
        <v>5.0999999999999996</v>
      </c>
      <c r="BE260" s="117">
        <v>14.4</v>
      </c>
      <c r="BF260" s="117">
        <v>59</v>
      </c>
      <c r="BG260" s="117">
        <v>0</v>
      </c>
      <c r="BH260" s="117">
        <v>0</v>
      </c>
      <c r="BI260" s="117">
        <v>90.63</v>
      </c>
      <c r="BJ260" s="117">
        <v>91.67</v>
      </c>
      <c r="BK260" s="117">
        <v>0</v>
      </c>
    </row>
    <row r="261" spans="8:63" ht="15" customHeight="1">
      <c r="H261" s="117">
        <v>16</v>
      </c>
      <c r="I261" s="118">
        <v>45123</v>
      </c>
      <c r="J261" s="117" t="s">
        <v>137</v>
      </c>
      <c r="K261" s="117">
        <v>62</v>
      </c>
      <c r="L261" s="117">
        <v>56</v>
      </c>
      <c r="M261" s="117">
        <v>0</v>
      </c>
      <c r="N261" s="117">
        <v>12279</v>
      </c>
      <c r="O261" s="117">
        <v>5904</v>
      </c>
      <c r="P261" s="117">
        <v>3911</v>
      </c>
      <c r="Q261" s="117">
        <v>4955</v>
      </c>
      <c r="R261" s="117">
        <v>2562</v>
      </c>
      <c r="S261" s="117">
        <v>29611</v>
      </c>
      <c r="T261" s="117">
        <v>9381</v>
      </c>
      <c r="U261" s="117">
        <v>5904</v>
      </c>
      <c r="V261" s="117">
        <v>3911</v>
      </c>
      <c r="W261" s="117">
        <v>4955</v>
      </c>
      <c r="X261" s="117">
        <v>2562</v>
      </c>
      <c r="Y261" s="117">
        <v>0</v>
      </c>
      <c r="Z261" s="117">
        <v>158</v>
      </c>
      <c r="AA261" s="117">
        <v>26713</v>
      </c>
      <c r="AB261" s="117">
        <v>139123</v>
      </c>
      <c r="AC261" s="117">
        <v>158267</v>
      </c>
      <c r="AD261" s="117">
        <v>101447</v>
      </c>
      <c r="AE261" s="117">
        <v>118136</v>
      </c>
      <c r="AF261" s="117">
        <v>0</v>
      </c>
      <c r="AG261" s="117">
        <v>2984</v>
      </c>
      <c r="AH261" s="117">
        <v>85460</v>
      </c>
      <c r="AI261" s="117">
        <v>602433</v>
      </c>
      <c r="AJ261" s="117">
        <v>14.83</v>
      </c>
      <c r="AK261" s="117">
        <v>26.73</v>
      </c>
      <c r="AL261" s="117">
        <v>22.55</v>
      </c>
      <c r="AM261" s="117">
        <v>2341</v>
      </c>
      <c r="AN261" s="117">
        <v>3056</v>
      </c>
      <c r="AO261" s="117">
        <v>10.32</v>
      </c>
      <c r="AP261" s="117">
        <v>185</v>
      </c>
      <c r="AQ261" s="117">
        <v>7503</v>
      </c>
      <c r="AR261" s="117">
        <v>11163</v>
      </c>
      <c r="AS261" s="117">
        <v>0</v>
      </c>
      <c r="AT261" s="117">
        <v>5465</v>
      </c>
      <c r="AU261" s="117">
        <v>198528</v>
      </c>
      <c r="AV261" s="117">
        <v>94</v>
      </c>
      <c r="AW261" s="117">
        <v>82</v>
      </c>
      <c r="AX261" s="117">
        <v>150</v>
      </c>
      <c r="AY261" s="117">
        <v>30</v>
      </c>
      <c r="AZ261" s="117">
        <v>7558</v>
      </c>
      <c r="BA261" s="117">
        <v>933</v>
      </c>
      <c r="BB261" s="117">
        <v>8694</v>
      </c>
      <c r="BC261" s="117">
        <v>4</v>
      </c>
      <c r="BD261" s="117">
        <v>9.5500000000000007</v>
      </c>
      <c r="BE261" s="117">
        <v>34.35</v>
      </c>
      <c r="BF261" s="117">
        <v>56</v>
      </c>
      <c r="BG261" s="117">
        <v>0</v>
      </c>
      <c r="BH261" s="117">
        <v>0</v>
      </c>
      <c r="BI261" s="117">
        <v>96.88</v>
      </c>
      <c r="BJ261" s="117">
        <v>92.65</v>
      </c>
      <c r="BK261" s="117">
        <v>2</v>
      </c>
    </row>
    <row r="262" spans="8:63" ht="15" customHeight="1">
      <c r="H262" s="117">
        <v>17</v>
      </c>
      <c r="I262" s="118">
        <v>45124</v>
      </c>
      <c r="J262" s="117" t="s">
        <v>137</v>
      </c>
      <c r="K262" s="117">
        <v>62</v>
      </c>
      <c r="L262" s="117">
        <v>59</v>
      </c>
      <c r="M262" s="117">
        <v>2</v>
      </c>
      <c r="N262" s="117">
        <v>12279</v>
      </c>
      <c r="O262" s="117">
        <v>5904</v>
      </c>
      <c r="P262" s="117">
        <v>3911</v>
      </c>
      <c r="Q262" s="117">
        <v>4955</v>
      </c>
      <c r="R262" s="117">
        <v>2562</v>
      </c>
      <c r="S262" s="117">
        <v>29611</v>
      </c>
      <c r="T262" s="117">
        <v>9856</v>
      </c>
      <c r="U262" s="117">
        <v>6140</v>
      </c>
      <c r="V262" s="117">
        <v>3911</v>
      </c>
      <c r="W262" s="117">
        <v>4955</v>
      </c>
      <c r="X262" s="117">
        <v>2562</v>
      </c>
      <c r="Y262" s="117">
        <v>0</v>
      </c>
      <c r="Z262" s="117">
        <v>236</v>
      </c>
      <c r="AA262" s="117">
        <v>27424</v>
      </c>
      <c r="AB262" s="117">
        <v>173890</v>
      </c>
      <c r="AC262" s="117">
        <v>147449</v>
      </c>
      <c r="AD262" s="117">
        <v>83311</v>
      </c>
      <c r="AE262" s="117">
        <v>120307</v>
      </c>
      <c r="AF262" s="117">
        <v>0</v>
      </c>
      <c r="AG262" s="117">
        <v>1268</v>
      </c>
      <c r="AH262" s="117">
        <v>87689</v>
      </c>
      <c r="AI262" s="117">
        <v>612646</v>
      </c>
      <c r="AJ262" s="117">
        <v>17.64</v>
      </c>
      <c r="AK262" s="117">
        <v>24.97</v>
      </c>
      <c r="AL262" s="117">
        <v>22.34</v>
      </c>
      <c r="AM262" s="117">
        <v>0</v>
      </c>
      <c r="AN262" s="117">
        <v>2423</v>
      </c>
      <c r="AO262" s="117">
        <v>8.18</v>
      </c>
      <c r="AP262" s="117">
        <v>240</v>
      </c>
      <c r="AQ262" s="117">
        <v>29518</v>
      </c>
      <c r="AR262" s="117">
        <v>24757</v>
      </c>
      <c r="AS262" s="117">
        <v>28</v>
      </c>
      <c r="AT262" s="117">
        <v>5305</v>
      </c>
      <c r="AU262" s="117">
        <v>159457</v>
      </c>
      <c r="AV262" s="117">
        <v>88.99</v>
      </c>
      <c r="AW262" s="117">
        <v>90</v>
      </c>
      <c r="AX262" s="117">
        <v>188</v>
      </c>
      <c r="AY262" s="117">
        <v>27</v>
      </c>
      <c r="AZ262" s="117">
        <v>8784</v>
      </c>
      <c r="BA262" s="117">
        <v>643</v>
      </c>
      <c r="BB262" s="117">
        <v>10557</v>
      </c>
      <c r="BC262" s="117">
        <v>3</v>
      </c>
      <c r="BD262" s="117">
        <v>4.0999999999999996</v>
      </c>
      <c r="BE262" s="117">
        <v>23.2</v>
      </c>
      <c r="BF262" s="117">
        <v>59</v>
      </c>
      <c r="BG262" s="117">
        <v>0</v>
      </c>
      <c r="BH262" s="117">
        <v>0</v>
      </c>
      <c r="BI262" s="117">
        <v>93.75</v>
      </c>
      <c r="BJ262" s="117">
        <v>87.01</v>
      </c>
      <c r="BK262" s="117">
        <v>24</v>
      </c>
    </row>
    <row r="263" spans="8:63" ht="15" customHeight="1">
      <c r="H263" s="117">
        <v>18</v>
      </c>
      <c r="I263" s="118">
        <v>45125</v>
      </c>
      <c r="J263" s="117" t="s">
        <v>137</v>
      </c>
      <c r="K263" s="117">
        <v>62</v>
      </c>
      <c r="L263" s="117">
        <v>59</v>
      </c>
      <c r="M263" s="117">
        <v>2</v>
      </c>
      <c r="N263" s="117">
        <v>12279</v>
      </c>
      <c r="O263" s="117">
        <v>5904</v>
      </c>
      <c r="P263" s="117">
        <v>3911</v>
      </c>
      <c r="Q263" s="117">
        <v>4955</v>
      </c>
      <c r="R263" s="117">
        <v>2562</v>
      </c>
      <c r="S263" s="117">
        <v>29611</v>
      </c>
      <c r="T263" s="117">
        <v>10025</v>
      </c>
      <c r="U263" s="117">
        <v>6136</v>
      </c>
      <c r="V263" s="117">
        <v>3911</v>
      </c>
      <c r="W263" s="117">
        <v>4955</v>
      </c>
      <c r="X263" s="117">
        <v>2562</v>
      </c>
      <c r="Y263" s="117">
        <v>0</v>
      </c>
      <c r="Z263" s="117">
        <v>232</v>
      </c>
      <c r="AA263" s="117">
        <v>27589</v>
      </c>
      <c r="AB263" s="117">
        <v>170272</v>
      </c>
      <c r="AC263" s="117">
        <v>177703</v>
      </c>
      <c r="AD263" s="117">
        <v>76469</v>
      </c>
      <c r="AE263" s="117">
        <v>105339</v>
      </c>
      <c r="AF263" s="117">
        <v>0</v>
      </c>
      <c r="AG263" s="117">
        <v>548</v>
      </c>
      <c r="AH263" s="117">
        <v>65504</v>
      </c>
      <c r="AI263" s="117">
        <v>595287</v>
      </c>
      <c r="AJ263" s="117">
        <v>16.98</v>
      </c>
      <c r="AK263" s="117">
        <v>24.2</v>
      </c>
      <c r="AL263" s="117">
        <v>21.58</v>
      </c>
      <c r="AM263" s="117">
        <v>0</v>
      </c>
      <c r="AN263" s="117">
        <v>2254</v>
      </c>
      <c r="AO263" s="117">
        <v>7.61</v>
      </c>
      <c r="AP263" s="117">
        <v>245</v>
      </c>
      <c r="AQ263" s="117">
        <v>33746</v>
      </c>
      <c r="AR263" s="117">
        <v>322281</v>
      </c>
      <c r="AS263" s="117">
        <v>10</v>
      </c>
      <c r="AT263" s="117">
        <v>5465</v>
      </c>
      <c r="AU263" s="117">
        <v>150142</v>
      </c>
      <c r="AV263" s="117">
        <v>90.23</v>
      </c>
      <c r="AW263" s="117">
        <v>393</v>
      </c>
      <c r="AX263" s="117">
        <v>174</v>
      </c>
      <c r="AY263" s="117">
        <v>27</v>
      </c>
      <c r="AZ263" s="117">
        <v>7927</v>
      </c>
      <c r="BA263" s="117">
        <v>845</v>
      </c>
      <c r="BB263" s="117">
        <v>10752</v>
      </c>
      <c r="BC263" s="117">
        <v>1</v>
      </c>
      <c r="BD263" s="117">
        <v>14.55</v>
      </c>
      <c r="BE263" s="117">
        <v>4.3499999999999996</v>
      </c>
      <c r="BF263" s="117">
        <v>59</v>
      </c>
      <c r="BG263" s="117">
        <v>0</v>
      </c>
      <c r="BH263" s="117">
        <v>0</v>
      </c>
      <c r="BI263" s="117">
        <v>93.45</v>
      </c>
      <c r="BJ263" s="117">
        <v>88.64</v>
      </c>
      <c r="BK263" s="117">
        <v>24</v>
      </c>
    </row>
    <row r="264" spans="8:63" ht="15" customHeight="1">
      <c r="H264" s="117">
        <v>19</v>
      </c>
      <c r="I264" s="118">
        <v>45126</v>
      </c>
      <c r="J264" s="117" t="s">
        <v>137</v>
      </c>
      <c r="K264" s="117">
        <v>62</v>
      </c>
      <c r="L264" s="117">
        <v>35</v>
      </c>
      <c r="M264" s="117">
        <v>2</v>
      </c>
      <c r="N264" s="117">
        <v>12279</v>
      </c>
      <c r="O264" s="117">
        <v>5904</v>
      </c>
      <c r="P264" s="117">
        <v>3911</v>
      </c>
      <c r="Q264" s="117">
        <v>4955</v>
      </c>
      <c r="R264" s="117">
        <v>2562</v>
      </c>
      <c r="S264" s="117">
        <v>29611</v>
      </c>
      <c r="T264" s="117">
        <v>1364</v>
      </c>
      <c r="U264" s="117">
        <v>4800</v>
      </c>
      <c r="V264" s="117">
        <v>3821</v>
      </c>
      <c r="W264" s="117">
        <v>4955</v>
      </c>
      <c r="X264" s="117">
        <v>1177</v>
      </c>
      <c r="Y264" s="117">
        <v>0</v>
      </c>
      <c r="Z264" s="117">
        <v>393</v>
      </c>
      <c r="AA264" s="117">
        <v>16117</v>
      </c>
      <c r="AB264" s="117">
        <v>43951</v>
      </c>
      <c r="AC264" s="117">
        <v>104024</v>
      </c>
      <c r="AD264" s="117">
        <v>67741</v>
      </c>
      <c r="AE264" s="117">
        <v>93168</v>
      </c>
      <c r="AF264" s="117">
        <v>0</v>
      </c>
      <c r="AG264" s="117">
        <v>8013</v>
      </c>
      <c r="AH264" s="117">
        <v>23924</v>
      </c>
      <c r="AI264" s="117">
        <v>332808</v>
      </c>
      <c r="AJ264" s="117">
        <v>32.22</v>
      </c>
      <c r="AK264" s="117">
        <v>19.579999999999998</v>
      </c>
      <c r="AL264" s="117">
        <v>20.65</v>
      </c>
      <c r="AM264" s="117">
        <v>0</v>
      </c>
      <c r="AN264" s="117">
        <v>12502</v>
      </c>
      <c r="AO264" s="117">
        <v>46.9</v>
      </c>
      <c r="AP264" s="117">
        <v>58</v>
      </c>
      <c r="AQ264" s="117">
        <v>8612</v>
      </c>
      <c r="AR264" s="117">
        <v>8437</v>
      </c>
      <c r="AS264" s="117">
        <v>0</v>
      </c>
      <c r="AT264" s="117">
        <v>4615</v>
      </c>
      <c r="AU264" s="117">
        <v>97963</v>
      </c>
      <c r="AV264" s="117">
        <v>100</v>
      </c>
      <c r="AW264" s="117">
        <v>70</v>
      </c>
      <c r="AX264" s="117">
        <v>62</v>
      </c>
      <c r="AY264" s="117">
        <v>9</v>
      </c>
      <c r="AZ264" s="117">
        <v>4699</v>
      </c>
      <c r="BA264" s="117">
        <v>404</v>
      </c>
      <c r="BB264" s="117">
        <v>4881</v>
      </c>
      <c r="BC264" s="117">
        <v>4</v>
      </c>
      <c r="BD264" s="117">
        <v>0</v>
      </c>
      <c r="BE264" s="117">
        <v>0</v>
      </c>
      <c r="BF264" s="117">
        <v>35</v>
      </c>
      <c r="BG264" s="117">
        <v>0</v>
      </c>
      <c r="BH264" s="117">
        <v>0</v>
      </c>
      <c r="BI264" s="117">
        <v>100</v>
      </c>
      <c r="BJ264" s="117">
        <v>100</v>
      </c>
      <c r="BK264" s="117">
        <v>4</v>
      </c>
    </row>
    <row r="265" spans="8:63" ht="15" customHeight="1">
      <c r="H265" s="117">
        <v>20</v>
      </c>
      <c r="I265" s="118">
        <v>45127</v>
      </c>
      <c r="J265" s="117" t="s">
        <v>137</v>
      </c>
      <c r="K265" s="117">
        <v>62</v>
      </c>
      <c r="L265" s="117">
        <v>38</v>
      </c>
      <c r="M265" s="117">
        <v>0</v>
      </c>
      <c r="N265" s="117">
        <v>12279</v>
      </c>
      <c r="O265" s="117">
        <v>5904</v>
      </c>
      <c r="P265" s="117">
        <v>3911</v>
      </c>
      <c r="Q265" s="117">
        <v>4955</v>
      </c>
      <c r="R265" s="117">
        <v>2562</v>
      </c>
      <c r="S265" s="117">
        <v>29611</v>
      </c>
      <c r="T265" s="117">
        <v>4110</v>
      </c>
      <c r="U265" s="117">
        <v>3266</v>
      </c>
      <c r="V265" s="117">
        <v>3821</v>
      </c>
      <c r="W265" s="117">
        <v>4955</v>
      </c>
      <c r="X265" s="117">
        <v>1867</v>
      </c>
      <c r="Y265" s="117">
        <v>0</v>
      </c>
      <c r="Z265" s="117">
        <v>0</v>
      </c>
      <c r="AA265" s="117">
        <v>18019</v>
      </c>
      <c r="AB265" s="117">
        <v>50778</v>
      </c>
      <c r="AC265" s="117">
        <v>54782</v>
      </c>
      <c r="AD265" s="117">
        <v>72912</v>
      </c>
      <c r="AE265" s="117">
        <v>107729</v>
      </c>
      <c r="AF265" s="117">
        <v>0</v>
      </c>
      <c r="AG265" s="117">
        <v>0</v>
      </c>
      <c r="AH265" s="117">
        <v>39180</v>
      </c>
      <c r="AI265" s="117">
        <v>325381</v>
      </c>
      <c r="AJ265" s="117">
        <v>12.35</v>
      </c>
      <c r="AK265" s="117">
        <v>19.739999999999998</v>
      </c>
      <c r="AL265" s="117">
        <v>18.059999999999999</v>
      </c>
      <c r="AM265" s="117">
        <v>0</v>
      </c>
      <c r="AN265" s="117">
        <v>10897</v>
      </c>
      <c r="AO265" s="117">
        <v>39.15</v>
      </c>
      <c r="AP265" s="117">
        <v>100</v>
      </c>
      <c r="AQ265" s="117">
        <v>2337</v>
      </c>
      <c r="AR265" s="117">
        <v>8897</v>
      </c>
      <c r="AS265" s="117">
        <v>0</v>
      </c>
      <c r="AT265" s="117">
        <v>4300</v>
      </c>
      <c r="AU265" s="117">
        <v>107063</v>
      </c>
      <c r="AV265" s="117">
        <v>100</v>
      </c>
      <c r="AW265" s="117">
        <v>174</v>
      </c>
      <c r="AX265" s="117">
        <v>53</v>
      </c>
      <c r="AY265" s="117">
        <v>5</v>
      </c>
      <c r="AZ265" s="117">
        <v>3069</v>
      </c>
      <c r="BA265" s="117">
        <v>485</v>
      </c>
      <c r="BB265" s="117">
        <v>3990</v>
      </c>
      <c r="BC265" s="117">
        <v>2</v>
      </c>
      <c r="BD265" s="117">
        <v>0</v>
      </c>
      <c r="BE265" s="117">
        <v>9</v>
      </c>
      <c r="BF265" s="117">
        <v>38</v>
      </c>
      <c r="BG265" s="117">
        <v>0</v>
      </c>
      <c r="BH265" s="117">
        <v>0</v>
      </c>
      <c r="BI265" s="117">
        <v>100</v>
      </c>
      <c r="BJ265" s="117">
        <v>100</v>
      </c>
      <c r="BK265" s="117">
        <v>0</v>
      </c>
    </row>
    <row r="266" spans="8:63" ht="15" customHeight="1">
      <c r="H266" s="117">
        <v>21</v>
      </c>
      <c r="I266" s="118">
        <v>45128</v>
      </c>
      <c r="J266" s="117" t="s">
        <v>137</v>
      </c>
      <c r="K266" s="117">
        <v>62</v>
      </c>
      <c r="L266" s="117">
        <v>47</v>
      </c>
      <c r="M266" s="117">
        <v>2</v>
      </c>
      <c r="N266" s="117">
        <v>12279</v>
      </c>
      <c r="O266" s="117">
        <v>5904</v>
      </c>
      <c r="P266" s="117">
        <v>3911</v>
      </c>
      <c r="Q266" s="117">
        <v>4955</v>
      </c>
      <c r="R266" s="117">
        <v>2562</v>
      </c>
      <c r="S266" s="117">
        <v>29611</v>
      </c>
      <c r="T266" s="117">
        <v>6621</v>
      </c>
      <c r="U266" s="117">
        <v>4689</v>
      </c>
      <c r="V266" s="117">
        <v>3911</v>
      </c>
      <c r="W266" s="117">
        <v>4955</v>
      </c>
      <c r="X266" s="117">
        <v>1867</v>
      </c>
      <c r="Y266" s="117">
        <v>0</v>
      </c>
      <c r="Z266" s="117">
        <v>567</v>
      </c>
      <c r="AA266" s="117">
        <v>22043</v>
      </c>
      <c r="AB266" s="117">
        <v>81566</v>
      </c>
      <c r="AC266" s="117">
        <v>72072</v>
      </c>
      <c r="AD266" s="117">
        <v>60596</v>
      </c>
      <c r="AE266" s="117">
        <v>110419</v>
      </c>
      <c r="AF266" s="117">
        <v>0</v>
      </c>
      <c r="AG266" s="117">
        <v>4972</v>
      </c>
      <c r="AH266" s="117">
        <v>39056</v>
      </c>
      <c r="AI266" s="117">
        <v>363709</v>
      </c>
      <c r="AJ266" s="117">
        <v>12.32</v>
      </c>
      <c r="AK266" s="117">
        <v>18.29</v>
      </c>
      <c r="AL266" s="117">
        <v>16.5</v>
      </c>
      <c r="AM266" s="117">
        <v>0</v>
      </c>
      <c r="AN266" s="117">
        <v>7440</v>
      </c>
      <c r="AO266" s="117">
        <v>27.47</v>
      </c>
      <c r="AP266" s="117">
        <v>176</v>
      </c>
      <c r="AQ266" s="117">
        <v>6526</v>
      </c>
      <c r="AR266" s="117">
        <v>18492</v>
      </c>
      <c r="AS266" s="117">
        <v>0</v>
      </c>
      <c r="AT266" s="117">
        <v>4560</v>
      </c>
      <c r="AU266" s="117">
        <v>123572</v>
      </c>
      <c r="AV266" s="117">
        <v>93.98</v>
      </c>
      <c r="AW266" s="117">
        <v>340</v>
      </c>
      <c r="AX266" s="117">
        <v>55</v>
      </c>
      <c r="AY266" s="117">
        <v>5</v>
      </c>
      <c r="AZ266" s="117">
        <v>4332</v>
      </c>
      <c r="BA266" s="117">
        <v>463</v>
      </c>
      <c r="BB266" s="117">
        <v>4872</v>
      </c>
      <c r="BC266" s="117">
        <v>2</v>
      </c>
      <c r="BD266" s="117">
        <v>0</v>
      </c>
      <c r="BE266" s="117">
        <v>0</v>
      </c>
      <c r="BF266" s="117">
        <v>47</v>
      </c>
      <c r="BG266" s="117">
        <v>0</v>
      </c>
      <c r="BH266" s="117">
        <v>0</v>
      </c>
      <c r="BI266" s="117">
        <v>96.43</v>
      </c>
      <c r="BJ266" s="117">
        <v>92.73</v>
      </c>
      <c r="BK266" s="117">
        <v>30</v>
      </c>
    </row>
    <row r="267" spans="8:63" ht="15" customHeight="1">
      <c r="H267" s="117">
        <v>22</v>
      </c>
      <c r="I267" s="118">
        <v>45129</v>
      </c>
      <c r="J267" s="117" t="s">
        <v>137</v>
      </c>
      <c r="K267" s="117">
        <v>62</v>
      </c>
      <c r="L267" s="117">
        <v>57</v>
      </c>
      <c r="M267" s="117">
        <v>2</v>
      </c>
      <c r="N267" s="117">
        <v>12279</v>
      </c>
      <c r="O267" s="117">
        <v>5904</v>
      </c>
      <c r="P267" s="117">
        <v>3911</v>
      </c>
      <c r="Q267" s="117">
        <v>4955</v>
      </c>
      <c r="R267" s="117">
        <v>2562</v>
      </c>
      <c r="S267" s="117">
        <v>29611</v>
      </c>
      <c r="T267" s="117">
        <v>9182</v>
      </c>
      <c r="U267" s="117">
        <v>6294</v>
      </c>
      <c r="V267" s="117">
        <v>3911</v>
      </c>
      <c r="W267" s="117">
        <v>4955</v>
      </c>
      <c r="X267" s="117">
        <v>2151</v>
      </c>
      <c r="Y267" s="117">
        <v>0</v>
      </c>
      <c r="Z267" s="117">
        <v>390</v>
      </c>
      <c r="AA267" s="117">
        <v>26493</v>
      </c>
      <c r="AB267" s="117">
        <v>124730</v>
      </c>
      <c r="AC267" s="117">
        <v>102212</v>
      </c>
      <c r="AD267" s="117">
        <v>66358</v>
      </c>
      <c r="AE267" s="117">
        <v>93560</v>
      </c>
      <c r="AF267" s="117">
        <v>0</v>
      </c>
      <c r="AG267" s="117">
        <v>2911</v>
      </c>
      <c r="AH267" s="117">
        <v>52951</v>
      </c>
      <c r="AI267" s="117">
        <v>439811</v>
      </c>
      <c r="AJ267" s="117">
        <v>13.58</v>
      </c>
      <c r="AK267" s="117">
        <v>18.2</v>
      </c>
      <c r="AL267" s="117">
        <v>16.600000000000001</v>
      </c>
      <c r="AM267" s="117">
        <v>0</v>
      </c>
      <c r="AN267" s="117">
        <v>3097</v>
      </c>
      <c r="AO267" s="117">
        <v>11.85</v>
      </c>
      <c r="AP267" s="117">
        <v>236</v>
      </c>
      <c r="AQ267" s="117">
        <v>11549</v>
      </c>
      <c r="AR267" s="117">
        <v>19870</v>
      </c>
      <c r="AS267" s="117">
        <v>2</v>
      </c>
      <c r="AT267" s="117">
        <v>4370</v>
      </c>
      <c r="AU267" s="117">
        <v>140495</v>
      </c>
      <c r="AV267" s="117">
        <v>87.72</v>
      </c>
      <c r="AW267" s="117">
        <v>133</v>
      </c>
      <c r="AX267" s="117">
        <v>92</v>
      </c>
      <c r="AY267" s="117">
        <v>18</v>
      </c>
      <c r="AZ267" s="117">
        <v>6977</v>
      </c>
      <c r="BA267" s="117">
        <v>462</v>
      </c>
      <c r="BB267" s="117">
        <v>7376</v>
      </c>
      <c r="BC267" s="117">
        <v>0</v>
      </c>
      <c r="BD267" s="117">
        <v>5.2</v>
      </c>
      <c r="BE267" s="117">
        <v>0</v>
      </c>
      <c r="BF267" s="117">
        <v>57</v>
      </c>
      <c r="BG267" s="117">
        <v>0</v>
      </c>
      <c r="BH267" s="117">
        <v>0</v>
      </c>
      <c r="BI267" s="117">
        <v>93.75</v>
      </c>
      <c r="BJ267" s="117">
        <v>85.37</v>
      </c>
      <c r="BK267" s="117">
        <v>26</v>
      </c>
    </row>
    <row r="268" spans="8:63" ht="15" customHeight="1">
      <c r="H268" s="117">
        <v>23</v>
      </c>
      <c r="I268" s="118">
        <v>45130</v>
      </c>
      <c r="J268" s="117" t="s">
        <v>137</v>
      </c>
      <c r="K268" s="117">
        <v>62</v>
      </c>
      <c r="L268" s="117">
        <v>55</v>
      </c>
      <c r="M268" s="117">
        <v>2</v>
      </c>
      <c r="N268" s="117">
        <v>12279</v>
      </c>
      <c r="O268" s="117">
        <v>5904</v>
      </c>
      <c r="P268" s="117">
        <v>3911</v>
      </c>
      <c r="Q268" s="117">
        <v>4955</v>
      </c>
      <c r="R268" s="117">
        <v>2562</v>
      </c>
      <c r="S268" s="117">
        <v>29611</v>
      </c>
      <c r="T268" s="117">
        <v>7799</v>
      </c>
      <c r="U268" s="117">
        <v>6136</v>
      </c>
      <c r="V268" s="117">
        <v>3911</v>
      </c>
      <c r="W268" s="117">
        <v>4955</v>
      </c>
      <c r="X268" s="117">
        <v>2278</v>
      </c>
      <c r="Y268" s="117">
        <v>0</v>
      </c>
      <c r="Z268" s="117">
        <v>232</v>
      </c>
      <c r="AA268" s="117">
        <v>25079</v>
      </c>
      <c r="AB268" s="117">
        <v>62411</v>
      </c>
      <c r="AC268" s="117">
        <v>127806</v>
      </c>
      <c r="AD268" s="117">
        <v>95550</v>
      </c>
      <c r="AE268" s="117">
        <v>104163</v>
      </c>
      <c r="AF268" s="117">
        <v>0</v>
      </c>
      <c r="AG268" s="117">
        <v>1784</v>
      </c>
      <c r="AH268" s="117">
        <v>69181</v>
      </c>
      <c r="AI268" s="117">
        <v>459111</v>
      </c>
      <c r="AJ268" s="117">
        <v>8</v>
      </c>
      <c r="AK268" s="117">
        <v>22.96</v>
      </c>
      <c r="AL268" s="117">
        <v>18.309999999999999</v>
      </c>
      <c r="AM268" s="117">
        <v>2407</v>
      </c>
      <c r="AN268" s="117">
        <v>4480</v>
      </c>
      <c r="AO268" s="117">
        <v>16.09</v>
      </c>
      <c r="AP268" s="117">
        <v>195</v>
      </c>
      <c r="AQ268" s="117">
        <v>2415</v>
      </c>
      <c r="AR268" s="117">
        <v>4249</v>
      </c>
      <c r="AS268" s="117">
        <v>0</v>
      </c>
      <c r="AT268" s="117">
        <v>4625</v>
      </c>
      <c r="AU268" s="117">
        <v>165272</v>
      </c>
      <c r="AV268" s="117">
        <v>91.58</v>
      </c>
      <c r="AW268" s="117">
        <v>130</v>
      </c>
      <c r="AX268" s="117">
        <v>58</v>
      </c>
      <c r="AY268" s="117">
        <v>2</v>
      </c>
      <c r="AZ268" s="117">
        <v>6132</v>
      </c>
      <c r="BA268" s="117">
        <v>266</v>
      </c>
      <c r="BB268" s="117">
        <v>5429</v>
      </c>
      <c r="BC268" s="117">
        <v>0</v>
      </c>
      <c r="BD268" s="117">
        <v>14.2</v>
      </c>
      <c r="BE268" s="117">
        <v>7.5</v>
      </c>
      <c r="BF268" s="117">
        <v>55</v>
      </c>
      <c r="BG268" s="117">
        <v>0</v>
      </c>
      <c r="BH268" s="117">
        <v>0</v>
      </c>
      <c r="BI268" s="117">
        <v>96.77</v>
      </c>
      <c r="BJ268" s="117">
        <v>89.06</v>
      </c>
      <c r="BK268" s="117">
        <v>24</v>
      </c>
    </row>
    <row r="269" spans="8:63" ht="15" customHeight="1">
      <c r="H269" s="117">
        <v>24</v>
      </c>
      <c r="I269" s="118">
        <v>45131</v>
      </c>
      <c r="J269" s="117" t="s">
        <v>137</v>
      </c>
      <c r="K269" s="117">
        <v>62</v>
      </c>
      <c r="L269" s="117">
        <v>60</v>
      </c>
      <c r="M269" s="117">
        <v>2</v>
      </c>
      <c r="N269" s="117">
        <v>12279</v>
      </c>
      <c r="O269" s="117">
        <v>5904</v>
      </c>
      <c r="P269" s="117">
        <v>3911</v>
      </c>
      <c r="Q269" s="117">
        <v>4955</v>
      </c>
      <c r="R269" s="117">
        <v>2562</v>
      </c>
      <c r="S269" s="117">
        <v>29611</v>
      </c>
      <c r="T269" s="117">
        <v>10289</v>
      </c>
      <c r="U269" s="117">
        <v>6136</v>
      </c>
      <c r="V269" s="117">
        <v>3911</v>
      </c>
      <c r="W269" s="117">
        <v>4955</v>
      </c>
      <c r="X269" s="117">
        <v>2278</v>
      </c>
      <c r="Y269" s="117">
        <v>0</v>
      </c>
      <c r="Z269" s="117">
        <v>232</v>
      </c>
      <c r="AA269" s="117">
        <v>27569</v>
      </c>
      <c r="AB269" s="117">
        <v>114744</v>
      </c>
      <c r="AC269" s="117">
        <v>142557</v>
      </c>
      <c r="AD269" s="117">
        <v>78357</v>
      </c>
      <c r="AE269" s="117">
        <v>102550</v>
      </c>
      <c r="AF269" s="117">
        <v>0</v>
      </c>
      <c r="AG269" s="117">
        <v>1336</v>
      </c>
      <c r="AH269" s="117">
        <v>49658</v>
      </c>
      <c r="AI269" s="117">
        <v>487866</v>
      </c>
      <c r="AJ269" s="117">
        <v>11.15</v>
      </c>
      <c r="AK269" s="117">
        <v>21.59</v>
      </c>
      <c r="AL269" s="117">
        <v>17.7</v>
      </c>
      <c r="AM269" s="117">
        <v>0</v>
      </c>
      <c r="AN269" s="117">
        <v>1990</v>
      </c>
      <c r="AO269" s="117">
        <v>7.68</v>
      </c>
      <c r="AP269" s="117">
        <v>247</v>
      </c>
      <c r="AQ269" s="117">
        <v>9570</v>
      </c>
      <c r="AR269" s="117">
        <v>17344</v>
      </c>
      <c r="AS269" s="117">
        <v>2</v>
      </c>
      <c r="AT269" s="117">
        <v>5230</v>
      </c>
      <c r="AU269" s="117">
        <v>130747</v>
      </c>
      <c r="AV269" s="117">
        <v>93.97</v>
      </c>
      <c r="AW269" s="117">
        <v>346</v>
      </c>
      <c r="AX269" s="117">
        <v>91</v>
      </c>
      <c r="AY269" s="117">
        <v>6</v>
      </c>
      <c r="AZ269" s="117">
        <v>6755</v>
      </c>
      <c r="BA269" s="117">
        <v>413</v>
      </c>
      <c r="BB269" s="117">
        <v>7743</v>
      </c>
      <c r="BC269" s="117">
        <v>2</v>
      </c>
      <c r="BD269" s="117">
        <v>8.25</v>
      </c>
      <c r="BE269" s="117">
        <v>4.0999999999999996</v>
      </c>
      <c r="BF269" s="117">
        <v>60</v>
      </c>
      <c r="BG269" s="117">
        <v>0</v>
      </c>
      <c r="BH269" s="117">
        <v>0</v>
      </c>
      <c r="BI269" s="117">
        <v>96.88</v>
      </c>
      <c r="BJ269" s="117">
        <v>92.86</v>
      </c>
      <c r="BK269" s="117">
        <v>24</v>
      </c>
    </row>
    <row r="270" spans="8:63" ht="15" customHeight="1">
      <c r="H270" s="117">
        <v>25</v>
      </c>
      <c r="I270" s="118">
        <v>45132</v>
      </c>
      <c r="J270" s="117" t="s">
        <v>137</v>
      </c>
      <c r="K270" s="117">
        <v>62</v>
      </c>
      <c r="L270" s="117">
        <v>60</v>
      </c>
      <c r="M270" s="117">
        <v>2</v>
      </c>
      <c r="N270" s="117">
        <v>12279</v>
      </c>
      <c r="O270" s="117">
        <v>5904</v>
      </c>
      <c r="P270" s="117">
        <v>3911</v>
      </c>
      <c r="Q270" s="117">
        <v>4955</v>
      </c>
      <c r="R270" s="117">
        <v>2562</v>
      </c>
      <c r="S270" s="117">
        <v>29611</v>
      </c>
      <c r="T270" s="117">
        <v>10323</v>
      </c>
      <c r="U270" s="117">
        <v>6136</v>
      </c>
      <c r="V270" s="117">
        <v>3911</v>
      </c>
      <c r="W270" s="117">
        <v>4955</v>
      </c>
      <c r="X270" s="117">
        <v>2562</v>
      </c>
      <c r="Y270" s="117">
        <v>0</v>
      </c>
      <c r="Z270" s="117">
        <v>232</v>
      </c>
      <c r="AA270" s="117">
        <v>27887</v>
      </c>
      <c r="AB270" s="117">
        <v>134117</v>
      </c>
      <c r="AC270" s="117">
        <v>121829</v>
      </c>
      <c r="AD270" s="117">
        <v>66307</v>
      </c>
      <c r="AE270" s="117">
        <v>102983</v>
      </c>
      <c r="AF270" s="117">
        <v>0</v>
      </c>
      <c r="AG270" s="117">
        <v>392</v>
      </c>
      <c r="AH270" s="117">
        <v>65310</v>
      </c>
      <c r="AI270" s="117">
        <v>490546</v>
      </c>
      <c r="AJ270" s="117">
        <v>12.99</v>
      </c>
      <c r="AK270" s="117">
        <v>20.29</v>
      </c>
      <c r="AL270" s="117">
        <v>17.59</v>
      </c>
      <c r="AM270" s="117">
        <v>0</v>
      </c>
      <c r="AN270" s="117">
        <v>1956</v>
      </c>
      <c r="AO270" s="117">
        <v>6.61</v>
      </c>
      <c r="AP270" s="117">
        <v>247</v>
      </c>
      <c r="AQ270" s="117">
        <v>19135</v>
      </c>
      <c r="AR270" s="117">
        <v>29148</v>
      </c>
      <c r="AS270" s="117">
        <v>1</v>
      </c>
      <c r="AT270" s="117">
        <v>5380</v>
      </c>
      <c r="AU270" s="117">
        <v>119377</v>
      </c>
      <c r="AV270" s="117">
        <v>87.07</v>
      </c>
      <c r="AW270" s="117">
        <v>135</v>
      </c>
      <c r="AX270" s="117">
        <v>165</v>
      </c>
      <c r="AY270" s="117">
        <v>8</v>
      </c>
      <c r="AZ270" s="117">
        <v>8382</v>
      </c>
      <c r="BA270" s="117">
        <v>282</v>
      </c>
      <c r="BB270" s="117">
        <v>8744</v>
      </c>
      <c r="BC270" s="117">
        <v>0</v>
      </c>
      <c r="BD270" s="117">
        <v>23.25</v>
      </c>
      <c r="BE270" s="117">
        <v>7.05</v>
      </c>
      <c r="BF270" s="117">
        <v>60</v>
      </c>
      <c r="BG270" s="117">
        <v>0</v>
      </c>
      <c r="BH270" s="117">
        <v>0</v>
      </c>
      <c r="BI270" s="117">
        <v>90.63</v>
      </c>
      <c r="BJ270" s="117">
        <v>85.71</v>
      </c>
      <c r="BK270" s="117">
        <v>24</v>
      </c>
    </row>
    <row r="271" spans="8:63" ht="15" customHeight="1">
      <c r="H271" s="117">
        <v>26</v>
      </c>
      <c r="I271" s="118">
        <v>45133</v>
      </c>
      <c r="J271" s="117" t="s">
        <v>137</v>
      </c>
      <c r="K271" s="117">
        <v>62</v>
      </c>
      <c r="L271" s="117">
        <v>51</v>
      </c>
      <c r="M271" s="117">
        <v>0</v>
      </c>
      <c r="N271" s="117">
        <v>12279</v>
      </c>
      <c r="O271" s="117">
        <v>5904</v>
      </c>
      <c r="P271" s="117">
        <v>3911</v>
      </c>
      <c r="Q271" s="117">
        <v>4955</v>
      </c>
      <c r="R271" s="117">
        <v>2562</v>
      </c>
      <c r="S271" s="117">
        <v>29611</v>
      </c>
      <c r="T271" s="117">
        <v>7230</v>
      </c>
      <c r="U271" s="117">
        <v>5333</v>
      </c>
      <c r="V271" s="117">
        <v>3911</v>
      </c>
      <c r="W271" s="117">
        <v>4955</v>
      </c>
      <c r="X271" s="117">
        <v>2562</v>
      </c>
      <c r="Y271" s="117">
        <v>0</v>
      </c>
      <c r="Z271" s="117">
        <v>0</v>
      </c>
      <c r="AA271" s="117">
        <v>23991</v>
      </c>
      <c r="AB271" s="117">
        <v>147266</v>
      </c>
      <c r="AC271" s="117">
        <v>128491</v>
      </c>
      <c r="AD271" s="117">
        <v>88659</v>
      </c>
      <c r="AE271" s="117">
        <v>90770</v>
      </c>
      <c r="AF271" s="117">
        <v>0</v>
      </c>
      <c r="AG271" s="117">
        <v>0</v>
      </c>
      <c r="AH271" s="117">
        <v>73397</v>
      </c>
      <c r="AI271" s="117">
        <v>528583</v>
      </c>
      <c r="AJ271" s="117">
        <v>20.37</v>
      </c>
      <c r="AK271" s="117">
        <v>22.75</v>
      </c>
      <c r="AL271" s="117">
        <v>22.03</v>
      </c>
      <c r="AM271" s="117">
        <v>0</v>
      </c>
      <c r="AN271" s="117">
        <v>5620</v>
      </c>
      <c r="AO271" s="117">
        <v>18.98</v>
      </c>
      <c r="AP271" s="117">
        <v>185</v>
      </c>
      <c r="AQ271" s="117">
        <v>24387</v>
      </c>
      <c r="AR271" s="117">
        <v>17090</v>
      </c>
      <c r="AS271" s="117">
        <v>12</v>
      </c>
      <c r="AT271" s="117">
        <v>5200</v>
      </c>
      <c r="AU271" s="117">
        <v>30071</v>
      </c>
      <c r="AV271" s="117">
        <v>98.11</v>
      </c>
      <c r="AW271" s="117">
        <v>113</v>
      </c>
      <c r="AX271" s="117">
        <v>65</v>
      </c>
      <c r="AY271" s="117">
        <v>10</v>
      </c>
      <c r="AZ271" s="117">
        <v>0</v>
      </c>
      <c r="BA271" s="117">
        <v>764</v>
      </c>
      <c r="BB271" s="117">
        <v>10274</v>
      </c>
      <c r="BC271" s="117">
        <v>4</v>
      </c>
      <c r="BD271" s="117">
        <v>4.5</v>
      </c>
      <c r="BE271" s="117">
        <v>0</v>
      </c>
      <c r="BF271" s="117">
        <v>71</v>
      </c>
      <c r="BG271" s="117">
        <v>0</v>
      </c>
      <c r="BH271" s="117">
        <v>0</v>
      </c>
      <c r="BI271" s="117">
        <v>96.88</v>
      </c>
      <c r="BJ271" s="117">
        <v>97.06</v>
      </c>
      <c r="BK271" s="117">
        <v>0</v>
      </c>
    </row>
    <row r="272" spans="8:63" ht="15" customHeight="1">
      <c r="H272" s="117">
        <v>27</v>
      </c>
      <c r="I272" s="118">
        <v>45134</v>
      </c>
      <c r="J272" s="117" t="s">
        <v>137</v>
      </c>
      <c r="K272" s="117">
        <v>62</v>
      </c>
      <c r="L272" s="117">
        <v>39</v>
      </c>
      <c r="M272" s="117">
        <v>0</v>
      </c>
      <c r="N272" s="117">
        <v>12279</v>
      </c>
      <c r="O272" s="117">
        <v>5904</v>
      </c>
      <c r="P272" s="117">
        <v>3911</v>
      </c>
      <c r="Q272" s="117">
        <v>4955</v>
      </c>
      <c r="R272" s="117">
        <v>2562</v>
      </c>
      <c r="S272" s="117">
        <v>29611</v>
      </c>
      <c r="T272" s="117">
        <v>3234</v>
      </c>
      <c r="U272" s="117">
        <v>4763</v>
      </c>
      <c r="V272" s="117">
        <v>3911</v>
      </c>
      <c r="W272" s="117">
        <v>4955</v>
      </c>
      <c r="X272" s="117">
        <v>2562</v>
      </c>
      <c r="Y272" s="117">
        <v>0</v>
      </c>
      <c r="Z272" s="117">
        <v>0</v>
      </c>
      <c r="AA272" s="117">
        <v>19425</v>
      </c>
      <c r="AB272" s="117">
        <v>52984</v>
      </c>
      <c r="AC272" s="117">
        <v>75371</v>
      </c>
      <c r="AD272" s="117">
        <v>75711</v>
      </c>
      <c r="AE272" s="117">
        <v>124942</v>
      </c>
      <c r="AF272" s="117">
        <v>0</v>
      </c>
      <c r="AG272" s="117">
        <v>0</v>
      </c>
      <c r="AH272" s="117">
        <v>95789</v>
      </c>
      <c r="AI272" s="117">
        <v>424797</v>
      </c>
      <c r="AJ272" s="117">
        <v>16.38</v>
      </c>
      <c r="AK272" s="117">
        <v>22.96</v>
      </c>
      <c r="AL272" s="117">
        <v>21.87</v>
      </c>
      <c r="AM272" s="117">
        <v>0</v>
      </c>
      <c r="AN272" s="117">
        <v>10186</v>
      </c>
      <c r="AO272" s="117">
        <v>34.4</v>
      </c>
      <c r="AP272" s="117">
        <v>119</v>
      </c>
      <c r="AQ272" s="117">
        <v>7784</v>
      </c>
      <c r="AR272" s="117">
        <v>13927</v>
      </c>
      <c r="AS272" s="117">
        <v>8</v>
      </c>
      <c r="AT272" s="117">
        <v>4190</v>
      </c>
      <c r="AU272" s="117">
        <v>137055</v>
      </c>
      <c r="AV272" s="117">
        <v>92.54</v>
      </c>
      <c r="AW272" s="117">
        <v>250</v>
      </c>
      <c r="AX272" s="117">
        <v>149</v>
      </c>
      <c r="AY272" s="117">
        <v>21</v>
      </c>
      <c r="AZ272" s="117">
        <v>9332</v>
      </c>
      <c r="BA272" s="117">
        <v>317</v>
      </c>
      <c r="BB272" s="117">
        <v>5984</v>
      </c>
      <c r="BC272" s="117">
        <v>0</v>
      </c>
      <c r="BD272" s="117">
        <v>0</v>
      </c>
      <c r="BE272" s="117">
        <v>0</v>
      </c>
      <c r="BF272" s="117">
        <v>59</v>
      </c>
      <c r="BG272" s="117">
        <v>0</v>
      </c>
      <c r="BH272" s="117">
        <v>0</v>
      </c>
      <c r="BI272" s="117">
        <v>96.67</v>
      </c>
      <c r="BJ272" s="117">
        <v>89.19</v>
      </c>
      <c r="BK272" s="117">
        <v>0</v>
      </c>
    </row>
    <row r="273" spans="8:63" ht="15" customHeight="1">
      <c r="H273" s="117">
        <v>28</v>
      </c>
      <c r="I273" s="118">
        <v>45135</v>
      </c>
      <c r="J273" s="117" t="s">
        <v>137</v>
      </c>
      <c r="K273" s="117">
        <v>62</v>
      </c>
      <c r="L273" s="117">
        <v>55</v>
      </c>
      <c r="M273" s="117">
        <v>1</v>
      </c>
      <c r="N273" s="117">
        <v>12279</v>
      </c>
      <c r="O273" s="117">
        <v>5904</v>
      </c>
      <c r="P273" s="117">
        <v>3911</v>
      </c>
      <c r="Q273" s="117">
        <v>4955</v>
      </c>
      <c r="R273" s="117">
        <v>2562</v>
      </c>
      <c r="S273" s="117">
        <v>29611</v>
      </c>
      <c r="T273" s="117">
        <v>9045</v>
      </c>
      <c r="U273" s="117">
        <v>5526</v>
      </c>
      <c r="V273" s="117">
        <v>3911</v>
      </c>
      <c r="W273" s="117">
        <v>4955</v>
      </c>
      <c r="X273" s="117">
        <v>2562</v>
      </c>
      <c r="Y273" s="117">
        <v>0</v>
      </c>
      <c r="Z273" s="117">
        <v>192</v>
      </c>
      <c r="AA273" s="117">
        <v>25999</v>
      </c>
      <c r="AB273" s="117">
        <v>123361</v>
      </c>
      <c r="AC273" s="117">
        <v>125525</v>
      </c>
      <c r="AD273" s="117">
        <v>96730</v>
      </c>
      <c r="AE273" s="117">
        <v>120128</v>
      </c>
      <c r="AF273" s="117">
        <v>0</v>
      </c>
      <c r="AG273" s="117">
        <v>4858</v>
      </c>
      <c r="AH273" s="117">
        <v>79531</v>
      </c>
      <c r="AI273" s="117">
        <v>545275</v>
      </c>
      <c r="AJ273" s="117">
        <v>13.64</v>
      </c>
      <c r="AK273" s="117">
        <v>24.89</v>
      </c>
      <c r="AL273" s="117">
        <v>20.97</v>
      </c>
      <c r="AM273" s="117">
        <v>0</v>
      </c>
      <c r="AN273" s="117">
        <v>3804</v>
      </c>
      <c r="AO273" s="117">
        <v>12.85</v>
      </c>
      <c r="AP273" s="117">
        <v>211</v>
      </c>
      <c r="AQ273" s="117">
        <v>16715</v>
      </c>
      <c r="AR273" s="117">
        <v>18782</v>
      </c>
      <c r="AS273" s="117">
        <v>0</v>
      </c>
      <c r="AT273" s="117">
        <v>4890</v>
      </c>
      <c r="AU273" s="117">
        <v>160906</v>
      </c>
      <c r="AV273" s="117">
        <v>0</v>
      </c>
      <c r="AW273" s="117">
        <v>1040</v>
      </c>
      <c r="AX273" s="117">
        <v>159</v>
      </c>
      <c r="AY273" s="117">
        <v>25</v>
      </c>
      <c r="AZ273" s="117">
        <v>8842</v>
      </c>
      <c r="BA273" s="117">
        <v>298</v>
      </c>
      <c r="BB273" s="117">
        <v>9587</v>
      </c>
      <c r="BC273" s="117">
        <v>0</v>
      </c>
      <c r="BD273" s="117">
        <v>9.25</v>
      </c>
      <c r="BE273" s="117">
        <v>0</v>
      </c>
      <c r="BF273" s="117">
        <v>75</v>
      </c>
      <c r="BG273" s="117">
        <v>0</v>
      </c>
      <c r="BH273" s="117">
        <v>0</v>
      </c>
      <c r="BI273" s="117">
        <v>0</v>
      </c>
      <c r="BJ273" s="117">
        <v>0</v>
      </c>
      <c r="BK273" s="117">
        <v>4</v>
      </c>
    </row>
    <row r="274" spans="8:63" ht="15" customHeight="1">
      <c r="H274" s="117">
        <v>29</v>
      </c>
      <c r="I274" s="118">
        <v>45136</v>
      </c>
      <c r="J274" s="117" t="s">
        <v>137</v>
      </c>
      <c r="K274" s="117">
        <v>62</v>
      </c>
      <c r="L274" s="117">
        <v>57</v>
      </c>
      <c r="M274" s="117">
        <v>1</v>
      </c>
      <c r="N274" s="117">
        <v>12279</v>
      </c>
      <c r="O274" s="117">
        <v>5904</v>
      </c>
      <c r="P274" s="117">
        <v>3911</v>
      </c>
      <c r="Q274" s="117">
        <v>4955</v>
      </c>
      <c r="R274" s="117">
        <v>2562</v>
      </c>
      <c r="S274" s="117">
        <v>29611</v>
      </c>
      <c r="T274" s="117">
        <v>9486</v>
      </c>
      <c r="U274" s="117">
        <v>6244</v>
      </c>
      <c r="V274" s="117">
        <v>3911</v>
      </c>
      <c r="W274" s="117">
        <v>4955</v>
      </c>
      <c r="X274" s="117">
        <v>2562</v>
      </c>
      <c r="Y274" s="117">
        <v>0</v>
      </c>
      <c r="Z274" s="117">
        <v>340</v>
      </c>
      <c r="AA274" s="117">
        <v>27158</v>
      </c>
      <c r="AB274" s="117">
        <v>136965</v>
      </c>
      <c r="AC274" s="117">
        <v>125890</v>
      </c>
      <c r="AD274" s="117">
        <v>85323</v>
      </c>
      <c r="AE274" s="117">
        <v>115339</v>
      </c>
      <c r="AF274" s="117">
        <v>0</v>
      </c>
      <c r="AG274" s="117">
        <v>3164</v>
      </c>
      <c r="AH274" s="117">
        <v>85637</v>
      </c>
      <c r="AI274" s="117">
        <v>549154</v>
      </c>
      <c r="AJ274" s="117">
        <v>14.44</v>
      </c>
      <c r="AK274" s="117">
        <v>23.32</v>
      </c>
      <c r="AL274" s="117">
        <v>20.22</v>
      </c>
      <c r="AM274" s="117">
        <v>2022</v>
      </c>
      <c r="AN274" s="117">
        <v>2793</v>
      </c>
      <c r="AO274" s="117">
        <v>9.43</v>
      </c>
      <c r="AP274" s="117">
        <v>205</v>
      </c>
      <c r="AQ274" s="117">
        <v>6208</v>
      </c>
      <c r="AR274" s="117">
        <v>14745</v>
      </c>
      <c r="AS274" s="117">
        <v>0</v>
      </c>
      <c r="AT274" s="117">
        <v>4950</v>
      </c>
      <c r="AU274" s="117">
        <v>160393</v>
      </c>
      <c r="AV274" s="117">
        <v>96.88</v>
      </c>
      <c r="AW274" s="117">
        <v>265</v>
      </c>
      <c r="AX274" s="117">
        <v>138</v>
      </c>
      <c r="AY274" s="117">
        <v>18</v>
      </c>
      <c r="AZ274" s="117">
        <v>8314</v>
      </c>
      <c r="BA274" s="117">
        <v>606</v>
      </c>
      <c r="BB274" s="117">
        <v>9380</v>
      </c>
      <c r="BC274" s="117">
        <v>1</v>
      </c>
      <c r="BD274" s="117">
        <v>5.0999999999999996</v>
      </c>
      <c r="BE274" s="117">
        <v>0</v>
      </c>
      <c r="BF274" s="117">
        <v>57</v>
      </c>
      <c r="BG274" s="117">
        <v>0</v>
      </c>
      <c r="BH274" s="117">
        <v>0</v>
      </c>
      <c r="BI274" s="117">
        <v>100</v>
      </c>
      <c r="BJ274" s="117">
        <v>95.31</v>
      </c>
      <c r="BK274" s="117">
        <v>10</v>
      </c>
    </row>
    <row r="275" spans="8:63" ht="15" customHeight="1">
      <c r="H275" s="119"/>
      <c r="I275" s="119" t="s">
        <v>161</v>
      </c>
      <c r="J275" s="119"/>
      <c r="K275" s="119">
        <v>1798</v>
      </c>
      <c r="L275" s="119">
        <v>1607</v>
      </c>
      <c r="M275" s="119">
        <v>20</v>
      </c>
      <c r="N275" s="119">
        <v>356091</v>
      </c>
      <c r="O275" s="119">
        <v>171216</v>
      </c>
      <c r="P275" s="119">
        <v>113419</v>
      </c>
      <c r="Q275" s="119">
        <v>143695</v>
      </c>
      <c r="R275" s="119">
        <v>74298</v>
      </c>
      <c r="S275" s="119">
        <v>858719</v>
      </c>
      <c r="T275" s="119">
        <v>265506</v>
      </c>
      <c r="U275" s="119">
        <v>166707</v>
      </c>
      <c r="V275" s="119">
        <v>113239</v>
      </c>
      <c r="W275" s="119">
        <v>143695</v>
      </c>
      <c r="X275" s="119">
        <v>70544</v>
      </c>
      <c r="Y275" s="119">
        <v>0</v>
      </c>
      <c r="Z275" s="119">
        <v>4164</v>
      </c>
      <c r="AA275" s="119">
        <v>759691</v>
      </c>
      <c r="AB275" s="119">
        <v>4185794</v>
      </c>
      <c r="AC275" s="119">
        <v>4200875</v>
      </c>
      <c r="AD275" s="119">
        <v>2522332</v>
      </c>
      <c r="AE275" s="119">
        <v>3215431</v>
      </c>
      <c r="AF275" s="119">
        <v>0</v>
      </c>
      <c r="AG275" s="119">
        <v>76976</v>
      </c>
      <c r="AH275" s="119">
        <v>2130436</v>
      </c>
      <c r="AI275" s="119">
        <v>16254868</v>
      </c>
      <c r="AJ275" s="119">
        <v>15.77</v>
      </c>
      <c r="AK275" s="119">
        <v>23.46</v>
      </c>
      <c r="AL275" s="119">
        <v>21.4</v>
      </c>
      <c r="AM275" s="119">
        <v>11584</v>
      </c>
      <c r="AN275" s="119">
        <v>99280</v>
      </c>
      <c r="AO275" s="119">
        <v>11.56</v>
      </c>
      <c r="AP275" s="119">
        <v>6001</v>
      </c>
      <c r="AQ275" s="119">
        <v>626421</v>
      </c>
      <c r="AR275" s="119">
        <v>970703</v>
      </c>
      <c r="AS275" s="119">
        <v>339</v>
      </c>
      <c r="AT275" s="119">
        <v>147685</v>
      </c>
      <c r="AU275" s="119">
        <v>3519284</v>
      </c>
      <c r="AV275" s="119">
        <v>91.14</v>
      </c>
      <c r="AW275" s="119">
        <v>6153</v>
      </c>
      <c r="AX275" s="119">
        <v>4074</v>
      </c>
      <c r="AY275" s="119">
        <v>602</v>
      </c>
      <c r="AZ275" s="119">
        <v>170980</v>
      </c>
      <c r="BA275" s="119">
        <v>15002</v>
      </c>
      <c r="BB275" s="119">
        <v>270266</v>
      </c>
      <c r="BC275" s="119">
        <v>98</v>
      </c>
      <c r="BD275" s="119">
        <v>225.7</v>
      </c>
      <c r="BE275" s="119">
        <v>225.05</v>
      </c>
      <c r="BF275" s="119">
        <v>1665</v>
      </c>
      <c r="BG275" s="119">
        <v>0</v>
      </c>
      <c r="BH275" s="119">
        <v>1</v>
      </c>
      <c r="BI275" s="119"/>
      <c r="BJ275" s="119"/>
      <c r="BK275" s="119">
        <v>204</v>
      </c>
    </row>
  </sheetData>
  <mergeCells count="7">
    <mergeCell ref="U92:X92"/>
    <mergeCell ref="A1:G1"/>
    <mergeCell ref="A32:C32"/>
    <mergeCell ref="Q40:R40"/>
    <mergeCell ref="T40:U40"/>
    <mergeCell ref="U83:X83"/>
    <mergeCell ref="U84:X84"/>
  </mergeCells>
  <printOptions horizontalCentered="1"/>
  <pageMargins left="0.23622047244094491" right="0.23622047244094491" top="0.74803149606299213" bottom="1.7322834645669292" header="0.31496062992125984" footer="0.31496062992125984"/>
  <pageSetup paperSize="9" scale="90" orientation="portrait" r:id="rId1"/>
  <legacyDrawing r:id="rId2"/>
  <controls>
    <control shapeId="5121" r:id="rId3" name="Control 1"/>
    <control shapeId="5122" r:id="rId4" name="Control 2"/>
    <control shapeId="5123" r:id="rId5" name="Control 3"/>
    <control shapeId="5124" r:id="rId6" name="Control 4"/>
    <control shapeId="5125" r:id="rId7" name="Control 5"/>
    <control shapeId="5126" r:id="rId8" name="Control 6"/>
    <control shapeId="5127" r:id="rId9" name="Control 7"/>
    <control shapeId="5128" r:id="rId10" name="Control 8"/>
    <control shapeId="5129" r:id="rId11" name="Control 9"/>
    <control shapeId="5130" r:id="rId12" name="Control 10"/>
    <control shapeId="5131" r:id="rId13" name="Control 11"/>
    <control shapeId="5132" r:id="rId14" name="Control 12"/>
    <control shapeId="5133" r:id="rId15" name="Control 13"/>
    <control shapeId="5134" r:id="rId16" name="Control 14"/>
    <control shapeId="5135" r:id="rId17" name="Control 15"/>
    <control shapeId="5136" r:id="rId18" name="Control 16"/>
    <control shapeId="5137" r:id="rId19" name="Control 17"/>
    <control shapeId="5138" r:id="rId20" name="Control 18"/>
    <control shapeId="5139" r:id="rId21" name="Control 19"/>
    <control shapeId="5140" r:id="rId22" name="Control 20"/>
    <control shapeId="5141" r:id="rId23" name="Control 21"/>
    <control shapeId="5142" r:id="rId24" name="Control 22"/>
    <control shapeId="5143" r:id="rId25" name="Control 23"/>
    <control shapeId="5144" r:id="rId26" name="Control 24"/>
    <control shapeId="5145" r:id="rId27" name="Control 25"/>
    <control shapeId="5146" r:id="rId28" name="Control 26"/>
    <control shapeId="5147" r:id="rId29" name="Control 27"/>
    <control shapeId="5148" r:id="rId30" name="Control 28"/>
    <control shapeId="5149" r:id="rId31" name="Control 29"/>
    <control shapeId="5150" r:id="rId32" name="Control 30"/>
    <control shapeId="5151" r:id="rId33" name="Control 31"/>
    <control shapeId="5152" r:id="rId34" name="Control 32"/>
    <control shapeId="5153" r:id="rId35" name="Control 33"/>
    <control shapeId="5154" r:id="rId36" name="Control 34"/>
    <control shapeId="5155" r:id="rId37" name="Control 35"/>
    <control shapeId="5156" r:id="rId38" name="Control 36"/>
    <control shapeId="5157" r:id="rId39" name="Control 37"/>
    <control shapeId="5158" r:id="rId40" name="Control 38"/>
    <control shapeId="5159" r:id="rId41" name="Control 39"/>
    <control shapeId="5160" r:id="rId42" name="Control 40"/>
    <control shapeId="5161" r:id="rId43" name="Control 41"/>
    <control shapeId="5162" r:id="rId44" name="Control 42"/>
    <control shapeId="5163" r:id="rId45" name="Control 43"/>
    <control shapeId="5164" r:id="rId46" name="Control 44"/>
    <control shapeId="5165" r:id="rId47" name="Control 45"/>
    <control shapeId="5166" r:id="rId48" name="Control 46"/>
    <control shapeId="5167" r:id="rId49" name="Control 47"/>
    <control shapeId="5168" r:id="rId50" name="Control 48"/>
    <control shapeId="5169" r:id="rId51" name="Control 49"/>
    <control shapeId="5170" r:id="rId52" name="Control 50"/>
    <control shapeId="5171" r:id="rId53" name="Control 51"/>
    <control shapeId="5172" r:id="rId54" name="Control 52"/>
    <control shapeId="5173" r:id="rId55" name="Control 53"/>
    <control shapeId="5174" r:id="rId56" name="Control 54"/>
    <control shapeId="5175" r:id="rId57" name="Control 55"/>
    <control shapeId="5176" r:id="rId58" name="Control 56"/>
    <control shapeId="5177" r:id="rId59" name="Control 57"/>
    <control shapeId="5178" r:id="rId60" name="Control 58"/>
    <control shapeId="5179" r:id="rId61" name="Control 59"/>
    <control shapeId="5180" r:id="rId62" name="Control 60"/>
    <control shapeId="5181" r:id="rId63" name="Control 61"/>
    <control shapeId="5182" r:id="rId64" name="Control 62"/>
    <control shapeId="5183" r:id="rId65" name="Control 63"/>
    <control shapeId="5184" r:id="rId66" name="Control 64"/>
    <control shapeId="5185" r:id="rId67" name="Control 65"/>
    <control shapeId="5186" r:id="rId68" name="Control 66"/>
    <control shapeId="5187" r:id="rId69" name="Control 67"/>
    <control shapeId="5188" r:id="rId70" name="Control 68"/>
    <control shapeId="5189" r:id="rId71" name="Control 69"/>
    <control shapeId="5190" r:id="rId72" name="Control 70"/>
    <control shapeId="5191" r:id="rId73" name="Control 71"/>
    <control shapeId="5192" r:id="rId74" name="Control 72"/>
    <control shapeId="5193" r:id="rId75" name="Control 73"/>
    <control shapeId="5194" r:id="rId76" name="Control 74"/>
    <control shapeId="5195" r:id="rId77" name="Control 75"/>
    <control shapeId="5196" r:id="rId78" name="Control 76"/>
    <control shapeId="5197" r:id="rId79" name="Control 77"/>
    <control shapeId="5198" r:id="rId80" name="Control 78"/>
    <control shapeId="5199" r:id="rId81" name="Control 79"/>
    <control shapeId="5200" r:id="rId82" name="Control 80"/>
    <control shapeId="5201" r:id="rId83" name="Control 81"/>
  </control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L18" sqref="L18:M18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378</v>
      </c>
      <c r="N2" s="531"/>
      <c r="O2" s="531"/>
      <c r="P2" s="274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272" t="s">
        <v>4</v>
      </c>
      <c r="C4" s="132">
        <v>259</v>
      </c>
      <c r="D4" s="132">
        <v>29615</v>
      </c>
      <c r="E4" s="133" t="s">
        <v>5</v>
      </c>
      <c r="F4" s="277">
        <v>62</v>
      </c>
      <c r="G4" s="272" t="s">
        <v>6</v>
      </c>
      <c r="H4" s="270">
        <v>388424</v>
      </c>
      <c r="I4" s="270"/>
      <c r="J4" s="272" t="s">
        <v>7</v>
      </c>
      <c r="K4" s="272" t="s">
        <v>8</v>
      </c>
      <c r="L4" s="272" t="s">
        <v>9</v>
      </c>
      <c r="M4" s="272" t="s">
        <v>10</v>
      </c>
      <c r="N4" s="134" t="s">
        <v>11</v>
      </c>
      <c r="O4" s="134" t="s">
        <v>12</v>
      </c>
      <c r="P4" s="272" t="s">
        <v>13</v>
      </c>
      <c r="Q4" s="135" t="s">
        <v>14</v>
      </c>
    </row>
    <row r="5" spans="1:24" ht="24.75" customHeight="1">
      <c r="A5" s="136"/>
      <c r="B5" s="272" t="s">
        <v>7</v>
      </c>
      <c r="C5" s="272" t="s">
        <v>15</v>
      </c>
      <c r="D5" s="272" t="s">
        <v>16</v>
      </c>
      <c r="E5" s="272" t="s">
        <v>17</v>
      </c>
      <c r="F5" s="137">
        <v>5</v>
      </c>
      <c r="G5" s="272" t="s">
        <v>18</v>
      </c>
      <c r="H5" s="270">
        <v>218575</v>
      </c>
      <c r="I5" s="270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272" t="s">
        <v>20</v>
      </c>
      <c r="C6" s="143"/>
      <c r="D6" s="143"/>
      <c r="E6" s="272" t="s">
        <v>21</v>
      </c>
      <c r="F6" s="144">
        <f>F4-F5</f>
        <v>57</v>
      </c>
      <c r="G6" s="272" t="s">
        <v>22</v>
      </c>
      <c r="H6" s="270">
        <v>2107</v>
      </c>
      <c r="I6" s="270"/>
      <c r="J6" s="138" t="s">
        <v>23</v>
      </c>
      <c r="K6" s="271">
        <v>10</v>
      </c>
      <c r="L6" s="271">
        <v>8</v>
      </c>
      <c r="M6" s="270">
        <v>13</v>
      </c>
      <c r="N6" s="145">
        <v>5</v>
      </c>
      <c r="O6" s="146">
        <v>10</v>
      </c>
      <c r="P6" s="146">
        <v>11</v>
      </c>
      <c r="Q6" s="142">
        <f t="shared" si="0"/>
        <v>57</v>
      </c>
    </row>
    <row r="7" spans="1:24" ht="18.75">
      <c r="B7" s="134" t="s">
        <v>24</v>
      </c>
      <c r="C7" s="270">
        <v>31</v>
      </c>
      <c r="D7" s="270">
        <v>2123</v>
      </c>
      <c r="E7" s="272" t="s">
        <v>25</v>
      </c>
      <c r="F7" s="277">
        <v>0</v>
      </c>
      <c r="G7" s="272" t="s">
        <v>26</v>
      </c>
      <c r="H7" s="270">
        <v>815</v>
      </c>
      <c r="I7" s="270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272" t="s">
        <v>28</v>
      </c>
      <c r="C8" s="148">
        <f>C4-C7</f>
        <v>228</v>
      </c>
      <c r="D8" s="148">
        <f>D4-D7</f>
        <v>27492</v>
      </c>
      <c r="E8" s="272" t="s">
        <v>29</v>
      </c>
      <c r="F8" s="144">
        <v>0</v>
      </c>
      <c r="G8" s="272" t="s">
        <v>30</v>
      </c>
      <c r="H8" s="270">
        <v>7650</v>
      </c>
      <c r="I8" s="270"/>
      <c r="J8" s="138" t="s">
        <v>31</v>
      </c>
      <c r="K8" s="271">
        <v>0</v>
      </c>
      <c r="L8" s="271">
        <v>0</v>
      </c>
      <c r="M8" s="271">
        <v>0</v>
      </c>
      <c r="N8" s="146">
        <v>0</v>
      </c>
      <c r="O8" s="146">
        <v>18</v>
      </c>
      <c r="P8" s="146">
        <v>13</v>
      </c>
      <c r="Q8" s="149">
        <f t="shared" si="0"/>
        <v>31</v>
      </c>
    </row>
    <row r="9" spans="1:24" ht="18" customHeight="1">
      <c r="B9" s="272" t="s">
        <v>25</v>
      </c>
      <c r="C9" s="270"/>
      <c r="D9" s="270"/>
      <c r="E9" s="272" t="s">
        <v>14</v>
      </c>
      <c r="F9" s="277">
        <f>SUM(F6:F8)</f>
        <v>57</v>
      </c>
      <c r="G9" s="272" t="s">
        <v>32</v>
      </c>
      <c r="H9" s="270">
        <v>634</v>
      </c>
      <c r="I9" s="270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272" t="s">
        <v>29</v>
      </c>
      <c r="C10" s="270"/>
      <c r="D10" s="270"/>
      <c r="E10" s="272" t="s">
        <v>34</v>
      </c>
      <c r="F10" s="144">
        <v>68</v>
      </c>
      <c r="G10" s="272" t="s">
        <v>35</v>
      </c>
      <c r="H10" s="270">
        <f>SUM(N17:N20)</f>
        <v>238</v>
      </c>
      <c r="I10" s="270"/>
      <c r="J10" s="138" t="s">
        <v>36</v>
      </c>
      <c r="K10" s="270">
        <v>0</v>
      </c>
      <c r="L10" s="270">
        <v>0</v>
      </c>
      <c r="M10" s="270">
        <v>0</v>
      </c>
      <c r="N10" s="151">
        <v>0</v>
      </c>
      <c r="O10" s="151">
        <v>1594</v>
      </c>
      <c r="P10" s="151">
        <v>529</v>
      </c>
      <c r="Q10" s="142">
        <f t="shared" si="0"/>
        <v>2123</v>
      </c>
    </row>
    <row r="11" spans="1:24" ht="25.5" customHeight="1">
      <c r="B11" s="272" t="s">
        <v>35</v>
      </c>
      <c r="C11" s="270"/>
      <c r="D11" s="270"/>
      <c r="E11" s="152" t="s">
        <v>37</v>
      </c>
      <c r="F11" s="153" t="s">
        <v>379</v>
      </c>
      <c r="G11" s="154" t="s">
        <v>38</v>
      </c>
      <c r="H11" s="270">
        <v>0</v>
      </c>
      <c r="I11" s="270"/>
      <c r="J11" s="138" t="s">
        <v>39</v>
      </c>
      <c r="L11" s="270"/>
      <c r="M11" s="270"/>
      <c r="N11" s="151"/>
      <c r="O11" s="155"/>
      <c r="P11" s="155"/>
      <c r="Q11" s="142">
        <f t="shared" si="0"/>
        <v>0</v>
      </c>
    </row>
    <row r="12" spans="1:24" ht="18" customHeight="1">
      <c r="B12" s="272" t="s">
        <v>14</v>
      </c>
      <c r="C12" s="148">
        <f>C8+C9</f>
        <v>228</v>
      </c>
      <c r="D12" s="148">
        <f>D8+D9</f>
        <v>27492</v>
      </c>
      <c r="E12" s="272" t="s">
        <v>40</v>
      </c>
      <c r="F12" s="277">
        <f>F9</f>
        <v>57</v>
      </c>
      <c r="G12" s="272" t="s">
        <v>41</v>
      </c>
      <c r="H12" s="270">
        <v>10774</v>
      </c>
      <c r="I12" s="270"/>
      <c r="J12" s="138" t="s">
        <v>42</v>
      </c>
      <c r="K12" s="270">
        <f>K9-K10</f>
        <v>4955</v>
      </c>
      <c r="L12" s="270">
        <f>L9-L10+L11</f>
        <v>3911</v>
      </c>
      <c r="M12" s="270">
        <f>M9-M10+M11</f>
        <v>5904</v>
      </c>
      <c r="N12" s="270">
        <f>N9-N10+N11</f>
        <v>2562</v>
      </c>
      <c r="O12" s="270">
        <f>O9-O10+O11</f>
        <v>4841</v>
      </c>
      <c r="P12" s="270">
        <f>P9-P10+P11</f>
        <v>5319</v>
      </c>
      <c r="Q12" s="142">
        <f>SUM(K12:P12)</f>
        <v>27492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272" t="s">
        <v>45</v>
      </c>
      <c r="F13" s="277">
        <v>0</v>
      </c>
      <c r="G13" s="272" t="s">
        <v>46</v>
      </c>
      <c r="H13" s="270">
        <v>4740</v>
      </c>
      <c r="I13" s="270"/>
      <c r="J13" s="138" t="s">
        <v>47</v>
      </c>
      <c r="K13" s="270"/>
      <c r="L13" s="270"/>
      <c r="M13" s="270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272" t="s">
        <v>50</v>
      </c>
      <c r="H14" s="270">
        <v>27062</v>
      </c>
      <c r="I14" s="270"/>
      <c r="J14" s="138" t="s">
        <v>51</v>
      </c>
      <c r="K14" s="270">
        <f t="shared" ref="K14:P14" si="1">K6</f>
        <v>10</v>
      </c>
      <c r="L14" s="270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11</v>
      </c>
      <c r="Q14" s="142">
        <f>Q6</f>
        <v>57</v>
      </c>
    </row>
    <row r="15" spans="1:24" ht="18" customHeight="1">
      <c r="B15" s="272" t="s">
        <v>52</v>
      </c>
      <c r="C15" s="144">
        <f>H15</f>
        <v>661019</v>
      </c>
      <c r="D15" s="539">
        <v>480149</v>
      </c>
      <c r="E15" s="539"/>
      <c r="F15" s="159" t="s">
        <v>53</v>
      </c>
      <c r="G15" s="272" t="s">
        <v>54</v>
      </c>
      <c r="H15" s="157">
        <f>SUM(H4:H14)</f>
        <v>661019</v>
      </c>
      <c r="I15" s="270"/>
      <c r="J15" s="138" t="s">
        <v>55</v>
      </c>
      <c r="K15" s="207">
        <v>12</v>
      </c>
      <c r="L15" s="207">
        <v>12</v>
      </c>
      <c r="M15" s="207">
        <v>17</v>
      </c>
      <c r="N15" s="12">
        <v>8</v>
      </c>
      <c r="O15" s="151">
        <v>18</v>
      </c>
      <c r="P15" s="151">
        <v>21</v>
      </c>
      <c r="Q15" s="142">
        <f>SUM(K15:P15)</f>
        <v>88</v>
      </c>
    </row>
    <row r="16" spans="1:24" ht="18" customHeight="1">
      <c r="B16" s="272" t="s">
        <v>56</v>
      </c>
      <c r="C16" s="144">
        <f>D12</f>
        <v>27492</v>
      </c>
      <c r="D16" s="539">
        <v>0</v>
      </c>
      <c r="E16" s="539"/>
      <c r="F16" s="159"/>
      <c r="G16" s="272" t="s">
        <v>57</v>
      </c>
      <c r="H16" s="160">
        <f>H15/D12</f>
        <v>24.044049177942675</v>
      </c>
      <c r="I16" s="157"/>
      <c r="J16" s="138" t="s">
        <v>58</v>
      </c>
      <c r="K16" s="13">
        <v>0</v>
      </c>
      <c r="L16" s="270"/>
      <c r="M16" s="270"/>
      <c r="N16" s="151"/>
      <c r="O16" s="151"/>
      <c r="P16" s="151"/>
      <c r="Q16" s="270"/>
    </row>
    <row r="17" spans="2:17" ht="18" customHeight="1">
      <c r="B17" s="272" t="s">
        <v>57</v>
      </c>
      <c r="C17" s="161">
        <f>H16</f>
        <v>24.044049177942675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270">
        <v>35</v>
      </c>
      <c r="O17" s="151"/>
      <c r="P17" s="151"/>
      <c r="Q17" s="270"/>
    </row>
    <row r="18" spans="2:17" ht="19.5" customHeight="1">
      <c r="B18" s="272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270">
        <v>203</v>
      </c>
      <c r="O18" s="151"/>
      <c r="P18" s="151"/>
      <c r="Q18" s="270"/>
    </row>
    <row r="19" spans="2:17" ht="18" customHeight="1">
      <c r="B19" s="164" t="s">
        <v>7</v>
      </c>
      <c r="C19" s="164" t="s">
        <v>15</v>
      </c>
      <c r="D19" s="164" t="s">
        <v>65</v>
      </c>
      <c r="E19" s="275" t="s">
        <v>7</v>
      </c>
      <c r="F19" s="275" t="s">
        <v>66</v>
      </c>
      <c r="G19" s="275" t="s">
        <v>67</v>
      </c>
      <c r="H19" s="275" t="s">
        <v>68</v>
      </c>
      <c r="I19" s="131"/>
      <c r="J19" s="138" t="s">
        <v>69</v>
      </c>
      <c r="K19" s="13">
        <v>4</v>
      </c>
      <c r="L19" s="542" t="s">
        <v>336</v>
      </c>
      <c r="M19" s="543"/>
      <c r="N19" s="147"/>
      <c r="O19" s="151"/>
      <c r="P19" s="151"/>
      <c r="Q19" s="270"/>
    </row>
    <row r="20" spans="2:17" ht="19.5" customHeight="1">
      <c r="B20" s="165" t="s">
        <v>329</v>
      </c>
      <c r="C20" s="166"/>
      <c r="D20" s="166"/>
      <c r="E20" s="272" t="s">
        <v>12</v>
      </c>
      <c r="F20" s="151">
        <v>12283</v>
      </c>
      <c r="G20" s="155">
        <f>F20-H20</f>
        <v>10160</v>
      </c>
      <c r="H20" s="151">
        <f>D7</f>
        <v>2123</v>
      </c>
      <c r="I20" s="151"/>
      <c r="J20" s="138" t="s">
        <v>71</v>
      </c>
      <c r="K20" s="13">
        <v>3</v>
      </c>
      <c r="L20" s="542" t="s">
        <v>334</v>
      </c>
      <c r="M20" s="542"/>
      <c r="N20" s="270"/>
      <c r="O20" s="151"/>
      <c r="P20" s="151"/>
      <c r="Q20" s="270"/>
    </row>
    <row r="21" spans="2:17" ht="19.5" customHeight="1">
      <c r="B21" s="165" t="s">
        <v>70</v>
      </c>
      <c r="C21" s="166"/>
      <c r="D21" s="166"/>
      <c r="E21" s="272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276" t="s">
        <v>7</v>
      </c>
      <c r="K21" s="275" t="s">
        <v>73</v>
      </c>
      <c r="L21" s="169" t="s">
        <v>67</v>
      </c>
      <c r="M21" s="276" t="s">
        <v>2</v>
      </c>
      <c r="N21" s="276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272" t="s">
        <v>14</v>
      </c>
      <c r="F22" s="170">
        <f>SUM(F20:F21)</f>
        <v>29615</v>
      </c>
      <c r="G22" s="170">
        <f>SUM(G20:G21)</f>
        <v>27492</v>
      </c>
      <c r="H22" s="170">
        <f>SUM(H20:H21)</f>
        <v>2123</v>
      </c>
      <c r="I22" s="162"/>
      <c r="J22" s="272" t="s">
        <v>75</v>
      </c>
      <c r="K22" s="147">
        <f>K9</f>
        <v>4955</v>
      </c>
      <c r="L22" s="270">
        <f>K12</f>
        <v>4955</v>
      </c>
      <c r="M22" s="271">
        <v>139521</v>
      </c>
      <c r="N22" s="160">
        <f t="shared" ref="N22:N28" si="2">M22/L22</f>
        <v>28.157618567103935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272" t="s">
        <v>78</v>
      </c>
      <c r="K23" s="147">
        <f>L9</f>
        <v>3911</v>
      </c>
      <c r="L23" s="270">
        <f>L12</f>
        <v>3911</v>
      </c>
      <c r="M23" s="271">
        <v>110144</v>
      </c>
      <c r="N23" s="160">
        <f t="shared" si="2"/>
        <v>28.16261825620046</v>
      </c>
      <c r="O23" s="159"/>
      <c r="P23" s="159"/>
      <c r="Q23" s="172"/>
    </row>
    <row r="24" spans="2:17" ht="19.5" customHeight="1">
      <c r="B24" s="165" t="s">
        <v>79</v>
      </c>
      <c r="C24" s="166">
        <v>27</v>
      </c>
      <c r="D24" s="166">
        <v>1363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272" t="s">
        <v>11</v>
      </c>
      <c r="K24" s="147">
        <f>N9</f>
        <v>2562</v>
      </c>
      <c r="L24" s="270">
        <f>N12</f>
        <v>2562</v>
      </c>
      <c r="M24" s="146">
        <v>92105</v>
      </c>
      <c r="N24" s="160">
        <f t="shared" si="2"/>
        <v>35.950429352068696</v>
      </c>
      <c r="O24" s="156"/>
      <c r="P24" s="156"/>
      <c r="Q24" s="173"/>
    </row>
    <row r="25" spans="2:17" ht="19.5" customHeight="1">
      <c r="B25" s="165" t="s">
        <v>84</v>
      </c>
      <c r="C25" s="166">
        <v>4</v>
      </c>
      <c r="D25" s="166">
        <v>750</v>
      </c>
      <c r="E25" s="174">
        <v>26618</v>
      </c>
      <c r="F25" s="270">
        <v>790</v>
      </c>
      <c r="G25" s="175">
        <f>E25/H26</f>
        <v>5.2688044338875697</v>
      </c>
      <c r="H25" s="270">
        <v>49</v>
      </c>
      <c r="I25" s="270"/>
      <c r="J25" s="272" t="s">
        <v>10</v>
      </c>
      <c r="K25" s="147">
        <f>M9</f>
        <v>5904</v>
      </c>
      <c r="L25" s="270">
        <f>M12</f>
        <v>5904</v>
      </c>
      <c r="M25" s="176">
        <f>H15-M22-M23-M24-M26-M27</f>
        <v>168227</v>
      </c>
      <c r="N25" s="160">
        <f t="shared" si="2"/>
        <v>28.493733062330623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10529</v>
      </c>
      <c r="G26" s="180" t="s">
        <v>87</v>
      </c>
      <c r="H26" s="181">
        <v>5052</v>
      </c>
      <c r="I26" s="163" t="s">
        <v>53</v>
      </c>
      <c r="J26" s="272" t="s">
        <v>88</v>
      </c>
      <c r="K26" s="147">
        <f>P9</f>
        <v>5848</v>
      </c>
      <c r="L26" s="270">
        <f>P12</f>
        <v>5319</v>
      </c>
      <c r="M26" s="270">
        <v>89007</v>
      </c>
      <c r="N26" s="160">
        <f t="shared" si="2"/>
        <v>16.733784545967286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2123</v>
      </c>
      <c r="D27" s="166"/>
      <c r="E27" s="272" t="s">
        <v>12</v>
      </c>
      <c r="F27" s="272" t="s">
        <v>72</v>
      </c>
      <c r="G27" s="544" t="s">
        <v>90</v>
      </c>
      <c r="H27" s="544"/>
      <c r="I27" s="275"/>
      <c r="J27" s="275" t="s">
        <v>91</v>
      </c>
      <c r="K27" s="147">
        <f>O9</f>
        <v>6435</v>
      </c>
      <c r="L27" s="270">
        <f>O12</f>
        <v>4841</v>
      </c>
      <c r="M27" s="271">
        <v>62015</v>
      </c>
      <c r="N27" s="160">
        <f t="shared" si="2"/>
        <v>12.810369758314398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31</v>
      </c>
      <c r="D28" s="166"/>
      <c r="E28" s="273">
        <f>H20/F20*100</f>
        <v>17.284051127574696</v>
      </c>
      <c r="F28" s="175">
        <f>H21/F21*100</f>
        <v>0</v>
      </c>
      <c r="G28" s="545">
        <f>D7/D4*100</f>
        <v>7.1686645281107548</v>
      </c>
      <c r="H28" s="545"/>
      <c r="I28" s="270"/>
      <c r="J28" s="272" t="s">
        <v>93</v>
      </c>
      <c r="K28" s="147">
        <f>K22+K23+K24+K25</f>
        <v>17332</v>
      </c>
      <c r="L28" s="270">
        <f>SUM(L22:L25)</f>
        <v>17332</v>
      </c>
      <c r="M28" s="176">
        <f>SUM(M22:M25)</f>
        <v>509997</v>
      </c>
      <c r="N28" s="160">
        <f t="shared" si="2"/>
        <v>29.425167320563119</v>
      </c>
      <c r="O28" s="156"/>
      <c r="P28" s="156"/>
      <c r="Q28" s="272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272" t="s">
        <v>94</v>
      </c>
      <c r="K29" s="147">
        <f>K26+K27</f>
        <v>12283</v>
      </c>
      <c r="L29" s="151">
        <f>SUM(L26:L27)</f>
        <v>10160</v>
      </c>
      <c r="M29" s="270">
        <f>SUM(M26:M27)</f>
        <v>151022</v>
      </c>
      <c r="N29" s="160">
        <f>M29/L29</f>
        <v>14.864370078740157</v>
      </c>
      <c r="O29" s="272"/>
      <c r="P29" s="272"/>
      <c r="Q29" s="272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270"/>
      <c r="N30" s="160"/>
      <c r="O30" s="174"/>
      <c r="P30" s="272"/>
      <c r="Q30" s="272"/>
    </row>
    <row r="31" spans="2:17" ht="19.5" customHeight="1">
      <c r="J31" s="272" t="s">
        <v>327</v>
      </c>
      <c r="K31" s="188"/>
      <c r="L31" s="158">
        <f>C16</f>
        <v>27492</v>
      </c>
      <c r="M31" s="189">
        <f>C15</f>
        <v>661019</v>
      </c>
      <c r="N31" s="160">
        <f>M31/L31</f>
        <v>24.044049177942675</v>
      </c>
      <c r="O31" s="270"/>
      <c r="P31" s="270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68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69"/>
      <c r="F34" s="269"/>
      <c r="G34" s="540"/>
      <c r="H34" s="540"/>
      <c r="I34" s="540"/>
      <c r="J34" s="540"/>
      <c r="K34" s="541"/>
      <c r="L34" s="541"/>
      <c r="M34" s="541"/>
      <c r="N34" s="541"/>
      <c r="O34" s="541"/>
      <c r="P34" s="269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202249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O7" sqref="O7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380</v>
      </c>
      <c r="N2" s="531"/>
      <c r="O2" s="531"/>
      <c r="P2" s="284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282" t="s">
        <v>4</v>
      </c>
      <c r="C4" s="132">
        <v>259</v>
      </c>
      <c r="D4" s="132">
        <v>29615</v>
      </c>
      <c r="E4" s="133" t="s">
        <v>5</v>
      </c>
      <c r="F4" s="287">
        <v>62</v>
      </c>
      <c r="G4" s="282" t="s">
        <v>6</v>
      </c>
      <c r="H4" s="280">
        <v>389254</v>
      </c>
      <c r="I4" s="280"/>
      <c r="J4" s="282" t="s">
        <v>7</v>
      </c>
      <c r="K4" s="282" t="s">
        <v>8</v>
      </c>
      <c r="L4" s="282" t="s">
        <v>9</v>
      </c>
      <c r="M4" s="282" t="s">
        <v>10</v>
      </c>
      <c r="N4" s="134" t="s">
        <v>11</v>
      </c>
      <c r="O4" s="134" t="s">
        <v>12</v>
      </c>
      <c r="P4" s="282" t="s">
        <v>13</v>
      </c>
      <c r="Q4" s="135" t="s">
        <v>14</v>
      </c>
    </row>
    <row r="5" spans="1:24" ht="24.75" customHeight="1">
      <c r="A5" s="136"/>
      <c r="B5" s="282" t="s">
        <v>7</v>
      </c>
      <c r="C5" s="282" t="s">
        <v>15</v>
      </c>
      <c r="D5" s="282" t="s">
        <v>16</v>
      </c>
      <c r="E5" s="282" t="s">
        <v>17</v>
      </c>
      <c r="F5" s="137">
        <v>7</v>
      </c>
      <c r="G5" s="282" t="s">
        <v>18</v>
      </c>
      <c r="H5" s="280">
        <v>241552</v>
      </c>
      <c r="I5" s="280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282" t="s">
        <v>20</v>
      </c>
      <c r="C6" s="143">
        <v>64</v>
      </c>
      <c r="D6" s="143">
        <v>2203</v>
      </c>
      <c r="E6" s="282" t="s">
        <v>21</v>
      </c>
      <c r="F6" s="144">
        <f>F4-F5</f>
        <v>55</v>
      </c>
      <c r="G6" s="282" t="s">
        <v>22</v>
      </c>
      <c r="H6" s="280">
        <v>0</v>
      </c>
      <c r="I6" s="280"/>
      <c r="J6" s="138" t="s">
        <v>23</v>
      </c>
      <c r="K6" s="281">
        <v>10</v>
      </c>
      <c r="L6" s="281">
        <v>8</v>
      </c>
      <c r="M6" s="280">
        <v>13</v>
      </c>
      <c r="N6" s="145">
        <v>5</v>
      </c>
      <c r="O6" s="146">
        <v>9</v>
      </c>
      <c r="P6" s="146">
        <v>10</v>
      </c>
      <c r="Q6" s="142">
        <f t="shared" si="0"/>
        <v>55</v>
      </c>
    </row>
    <row r="7" spans="1:24" ht="18.75">
      <c r="B7" s="134" t="s">
        <v>24</v>
      </c>
      <c r="C7" s="280">
        <v>72</v>
      </c>
      <c r="D7" s="280">
        <v>3412</v>
      </c>
      <c r="E7" s="282" t="s">
        <v>25</v>
      </c>
      <c r="F7" s="287">
        <v>0</v>
      </c>
      <c r="G7" s="282" t="s">
        <v>26</v>
      </c>
      <c r="H7" s="280">
        <v>370</v>
      </c>
      <c r="I7" s="280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282" t="s">
        <v>28</v>
      </c>
      <c r="C8" s="148">
        <f>C4-C7</f>
        <v>187</v>
      </c>
      <c r="D8" s="148">
        <f>D4-D7</f>
        <v>26203</v>
      </c>
      <c r="E8" s="282" t="s">
        <v>29</v>
      </c>
      <c r="F8" s="144">
        <v>0</v>
      </c>
      <c r="G8" s="282" t="s">
        <v>30</v>
      </c>
      <c r="H8" s="280">
        <v>0</v>
      </c>
      <c r="I8" s="280"/>
      <c r="J8" s="138" t="s">
        <v>31</v>
      </c>
      <c r="K8" s="281">
        <v>0</v>
      </c>
      <c r="L8" s="281">
        <v>0</v>
      </c>
      <c r="M8" s="281">
        <v>0</v>
      </c>
      <c r="N8" s="146">
        <v>0</v>
      </c>
      <c r="O8" s="146">
        <v>40</v>
      </c>
      <c r="P8" s="146">
        <v>32</v>
      </c>
      <c r="Q8" s="149">
        <f t="shared" si="0"/>
        <v>72</v>
      </c>
    </row>
    <row r="9" spans="1:24" ht="18" customHeight="1">
      <c r="B9" s="282" t="s">
        <v>25</v>
      </c>
      <c r="C9" s="280"/>
      <c r="D9" s="280"/>
      <c r="E9" s="282" t="s">
        <v>14</v>
      </c>
      <c r="F9" s="287">
        <f>SUM(F6:F8)</f>
        <v>55</v>
      </c>
      <c r="G9" s="282" t="s">
        <v>32</v>
      </c>
      <c r="H9" s="280">
        <v>445</v>
      </c>
      <c r="I9" s="280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282" t="s">
        <v>29</v>
      </c>
      <c r="C10" s="280"/>
      <c r="D10" s="280"/>
      <c r="E10" s="282" t="s">
        <v>34</v>
      </c>
      <c r="F10" s="144">
        <v>68</v>
      </c>
      <c r="G10" s="282" t="s">
        <v>35</v>
      </c>
      <c r="H10" s="280">
        <v>313</v>
      </c>
      <c r="I10" s="280"/>
      <c r="J10" s="138" t="s">
        <v>36</v>
      </c>
      <c r="K10" s="280">
        <v>0</v>
      </c>
      <c r="L10" s="280">
        <v>0</v>
      </c>
      <c r="M10" s="280">
        <v>0</v>
      </c>
      <c r="N10" s="151">
        <v>0</v>
      </c>
      <c r="O10" s="151">
        <v>2147</v>
      </c>
      <c r="P10" s="151">
        <v>1265</v>
      </c>
      <c r="Q10" s="142">
        <f t="shared" si="0"/>
        <v>3412</v>
      </c>
    </row>
    <row r="11" spans="1:24" ht="25.5" customHeight="1">
      <c r="B11" s="282" t="s">
        <v>35</v>
      </c>
      <c r="C11" s="280"/>
      <c r="D11" s="280"/>
      <c r="E11" s="152" t="s">
        <v>37</v>
      </c>
      <c r="F11" s="153" t="s">
        <v>382</v>
      </c>
      <c r="G11" s="154" t="s">
        <v>38</v>
      </c>
      <c r="H11" s="280">
        <v>0</v>
      </c>
      <c r="I11" s="280"/>
      <c r="J11" s="138" t="s">
        <v>39</v>
      </c>
      <c r="L11" s="280"/>
      <c r="M11" s="280"/>
      <c r="N11" s="151"/>
      <c r="O11" s="155"/>
      <c r="P11" s="155"/>
      <c r="Q11" s="142">
        <f t="shared" si="0"/>
        <v>0</v>
      </c>
    </row>
    <row r="12" spans="1:24" ht="18" customHeight="1">
      <c r="B12" s="282" t="s">
        <v>14</v>
      </c>
      <c r="C12" s="148">
        <f>C8+C9</f>
        <v>187</v>
      </c>
      <c r="D12" s="148">
        <f>D8+D9</f>
        <v>26203</v>
      </c>
      <c r="E12" s="282" t="s">
        <v>40</v>
      </c>
      <c r="F12" s="287">
        <f>F9</f>
        <v>55</v>
      </c>
      <c r="G12" s="282" t="s">
        <v>41</v>
      </c>
      <c r="H12" s="280">
        <v>13836</v>
      </c>
      <c r="I12" s="280"/>
      <c r="J12" s="138" t="s">
        <v>42</v>
      </c>
      <c r="K12" s="280">
        <f>K9-K10</f>
        <v>4955</v>
      </c>
      <c r="L12" s="280">
        <f>L9-L10+L11</f>
        <v>3911</v>
      </c>
      <c r="M12" s="280">
        <f>M9-M10+M11</f>
        <v>5904</v>
      </c>
      <c r="N12" s="280">
        <f>N9-N10+N11</f>
        <v>2562</v>
      </c>
      <c r="O12" s="280">
        <f>O9-O10+O11</f>
        <v>4288</v>
      </c>
      <c r="P12" s="280">
        <f>P9-P10+P11</f>
        <v>4583</v>
      </c>
      <c r="Q12" s="142">
        <f>SUM(K12:P12)</f>
        <v>26203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282" t="s">
        <v>45</v>
      </c>
      <c r="F13" s="287">
        <v>0</v>
      </c>
      <c r="G13" s="282" t="s">
        <v>46</v>
      </c>
      <c r="H13" s="280">
        <v>5005</v>
      </c>
      <c r="I13" s="280"/>
      <c r="J13" s="138" t="s">
        <v>47</v>
      </c>
      <c r="K13" s="280"/>
      <c r="L13" s="280"/>
      <c r="M13" s="280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282" t="s">
        <v>50</v>
      </c>
      <c r="H14" s="280">
        <v>25694</v>
      </c>
      <c r="I14" s="280"/>
      <c r="J14" s="138" t="s">
        <v>51</v>
      </c>
      <c r="K14" s="280">
        <f t="shared" ref="K14:P14" si="1">K6</f>
        <v>10</v>
      </c>
      <c r="L14" s="280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10</v>
      </c>
      <c r="Q14" s="142">
        <f>Q6</f>
        <v>55</v>
      </c>
    </row>
    <row r="15" spans="1:24" ht="18" customHeight="1">
      <c r="B15" s="282" t="s">
        <v>52</v>
      </c>
      <c r="C15" s="144">
        <f>H15</f>
        <v>676469</v>
      </c>
      <c r="D15" s="539">
        <v>567848</v>
      </c>
      <c r="E15" s="539"/>
      <c r="F15" s="159" t="s">
        <v>53</v>
      </c>
      <c r="G15" s="282" t="s">
        <v>54</v>
      </c>
      <c r="H15" s="157">
        <f>SUM(H4:H14)</f>
        <v>676469</v>
      </c>
      <c r="I15" s="280"/>
      <c r="J15" s="138" t="s">
        <v>55</v>
      </c>
      <c r="K15" s="207">
        <v>12</v>
      </c>
      <c r="L15" s="207">
        <v>12</v>
      </c>
      <c r="M15" s="207">
        <v>17</v>
      </c>
      <c r="N15" s="12">
        <v>8</v>
      </c>
      <c r="O15" s="151">
        <v>16</v>
      </c>
      <c r="P15" s="151">
        <v>19</v>
      </c>
      <c r="Q15" s="142">
        <f>SUM(K15:P15)</f>
        <v>84</v>
      </c>
    </row>
    <row r="16" spans="1:24" ht="18" customHeight="1">
      <c r="B16" s="282" t="s">
        <v>56</v>
      </c>
      <c r="C16" s="144">
        <f>D12</f>
        <v>26203</v>
      </c>
      <c r="D16" s="539">
        <v>0</v>
      </c>
      <c r="E16" s="539"/>
      <c r="F16" s="159"/>
      <c r="G16" s="282" t="s">
        <v>57</v>
      </c>
      <c r="H16" s="160">
        <f>H15/D12</f>
        <v>25.816471396404992</v>
      </c>
      <c r="I16" s="157"/>
      <c r="J16" s="138" t="s">
        <v>58</v>
      </c>
      <c r="K16" s="13">
        <v>0</v>
      </c>
      <c r="L16" s="280"/>
      <c r="M16" s="280"/>
      <c r="N16" s="151"/>
      <c r="O16" s="151"/>
      <c r="P16" s="151"/>
      <c r="Q16" s="280"/>
    </row>
    <row r="17" spans="2:17" ht="18" customHeight="1">
      <c r="B17" s="282" t="s">
        <v>57</v>
      </c>
      <c r="C17" s="161">
        <f>H16</f>
        <v>25.816471396404992</v>
      </c>
      <c r="D17" s="159" t="s">
        <v>59</v>
      </c>
      <c r="E17" s="159"/>
      <c r="F17" s="159"/>
      <c r="I17" s="160"/>
      <c r="J17" s="138" t="s">
        <v>328</v>
      </c>
      <c r="K17" s="13">
        <v>8</v>
      </c>
      <c r="L17" s="528" t="s">
        <v>60</v>
      </c>
      <c r="M17" s="528"/>
      <c r="N17" s="280"/>
      <c r="O17" s="151"/>
      <c r="P17" s="151"/>
      <c r="Q17" s="280"/>
    </row>
    <row r="18" spans="2:17" ht="19.5" customHeight="1">
      <c r="B18" s="282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47" t="s">
        <v>381</v>
      </c>
      <c r="M18" s="528"/>
      <c r="N18" s="280">
        <v>53</v>
      </c>
      <c r="O18" s="151"/>
      <c r="P18" s="151"/>
      <c r="Q18" s="280"/>
    </row>
    <row r="19" spans="2:17" ht="18" customHeight="1">
      <c r="B19" s="164" t="s">
        <v>7</v>
      </c>
      <c r="C19" s="164" t="s">
        <v>15</v>
      </c>
      <c r="D19" s="164" t="s">
        <v>65</v>
      </c>
      <c r="E19" s="285" t="s">
        <v>7</v>
      </c>
      <c r="F19" s="285" t="s">
        <v>66</v>
      </c>
      <c r="G19" s="285" t="s">
        <v>67</v>
      </c>
      <c r="H19" s="285" t="s">
        <v>68</v>
      </c>
      <c r="I19" s="131"/>
      <c r="J19" s="138" t="s">
        <v>69</v>
      </c>
      <c r="K19" s="13">
        <v>4</v>
      </c>
      <c r="L19" s="542" t="s">
        <v>336</v>
      </c>
      <c r="M19" s="543"/>
      <c r="N19" s="147">
        <v>260</v>
      </c>
      <c r="O19" s="151"/>
      <c r="P19" s="151"/>
      <c r="Q19" s="280"/>
    </row>
    <row r="20" spans="2:17" ht="19.5" customHeight="1">
      <c r="B20" s="165" t="s">
        <v>329</v>
      </c>
      <c r="C20" s="166"/>
      <c r="D20" s="166"/>
      <c r="E20" s="282" t="s">
        <v>12</v>
      </c>
      <c r="F20" s="151">
        <v>12283</v>
      </c>
      <c r="G20" s="155">
        <f>F20-H20</f>
        <v>8871</v>
      </c>
      <c r="H20" s="151">
        <f>D7</f>
        <v>3412</v>
      </c>
      <c r="I20" s="151"/>
      <c r="J20" s="138" t="s">
        <v>71</v>
      </c>
      <c r="K20" s="13">
        <v>2</v>
      </c>
      <c r="L20" s="542" t="s">
        <v>334</v>
      </c>
      <c r="M20" s="542"/>
      <c r="N20" s="280">
        <v>121850</v>
      </c>
      <c r="O20" s="151"/>
      <c r="P20" s="151"/>
      <c r="Q20" s="280"/>
    </row>
    <row r="21" spans="2:17" ht="19.5" customHeight="1">
      <c r="B21" s="165" t="s">
        <v>70</v>
      </c>
      <c r="C21" s="166"/>
      <c r="D21" s="166"/>
      <c r="E21" s="282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286" t="s">
        <v>7</v>
      </c>
      <c r="K21" s="285" t="s">
        <v>73</v>
      </c>
      <c r="L21" s="169" t="s">
        <v>67</v>
      </c>
      <c r="M21" s="286" t="s">
        <v>2</v>
      </c>
      <c r="N21" s="286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282" t="s">
        <v>14</v>
      </c>
      <c r="F22" s="170">
        <f>SUM(F20:F21)</f>
        <v>29615</v>
      </c>
      <c r="G22" s="170">
        <f>SUM(G20:G21)</f>
        <v>26203</v>
      </c>
      <c r="H22" s="170">
        <f>SUM(H20:H21)</f>
        <v>3412</v>
      </c>
      <c r="I22" s="162"/>
      <c r="J22" s="282" t="s">
        <v>75</v>
      </c>
      <c r="K22" s="147">
        <f>K9</f>
        <v>4955</v>
      </c>
      <c r="L22" s="280">
        <f>K12</f>
        <v>4955</v>
      </c>
      <c r="M22" s="281">
        <v>152035</v>
      </c>
      <c r="N22" s="160">
        <f t="shared" ref="N22:N28" si="2">M22/L22</f>
        <v>30.683148335015137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282" t="s">
        <v>78</v>
      </c>
      <c r="K23" s="147">
        <f>L9</f>
        <v>3911</v>
      </c>
      <c r="L23" s="280">
        <f>L12</f>
        <v>3911</v>
      </c>
      <c r="M23" s="281">
        <v>116600</v>
      </c>
      <c r="N23" s="160">
        <f t="shared" si="2"/>
        <v>29.813346970084378</v>
      </c>
      <c r="O23" s="159"/>
      <c r="P23" s="159"/>
      <c r="Q23" s="172"/>
    </row>
    <row r="24" spans="2:17" ht="19.5" customHeight="1">
      <c r="B24" s="165" t="s">
        <v>79</v>
      </c>
      <c r="C24" s="166">
        <v>70</v>
      </c>
      <c r="D24" s="166">
        <v>2923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282" t="s">
        <v>11</v>
      </c>
      <c r="K24" s="147">
        <f>N9</f>
        <v>2562</v>
      </c>
      <c r="L24" s="280">
        <f>N12</f>
        <v>2562</v>
      </c>
      <c r="M24" s="146">
        <v>81063</v>
      </c>
      <c r="N24" s="160">
        <f t="shared" si="2"/>
        <v>31.640515222482435</v>
      </c>
      <c r="O24" s="156"/>
      <c r="P24" s="156"/>
      <c r="Q24" s="173"/>
    </row>
    <row r="25" spans="2:17" ht="19.5" customHeight="1">
      <c r="B25" s="165" t="s">
        <v>84</v>
      </c>
      <c r="C25" s="166">
        <v>2</v>
      </c>
      <c r="D25" s="166">
        <v>479</v>
      </c>
      <c r="E25" s="174">
        <v>22471</v>
      </c>
      <c r="F25" s="280">
        <v>579</v>
      </c>
      <c r="G25" s="175">
        <f>E25/H26</f>
        <v>5.2612971201123857</v>
      </c>
      <c r="H25" s="280">
        <v>37</v>
      </c>
      <c r="I25" s="280"/>
      <c r="J25" s="282" t="s">
        <v>10</v>
      </c>
      <c r="K25" s="147">
        <f>M9</f>
        <v>5904</v>
      </c>
      <c r="L25" s="280">
        <f>M12</f>
        <v>5904</v>
      </c>
      <c r="M25" s="176">
        <f>H15-M22-M23-M24-M26-M27</f>
        <v>190886</v>
      </c>
      <c r="N25" s="160">
        <f t="shared" si="2"/>
        <v>32.331639566395665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8018</v>
      </c>
      <c r="G26" s="180" t="s">
        <v>87</v>
      </c>
      <c r="H26" s="181">
        <v>4271</v>
      </c>
      <c r="I26" s="163" t="s">
        <v>53</v>
      </c>
      <c r="J26" s="282" t="s">
        <v>88</v>
      </c>
      <c r="K26" s="147">
        <f>P9</f>
        <v>5848</v>
      </c>
      <c r="L26" s="280">
        <f>P12</f>
        <v>4583</v>
      </c>
      <c r="M26" s="280">
        <v>81971</v>
      </c>
      <c r="N26" s="160">
        <f t="shared" si="2"/>
        <v>17.885882609644337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3412</v>
      </c>
      <c r="D27" s="166"/>
      <c r="E27" s="282" t="s">
        <v>12</v>
      </c>
      <c r="F27" s="282" t="s">
        <v>72</v>
      </c>
      <c r="G27" s="544" t="s">
        <v>90</v>
      </c>
      <c r="H27" s="544"/>
      <c r="I27" s="285"/>
      <c r="J27" s="285" t="s">
        <v>91</v>
      </c>
      <c r="K27" s="147">
        <f>O9</f>
        <v>6435</v>
      </c>
      <c r="L27" s="280">
        <f>O12</f>
        <v>4288</v>
      </c>
      <c r="M27" s="281">
        <v>53914</v>
      </c>
      <c r="N27" s="160">
        <f t="shared" si="2"/>
        <v>12.573227611940299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72</v>
      </c>
      <c r="D28" s="166"/>
      <c r="E28" s="283">
        <f>H20/F20*100</f>
        <v>27.778230074086135</v>
      </c>
      <c r="F28" s="175">
        <f>H21/F21*100</f>
        <v>0</v>
      </c>
      <c r="G28" s="545">
        <f>D7/D4*100</f>
        <v>11.521188586864763</v>
      </c>
      <c r="H28" s="545"/>
      <c r="I28" s="280"/>
      <c r="J28" s="282" t="s">
        <v>93</v>
      </c>
      <c r="K28" s="147">
        <f>K22+K23+K24+K25</f>
        <v>17332</v>
      </c>
      <c r="L28" s="280">
        <f>SUM(L22:L25)</f>
        <v>17332</v>
      </c>
      <c r="M28" s="176">
        <f>SUM(M22:M25)</f>
        <v>540584</v>
      </c>
      <c r="N28" s="160">
        <f t="shared" si="2"/>
        <v>31.189937687514423</v>
      </c>
      <c r="O28" s="156"/>
      <c r="P28" s="156"/>
      <c r="Q28" s="282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282" t="s">
        <v>94</v>
      </c>
      <c r="K29" s="147">
        <f>K26+K27</f>
        <v>12283</v>
      </c>
      <c r="L29" s="151">
        <f>SUM(L26:L27)</f>
        <v>8871</v>
      </c>
      <c r="M29" s="280">
        <f>SUM(M26:M27)</f>
        <v>135885</v>
      </c>
      <c r="N29" s="160">
        <f>M29/L29</f>
        <v>15.317889753128171</v>
      </c>
      <c r="O29" s="282"/>
      <c r="P29" s="282"/>
      <c r="Q29" s="282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280"/>
      <c r="N30" s="160"/>
      <c r="O30" s="174"/>
      <c r="P30" s="282"/>
      <c r="Q30" s="282"/>
    </row>
    <row r="31" spans="2:17" ht="19.5" customHeight="1">
      <c r="J31" s="282" t="s">
        <v>327</v>
      </c>
      <c r="K31" s="188"/>
      <c r="L31" s="158">
        <f>C16</f>
        <v>26203</v>
      </c>
      <c r="M31" s="189">
        <f>C15</f>
        <v>676469</v>
      </c>
      <c r="N31" s="160">
        <f>M31/L31</f>
        <v>25.816471396404992</v>
      </c>
      <c r="O31" s="280"/>
      <c r="P31" s="280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78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79"/>
      <c r="F34" s="279"/>
      <c r="G34" s="540"/>
      <c r="H34" s="540"/>
      <c r="I34" s="540"/>
      <c r="J34" s="540"/>
      <c r="K34" s="541"/>
      <c r="L34" s="541"/>
      <c r="M34" s="541"/>
      <c r="N34" s="541"/>
      <c r="O34" s="541"/>
      <c r="P34" s="279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197663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L26" sqref="L26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383</v>
      </c>
      <c r="N2" s="531"/>
      <c r="O2" s="531"/>
      <c r="P2" s="288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296" t="s">
        <v>4</v>
      </c>
      <c r="C4" s="132">
        <v>259</v>
      </c>
      <c r="D4" s="132">
        <v>29615</v>
      </c>
      <c r="E4" s="133" t="s">
        <v>5</v>
      </c>
      <c r="F4" s="291">
        <v>62</v>
      </c>
      <c r="G4" s="296" t="s">
        <v>6</v>
      </c>
      <c r="H4" s="294">
        <v>405588</v>
      </c>
      <c r="I4" s="294"/>
      <c r="J4" s="296" t="s">
        <v>7</v>
      </c>
      <c r="K4" s="296" t="s">
        <v>8</v>
      </c>
      <c r="L4" s="296" t="s">
        <v>9</v>
      </c>
      <c r="M4" s="296" t="s">
        <v>10</v>
      </c>
      <c r="N4" s="134" t="s">
        <v>11</v>
      </c>
      <c r="O4" s="134" t="s">
        <v>12</v>
      </c>
      <c r="P4" s="296" t="s">
        <v>13</v>
      </c>
      <c r="Q4" s="135" t="s">
        <v>14</v>
      </c>
    </row>
    <row r="5" spans="1:24" ht="24.75" customHeight="1">
      <c r="A5" s="136"/>
      <c r="B5" s="296" t="s">
        <v>7</v>
      </c>
      <c r="C5" s="296" t="s">
        <v>15</v>
      </c>
      <c r="D5" s="296" t="s">
        <v>16</v>
      </c>
      <c r="E5" s="296" t="s">
        <v>17</v>
      </c>
      <c r="F5" s="137">
        <v>6</v>
      </c>
      <c r="G5" s="296" t="s">
        <v>18</v>
      </c>
      <c r="H5" s="294">
        <v>206904</v>
      </c>
      <c r="I5" s="294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296" t="s">
        <v>20</v>
      </c>
      <c r="C6" s="143"/>
      <c r="D6" s="143"/>
      <c r="E6" s="296" t="s">
        <v>21</v>
      </c>
      <c r="F6" s="144">
        <f>F4-F5</f>
        <v>56</v>
      </c>
      <c r="G6" s="296" t="s">
        <v>22</v>
      </c>
      <c r="H6" s="294">
        <v>1323</v>
      </c>
      <c r="I6" s="294"/>
      <c r="J6" s="138" t="s">
        <v>23</v>
      </c>
      <c r="K6" s="295">
        <v>10</v>
      </c>
      <c r="L6" s="295">
        <v>8</v>
      </c>
      <c r="M6" s="294">
        <v>13</v>
      </c>
      <c r="N6" s="145">
        <v>5</v>
      </c>
      <c r="O6" s="146">
        <v>9</v>
      </c>
      <c r="P6" s="146">
        <v>11</v>
      </c>
      <c r="Q6" s="142">
        <f t="shared" si="0"/>
        <v>56</v>
      </c>
    </row>
    <row r="7" spans="1:24" ht="18.75">
      <c r="B7" s="134" t="s">
        <v>24</v>
      </c>
      <c r="C7" s="294">
        <v>48</v>
      </c>
      <c r="D7" s="294">
        <v>3040</v>
      </c>
      <c r="E7" s="296" t="s">
        <v>25</v>
      </c>
      <c r="F7" s="291">
        <v>0</v>
      </c>
      <c r="G7" s="296" t="s">
        <v>26</v>
      </c>
      <c r="H7" s="294">
        <v>515</v>
      </c>
      <c r="I7" s="294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296" t="s">
        <v>28</v>
      </c>
      <c r="C8" s="148">
        <f>C4-C7</f>
        <v>211</v>
      </c>
      <c r="D8" s="148">
        <f>D4-D7</f>
        <v>26575</v>
      </c>
      <c r="E8" s="296" t="s">
        <v>29</v>
      </c>
      <c r="F8" s="144">
        <v>0</v>
      </c>
      <c r="G8" s="296" t="s">
        <v>30</v>
      </c>
      <c r="H8" s="294">
        <v>27660</v>
      </c>
      <c r="I8" s="294"/>
      <c r="J8" s="138" t="s">
        <v>31</v>
      </c>
      <c r="K8" s="295">
        <v>0</v>
      </c>
      <c r="L8" s="295">
        <v>0</v>
      </c>
      <c r="M8" s="295">
        <v>0</v>
      </c>
      <c r="N8" s="146">
        <v>0</v>
      </c>
      <c r="O8" s="146">
        <v>31</v>
      </c>
      <c r="P8" s="146">
        <v>17</v>
      </c>
      <c r="Q8" s="149">
        <f t="shared" si="0"/>
        <v>48</v>
      </c>
    </row>
    <row r="9" spans="1:24" ht="18" customHeight="1">
      <c r="B9" s="296" t="s">
        <v>25</v>
      </c>
      <c r="C9" s="294"/>
      <c r="D9" s="294"/>
      <c r="E9" s="296" t="s">
        <v>14</v>
      </c>
      <c r="F9" s="291">
        <f>SUM(F6:F8)</f>
        <v>56</v>
      </c>
      <c r="G9" s="296" t="s">
        <v>32</v>
      </c>
      <c r="H9" s="294">
        <v>438</v>
      </c>
      <c r="I9" s="294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296" t="s">
        <v>29</v>
      </c>
      <c r="C10" s="294"/>
      <c r="D10" s="294"/>
      <c r="E10" s="296" t="s">
        <v>34</v>
      </c>
      <c r="F10" s="144">
        <v>68</v>
      </c>
      <c r="G10" s="296" t="s">
        <v>35</v>
      </c>
      <c r="H10" s="294">
        <v>236</v>
      </c>
      <c r="I10" s="294"/>
      <c r="J10" s="138" t="s">
        <v>36</v>
      </c>
      <c r="K10" s="294">
        <v>0</v>
      </c>
      <c r="L10" s="294">
        <v>0</v>
      </c>
      <c r="M10" s="294">
        <v>0</v>
      </c>
      <c r="N10" s="151">
        <v>0</v>
      </c>
      <c r="O10" s="151">
        <v>2269</v>
      </c>
      <c r="P10" s="151">
        <v>771</v>
      </c>
      <c r="Q10" s="142">
        <f t="shared" si="0"/>
        <v>3040</v>
      </c>
    </row>
    <row r="11" spans="1:24" ht="25.5" customHeight="1">
      <c r="B11" s="296" t="s">
        <v>35</v>
      </c>
      <c r="C11" s="294"/>
      <c r="D11" s="294"/>
      <c r="E11" s="152" t="s">
        <v>37</v>
      </c>
      <c r="F11" s="153" t="s">
        <v>385</v>
      </c>
      <c r="G11" s="154" t="s">
        <v>38</v>
      </c>
      <c r="H11" s="294">
        <v>0</v>
      </c>
      <c r="I11" s="294"/>
      <c r="J11" s="138" t="s">
        <v>39</v>
      </c>
      <c r="L11" s="294"/>
      <c r="M11" s="294"/>
      <c r="N11" s="151"/>
      <c r="O11" s="155"/>
      <c r="P11" s="155"/>
      <c r="Q11" s="142">
        <f t="shared" si="0"/>
        <v>0</v>
      </c>
    </row>
    <row r="12" spans="1:24" ht="18" customHeight="1">
      <c r="B12" s="296" t="s">
        <v>14</v>
      </c>
      <c r="C12" s="148">
        <f>C8+C9</f>
        <v>211</v>
      </c>
      <c r="D12" s="148">
        <f>D8+D9</f>
        <v>26575</v>
      </c>
      <c r="E12" s="296" t="s">
        <v>40</v>
      </c>
      <c r="F12" s="291">
        <f>F9</f>
        <v>56</v>
      </c>
      <c r="G12" s="296" t="s">
        <v>41</v>
      </c>
      <c r="H12" s="294">
        <v>13112</v>
      </c>
      <c r="I12" s="294"/>
      <c r="J12" s="138" t="s">
        <v>42</v>
      </c>
      <c r="K12" s="294">
        <f>K9-K10</f>
        <v>4955</v>
      </c>
      <c r="L12" s="294">
        <f>L9-L10+L11</f>
        <v>3911</v>
      </c>
      <c r="M12" s="294">
        <f>M9-M10+M11</f>
        <v>5904</v>
      </c>
      <c r="N12" s="294">
        <f>N9-N10+N11</f>
        <v>2562</v>
      </c>
      <c r="O12" s="294">
        <f>O9-O10+O11</f>
        <v>4166</v>
      </c>
      <c r="P12" s="294">
        <f>P9-P10+P11</f>
        <v>5077</v>
      </c>
      <c r="Q12" s="142">
        <f>SUM(K12:P12)</f>
        <v>26575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296" t="s">
        <v>45</v>
      </c>
      <c r="F13" s="291">
        <v>0</v>
      </c>
      <c r="G13" s="296" t="s">
        <v>46</v>
      </c>
      <c r="H13" s="294">
        <v>4855</v>
      </c>
      <c r="I13" s="294"/>
      <c r="J13" s="138" t="s">
        <v>47</v>
      </c>
      <c r="K13" s="294"/>
      <c r="L13" s="294"/>
      <c r="M13" s="294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296" t="s">
        <v>50</v>
      </c>
      <c r="H14" s="294">
        <v>29661</v>
      </c>
      <c r="I14" s="294"/>
      <c r="J14" s="138" t="s">
        <v>51</v>
      </c>
      <c r="K14" s="294">
        <f t="shared" ref="K14:P14" si="1">K6</f>
        <v>10</v>
      </c>
      <c r="L14" s="294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11</v>
      </c>
      <c r="Q14" s="142">
        <f>Q6</f>
        <v>56</v>
      </c>
    </row>
    <row r="15" spans="1:24" ht="18" customHeight="1">
      <c r="B15" s="296" t="s">
        <v>52</v>
      </c>
      <c r="C15" s="144">
        <f>H15</f>
        <v>690292</v>
      </c>
      <c r="D15" s="539">
        <v>513856</v>
      </c>
      <c r="E15" s="539"/>
      <c r="F15" s="159" t="s">
        <v>53</v>
      </c>
      <c r="G15" s="296" t="s">
        <v>54</v>
      </c>
      <c r="H15" s="157">
        <f>SUM(H4:H14)</f>
        <v>690292</v>
      </c>
      <c r="I15" s="294"/>
      <c r="J15" s="138" t="s">
        <v>55</v>
      </c>
      <c r="K15" s="207">
        <v>12</v>
      </c>
      <c r="L15" s="207">
        <v>12</v>
      </c>
      <c r="M15" s="207">
        <v>17</v>
      </c>
      <c r="N15" s="12">
        <v>8</v>
      </c>
      <c r="O15" s="151">
        <v>16</v>
      </c>
      <c r="P15" s="151">
        <v>20</v>
      </c>
      <c r="Q15" s="142">
        <f>SUM(K15:P15)</f>
        <v>85</v>
      </c>
    </row>
    <row r="16" spans="1:24" ht="18" customHeight="1">
      <c r="B16" s="296" t="s">
        <v>56</v>
      </c>
      <c r="C16" s="144">
        <f>D12</f>
        <v>26575</v>
      </c>
      <c r="D16" s="539">
        <v>0</v>
      </c>
      <c r="E16" s="539"/>
      <c r="F16" s="159"/>
      <c r="G16" s="296" t="s">
        <v>57</v>
      </c>
      <c r="H16" s="160">
        <f>H15/D12</f>
        <v>25.975239887111947</v>
      </c>
      <c r="I16" s="157"/>
      <c r="J16" s="138" t="s">
        <v>386</v>
      </c>
      <c r="K16" s="13">
        <v>1</v>
      </c>
      <c r="L16" s="294"/>
      <c r="M16" s="294"/>
      <c r="N16" s="151"/>
      <c r="O16" s="151"/>
      <c r="P16" s="151"/>
      <c r="Q16" s="294"/>
    </row>
    <row r="17" spans="2:17" ht="18" customHeight="1">
      <c r="B17" s="296" t="s">
        <v>57</v>
      </c>
      <c r="C17" s="161">
        <f>H16</f>
        <v>25.975239887111947</v>
      </c>
      <c r="D17" s="159" t="s">
        <v>59</v>
      </c>
      <c r="E17" s="159"/>
      <c r="F17" s="159"/>
      <c r="I17" s="160"/>
      <c r="J17" s="138" t="s">
        <v>328</v>
      </c>
      <c r="K17" s="13">
        <v>8</v>
      </c>
      <c r="L17" s="528" t="s">
        <v>60</v>
      </c>
      <c r="M17" s="528"/>
      <c r="N17" s="294">
        <v>120</v>
      </c>
      <c r="O17" s="151"/>
      <c r="P17" s="151"/>
      <c r="Q17" s="294"/>
    </row>
    <row r="18" spans="2:17" ht="19.5" customHeight="1">
      <c r="B18" s="296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294">
        <v>116</v>
      </c>
      <c r="O18" s="151"/>
      <c r="P18" s="151"/>
      <c r="Q18" s="294"/>
    </row>
    <row r="19" spans="2:17" ht="18" customHeight="1">
      <c r="B19" s="164" t="s">
        <v>7</v>
      </c>
      <c r="C19" s="164" t="s">
        <v>15</v>
      </c>
      <c r="D19" s="164" t="s">
        <v>65</v>
      </c>
      <c r="E19" s="289" t="s">
        <v>7</v>
      </c>
      <c r="F19" s="289" t="s">
        <v>66</v>
      </c>
      <c r="G19" s="289" t="s">
        <v>67</v>
      </c>
      <c r="H19" s="289" t="s">
        <v>68</v>
      </c>
      <c r="I19" s="131"/>
      <c r="J19" s="138" t="s">
        <v>69</v>
      </c>
      <c r="K19" s="13">
        <v>4</v>
      </c>
      <c r="L19" s="542" t="s">
        <v>336</v>
      </c>
      <c r="M19" s="543"/>
      <c r="N19" s="147"/>
      <c r="O19" s="151"/>
      <c r="P19" s="151"/>
      <c r="Q19" s="294"/>
    </row>
    <row r="20" spans="2:17" ht="19.5" customHeight="1">
      <c r="B20" s="165" t="s">
        <v>329</v>
      </c>
      <c r="C20" s="166"/>
      <c r="D20" s="166"/>
      <c r="E20" s="296" t="s">
        <v>12</v>
      </c>
      <c r="F20" s="151">
        <v>12283</v>
      </c>
      <c r="G20" s="155">
        <f>F20-H20</f>
        <v>9243</v>
      </c>
      <c r="H20" s="151">
        <f>D7</f>
        <v>3040</v>
      </c>
      <c r="I20" s="151"/>
      <c r="J20" s="138" t="s">
        <v>71</v>
      </c>
      <c r="K20" s="13">
        <v>2</v>
      </c>
      <c r="L20" s="542" t="s">
        <v>334</v>
      </c>
      <c r="M20" s="542"/>
      <c r="N20" s="294">
        <v>4873</v>
      </c>
      <c r="O20" s="151"/>
      <c r="P20" s="151"/>
      <c r="Q20" s="294"/>
    </row>
    <row r="21" spans="2:17" ht="19.5" customHeight="1">
      <c r="B21" s="165" t="s">
        <v>70</v>
      </c>
      <c r="C21" s="166">
        <v>0</v>
      </c>
      <c r="D21" s="166">
        <v>66</v>
      </c>
      <c r="E21" s="296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290" t="s">
        <v>7</v>
      </c>
      <c r="K21" s="289" t="s">
        <v>73</v>
      </c>
      <c r="L21" s="169" t="s">
        <v>67</v>
      </c>
      <c r="M21" s="290" t="s">
        <v>2</v>
      </c>
      <c r="N21" s="290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296" t="s">
        <v>14</v>
      </c>
      <c r="F22" s="170">
        <f>SUM(F20:F21)</f>
        <v>29615</v>
      </c>
      <c r="G22" s="170">
        <f>SUM(G20:G21)</f>
        <v>26575</v>
      </c>
      <c r="H22" s="170">
        <f>SUM(H20:H21)</f>
        <v>3040</v>
      </c>
      <c r="I22" s="162"/>
      <c r="J22" s="296" t="s">
        <v>75</v>
      </c>
      <c r="K22" s="147">
        <f>K9</f>
        <v>4955</v>
      </c>
      <c r="L22" s="294">
        <f>K12</f>
        <v>4955</v>
      </c>
      <c r="M22" s="295">
        <v>138536</v>
      </c>
      <c r="N22" s="160">
        <f t="shared" ref="N22:N28" si="2">M22/L22</f>
        <v>27.958829465186682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296" t="s">
        <v>78</v>
      </c>
      <c r="K23" s="147">
        <f>L9</f>
        <v>3911</v>
      </c>
      <c r="L23" s="294">
        <f>L12</f>
        <v>3911</v>
      </c>
      <c r="M23" s="295">
        <v>136569</v>
      </c>
      <c r="N23" s="160">
        <f t="shared" si="2"/>
        <v>34.919202250063925</v>
      </c>
      <c r="O23" s="159"/>
      <c r="P23" s="159"/>
      <c r="Q23" s="172"/>
    </row>
    <row r="24" spans="2:17" ht="19.5" customHeight="1">
      <c r="B24" s="165" t="s">
        <v>79</v>
      </c>
      <c r="C24" s="166">
        <v>27</v>
      </c>
      <c r="D24" s="166">
        <v>1383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296" t="s">
        <v>11</v>
      </c>
      <c r="K24" s="147">
        <f>N9</f>
        <v>2562</v>
      </c>
      <c r="L24" s="294">
        <f>N12</f>
        <v>2562</v>
      </c>
      <c r="M24" s="146">
        <v>78814</v>
      </c>
      <c r="N24" s="160">
        <f t="shared" si="2"/>
        <v>30.762685402029664</v>
      </c>
      <c r="O24" s="156"/>
      <c r="P24" s="156"/>
      <c r="Q24" s="173"/>
    </row>
    <row r="25" spans="2:17" ht="19.5" customHeight="1">
      <c r="B25" s="165" t="s">
        <v>84</v>
      </c>
      <c r="C25" s="166">
        <v>21</v>
      </c>
      <c r="D25" s="166">
        <v>1581</v>
      </c>
      <c r="E25" s="174">
        <v>31991</v>
      </c>
      <c r="F25" s="294">
        <v>790</v>
      </c>
      <c r="G25" s="175">
        <v>5.31</v>
      </c>
      <c r="H25" s="294">
        <v>51</v>
      </c>
      <c r="I25" s="294"/>
      <c r="J25" s="296" t="s">
        <v>10</v>
      </c>
      <c r="K25" s="147">
        <f>M9</f>
        <v>5904</v>
      </c>
      <c r="L25" s="294">
        <f>M12</f>
        <v>5904</v>
      </c>
      <c r="M25" s="176">
        <f>H15-M22-M23-M24-M26-M27</f>
        <v>174011</v>
      </c>
      <c r="N25" s="160">
        <f t="shared" si="2"/>
        <v>29.473407859078591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10269</v>
      </c>
      <c r="G26" s="180" t="s">
        <v>87</v>
      </c>
      <c r="H26" s="181">
        <v>6023</v>
      </c>
      <c r="I26" s="163" t="s">
        <v>53</v>
      </c>
      <c r="J26" s="296" t="s">
        <v>88</v>
      </c>
      <c r="K26" s="147">
        <f>P9</f>
        <v>5848</v>
      </c>
      <c r="L26" s="294">
        <f>P12</f>
        <v>5077</v>
      </c>
      <c r="M26" s="294">
        <v>92864</v>
      </c>
      <c r="N26" s="160">
        <f t="shared" si="2"/>
        <v>18.291116801260586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3040</v>
      </c>
      <c r="D27" s="166"/>
      <c r="E27" s="296" t="s">
        <v>12</v>
      </c>
      <c r="F27" s="296" t="s">
        <v>72</v>
      </c>
      <c r="G27" s="544" t="s">
        <v>90</v>
      </c>
      <c r="H27" s="544"/>
      <c r="I27" s="289"/>
      <c r="J27" s="289" t="s">
        <v>91</v>
      </c>
      <c r="K27" s="147">
        <f>O9</f>
        <v>6435</v>
      </c>
      <c r="L27" s="294">
        <f>O12</f>
        <v>4166</v>
      </c>
      <c r="M27" s="295">
        <v>69498</v>
      </c>
      <c r="N27" s="160">
        <f t="shared" si="2"/>
        <v>16.68218915026404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48</v>
      </c>
      <c r="D28" s="166"/>
      <c r="E28" s="297">
        <f>H20/F20*100</f>
        <v>24.749653993324106</v>
      </c>
      <c r="F28" s="175">
        <f>H21/F21*100</f>
        <v>0</v>
      </c>
      <c r="G28" s="545">
        <f>D7/D4*100</f>
        <v>10.265068377511396</v>
      </c>
      <c r="H28" s="545"/>
      <c r="I28" s="294"/>
      <c r="J28" s="296" t="s">
        <v>93</v>
      </c>
      <c r="K28" s="147">
        <f>K22+K23+K24+K25</f>
        <v>17332</v>
      </c>
      <c r="L28" s="294">
        <f>SUM(L22:L25)</f>
        <v>17332</v>
      </c>
      <c r="M28" s="176">
        <f>SUM(M22:M25)</f>
        <v>527930</v>
      </c>
      <c r="N28" s="160">
        <f t="shared" si="2"/>
        <v>30.459843064851142</v>
      </c>
      <c r="O28" s="156"/>
      <c r="P28" s="156"/>
      <c r="Q28" s="296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296" t="s">
        <v>94</v>
      </c>
      <c r="K29" s="147">
        <f>K26+K27</f>
        <v>12283</v>
      </c>
      <c r="L29" s="151">
        <f>SUM(L26:L27)</f>
        <v>9243</v>
      </c>
      <c r="M29" s="294">
        <f>SUM(M26:M27)</f>
        <v>162362</v>
      </c>
      <c r="N29" s="160">
        <f>M29/L29</f>
        <v>17.565941793789897</v>
      </c>
      <c r="O29" s="296"/>
      <c r="P29" s="296"/>
      <c r="Q29" s="296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294"/>
      <c r="N30" s="160"/>
      <c r="O30" s="174"/>
      <c r="P30" s="296"/>
      <c r="Q30" s="296"/>
    </row>
    <row r="31" spans="2:17" ht="19.5" customHeight="1">
      <c r="J31" s="296" t="s">
        <v>327</v>
      </c>
      <c r="K31" s="188"/>
      <c r="L31" s="158">
        <f>C16</f>
        <v>26575</v>
      </c>
      <c r="M31" s="189">
        <f>C15</f>
        <v>690292</v>
      </c>
      <c r="N31" s="160">
        <f>M31/L31</f>
        <v>25.975239887111947</v>
      </c>
      <c r="O31" s="294"/>
      <c r="P31" s="294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92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93"/>
      <c r="F34" s="293"/>
      <c r="G34" s="540"/>
      <c r="H34" s="540"/>
      <c r="I34" s="540"/>
      <c r="J34" s="540"/>
      <c r="K34" s="541"/>
      <c r="L34" s="541"/>
      <c r="M34" s="541"/>
      <c r="N34" s="541"/>
      <c r="O34" s="541"/>
      <c r="P34" s="293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215383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P12" sqref="P12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387</v>
      </c>
      <c r="N2" s="531"/>
      <c r="O2" s="531"/>
      <c r="P2" s="304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02" t="s">
        <v>4</v>
      </c>
      <c r="C4" s="132">
        <v>259</v>
      </c>
      <c r="D4" s="132">
        <v>29615</v>
      </c>
      <c r="E4" s="133" t="s">
        <v>5</v>
      </c>
      <c r="F4" s="307">
        <v>62</v>
      </c>
      <c r="G4" s="302" t="s">
        <v>6</v>
      </c>
      <c r="H4" s="300">
        <v>383354</v>
      </c>
      <c r="I4" s="300"/>
      <c r="J4" s="302" t="s">
        <v>7</v>
      </c>
      <c r="K4" s="302" t="s">
        <v>8</v>
      </c>
      <c r="L4" s="302" t="s">
        <v>9</v>
      </c>
      <c r="M4" s="302" t="s">
        <v>10</v>
      </c>
      <c r="N4" s="134" t="s">
        <v>11</v>
      </c>
      <c r="O4" s="134" t="s">
        <v>12</v>
      </c>
      <c r="P4" s="302" t="s">
        <v>13</v>
      </c>
      <c r="Q4" s="135" t="s">
        <v>14</v>
      </c>
    </row>
    <row r="5" spans="1:24" ht="24.75" customHeight="1">
      <c r="A5" s="136"/>
      <c r="B5" s="302" t="s">
        <v>7</v>
      </c>
      <c r="C5" s="302" t="s">
        <v>15</v>
      </c>
      <c r="D5" s="302" t="s">
        <v>16</v>
      </c>
      <c r="E5" s="302" t="s">
        <v>17</v>
      </c>
      <c r="F5" s="137">
        <v>5</v>
      </c>
      <c r="G5" s="302" t="s">
        <v>18</v>
      </c>
      <c r="H5" s="300">
        <v>184282</v>
      </c>
      <c r="I5" s="300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02" t="s">
        <v>20</v>
      </c>
      <c r="C6" s="143"/>
      <c r="D6" s="143"/>
      <c r="E6" s="302" t="s">
        <v>21</v>
      </c>
      <c r="F6" s="144">
        <f>F4-F5</f>
        <v>57</v>
      </c>
      <c r="G6" s="302" t="s">
        <v>22</v>
      </c>
      <c r="H6" s="300">
        <v>3547</v>
      </c>
      <c r="I6" s="300"/>
      <c r="J6" s="138" t="s">
        <v>23</v>
      </c>
      <c r="K6" s="301">
        <v>10</v>
      </c>
      <c r="L6" s="301">
        <v>8</v>
      </c>
      <c r="M6" s="300">
        <v>13</v>
      </c>
      <c r="N6" s="145">
        <v>5</v>
      </c>
      <c r="O6" s="146">
        <v>10</v>
      </c>
      <c r="P6" s="146">
        <v>11</v>
      </c>
      <c r="Q6" s="142">
        <f t="shared" si="0"/>
        <v>57</v>
      </c>
    </row>
    <row r="7" spans="1:24" ht="18.75">
      <c r="B7" s="134" t="s">
        <v>24</v>
      </c>
      <c r="C7" s="300">
        <v>36</v>
      </c>
      <c r="D7" s="300">
        <v>2400</v>
      </c>
      <c r="E7" s="302" t="s">
        <v>25</v>
      </c>
      <c r="F7" s="307">
        <v>0</v>
      </c>
      <c r="G7" s="302" t="s">
        <v>26</v>
      </c>
      <c r="H7" s="300">
        <v>465</v>
      </c>
      <c r="I7" s="300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02" t="s">
        <v>28</v>
      </c>
      <c r="C8" s="148">
        <f>C4-C7</f>
        <v>223</v>
      </c>
      <c r="D8" s="148">
        <f>D4-D7</f>
        <v>27215</v>
      </c>
      <c r="E8" s="302" t="s">
        <v>29</v>
      </c>
      <c r="F8" s="144">
        <v>0</v>
      </c>
      <c r="G8" s="302" t="s">
        <v>30</v>
      </c>
      <c r="H8" s="300">
        <v>34470</v>
      </c>
      <c r="I8" s="300"/>
      <c r="J8" s="138" t="s">
        <v>31</v>
      </c>
      <c r="K8" s="301">
        <v>0</v>
      </c>
      <c r="L8" s="301">
        <v>0</v>
      </c>
      <c r="M8" s="301">
        <v>0</v>
      </c>
      <c r="N8" s="146">
        <v>0</v>
      </c>
      <c r="O8" s="146">
        <v>23</v>
      </c>
      <c r="P8" s="146">
        <v>13</v>
      </c>
      <c r="Q8" s="149">
        <f t="shared" si="0"/>
        <v>36</v>
      </c>
    </row>
    <row r="9" spans="1:24" ht="18" customHeight="1">
      <c r="B9" s="302" t="s">
        <v>25</v>
      </c>
      <c r="C9" s="300"/>
      <c r="D9" s="300"/>
      <c r="E9" s="302" t="s">
        <v>14</v>
      </c>
      <c r="F9" s="307">
        <f>SUM(F6:F8)</f>
        <v>57</v>
      </c>
      <c r="G9" s="302" t="s">
        <v>32</v>
      </c>
      <c r="H9" s="300">
        <v>554</v>
      </c>
      <c r="I9" s="300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02" t="s">
        <v>29</v>
      </c>
      <c r="C10" s="300"/>
      <c r="D10" s="300"/>
      <c r="E10" s="302" t="s">
        <v>34</v>
      </c>
      <c r="F10" s="144">
        <v>68</v>
      </c>
      <c r="G10" s="302" t="s">
        <v>35</v>
      </c>
      <c r="H10" s="300">
        <v>310</v>
      </c>
      <c r="I10" s="300"/>
      <c r="J10" s="138" t="s">
        <v>36</v>
      </c>
      <c r="K10" s="300"/>
      <c r="L10" s="300"/>
      <c r="M10" s="300"/>
      <c r="N10" s="151"/>
      <c r="O10" s="151">
        <v>1871</v>
      </c>
      <c r="P10" s="151">
        <v>529</v>
      </c>
      <c r="Q10" s="142">
        <f t="shared" si="0"/>
        <v>2400</v>
      </c>
    </row>
    <row r="11" spans="1:24" ht="25.5" customHeight="1">
      <c r="B11" s="302" t="s">
        <v>35</v>
      </c>
      <c r="C11" s="300"/>
      <c r="D11" s="300"/>
      <c r="E11" s="152" t="s">
        <v>37</v>
      </c>
      <c r="F11" s="153" t="s">
        <v>388</v>
      </c>
      <c r="G11" s="154" t="s">
        <v>38</v>
      </c>
      <c r="H11" s="300">
        <v>0</v>
      </c>
      <c r="I11" s="300"/>
      <c r="J11" s="138" t="s">
        <v>39</v>
      </c>
      <c r="L11" s="300"/>
      <c r="M11" s="300"/>
      <c r="N11" s="151"/>
      <c r="O11" s="155"/>
      <c r="P11" s="155"/>
      <c r="Q11" s="142">
        <f t="shared" si="0"/>
        <v>0</v>
      </c>
    </row>
    <row r="12" spans="1:24" ht="18" customHeight="1">
      <c r="B12" s="302" t="s">
        <v>14</v>
      </c>
      <c r="C12" s="148">
        <f>C8+C9</f>
        <v>223</v>
      </c>
      <c r="D12" s="148">
        <f>D8+D9</f>
        <v>27215</v>
      </c>
      <c r="E12" s="302" t="s">
        <v>40</v>
      </c>
      <c r="F12" s="307">
        <f>F9</f>
        <v>57</v>
      </c>
      <c r="G12" s="302" t="s">
        <v>41</v>
      </c>
      <c r="H12" s="300">
        <v>13879</v>
      </c>
      <c r="I12" s="300"/>
      <c r="J12" s="138" t="s">
        <v>42</v>
      </c>
      <c r="K12" s="300">
        <f>K9-K10</f>
        <v>4955</v>
      </c>
      <c r="L12" s="300">
        <f>L9-L10+L11</f>
        <v>3911</v>
      </c>
      <c r="M12" s="300">
        <f>M9-M10+M11</f>
        <v>5904</v>
      </c>
      <c r="N12" s="300">
        <f>N9-N10+N11</f>
        <v>2562</v>
      </c>
      <c r="O12" s="300">
        <f>O9-O10+O11</f>
        <v>4564</v>
      </c>
      <c r="P12" s="300">
        <f>P9-P10+P11</f>
        <v>5319</v>
      </c>
      <c r="Q12" s="142">
        <f t="shared" si="0"/>
        <v>27215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02" t="s">
        <v>45</v>
      </c>
      <c r="F13" s="307">
        <v>0</v>
      </c>
      <c r="G13" s="302" t="s">
        <v>46</v>
      </c>
      <c r="H13" s="300">
        <v>5005</v>
      </c>
      <c r="I13" s="300"/>
      <c r="J13" s="138" t="s">
        <v>47</v>
      </c>
      <c r="K13" s="300"/>
      <c r="L13" s="300"/>
      <c r="M13" s="300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02" t="s">
        <v>50</v>
      </c>
      <c r="H14" s="300">
        <v>27593</v>
      </c>
      <c r="I14" s="300"/>
      <c r="J14" s="138" t="s">
        <v>51</v>
      </c>
      <c r="K14" s="300">
        <f t="shared" ref="K14:Q14" si="1">K6</f>
        <v>10</v>
      </c>
      <c r="L14" s="300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11</v>
      </c>
      <c r="Q14" s="142">
        <f t="shared" si="1"/>
        <v>57</v>
      </c>
    </row>
    <row r="15" spans="1:24" ht="18" customHeight="1">
      <c r="B15" s="302" t="s">
        <v>52</v>
      </c>
      <c r="C15" s="144">
        <f>H15</f>
        <v>653459</v>
      </c>
      <c r="D15" s="539">
        <v>511806</v>
      </c>
      <c r="E15" s="539"/>
      <c r="F15" s="159" t="s">
        <v>53</v>
      </c>
      <c r="G15" s="302" t="s">
        <v>54</v>
      </c>
      <c r="H15" s="157">
        <f>SUM(H4:H14)</f>
        <v>653459</v>
      </c>
      <c r="I15" s="300"/>
      <c r="J15" s="138" t="s">
        <v>55</v>
      </c>
      <c r="K15" s="300">
        <v>12</v>
      </c>
      <c r="L15" s="300">
        <v>12</v>
      </c>
      <c r="M15" s="300">
        <v>18</v>
      </c>
      <c r="N15" s="151">
        <v>8</v>
      </c>
      <c r="O15" s="151">
        <v>16</v>
      </c>
      <c r="P15" s="151">
        <v>19</v>
      </c>
      <c r="Q15" s="142">
        <f>SUM(K15:P15)</f>
        <v>85</v>
      </c>
    </row>
    <row r="16" spans="1:24" ht="18" customHeight="1">
      <c r="B16" s="302" t="s">
        <v>56</v>
      </c>
      <c r="C16" s="144">
        <f>D12</f>
        <v>27215</v>
      </c>
      <c r="D16" s="539">
        <v>0</v>
      </c>
      <c r="E16" s="539"/>
      <c r="F16" s="159"/>
      <c r="G16" s="302" t="s">
        <v>57</v>
      </c>
      <c r="H16" s="160">
        <f>H15/D12</f>
        <v>24.010986588278524</v>
      </c>
      <c r="I16" s="157"/>
      <c r="J16" s="138" t="s">
        <v>58</v>
      </c>
      <c r="K16" s="13">
        <v>0</v>
      </c>
      <c r="L16" s="300"/>
      <c r="M16" s="300"/>
      <c r="N16" s="151"/>
      <c r="O16" s="151"/>
      <c r="P16" s="151"/>
      <c r="Q16" s="300"/>
    </row>
    <row r="17" spans="2:17" ht="18" customHeight="1">
      <c r="B17" s="302" t="s">
        <v>57</v>
      </c>
      <c r="C17" s="161">
        <f>H16</f>
        <v>24.010986588278524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300">
        <v>105</v>
      </c>
      <c r="O17" s="151"/>
      <c r="P17" s="151"/>
      <c r="Q17" s="300"/>
    </row>
    <row r="18" spans="2:17" ht="19.5" customHeight="1">
      <c r="B18" s="302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00">
        <v>205</v>
      </c>
      <c r="O18" s="151"/>
      <c r="P18" s="151"/>
      <c r="Q18" s="300"/>
    </row>
    <row r="19" spans="2:17" ht="18" customHeight="1">
      <c r="B19" s="164" t="s">
        <v>7</v>
      </c>
      <c r="C19" s="164" t="s">
        <v>15</v>
      </c>
      <c r="D19" s="164" t="s">
        <v>65</v>
      </c>
      <c r="E19" s="305" t="s">
        <v>7</v>
      </c>
      <c r="F19" s="305" t="s">
        <v>66</v>
      </c>
      <c r="G19" s="305" t="s">
        <v>67</v>
      </c>
      <c r="H19" s="305" t="s">
        <v>68</v>
      </c>
      <c r="I19" s="131"/>
      <c r="J19" s="138" t="s">
        <v>69</v>
      </c>
      <c r="K19" s="13">
        <v>5</v>
      </c>
      <c r="L19" s="542" t="s">
        <v>336</v>
      </c>
      <c r="M19" s="543"/>
      <c r="N19" s="147"/>
      <c r="O19" s="151"/>
      <c r="P19" s="151"/>
      <c r="Q19" s="300"/>
    </row>
    <row r="20" spans="2:17" ht="19.5" customHeight="1">
      <c r="B20" s="165" t="s">
        <v>329</v>
      </c>
      <c r="C20" s="166"/>
      <c r="D20" s="166"/>
      <c r="E20" s="302" t="s">
        <v>12</v>
      </c>
      <c r="F20" s="151">
        <v>12283</v>
      </c>
      <c r="G20" s="155">
        <f>F20-H20</f>
        <v>9883</v>
      </c>
      <c r="H20" s="151">
        <f>D7</f>
        <v>2400</v>
      </c>
      <c r="I20" s="151"/>
      <c r="J20" s="138" t="s">
        <v>71</v>
      </c>
      <c r="K20" s="13">
        <v>4</v>
      </c>
      <c r="L20" s="542" t="s">
        <v>334</v>
      </c>
      <c r="M20" s="542"/>
      <c r="N20" s="300">
        <v>19808</v>
      </c>
      <c r="O20" s="151"/>
      <c r="P20" s="151"/>
      <c r="Q20" s="300"/>
    </row>
    <row r="21" spans="2:17" ht="19.5" customHeight="1">
      <c r="B21" s="165" t="s">
        <v>70</v>
      </c>
      <c r="C21" s="166"/>
      <c r="D21" s="166"/>
      <c r="E21" s="302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306" t="s">
        <v>7</v>
      </c>
      <c r="K21" s="305" t="s">
        <v>73</v>
      </c>
      <c r="L21" s="169" t="s">
        <v>67</v>
      </c>
      <c r="M21" s="306" t="s">
        <v>2</v>
      </c>
      <c r="N21" s="306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02" t="s">
        <v>14</v>
      </c>
      <c r="F22" s="170">
        <f>SUM(F20:F21)</f>
        <v>29615</v>
      </c>
      <c r="G22" s="170">
        <f>SUM(G20:G21)</f>
        <v>27215</v>
      </c>
      <c r="H22" s="170">
        <f>SUM(H20:H21)</f>
        <v>2400</v>
      </c>
      <c r="I22" s="162"/>
      <c r="J22" s="302" t="s">
        <v>75</v>
      </c>
      <c r="K22" s="147">
        <f>K9</f>
        <v>4955</v>
      </c>
      <c r="L22" s="300">
        <f>K12</f>
        <v>4955</v>
      </c>
      <c r="M22" s="301">
        <v>137155</v>
      </c>
      <c r="N22" s="160">
        <f t="shared" ref="N22:N29" si="2">M22/L22</f>
        <v>27.680121089808274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302" t="s">
        <v>78</v>
      </c>
      <c r="K23" s="147">
        <f>L9</f>
        <v>3911</v>
      </c>
      <c r="L23" s="300">
        <f>L12</f>
        <v>3911</v>
      </c>
      <c r="M23" s="301">
        <v>116925</v>
      </c>
      <c r="N23" s="160">
        <f t="shared" si="2"/>
        <v>29.896445921759142</v>
      </c>
      <c r="O23" s="159"/>
      <c r="P23" s="159"/>
      <c r="Q23" s="172"/>
    </row>
    <row r="24" spans="2:17" ht="19.5" customHeight="1">
      <c r="B24" s="165" t="s">
        <v>79</v>
      </c>
      <c r="C24" s="166">
        <v>29</v>
      </c>
      <c r="D24" s="166">
        <v>1418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02" t="s">
        <v>11</v>
      </c>
      <c r="K24" s="147">
        <f>N9</f>
        <v>2562</v>
      </c>
      <c r="L24" s="300">
        <f>N12</f>
        <v>2562</v>
      </c>
      <c r="M24" s="146">
        <v>87431</v>
      </c>
      <c r="N24" s="160">
        <f t="shared" si="2"/>
        <v>34.126073380171739</v>
      </c>
      <c r="O24" s="156"/>
      <c r="P24" s="156"/>
      <c r="Q24" s="173"/>
    </row>
    <row r="25" spans="2:17" ht="19.5" customHeight="1">
      <c r="B25" s="165" t="s">
        <v>84</v>
      </c>
      <c r="C25" s="166">
        <v>7</v>
      </c>
      <c r="D25" s="166">
        <v>972</v>
      </c>
      <c r="E25" s="174">
        <v>26424</v>
      </c>
      <c r="F25" s="300">
        <v>945</v>
      </c>
      <c r="G25" s="175">
        <f>E25/H26</f>
        <v>5.2501490164911582</v>
      </c>
      <c r="H25" s="300">
        <v>44</v>
      </c>
      <c r="I25" s="300"/>
      <c r="J25" s="302" t="s">
        <v>10</v>
      </c>
      <c r="K25" s="147">
        <f>M9</f>
        <v>5904</v>
      </c>
      <c r="L25" s="300">
        <f>M12</f>
        <v>5904</v>
      </c>
      <c r="M25" s="176">
        <f>H15-M22-M23-M24-M26-M27</f>
        <v>173328</v>
      </c>
      <c r="N25" s="160">
        <f t="shared" si="2"/>
        <v>29.357723577235774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10697</v>
      </c>
      <c r="G26" s="180" t="s">
        <v>87</v>
      </c>
      <c r="H26" s="181">
        <v>5033</v>
      </c>
      <c r="I26" s="163" t="s">
        <v>53</v>
      </c>
      <c r="J26" s="302" t="s">
        <v>88</v>
      </c>
      <c r="K26" s="147">
        <f>P9</f>
        <v>5848</v>
      </c>
      <c r="L26" s="300">
        <f>P12</f>
        <v>5319</v>
      </c>
      <c r="M26" s="300">
        <v>73199</v>
      </c>
      <c r="N26" s="160">
        <f t="shared" si="2"/>
        <v>13.761797330325249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2400</v>
      </c>
      <c r="D27" s="166"/>
      <c r="E27" s="302" t="s">
        <v>12</v>
      </c>
      <c r="F27" s="302" t="s">
        <v>72</v>
      </c>
      <c r="G27" s="544" t="s">
        <v>90</v>
      </c>
      <c r="H27" s="544"/>
      <c r="I27" s="305"/>
      <c r="J27" s="305" t="s">
        <v>91</v>
      </c>
      <c r="K27" s="147">
        <f>O9</f>
        <v>6435</v>
      </c>
      <c r="L27" s="300">
        <f>O12</f>
        <v>4564</v>
      </c>
      <c r="M27" s="301">
        <v>65421</v>
      </c>
      <c r="N27" s="160">
        <f t="shared" si="2"/>
        <v>14.334136722173533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36</v>
      </c>
      <c r="D28" s="166"/>
      <c r="E28" s="303">
        <f>H20/F20*100</f>
        <v>19.539200521045348</v>
      </c>
      <c r="F28" s="175">
        <f>H21/F21*100</f>
        <v>0</v>
      </c>
      <c r="G28" s="545">
        <f>D7/D4*100</f>
        <v>8.1040013506668931</v>
      </c>
      <c r="H28" s="545"/>
      <c r="I28" s="300"/>
      <c r="J28" s="302" t="s">
        <v>93</v>
      </c>
      <c r="K28" s="147">
        <f>K22+K23+K24+K25</f>
        <v>17332</v>
      </c>
      <c r="L28" s="300">
        <f>SUM(L22:L25)</f>
        <v>17332</v>
      </c>
      <c r="M28" s="176">
        <f>SUM(M22:M25)</f>
        <v>514839</v>
      </c>
      <c r="N28" s="160">
        <f t="shared" si="2"/>
        <v>29.704534964228017</v>
      </c>
      <c r="O28" s="156"/>
      <c r="P28" s="156"/>
      <c r="Q28" s="302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02" t="s">
        <v>94</v>
      </c>
      <c r="K29" s="147">
        <f>K26+K27</f>
        <v>12283</v>
      </c>
      <c r="L29" s="151">
        <f>SUM(L26:L27)</f>
        <v>9883</v>
      </c>
      <c r="M29" s="300">
        <f>SUM(M26:M27)</f>
        <v>138620</v>
      </c>
      <c r="N29" s="160">
        <f t="shared" si="2"/>
        <v>14.026105433572802</v>
      </c>
      <c r="O29" s="302"/>
      <c r="P29" s="302"/>
      <c r="Q29" s="302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00"/>
      <c r="N30" s="160"/>
      <c r="O30" s="174"/>
      <c r="P30" s="302"/>
      <c r="Q30" s="302"/>
    </row>
    <row r="31" spans="2:17" ht="19.5" customHeight="1">
      <c r="J31" s="302" t="s">
        <v>327</v>
      </c>
      <c r="K31" s="188"/>
      <c r="L31" s="158">
        <f>C16</f>
        <v>27215</v>
      </c>
      <c r="M31" s="189">
        <f>C15</f>
        <v>653459</v>
      </c>
      <c r="N31" s="160">
        <f>M31/L31</f>
        <v>24.010986588278524</v>
      </c>
      <c r="O31" s="300"/>
      <c r="P31" s="300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98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99"/>
      <c r="F34" s="299"/>
      <c r="G34" s="540"/>
      <c r="H34" s="540"/>
      <c r="I34" s="540"/>
      <c r="J34" s="540"/>
      <c r="K34" s="541"/>
      <c r="L34" s="541"/>
      <c r="M34" s="541"/>
      <c r="N34" s="541"/>
      <c r="O34" s="541"/>
      <c r="P34" s="299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204356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D15:E15"/>
    <mergeCell ref="D16:E16"/>
    <mergeCell ref="L17:M17"/>
    <mergeCell ref="E18:H18"/>
    <mergeCell ref="L18:M18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B14:C14"/>
    <mergeCell ref="D14:F14"/>
    <mergeCell ref="B1:Q1"/>
    <mergeCell ref="F2:K2"/>
    <mergeCell ref="M2:O2"/>
    <mergeCell ref="B3:F3"/>
    <mergeCell ref="G3:H3"/>
    <mergeCell ref="J3:Q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M31" sqref="M31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389</v>
      </c>
      <c r="N2" s="531"/>
      <c r="O2" s="531"/>
      <c r="P2" s="314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12" t="s">
        <v>4</v>
      </c>
      <c r="C4" s="132">
        <v>259</v>
      </c>
      <c r="D4" s="132">
        <v>29615</v>
      </c>
      <c r="E4" s="133" t="s">
        <v>5</v>
      </c>
      <c r="F4" s="317">
        <v>62</v>
      </c>
      <c r="G4" s="312" t="s">
        <v>6</v>
      </c>
      <c r="H4" s="310">
        <v>398748</v>
      </c>
      <c r="I4" s="310"/>
      <c r="J4" s="312" t="s">
        <v>7</v>
      </c>
      <c r="K4" s="312" t="s">
        <v>8</v>
      </c>
      <c r="L4" s="312" t="s">
        <v>9</v>
      </c>
      <c r="M4" s="312" t="s">
        <v>10</v>
      </c>
      <c r="N4" s="134" t="s">
        <v>11</v>
      </c>
      <c r="O4" s="134" t="s">
        <v>12</v>
      </c>
      <c r="P4" s="312" t="s">
        <v>13</v>
      </c>
      <c r="Q4" s="135" t="s">
        <v>14</v>
      </c>
    </row>
    <row r="5" spans="1:24" ht="24.75" customHeight="1">
      <c r="A5" s="136"/>
      <c r="B5" s="312" t="s">
        <v>7</v>
      </c>
      <c r="C5" s="312" t="s">
        <v>15</v>
      </c>
      <c r="D5" s="312" t="s">
        <v>16</v>
      </c>
      <c r="E5" s="312" t="s">
        <v>17</v>
      </c>
      <c r="F5" s="137">
        <v>5</v>
      </c>
      <c r="G5" s="312" t="s">
        <v>18</v>
      </c>
      <c r="H5" s="310">
        <v>204216</v>
      </c>
      <c r="I5" s="310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12" t="s">
        <v>20</v>
      </c>
      <c r="C6" s="143"/>
      <c r="D6" s="143"/>
      <c r="E6" s="312" t="s">
        <v>21</v>
      </c>
      <c r="F6" s="144">
        <f>F4-F5</f>
        <v>57</v>
      </c>
      <c r="G6" s="312" t="s">
        <v>22</v>
      </c>
      <c r="H6" s="310">
        <v>1641</v>
      </c>
      <c r="I6" s="310"/>
      <c r="J6" s="138" t="s">
        <v>23</v>
      </c>
      <c r="K6" s="311">
        <v>10</v>
      </c>
      <c r="L6" s="311">
        <v>8</v>
      </c>
      <c r="M6" s="310">
        <v>13</v>
      </c>
      <c r="N6" s="145">
        <v>5</v>
      </c>
      <c r="O6" s="146">
        <v>10</v>
      </c>
      <c r="P6" s="146">
        <v>11</v>
      </c>
      <c r="Q6" s="142">
        <f t="shared" si="0"/>
        <v>57</v>
      </c>
    </row>
    <row r="7" spans="1:24" ht="18.75">
      <c r="B7" s="134" t="s">
        <v>24</v>
      </c>
      <c r="C7" s="310">
        <v>37</v>
      </c>
      <c r="D7" s="310">
        <v>2419</v>
      </c>
      <c r="E7" s="312" t="s">
        <v>25</v>
      </c>
      <c r="F7" s="317">
        <v>0</v>
      </c>
      <c r="G7" s="312" t="s">
        <v>26</v>
      </c>
      <c r="H7" s="310">
        <v>665</v>
      </c>
      <c r="I7" s="310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12" t="s">
        <v>28</v>
      </c>
      <c r="C8" s="148">
        <f>C4-C7</f>
        <v>222</v>
      </c>
      <c r="D8" s="148">
        <f>D4-D7</f>
        <v>27196</v>
      </c>
      <c r="E8" s="312" t="s">
        <v>29</v>
      </c>
      <c r="F8" s="144">
        <v>0</v>
      </c>
      <c r="G8" s="312" t="s">
        <v>30</v>
      </c>
      <c r="H8" s="310">
        <v>36960</v>
      </c>
      <c r="I8" s="310"/>
      <c r="J8" s="138" t="s">
        <v>31</v>
      </c>
      <c r="K8" s="311">
        <v>0</v>
      </c>
      <c r="L8" s="311">
        <v>0</v>
      </c>
      <c r="M8" s="311">
        <v>0</v>
      </c>
      <c r="N8" s="146">
        <v>0</v>
      </c>
      <c r="O8" s="146">
        <v>20</v>
      </c>
      <c r="P8" s="146">
        <v>17</v>
      </c>
      <c r="Q8" s="149">
        <f t="shared" si="0"/>
        <v>37</v>
      </c>
    </row>
    <row r="9" spans="1:24" ht="18" customHeight="1">
      <c r="B9" s="312" t="s">
        <v>25</v>
      </c>
      <c r="C9" s="310"/>
      <c r="D9" s="310"/>
      <c r="E9" s="312" t="s">
        <v>14</v>
      </c>
      <c r="F9" s="317">
        <f>SUM(F6:F8)</f>
        <v>57</v>
      </c>
      <c r="G9" s="312" t="s">
        <v>32</v>
      </c>
      <c r="H9" s="310">
        <v>768</v>
      </c>
      <c r="I9" s="310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12" t="s">
        <v>29</v>
      </c>
      <c r="C10" s="310"/>
      <c r="D10" s="310"/>
      <c r="E10" s="312" t="s">
        <v>34</v>
      </c>
      <c r="F10" s="144">
        <v>68</v>
      </c>
      <c r="G10" s="312" t="s">
        <v>35</v>
      </c>
      <c r="H10" s="310">
        <v>160</v>
      </c>
      <c r="I10" s="310"/>
      <c r="J10" s="138" t="s">
        <v>36</v>
      </c>
      <c r="K10" s="310"/>
      <c r="L10" s="310"/>
      <c r="M10" s="310"/>
      <c r="N10" s="151"/>
      <c r="O10" s="151">
        <v>1648</v>
      </c>
      <c r="P10" s="151">
        <v>771</v>
      </c>
      <c r="Q10" s="142">
        <f t="shared" si="0"/>
        <v>2419</v>
      </c>
    </row>
    <row r="11" spans="1:24" ht="25.5" customHeight="1">
      <c r="B11" s="312" t="s">
        <v>35</v>
      </c>
      <c r="C11" s="310"/>
      <c r="D11" s="310"/>
      <c r="E11" s="152" t="s">
        <v>37</v>
      </c>
      <c r="F11" s="153" t="s">
        <v>390</v>
      </c>
      <c r="G11" s="154" t="s">
        <v>38</v>
      </c>
      <c r="H11" s="310">
        <v>0</v>
      </c>
      <c r="I11" s="310"/>
      <c r="J11" s="138" t="s">
        <v>39</v>
      </c>
      <c r="L11" s="310"/>
      <c r="M11" s="310"/>
      <c r="N11" s="151"/>
      <c r="O11" s="155"/>
      <c r="P11" s="155"/>
      <c r="Q11" s="142">
        <f t="shared" si="0"/>
        <v>0</v>
      </c>
    </row>
    <row r="12" spans="1:24" ht="18" customHeight="1">
      <c r="B12" s="312" t="s">
        <v>14</v>
      </c>
      <c r="C12" s="148">
        <f>C8+C9</f>
        <v>222</v>
      </c>
      <c r="D12" s="148">
        <f>D8+D9</f>
        <v>27196</v>
      </c>
      <c r="E12" s="312" t="s">
        <v>40</v>
      </c>
      <c r="F12" s="317">
        <f>F9</f>
        <v>57</v>
      </c>
      <c r="G12" s="312" t="s">
        <v>41</v>
      </c>
      <c r="H12" s="310">
        <v>15525</v>
      </c>
      <c r="I12" s="310"/>
      <c r="J12" s="138" t="s">
        <v>42</v>
      </c>
      <c r="K12" s="310">
        <f>K9-K10</f>
        <v>4955</v>
      </c>
      <c r="L12" s="310">
        <f>L9-L10+L11</f>
        <v>3911</v>
      </c>
      <c r="M12" s="310">
        <f>M9-M10+M11</f>
        <v>5904</v>
      </c>
      <c r="N12" s="310">
        <f>N9-N10+N11</f>
        <v>2562</v>
      </c>
      <c r="O12" s="310">
        <f>O9-O10+O11</f>
        <v>4787</v>
      </c>
      <c r="P12" s="310">
        <f>P9-P10+P11</f>
        <v>5077</v>
      </c>
      <c r="Q12" s="142">
        <f t="shared" si="0"/>
        <v>27196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12" t="s">
        <v>45</v>
      </c>
      <c r="F13" s="317">
        <v>0</v>
      </c>
      <c r="G13" s="312" t="s">
        <v>46</v>
      </c>
      <c r="H13" s="310">
        <v>5005</v>
      </c>
      <c r="I13" s="310"/>
      <c r="J13" s="138" t="s">
        <v>47</v>
      </c>
      <c r="K13" s="310"/>
      <c r="L13" s="310"/>
      <c r="M13" s="310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12" t="s">
        <v>50</v>
      </c>
      <c r="H14" s="310">
        <v>28199</v>
      </c>
      <c r="I14" s="310"/>
      <c r="J14" s="138" t="s">
        <v>51</v>
      </c>
      <c r="K14" s="310">
        <f t="shared" ref="K14:Q14" si="1">K6</f>
        <v>10</v>
      </c>
      <c r="L14" s="310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11</v>
      </c>
      <c r="Q14" s="142">
        <f t="shared" si="1"/>
        <v>57</v>
      </c>
    </row>
    <row r="15" spans="1:24" ht="18" customHeight="1">
      <c r="B15" s="312" t="s">
        <v>52</v>
      </c>
      <c r="C15" s="144">
        <f>H15</f>
        <v>691887</v>
      </c>
      <c r="D15" s="539">
        <v>511806</v>
      </c>
      <c r="E15" s="539"/>
      <c r="F15" s="159" t="s">
        <v>53</v>
      </c>
      <c r="G15" s="312" t="s">
        <v>54</v>
      </c>
      <c r="H15" s="157">
        <f>SUM(H4:H14)</f>
        <v>691887</v>
      </c>
      <c r="I15" s="310"/>
      <c r="J15" s="138" t="s">
        <v>55</v>
      </c>
      <c r="K15" s="310">
        <v>12</v>
      </c>
      <c r="L15" s="310">
        <v>12</v>
      </c>
      <c r="M15" s="310">
        <v>18</v>
      </c>
      <c r="N15" s="151">
        <v>8</v>
      </c>
      <c r="O15" s="151">
        <v>16</v>
      </c>
      <c r="P15" s="151">
        <v>19</v>
      </c>
      <c r="Q15" s="142">
        <f>SUM(K15:P15)</f>
        <v>85</v>
      </c>
    </row>
    <row r="16" spans="1:24" ht="18" customHeight="1">
      <c r="B16" s="312" t="s">
        <v>56</v>
      </c>
      <c r="C16" s="144">
        <f>D12</f>
        <v>27196</v>
      </c>
      <c r="D16" s="539">
        <v>0</v>
      </c>
      <c r="E16" s="539"/>
      <c r="F16" s="159"/>
      <c r="G16" s="312" t="s">
        <v>57</v>
      </c>
      <c r="H16" s="160">
        <f>H15/D12</f>
        <v>25.440763347551112</v>
      </c>
      <c r="I16" s="157"/>
      <c r="J16" s="138" t="s">
        <v>58</v>
      </c>
      <c r="K16" s="13">
        <v>0</v>
      </c>
      <c r="L16" s="310"/>
      <c r="M16" s="310"/>
      <c r="N16" s="151"/>
      <c r="O16" s="151"/>
      <c r="P16" s="151"/>
      <c r="Q16" s="310"/>
    </row>
    <row r="17" spans="2:17" ht="18" customHeight="1">
      <c r="B17" s="312" t="s">
        <v>57</v>
      </c>
      <c r="C17" s="161">
        <f>H16</f>
        <v>25.440763347551112</v>
      </c>
      <c r="D17" s="159" t="s">
        <v>59</v>
      </c>
      <c r="E17" s="159"/>
      <c r="F17" s="159"/>
      <c r="I17" s="160"/>
      <c r="J17" s="138" t="s">
        <v>328</v>
      </c>
      <c r="K17" s="13">
        <v>6</v>
      </c>
      <c r="L17" s="528" t="s">
        <v>60</v>
      </c>
      <c r="M17" s="528"/>
      <c r="N17" s="310">
        <v>50</v>
      </c>
      <c r="O17" s="151"/>
      <c r="P17" s="151"/>
      <c r="Q17" s="310"/>
    </row>
    <row r="18" spans="2:17" ht="19.5" customHeight="1">
      <c r="B18" s="312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10">
        <v>110</v>
      </c>
      <c r="O18" s="151"/>
      <c r="P18" s="151"/>
      <c r="Q18" s="310"/>
    </row>
    <row r="19" spans="2:17" ht="18" customHeight="1">
      <c r="B19" s="164" t="s">
        <v>7</v>
      </c>
      <c r="C19" s="164" t="s">
        <v>15</v>
      </c>
      <c r="D19" s="164" t="s">
        <v>65</v>
      </c>
      <c r="E19" s="315" t="s">
        <v>7</v>
      </c>
      <c r="F19" s="315" t="s">
        <v>66</v>
      </c>
      <c r="G19" s="315" t="s">
        <v>67</v>
      </c>
      <c r="H19" s="315" t="s">
        <v>68</v>
      </c>
      <c r="I19" s="131"/>
      <c r="J19" s="138" t="s">
        <v>69</v>
      </c>
      <c r="K19" s="13">
        <v>5</v>
      </c>
      <c r="L19" s="542" t="s">
        <v>336</v>
      </c>
      <c r="M19" s="543"/>
      <c r="N19" s="147"/>
      <c r="O19" s="151"/>
      <c r="P19" s="151"/>
      <c r="Q19" s="310"/>
    </row>
    <row r="20" spans="2:17" ht="19.5" customHeight="1">
      <c r="B20" s="165" t="s">
        <v>329</v>
      </c>
      <c r="C20" s="166"/>
      <c r="D20" s="166"/>
      <c r="E20" s="312" t="s">
        <v>12</v>
      </c>
      <c r="F20" s="151">
        <v>12283</v>
      </c>
      <c r="G20" s="155">
        <f>F20-H20</f>
        <v>9864</v>
      </c>
      <c r="H20" s="151">
        <f>D7</f>
        <v>2419</v>
      </c>
      <c r="I20" s="151"/>
      <c r="J20" s="138" t="s">
        <v>71</v>
      </c>
      <c r="K20" s="13">
        <v>2</v>
      </c>
      <c r="L20" s="542" t="s">
        <v>334</v>
      </c>
      <c r="M20" s="542"/>
      <c r="N20" s="310">
        <v>0</v>
      </c>
      <c r="O20" s="151"/>
      <c r="P20" s="151"/>
      <c r="Q20" s="310"/>
    </row>
    <row r="21" spans="2:17" ht="19.5" customHeight="1">
      <c r="B21" s="165" t="s">
        <v>70</v>
      </c>
      <c r="C21" s="166"/>
      <c r="D21" s="166"/>
      <c r="E21" s="312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316" t="s">
        <v>7</v>
      </c>
      <c r="K21" s="315" t="s">
        <v>73</v>
      </c>
      <c r="L21" s="169" t="s">
        <v>67</v>
      </c>
      <c r="M21" s="316" t="s">
        <v>2</v>
      </c>
      <c r="N21" s="316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12" t="s">
        <v>14</v>
      </c>
      <c r="F22" s="170">
        <f>SUM(F20:F21)</f>
        <v>29615</v>
      </c>
      <c r="G22" s="170">
        <f>SUM(G20:G21)</f>
        <v>27196</v>
      </c>
      <c r="H22" s="170">
        <f>SUM(H20:H21)</f>
        <v>2419</v>
      </c>
      <c r="I22" s="162"/>
      <c r="J22" s="312" t="s">
        <v>75</v>
      </c>
      <c r="K22" s="147">
        <f>K9</f>
        <v>4955</v>
      </c>
      <c r="L22" s="310">
        <f>K12</f>
        <v>4955</v>
      </c>
      <c r="M22" s="311">
        <v>133450</v>
      </c>
      <c r="N22" s="160">
        <f t="shared" ref="N22:N29" si="2">M22/L22</f>
        <v>26.93239152371342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312" t="s">
        <v>78</v>
      </c>
      <c r="K23" s="147">
        <f>L9</f>
        <v>3911</v>
      </c>
      <c r="L23" s="310">
        <f>L12</f>
        <v>3911</v>
      </c>
      <c r="M23" s="311">
        <v>110337</v>
      </c>
      <c r="N23" s="160">
        <f t="shared" si="2"/>
        <v>28.211966249041165</v>
      </c>
      <c r="O23" s="159"/>
      <c r="P23" s="159"/>
      <c r="Q23" s="172"/>
    </row>
    <row r="24" spans="2:17" ht="19.5" customHeight="1">
      <c r="B24" s="165" t="s">
        <v>79</v>
      </c>
      <c r="C24" s="166">
        <v>33</v>
      </c>
      <c r="D24" s="166">
        <v>1660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12" t="s">
        <v>11</v>
      </c>
      <c r="K24" s="147">
        <f>N9</f>
        <v>2562</v>
      </c>
      <c r="L24" s="310">
        <f>N12</f>
        <v>2562</v>
      </c>
      <c r="M24" s="146">
        <v>82290</v>
      </c>
      <c r="N24" s="160">
        <f t="shared" si="2"/>
        <v>32.119437939110071</v>
      </c>
      <c r="O24" s="156"/>
      <c r="P24" s="156"/>
      <c r="Q24" s="173"/>
    </row>
    <row r="25" spans="2:17" ht="19.5" customHeight="1">
      <c r="B25" s="165" t="s">
        <v>84</v>
      </c>
      <c r="C25" s="166">
        <v>4</v>
      </c>
      <c r="D25" s="166">
        <v>749</v>
      </c>
      <c r="E25" s="174">
        <v>31343</v>
      </c>
      <c r="F25" s="310">
        <v>1170</v>
      </c>
      <c r="G25" s="175">
        <v>5.21</v>
      </c>
      <c r="H25" s="310">
        <v>60</v>
      </c>
      <c r="I25" s="310"/>
      <c r="J25" s="312" t="s">
        <v>10</v>
      </c>
      <c r="K25" s="147">
        <f>M9</f>
        <v>5904</v>
      </c>
      <c r="L25" s="310">
        <f>M12</f>
        <v>5904</v>
      </c>
      <c r="M25" s="176">
        <f>H15-M22-M23-M24-M26-M27</f>
        <v>192638</v>
      </c>
      <c r="N25" s="160">
        <f t="shared" si="2"/>
        <v>32.62838753387534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11208</v>
      </c>
      <c r="G26" s="180" t="s">
        <v>87</v>
      </c>
      <c r="H26" s="181">
        <v>6014</v>
      </c>
      <c r="I26" s="163" t="s">
        <v>53</v>
      </c>
      <c r="J26" s="312" t="s">
        <v>88</v>
      </c>
      <c r="K26" s="147">
        <f>P9</f>
        <v>5848</v>
      </c>
      <c r="L26" s="310">
        <f>P12</f>
        <v>5077</v>
      </c>
      <c r="M26" s="310">
        <v>94808</v>
      </c>
      <c r="N26" s="160">
        <f t="shared" si="2"/>
        <v>18.674020090604689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2419</v>
      </c>
      <c r="D27" s="166"/>
      <c r="E27" s="312" t="s">
        <v>12</v>
      </c>
      <c r="F27" s="312" t="s">
        <v>72</v>
      </c>
      <c r="G27" s="544" t="s">
        <v>90</v>
      </c>
      <c r="H27" s="544"/>
      <c r="I27" s="315"/>
      <c r="J27" s="315" t="s">
        <v>91</v>
      </c>
      <c r="K27" s="147">
        <f>O9</f>
        <v>6435</v>
      </c>
      <c r="L27" s="310">
        <f>O12</f>
        <v>4787</v>
      </c>
      <c r="M27" s="311">
        <v>78364</v>
      </c>
      <c r="N27" s="160">
        <f t="shared" si="2"/>
        <v>16.370169208272404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37</v>
      </c>
      <c r="D28" s="166"/>
      <c r="E28" s="313">
        <f>H20/F20*100</f>
        <v>19.693885858503624</v>
      </c>
      <c r="F28" s="175">
        <f>H21/F21*100</f>
        <v>0</v>
      </c>
      <c r="G28" s="545">
        <f>D7/D4*100</f>
        <v>8.1681580280263386</v>
      </c>
      <c r="H28" s="545"/>
      <c r="I28" s="310"/>
      <c r="J28" s="312" t="s">
        <v>93</v>
      </c>
      <c r="K28" s="147">
        <f>K22+K23+K24+K25</f>
        <v>17332</v>
      </c>
      <c r="L28" s="310">
        <f>SUM(L22:L25)</f>
        <v>17332</v>
      </c>
      <c r="M28" s="176">
        <f>SUM(M22:M25)</f>
        <v>518715</v>
      </c>
      <c r="N28" s="160">
        <f t="shared" si="2"/>
        <v>29.928167551350104</v>
      </c>
      <c r="O28" s="156"/>
      <c r="P28" s="156"/>
      <c r="Q28" s="312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12" t="s">
        <v>94</v>
      </c>
      <c r="K29" s="147">
        <f>K26+K27</f>
        <v>12283</v>
      </c>
      <c r="L29" s="151">
        <f>SUM(L26:L27)</f>
        <v>9864</v>
      </c>
      <c r="M29" s="310">
        <f>SUM(M26:M27)</f>
        <v>173172</v>
      </c>
      <c r="N29" s="160">
        <f t="shared" si="2"/>
        <v>17.555961070559611</v>
      </c>
      <c r="O29" s="312"/>
      <c r="P29" s="312"/>
      <c r="Q29" s="312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10"/>
      <c r="N30" s="160"/>
      <c r="O30" s="174"/>
      <c r="P30" s="312"/>
      <c r="Q30" s="312"/>
    </row>
    <row r="31" spans="2:17" ht="19.5" customHeight="1">
      <c r="J31" s="312" t="s">
        <v>327</v>
      </c>
      <c r="K31" s="188"/>
      <c r="L31" s="158">
        <f>C16</f>
        <v>27196</v>
      </c>
      <c r="M31" s="189">
        <f>C15</f>
        <v>691887</v>
      </c>
      <c r="N31" s="160">
        <f>M31/L31</f>
        <v>25.440763347551112</v>
      </c>
      <c r="O31" s="310"/>
      <c r="P31" s="310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08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09"/>
      <c r="F34" s="309"/>
      <c r="G34" s="540"/>
      <c r="H34" s="540"/>
      <c r="I34" s="540"/>
      <c r="J34" s="540"/>
      <c r="K34" s="541"/>
      <c r="L34" s="541"/>
      <c r="M34" s="541"/>
      <c r="N34" s="541"/>
      <c r="O34" s="541"/>
      <c r="P34" s="309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192627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J15" sqref="J15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391</v>
      </c>
      <c r="N2" s="531"/>
      <c r="O2" s="531"/>
      <c r="P2" s="319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27" t="s">
        <v>4</v>
      </c>
      <c r="C4" s="132">
        <v>259</v>
      </c>
      <c r="D4" s="132">
        <v>29615</v>
      </c>
      <c r="E4" s="133" t="s">
        <v>5</v>
      </c>
      <c r="F4" s="322">
        <v>62</v>
      </c>
      <c r="G4" s="327" t="s">
        <v>6</v>
      </c>
      <c r="H4" s="325">
        <v>381068</v>
      </c>
      <c r="I4" s="325"/>
      <c r="J4" s="327" t="s">
        <v>7</v>
      </c>
      <c r="K4" s="327" t="s">
        <v>8</v>
      </c>
      <c r="L4" s="327" t="s">
        <v>9</v>
      </c>
      <c r="M4" s="327" t="s">
        <v>10</v>
      </c>
      <c r="N4" s="134" t="s">
        <v>11</v>
      </c>
      <c r="O4" s="134" t="s">
        <v>12</v>
      </c>
      <c r="P4" s="327" t="s">
        <v>13</v>
      </c>
      <c r="Q4" s="135" t="s">
        <v>14</v>
      </c>
    </row>
    <row r="5" spans="1:24" ht="24.75" customHeight="1">
      <c r="A5" s="136"/>
      <c r="B5" s="327" t="s">
        <v>7</v>
      </c>
      <c r="C5" s="327" t="s">
        <v>15</v>
      </c>
      <c r="D5" s="327" t="s">
        <v>16</v>
      </c>
      <c r="E5" s="327" t="s">
        <v>17</v>
      </c>
      <c r="F5" s="137">
        <v>6</v>
      </c>
      <c r="G5" s="327" t="s">
        <v>18</v>
      </c>
      <c r="H5" s="325">
        <v>221722</v>
      </c>
      <c r="I5" s="325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27" t="s">
        <v>20</v>
      </c>
      <c r="C6" s="143"/>
      <c r="D6" s="143"/>
      <c r="E6" s="327" t="s">
        <v>21</v>
      </c>
      <c r="F6" s="144">
        <f>F4-F5</f>
        <v>56</v>
      </c>
      <c r="G6" s="327" t="s">
        <v>22</v>
      </c>
      <c r="H6" s="325">
        <v>3855</v>
      </c>
      <c r="I6" s="325"/>
      <c r="J6" s="138" t="s">
        <v>23</v>
      </c>
      <c r="K6" s="326">
        <v>10</v>
      </c>
      <c r="L6" s="326">
        <v>8</v>
      </c>
      <c r="M6" s="325">
        <v>13</v>
      </c>
      <c r="N6" s="145">
        <v>5</v>
      </c>
      <c r="O6" s="146">
        <v>10</v>
      </c>
      <c r="P6" s="146">
        <v>10</v>
      </c>
      <c r="Q6" s="142">
        <f t="shared" si="0"/>
        <v>56</v>
      </c>
    </row>
    <row r="7" spans="1:24" ht="18.75">
      <c r="B7" s="134" t="s">
        <v>24</v>
      </c>
      <c r="C7" s="325">
        <v>39</v>
      </c>
      <c r="D7" s="325">
        <v>2716</v>
      </c>
      <c r="E7" s="327" t="s">
        <v>25</v>
      </c>
      <c r="F7" s="322">
        <v>0</v>
      </c>
      <c r="G7" s="327" t="s">
        <v>26</v>
      </c>
      <c r="H7" s="325">
        <v>850</v>
      </c>
      <c r="I7" s="325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27" t="s">
        <v>28</v>
      </c>
      <c r="C8" s="148">
        <f>C4-C7</f>
        <v>220</v>
      </c>
      <c r="D8" s="148">
        <f>D4-D7</f>
        <v>26899</v>
      </c>
      <c r="E8" s="327" t="s">
        <v>29</v>
      </c>
      <c r="F8" s="144">
        <v>0</v>
      </c>
      <c r="G8" s="327" t="s">
        <v>30</v>
      </c>
      <c r="H8" s="325">
        <v>18660</v>
      </c>
      <c r="I8" s="325"/>
      <c r="J8" s="138" t="s">
        <v>31</v>
      </c>
      <c r="K8" s="326">
        <v>0</v>
      </c>
      <c r="L8" s="326">
        <v>0</v>
      </c>
      <c r="M8" s="326">
        <v>0</v>
      </c>
      <c r="N8" s="146">
        <v>0</v>
      </c>
      <c r="O8" s="146">
        <v>20</v>
      </c>
      <c r="P8" s="146">
        <v>19</v>
      </c>
      <c r="Q8" s="149">
        <f t="shared" si="0"/>
        <v>39</v>
      </c>
    </row>
    <row r="9" spans="1:24" ht="18" customHeight="1">
      <c r="B9" s="327" t="s">
        <v>25</v>
      </c>
      <c r="C9" s="325"/>
      <c r="D9" s="325"/>
      <c r="E9" s="327" t="s">
        <v>14</v>
      </c>
      <c r="F9" s="322">
        <f>SUM(F6:F8)</f>
        <v>56</v>
      </c>
      <c r="G9" s="327" t="s">
        <v>32</v>
      </c>
      <c r="H9" s="325">
        <v>439</v>
      </c>
      <c r="I9" s="325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27" t="s">
        <v>29</v>
      </c>
      <c r="C10" s="325"/>
      <c r="D10" s="325"/>
      <c r="E10" s="327" t="s">
        <v>34</v>
      </c>
      <c r="F10" s="144">
        <v>68</v>
      </c>
      <c r="G10" s="327" t="s">
        <v>35</v>
      </c>
      <c r="H10" s="325">
        <f>SUM(N17:N20)</f>
        <v>267</v>
      </c>
      <c r="I10" s="325"/>
      <c r="J10" s="138" t="s">
        <v>36</v>
      </c>
      <c r="K10" s="325"/>
      <c r="L10" s="325"/>
      <c r="M10" s="325"/>
      <c r="N10" s="151"/>
      <c r="O10" s="151">
        <v>1648</v>
      </c>
      <c r="P10" s="151">
        <v>1068</v>
      </c>
      <c r="Q10" s="142">
        <f t="shared" si="0"/>
        <v>2716</v>
      </c>
    </row>
    <row r="11" spans="1:24" ht="25.5" customHeight="1">
      <c r="B11" s="327" t="s">
        <v>35</v>
      </c>
      <c r="C11" s="325"/>
      <c r="D11" s="325"/>
      <c r="E11" s="152" t="s">
        <v>37</v>
      </c>
      <c r="F11" s="153" t="s">
        <v>393</v>
      </c>
      <c r="G11" s="154" t="s">
        <v>38</v>
      </c>
      <c r="H11" s="325">
        <v>0</v>
      </c>
      <c r="I11" s="325"/>
      <c r="J11" s="138" t="s">
        <v>39</v>
      </c>
      <c r="L11" s="325"/>
      <c r="M11" s="325"/>
      <c r="N11" s="151"/>
      <c r="O11" s="155"/>
      <c r="P11" s="155"/>
      <c r="Q11" s="142">
        <f t="shared" si="0"/>
        <v>0</v>
      </c>
    </row>
    <row r="12" spans="1:24" ht="18" customHeight="1">
      <c r="B12" s="327" t="s">
        <v>14</v>
      </c>
      <c r="C12" s="148">
        <f>C8+C9</f>
        <v>220</v>
      </c>
      <c r="D12" s="148">
        <f>D8+D9</f>
        <v>26899</v>
      </c>
      <c r="E12" s="327" t="s">
        <v>40</v>
      </c>
      <c r="F12" s="322">
        <f>F9</f>
        <v>56</v>
      </c>
      <c r="G12" s="327" t="s">
        <v>41</v>
      </c>
      <c r="H12" s="325">
        <v>12777</v>
      </c>
      <c r="I12" s="325"/>
      <c r="J12" s="138" t="s">
        <v>42</v>
      </c>
      <c r="K12" s="325">
        <f>K9-K10</f>
        <v>4955</v>
      </c>
      <c r="L12" s="325">
        <f>L9-L10+L11</f>
        <v>3911</v>
      </c>
      <c r="M12" s="325">
        <f>M9-M10+M11</f>
        <v>5904</v>
      </c>
      <c r="N12" s="325">
        <f>N9-N10+N11</f>
        <v>2562</v>
      </c>
      <c r="O12" s="325">
        <f>O9-O10+O11</f>
        <v>4787</v>
      </c>
      <c r="P12" s="325">
        <f>P9-P10+P11</f>
        <v>4780</v>
      </c>
      <c r="Q12" s="142">
        <f t="shared" si="0"/>
        <v>26899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27" t="s">
        <v>45</v>
      </c>
      <c r="F13" s="322">
        <v>0</v>
      </c>
      <c r="G13" s="327" t="s">
        <v>46</v>
      </c>
      <c r="H13" s="325">
        <v>4845</v>
      </c>
      <c r="I13" s="325"/>
      <c r="J13" s="138" t="s">
        <v>47</v>
      </c>
      <c r="K13" s="325"/>
      <c r="L13" s="325"/>
      <c r="M13" s="325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27" t="s">
        <v>50</v>
      </c>
      <c r="H14" s="325">
        <v>27476</v>
      </c>
      <c r="I14" s="325"/>
      <c r="J14" s="138" t="s">
        <v>51</v>
      </c>
      <c r="K14" s="325">
        <f t="shared" ref="K14:Q14" si="1">K6</f>
        <v>10</v>
      </c>
      <c r="L14" s="325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10</v>
      </c>
      <c r="Q14" s="142">
        <f t="shared" si="1"/>
        <v>56</v>
      </c>
    </row>
    <row r="15" spans="1:24" ht="18" customHeight="1">
      <c r="B15" s="327" t="s">
        <v>52</v>
      </c>
      <c r="C15" s="144">
        <f>H15</f>
        <v>671959</v>
      </c>
      <c r="D15" s="539">
        <v>480217</v>
      </c>
      <c r="E15" s="539"/>
      <c r="F15" s="159" t="s">
        <v>53</v>
      </c>
      <c r="G15" s="327" t="s">
        <v>54</v>
      </c>
      <c r="H15" s="157">
        <f>SUM(H4:H14)</f>
        <v>671959</v>
      </c>
      <c r="I15" s="325"/>
      <c r="J15" s="138" t="s">
        <v>55</v>
      </c>
      <c r="K15" s="325">
        <v>12</v>
      </c>
      <c r="L15" s="325">
        <v>12</v>
      </c>
      <c r="M15" s="325">
        <v>18</v>
      </c>
      <c r="N15" s="151">
        <v>8</v>
      </c>
      <c r="O15" s="151">
        <v>18</v>
      </c>
      <c r="P15" s="151">
        <v>19</v>
      </c>
      <c r="Q15" s="142">
        <f>SUM(K15:P15)</f>
        <v>87</v>
      </c>
    </row>
    <row r="16" spans="1:24" ht="18" customHeight="1">
      <c r="B16" s="327" t="s">
        <v>56</v>
      </c>
      <c r="C16" s="144">
        <f>D12</f>
        <v>26899</v>
      </c>
      <c r="D16" s="539">
        <v>0</v>
      </c>
      <c r="E16" s="539"/>
      <c r="F16" s="159"/>
      <c r="G16" s="327" t="s">
        <v>57</v>
      </c>
      <c r="H16" s="160">
        <f>H15/D12</f>
        <v>24.980817130748356</v>
      </c>
      <c r="I16" s="157"/>
      <c r="J16" s="138" t="s">
        <v>58</v>
      </c>
      <c r="K16" s="13">
        <v>0</v>
      </c>
      <c r="L16" s="325"/>
      <c r="M16" s="325"/>
      <c r="N16" s="151"/>
      <c r="O16" s="151"/>
      <c r="P16" s="151"/>
      <c r="Q16" s="325"/>
    </row>
    <row r="17" spans="2:17" ht="18" customHeight="1">
      <c r="B17" s="327" t="s">
        <v>57</v>
      </c>
      <c r="C17" s="161">
        <f>H16</f>
        <v>24.980817130748356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325">
        <v>60</v>
      </c>
      <c r="O17" s="151"/>
      <c r="P17" s="151"/>
      <c r="Q17" s="325"/>
    </row>
    <row r="18" spans="2:17" ht="19.5" customHeight="1">
      <c r="B18" s="327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25">
        <v>187</v>
      </c>
      <c r="O18" s="151"/>
      <c r="P18" s="151"/>
      <c r="Q18" s="325"/>
    </row>
    <row r="19" spans="2:17" ht="18" customHeight="1">
      <c r="B19" s="164" t="s">
        <v>7</v>
      </c>
      <c r="C19" s="164" t="s">
        <v>15</v>
      </c>
      <c r="D19" s="164" t="s">
        <v>65</v>
      </c>
      <c r="E19" s="320" t="s">
        <v>7</v>
      </c>
      <c r="F19" s="320" t="s">
        <v>66</v>
      </c>
      <c r="G19" s="320" t="s">
        <v>67</v>
      </c>
      <c r="H19" s="320" t="s">
        <v>68</v>
      </c>
      <c r="I19" s="131"/>
      <c r="J19" s="138" t="s">
        <v>69</v>
      </c>
      <c r="K19" s="13">
        <v>5</v>
      </c>
      <c r="L19" s="542" t="s">
        <v>336</v>
      </c>
      <c r="M19" s="543"/>
      <c r="N19" s="147"/>
      <c r="O19" s="151"/>
      <c r="P19" s="151"/>
      <c r="Q19" s="325"/>
    </row>
    <row r="20" spans="2:17" ht="19.5" customHeight="1">
      <c r="B20" s="165" t="s">
        <v>329</v>
      </c>
      <c r="C20" s="166"/>
      <c r="D20" s="166"/>
      <c r="E20" s="327" t="s">
        <v>12</v>
      </c>
      <c r="F20" s="151">
        <v>12283</v>
      </c>
      <c r="G20" s="155">
        <f>F20-H20</f>
        <v>9567</v>
      </c>
      <c r="H20" s="151">
        <f>D7</f>
        <v>2716</v>
      </c>
      <c r="I20" s="151"/>
      <c r="J20" s="138" t="s">
        <v>71</v>
      </c>
      <c r="K20" s="13">
        <v>1</v>
      </c>
      <c r="L20" s="548" t="s">
        <v>392</v>
      </c>
      <c r="M20" s="542"/>
      <c r="N20" s="325">
        <v>20</v>
      </c>
      <c r="O20" s="151"/>
      <c r="P20" s="151"/>
      <c r="Q20" s="325"/>
    </row>
    <row r="21" spans="2:17" ht="19.5" customHeight="1">
      <c r="B21" s="165" t="s">
        <v>70</v>
      </c>
      <c r="C21" s="166"/>
      <c r="D21" s="166"/>
      <c r="E21" s="327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321" t="s">
        <v>7</v>
      </c>
      <c r="K21" s="320" t="s">
        <v>73</v>
      </c>
      <c r="L21" s="169" t="s">
        <v>67</v>
      </c>
      <c r="M21" s="321" t="s">
        <v>2</v>
      </c>
      <c r="N21" s="321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27" t="s">
        <v>14</v>
      </c>
      <c r="F22" s="170">
        <f>SUM(F20:F21)</f>
        <v>29615</v>
      </c>
      <c r="G22" s="170">
        <f>SUM(G20:G21)</f>
        <v>26899</v>
      </c>
      <c r="H22" s="170">
        <f>SUM(H20:H21)</f>
        <v>2716</v>
      </c>
      <c r="I22" s="162"/>
      <c r="J22" s="327" t="s">
        <v>75</v>
      </c>
      <c r="K22" s="147">
        <f>K9</f>
        <v>4955</v>
      </c>
      <c r="L22" s="325">
        <f>K12</f>
        <v>4955</v>
      </c>
      <c r="M22" s="326">
        <v>153559</v>
      </c>
      <c r="N22" s="160">
        <f t="shared" ref="N22:N29" si="2">M22/L22</f>
        <v>30.990716448032291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327" t="s">
        <v>78</v>
      </c>
      <c r="K23" s="147">
        <f>L9</f>
        <v>3911</v>
      </c>
      <c r="L23" s="325">
        <f>L12</f>
        <v>3911</v>
      </c>
      <c r="M23" s="326">
        <v>127948</v>
      </c>
      <c r="N23" s="160">
        <f t="shared" si="2"/>
        <v>32.714906673485039</v>
      </c>
      <c r="O23" s="159"/>
      <c r="P23" s="159"/>
      <c r="Q23" s="172"/>
    </row>
    <row r="24" spans="2:17" ht="19.5" customHeight="1">
      <c r="B24" s="165" t="s">
        <v>79</v>
      </c>
      <c r="C24" s="166">
        <v>29</v>
      </c>
      <c r="D24" s="166">
        <v>1418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27" t="s">
        <v>11</v>
      </c>
      <c r="K24" s="147">
        <f>N9</f>
        <v>2562</v>
      </c>
      <c r="L24" s="325">
        <f>N12</f>
        <v>2562</v>
      </c>
      <c r="M24" s="146">
        <v>85085</v>
      </c>
      <c r="N24" s="160">
        <f t="shared" si="2"/>
        <v>33.210382513661202</v>
      </c>
      <c r="O24" s="156"/>
      <c r="P24" s="156"/>
      <c r="Q24" s="173"/>
    </row>
    <row r="25" spans="2:17" ht="19.5" customHeight="1">
      <c r="B25" s="165" t="s">
        <v>84</v>
      </c>
      <c r="C25" s="166">
        <v>10</v>
      </c>
      <c r="D25" s="166">
        <v>1288</v>
      </c>
      <c r="E25" s="174">
        <v>27445</v>
      </c>
      <c r="F25" s="325">
        <v>889</v>
      </c>
      <c r="G25" s="175">
        <f>E25/H26</f>
        <v>5.3126209833526907</v>
      </c>
      <c r="H25" s="325">
        <v>50</v>
      </c>
      <c r="I25" s="325"/>
      <c r="J25" s="327" t="s">
        <v>10</v>
      </c>
      <c r="K25" s="147">
        <f>M9</f>
        <v>5904</v>
      </c>
      <c r="L25" s="325">
        <f>M12</f>
        <v>5904</v>
      </c>
      <c r="M25" s="176">
        <f>H15-M22-M23-M24-M26-M27</f>
        <v>181011</v>
      </c>
      <c r="N25" s="160">
        <f t="shared" si="2"/>
        <v>30.659044715447155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9713</v>
      </c>
      <c r="G26" s="180" t="s">
        <v>87</v>
      </c>
      <c r="H26" s="181">
        <v>5166</v>
      </c>
      <c r="I26" s="163" t="s">
        <v>53</v>
      </c>
      <c r="J26" s="327" t="s">
        <v>88</v>
      </c>
      <c r="K26" s="147">
        <f>P9</f>
        <v>5848</v>
      </c>
      <c r="L26" s="325">
        <f>P12</f>
        <v>4780</v>
      </c>
      <c r="M26" s="325">
        <v>57404</v>
      </c>
      <c r="N26" s="160">
        <f t="shared" si="2"/>
        <v>12.009205020920502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2716</v>
      </c>
      <c r="D27" s="166"/>
      <c r="E27" s="327" t="s">
        <v>12</v>
      </c>
      <c r="F27" s="327" t="s">
        <v>72</v>
      </c>
      <c r="G27" s="544" t="s">
        <v>90</v>
      </c>
      <c r="H27" s="544"/>
      <c r="I27" s="320"/>
      <c r="J27" s="320" t="s">
        <v>91</v>
      </c>
      <c r="K27" s="147">
        <f>O9</f>
        <v>6435</v>
      </c>
      <c r="L27" s="325">
        <f>O12</f>
        <v>4787</v>
      </c>
      <c r="M27" s="326">
        <v>66952</v>
      </c>
      <c r="N27" s="160">
        <f t="shared" si="2"/>
        <v>13.986212659285565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39</v>
      </c>
      <c r="D28" s="166"/>
      <c r="E28" s="328">
        <f>H20/F20*100</f>
        <v>22.111861922982985</v>
      </c>
      <c r="F28" s="175">
        <f>H21/F21*100</f>
        <v>0</v>
      </c>
      <c r="G28" s="545">
        <f>D7/D4*100</f>
        <v>9.171028195171365</v>
      </c>
      <c r="H28" s="545"/>
      <c r="I28" s="325"/>
      <c r="J28" s="327" t="s">
        <v>93</v>
      </c>
      <c r="K28" s="147">
        <f>K22+K23+K24+K25</f>
        <v>17332</v>
      </c>
      <c r="L28" s="325">
        <f>SUM(L22:L25)</f>
        <v>17332</v>
      </c>
      <c r="M28" s="176">
        <f>SUM(M22:M25)</f>
        <v>547603</v>
      </c>
      <c r="N28" s="160">
        <f t="shared" si="2"/>
        <v>31.59491114701131</v>
      </c>
      <c r="O28" s="156"/>
      <c r="P28" s="156"/>
      <c r="Q28" s="327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27" t="s">
        <v>94</v>
      </c>
      <c r="K29" s="147">
        <f>K26+K27</f>
        <v>12283</v>
      </c>
      <c r="L29" s="151">
        <f>SUM(L26:L27)</f>
        <v>9567</v>
      </c>
      <c r="M29" s="325">
        <f>SUM(M26:M27)</f>
        <v>124356</v>
      </c>
      <c r="N29" s="160">
        <f t="shared" si="2"/>
        <v>12.998432110379429</v>
      </c>
      <c r="O29" s="327"/>
      <c r="P29" s="327"/>
      <c r="Q29" s="327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25"/>
      <c r="N30" s="160"/>
      <c r="O30" s="174"/>
      <c r="P30" s="327"/>
      <c r="Q30" s="327"/>
    </row>
    <row r="31" spans="2:17" ht="19.5" customHeight="1">
      <c r="J31" s="327" t="s">
        <v>327</v>
      </c>
      <c r="K31" s="188"/>
      <c r="L31" s="158">
        <f>C16</f>
        <v>26899</v>
      </c>
      <c r="M31" s="189">
        <f>C15</f>
        <v>671959</v>
      </c>
      <c r="N31" s="160">
        <f>M31/L31</f>
        <v>24.980817130748356</v>
      </c>
      <c r="O31" s="325"/>
      <c r="P31" s="325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23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24"/>
      <c r="F34" s="324"/>
      <c r="G34" s="540"/>
      <c r="H34" s="540"/>
      <c r="I34" s="540"/>
      <c r="J34" s="540"/>
      <c r="K34" s="541"/>
      <c r="L34" s="541"/>
      <c r="M34" s="541"/>
      <c r="N34" s="541"/>
      <c r="O34" s="541"/>
      <c r="P34" s="324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213033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N17" sqref="N17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394</v>
      </c>
      <c r="N2" s="531"/>
      <c r="O2" s="531"/>
      <c r="P2" s="335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33" t="s">
        <v>4</v>
      </c>
      <c r="C4" s="132">
        <v>259</v>
      </c>
      <c r="D4" s="132">
        <v>29615</v>
      </c>
      <c r="E4" s="133" t="s">
        <v>5</v>
      </c>
      <c r="F4" s="338">
        <v>62</v>
      </c>
      <c r="G4" s="333" t="s">
        <v>6</v>
      </c>
      <c r="H4" s="331">
        <v>411410</v>
      </c>
      <c r="I4" s="331"/>
      <c r="J4" s="333" t="s">
        <v>7</v>
      </c>
      <c r="K4" s="333" t="s">
        <v>8</v>
      </c>
      <c r="L4" s="333" t="s">
        <v>9</v>
      </c>
      <c r="M4" s="333" t="s">
        <v>10</v>
      </c>
      <c r="N4" s="134" t="s">
        <v>11</v>
      </c>
      <c r="O4" s="134" t="s">
        <v>12</v>
      </c>
      <c r="P4" s="333" t="s">
        <v>13</v>
      </c>
      <c r="Q4" s="135" t="s">
        <v>14</v>
      </c>
    </row>
    <row r="5" spans="1:24" ht="24.75" customHeight="1">
      <c r="A5" s="136"/>
      <c r="B5" s="333" t="s">
        <v>7</v>
      </c>
      <c r="C5" s="333" t="s">
        <v>15</v>
      </c>
      <c r="D5" s="333" t="s">
        <v>16</v>
      </c>
      <c r="E5" s="333" t="s">
        <v>17</v>
      </c>
      <c r="F5" s="137">
        <v>7</v>
      </c>
      <c r="G5" s="333" t="s">
        <v>18</v>
      </c>
      <c r="H5" s="331">
        <v>216757</v>
      </c>
      <c r="I5" s="331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33" t="s">
        <v>20</v>
      </c>
      <c r="C6" s="143"/>
      <c r="D6" s="143"/>
      <c r="E6" s="333" t="s">
        <v>21</v>
      </c>
      <c r="F6" s="144">
        <f>F4-F5</f>
        <v>55</v>
      </c>
      <c r="G6" s="333" t="s">
        <v>22</v>
      </c>
      <c r="H6" s="331">
        <v>3469</v>
      </c>
      <c r="I6" s="331"/>
      <c r="J6" s="138" t="s">
        <v>23</v>
      </c>
      <c r="K6" s="332">
        <v>10</v>
      </c>
      <c r="L6" s="332">
        <v>8</v>
      </c>
      <c r="M6" s="331">
        <v>13</v>
      </c>
      <c r="N6" s="145">
        <v>5</v>
      </c>
      <c r="O6" s="146">
        <v>9</v>
      </c>
      <c r="P6" s="146">
        <v>10</v>
      </c>
      <c r="Q6" s="142">
        <f t="shared" si="0"/>
        <v>55</v>
      </c>
    </row>
    <row r="7" spans="1:24" ht="18.75">
      <c r="B7" s="134" t="s">
        <v>24</v>
      </c>
      <c r="C7" s="331">
        <v>44</v>
      </c>
      <c r="D7" s="331">
        <v>3236</v>
      </c>
      <c r="E7" s="333" t="s">
        <v>25</v>
      </c>
      <c r="F7" s="338">
        <v>0</v>
      </c>
      <c r="G7" s="333" t="s">
        <v>26</v>
      </c>
      <c r="H7" s="331">
        <v>595</v>
      </c>
      <c r="I7" s="331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33" t="s">
        <v>28</v>
      </c>
      <c r="C8" s="148">
        <f>C4-C7</f>
        <v>215</v>
      </c>
      <c r="D8" s="148">
        <f>D4-D7</f>
        <v>26379</v>
      </c>
      <c r="E8" s="333" t="s">
        <v>29</v>
      </c>
      <c r="F8" s="144">
        <v>0</v>
      </c>
      <c r="G8" s="333" t="s">
        <v>30</v>
      </c>
      <c r="H8" s="331">
        <v>14160</v>
      </c>
      <c r="I8" s="331"/>
      <c r="J8" s="138" t="s">
        <v>31</v>
      </c>
      <c r="K8" s="332">
        <v>0</v>
      </c>
      <c r="L8" s="332">
        <v>0</v>
      </c>
      <c r="M8" s="332">
        <v>0</v>
      </c>
      <c r="N8" s="146">
        <v>0</v>
      </c>
      <c r="O8" s="146">
        <v>25</v>
      </c>
      <c r="P8" s="146">
        <v>19</v>
      </c>
      <c r="Q8" s="149">
        <f t="shared" si="0"/>
        <v>44</v>
      </c>
    </row>
    <row r="9" spans="1:24" ht="18" customHeight="1">
      <c r="B9" s="333" t="s">
        <v>25</v>
      </c>
      <c r="C9" s="331"/>
      <c r="D9" s="331"/>
      <c r="E9" s="333" t="s">
        <v>14</v>
      </c>
      <c r="F9" s="338">
        <f>SUM(F6:F8)</f>
        <v>55</v>
      </c>
      <c r="G9" s="333" t="s">
        <v>32</v>
      </c>
      <c r="H9" s="331">
        <v>502</v>
      </c>
      <c r="I9" s="331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33" t="s">
        <v>29</v>
      </c>
      <c r="C10" s="331"/>
      <c r="D10" s="331"/>
      <c r="E10" s="333" t="s">
        <v>34</v>
      </c>
      <c r="F10" s="144">
        <v>68</v>
      </c>
      <c r="G10" s="333" t="s">
        <v>35</v>
      </c>
      <c r="H10" s="331">
        <f>SUM(N17:N20)</f>
        <v>314</v>
      </c>
      <c r="I10" s="331"/>
      <c r="J10" s="138" t="s">
        <v>36</v>
      </c>
      <c r="K10" s="331"/>
      <c r="L10" s="331">
        <v>194</v>
      </c>
      <c r="M10" s="331"/>
      <c r="N10" s="151"/>
      <c r="O10" s="151">
        <v>1974</v>
      </c>
      <c r="P10" s="151">
        <v>1068</v>
      </c>
      <c r="Q10" s="142">
        <f t="shared" si="0"/>
        <v>3236</v>
      </c>
    </row>
    <row r="11" spans="1:24" ht="25.5" customHeight="1">
      <c r="B11" s="333" t="s">
        <v>35</v>
      </c>
      <c r="C11" s="331"/>
      <c r="D11" s="331"/>
      <c r="E11" s="152" t="s">
        <v>37</v>
      </c>
      <c r="F11" s="153" t="s">
        <v>395</v>
      </c>
      <c r="G11" s="154" t="s">
        <v>38</v>
      </c>
      <c r="H11" s="331">
        <v>0</v>
      </c>
      <c r="I11" s="331"/>
      <c r="J11" s="138" t="s">
        <v>39</v>
      </c>
      <c r="L11" s="331"/>
      <c r="M11" s="331"/>
      <c r="N11" s="151"/>
      <c r="O11" s="155"/>
      <c r="P11" s="155"/>
      <c r="Q11" s="142">
        <f t="shared" si="0"/>
        <v>0</v>
      </c>
    </row>
    <row r="12" spans="1:24" ht="18" customHeight="1">
      <c r="B12" s="333" t="s">
        <v>14</v>
      </c>
      <c r="C12" s="148">
        <f>C8+C9</f>
        <v>215</v>
      </c>
      <c r="D12" s="148">
        <f>D8+D9</f>
        <v>26379</v>
      </c>
      <c r="E12" s="333" t="s">
        <v>40</v>
      </c>
      <c r="F12" s="338">
        <f>F9</f>
        <v>55</v>
      </c>
      <c r="G12" s="333" t="s">
        <v>41</v>
      </c>
      <c r="H12" s="331">
        <v>12189</v>
      </c>
      <c r="I12" s="331"/>
      <c r="J12" s="138" t="s">
        <v>42</v>
      </c>
      <c r="K12" s="331">
        <f>K9-K10</f>
        <v>4955</v>
      </c>
      <c r="L12" s="331">
        <f>L9-L10+L11</f>
        <v>3717</v>
      </c>
      <c r="M12" s="331">
        <f>M9-M10+M11</f>
        <v>5904</v>
      </c>
      <c r="N12" s="331">
        <f>N9-N10+N11</f>
        <v>2562</v>
      </c>
      <c r="O12" s="331">
        <f>O9-O10+O11</f>
        <v>4461</v>
      </c>
      <c r="P12" s="331">
        <f>P9-P10+P11</f>
        <v>4780</v>
      </c>
      <c r="Q12" s="142">
        <f t="shared" si="0"/>
        <v>26379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33" t="s">
        <v>45</v>
      </c>
      <c r="F13" s="338">
        <v>0</v>
      </c>
      <c r="G13" s="333" t="s">
        <v>46</v>
      </c>
      <c r="H13" s="331">
        <v>4540</v>
      </c>
      <c r="I13" s="331"/>
      <c r="J13" s="138" t="s">
        <v>47</v>
      </c>
      <c r="K13" s="331"/>
      <c r="L13" s="331"/>
      <c r="M13" s="331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33" t="s">
        <v>50</v>
      </c>
      <c r="H14" s="331">
        <v>27955</v>
      </c>
      <c r="I14" s="331"/>
      <c r="J14" s="138" t="s">
        <v>51</v>
      </c>
      <c r="K14" s="331">
        <f t="shared" ref="K14:Q14" si="1">K6</f>
        <v>10</v>
      </c>
      <c r="L14" s="331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10</v>
      </c>
      <c r="Q14" s="142">
        <f t="shared" si="1"/>
        <v>55</v>
      </c>
    </row>
    <row r="15" spans="1:24" ht="18" customHeight="1">
      <c r="B15" s="333" t="s">
        <v>52</v>
      </c>
      <c r="C15" s="144">
        <f>H15</f>
        <v>691891</v>
      </c>
      <c r="D15" s="539">
        <v>487360</v>
      </c>
      <c r="E15" s="539"/>
      <c r="F15" s="159" t="s">
        <v>53</v>
      </c>
      <c r="G15" s="333" t="s">
        <v>54</v>
      </c>
      <c r="H15" s="157">
        <f>SUM(H4:H14)</f>
        <v>691891</v>
      </c>
      <c r="I15" s="331"/>
      <c r="J15" s="138" t="s">
        <v>55</v>
      </c>
      <c r="K15" s="331">
        <v>12</v>
      </c>
      <c r="L15" s="331">
        <v>12</v>
      </c>
      <c r="M15" s="331">
        <v>18</v>
      </c>
      <c r="N15" s="151">
        <v>8</v>
      </c>
      <c r="O15" s="151">
        <v>17</v>
      </c>
      <c r="P15" s="151">
        <v>19</v>
      </c>
      <c r="Q15" s="142">
        <f>SUM(K15:P15)</f>
        <v>86</v>
      </c>
    </row>
    <row r="16" spans="1:24" ht="18" customHeight="1">
      <c r="B16" s="333" t="s">
        <v>56</v>
      </c>
      <c r="C16" s="144">
        <f>D12</f>
        <v>26379</v>
      </c>
      <c r="D16" s="539">
        <v>0</v>
      </c>
      <c r="E16" s="539"/>
      <c r="F16" s="159"/>
      <c r="G16" s="333" t="s">
        <v>57</v>
      </c>
      <c r="H16" s="160">
        <f>H15/D12</f>
        <v>26.228856287198148</v>
      </c>
      <c r="I16" s="157"/>
      <c r="J16" s="138" t="s">
        <v>58</v>
      </c>
      <c r="K16" s="13">
        <v>0</v>
      </c>
      <c r="L16" s="331"/>
      <c r="M16" s="331"/>
      <c r="N16" s="151"/>
      <c r="O16" s="151"/>
      <c r="P16" s="151"/>
      <c r="Q16" s="331"/>
    </row>
    <row r="17" spans="2:17" ht="18" customHeight="1">
      <c r="B17" s="333" t="s">
        <v>57</v>
      </c>
      <c r="C17" s="161">
        <f>H16</f>
        <v>26.228856287198148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331">
        <v>65</v>
      </c>
      <c r="O17" s="151"/>
      <c r="P17" s="151"/>
      <c r="Q17" s="331"/>
    </row>
    <row r="18" spans="2:17" ht="19.5" customHeight="1">
      <c r="B18" s="333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31">
        <v>249</v>
      </c>
      <c r="O18" s="151"/>
      <c r="P18" s="151"/>
      <c r="Q18" s="331"/>
    </row>
    <row r="19" spans="2:17" ht="18" customHeight="1">
      <c r="B19" s="164" t="s">
        <v>7</v>
      </c>
      <c r="C19" s="164" t="s">
        <v>15</v>
      </c>
      <c r="D19" s="164" t="s">
        <v>65</v>
      </c>
      <c r="E19" s="336" t="s">
        <v>7</v>
      </c>
      <c r="F19" s="336" t="s">
        <v>66</v>
      </c>
      <c r="G19" s="336" t="s">
        <v>67</v>
      </c>
      <c r="H19" s="336" t="s">
        <v>68</v>
      </c>
      <c r="I19" s="131"/>
      <c r="J19" s="138" t="s">
        <v>69</v>
      </c>
      <c r="K19" s="13">
        <v>7</v>
      </c>
      <c r="L19" s="542" t="s">
        <v>336</v>
      </c>
      <c r="M19" s="543"/>
      <c r="N19" s="147"/>
      <c r="O19" s="151"/>
      <c r="P19" s="151"/>
      <c r="Q19" s="331"/>
    </row>
    <row r="20" spans="2:17" ht="19.5" customHeight="1">
      <c r="B20" s="165" t="s">
        <v>329</v>
      </c>
      <c r="C20" s="166"/>
      <c r="D20" s="166"/>
      <c r="E20" s="333" t="s">
        <v>12</v>
      </c>
      <c r="F20" s="151">
        <v>12283</v>
      </c>
      <c r="G20" s="155">
        <f>F20-H20</f>
        <v>9241</v>
      </c>
      <c r="H20" s="155">
        <f>D7-H21</f>
        <v>3042</v>
      </c>
      <c r="I20" s="151"/>
      <c r="J20" s="138" t="s">
        <v>71</v>
      </c>
      <c r="K20" s="13">
        <v>2</v>
      </c>
      <c r="L20" s="548" t="s">
        <v>392</v>
      </c>
      <c r="M20" s="542"/>
      <c r="N20" s="331"/>
      <c r="O20" s="151"/>
      <c r="P20" s="151"/>
      <c r="Q20" s="331"/>
    </row>
    <row r="21" spans="2:17" ht="19.5" customHeight="1">
      <c r="B21" s="165" t="s">
        <v>159</v>
      </c>
      <c r="C21" s="166">
        <v>0</v>
      </c>
      <c r="D21" s="166">
        <v>194</v>
      </c>
      <c r="E21" s="333" t="s">
        <v>72</v>
      </c>
      <c r="F21" s="151">
        <v>17332</v>
      </c>
      <c r="G21" s="155">
        <f>F21-H21</f>
        <v>17138</v>
      </c>
      <c r="H21" s="167">
        <v>194</v>
      </c>
      <c r="I21" s="168">
        <v>20363</v>
      </c>
      <c r="J21" s="337" t="s">
        <v>7</v>
      </c>
      <c r="K21" s="336" t="s">
        <v>73</v>
      </c>
      <c r="L21" s="169" t="s">
        <v>67</v>
      </c>
      <c r="M21" s="337" t="s">
        <v>2</v>
      </c>
      <c r="N21" s="337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33" t="s">
        <v>14</v>
      </c>
      <c r="F22" s="170">
        <f>SUM(F20:F21)</f>
        <v>29615</v>
      </c>
      <c r="G22" s="170">
        <f>SUM(G20:G21)</f>
        <v>26379</v>
      </c>
      <c r="H22" s="170">
        <f>SUM(H20:H21)</f>
        <v>3236</v>
      </c>
      <c r="I22" s="162"/>
      <c r="J22" s="333" t="s">
        <v>75</v>
      </c>
      <c r="K22" s="147">
        <f>K9</f>
        <v>4955</v>
      </c>
      <c r="L22" s="331">
        <f>K12</f>
        <v>4955</v>
      </c>
      <c r="M22" s="332">
        <v>148113</v>
      </c>
      <c r="N22" s="160">
        <f t="shared" ref="N22:N29" si="2">M22/L22</f>
        <v>29.89162462159435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333" t="s">
        <v>78</v>
      </c>
      <c r="K23" s="147">
        <f>L9</f>
        <v>3911</v>
      </c>
      <c r="L23" s="331">
        <f>L12</f>
        <v>3717</v>
      </c>
      <c r="M23" s="332">
        <v>123506</v>
      </c>
      <c r="N23" s="160">
        <f t="shared" si="2"/>
        <v>33.227333871401669</v>
      </c>
      <c r="O23" s="159"/>
      <c r="P23" s="159"/>
      <c r="Q23" s="172"/>
    </row>
    <row r="24" spans="2:17" ht="19.5" customHeight="1">
      <c r="B24" s="165" t="s">
        <v>79</v>
      </c>
      <c r="C24" s="166">
        <v>29</v>
      </c>
      <c r="D24" s="166">
        <v>1418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33" t="s">
        <v>11</v>
      </c>
      <c r="K24" s="147">
        <f>N9</f>
        <v>2562</v>
      </c>
      <c r="L24" s="331">
        <f>N12</f>
        <v>2562</v>
      </c>
      <c r="M24" s="146">
        <v>80452</v>
      </c>
      <c r="N24" s="160">
        <f t="shared" si="2"/>
        <v>31.402029664324747</v>
      </c>
      <c r="O24" s="156"/>
      <c r="P24" s="156"/>
      <c r="Q24" s="173"/>
    </row>
    <row r="25" spans="2:17" ht="19.5" customHeight="1">
      <c r="B25" s="165" t="s">
        <v>84</v>
      </c>
      <c r="C25" s="166">
        <v>15</v>
      </c>
      <c r="D25" s="166">
        <v>1614</v>
      </c>
      <c r="E25" s="174">
        <v>26537</v>
      </c>
      <c r="F25" s="331">
        <v>794</v>
      </c>
      <c r="G25" s="175">
        <f>E25/H26</f>
        <v>5.2757455268389659</v>
      </c>
      <c r="H25" s="331">
        <v>48</v>
      </c>
      <c r="I25" s="331"/>
      <c r="J25" s="333" t="s">
        <v>10</v>
      </c>
      <c r="K25" s="147">
        <f>M9</f>
        <v>5904</v>
      </c>
      <c r="L25" s="331">
        <f>M12</f>
        <v>5904</v>
      </c>
      <c r="M25" s="176">
        <f>H15-M22-M23-M24-M26-M27</f>
        <v>185357</v>
      </c>
      <c r="N25" s="160">
        <f t="shared" si="2"/>
        <v>31.395155826558266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10127</v>
      </c>
      <c r="G26" s="180" t="s">
        <v>87</v>
      </c>
      <c r="H26" s="181">
        <v>5030</v>
      </c>
      <c r="I26" s="163" t="s">
        <v>53</v>
      </c>
      <c r="J26" s="333" t="s">
        <v>88</v>
      </c>
      <c r="K26" s="147">
        <f>P9</f>
        <v>5848</v>
      </c>
      <c r="L26" s="331">
        <f>P12</f>
        <v>4780</v>
      </c>
      <c r="M26" s="331">
        <v>89030</v>
      </c>
      <c r="N26" s="160">
        <f t="shared" si="2"/>
        <v>18.6255230125523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3236</v>
      </c>
      <c r="D27" s="166"/>
      <c r="E27" s="333" t="s">
        <v>12</v>
      </c>
      <c r="F27" s="333" t="s">
        <v>72</v>
      </c>
      <c r="G27" s="544" t="s">
        <v>90</v>
      </c>
      <c r="H27" s="544"/>
      <c r="I27" s="336"/>
      <c r="J27" s="336" t="s">
        <v>91</v>
      </c>
      <c r="K27" s="147">
        <f>O9</f>
        <v>6435</v>
      </c>
      <c r="L27" s="331">
        <f>O12</f>
        <v>4461</v>
      </c>
      <c r="M27" s="332">
        <v>65433</v>
      </c>
      <c r="N27" s="160">
        <f t="shared" si="2"/>
        <v>14.667787491593813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44</v>
      </c>
      <c r="D28" s="166"/>
      <c r="E28" s="334">
        <f>H20/F20*100</f>
        <v>24.765936660424977</v>
      </c>
      <c r="F28" s="175">
        <f>H21/F21*100</f>
        <v>1.1193168705285022</v>
      </c>
      <c r="G28" s="545">
        <f>D7/D4*100</f>
        <v>10.926895154482526</v>
      </c>
      <c r="H28" s="545"/>
      <c r="I28" s="331"/>
      <c r="J28" s="333" t="s">
        <v>93</v>
      </c>
      <c r="K28" s="147">
        <f>K22+K23+K24+K25</f>
        <v>17332</v>
      </c>
      <c r="L28" s="331">
        <f>SUM(L22:L25)</f>
        <v>17138</v>
      </c>
      <c r="M28" s="176">
        <f>SUM(M22:M25)</f>
        <v>537428</v>
      </c>
      <c r="N28" s="160">
        <f t="shared" si="2"/>
        <v>31.358851674641148</v>
      </c>
      <c r="O28" s="156"/>
      <c r="P28" s="156"/>
      <c r="Q28" s="333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33" t="s">
        <v>94</v>
      </c>
      <c r="K29" s="147">
        <f>K26+K27</f>
        <v>12283</v>
      </c>
      <c r="L29" s="151">
        <f>SUM(L26:L27)</f>
        <v>9241</v>
      </c>
      <c r="M29" s="331">
        <f>SUM(M26:M27)</f>
        <v>154463</v>
      </c>
      <c r="N29" s="160">
        <f t="shared" si="2"/>
        <v>16.714965912780002</v>
      </c>
      <c r="O29" s="333"/>
      <c r="P29" s="333"/>
      <c r="Q29" s="333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31"/>
      <c r="N30" s="160"/>
      <c r="O30" s="174"/>
      <c r="P30" s="333"/>
      <c r="Q30" s="333"/>
    </row>
    <row r="31" spans="2:17" ht="19.5" customHeight="1">
      <c r="J31" s="333" t="s">
        <v>327</v>
      </c>
      <c r="K31" s="188"/>
      <c r="L31" s="158">
        <f>C16</f>
        <v>26379</v>
      </c>
      <c r="M31" s="189">
        <f>C15</f>
        <v>691891</v>
      </c>
      <c r="N31" s="160">
        <f>M31/L31</f>
        <v>26.228856287198148</v>
      </c>
      <c r="O31" s="331"/>
      <c r="P31" s="331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29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30"/>
      <c r="F34" s="330"/>
      <c r="G34" s="540"/>
      <c r="H34" s="540"/>
      <c r="I34" s="540"/>
      <c r="J34" s="540"/>
      <c r="K34" s="541"/>
      <c r="L34" s="541"/>
      <c r="M34" s="541"/>
      <c r="N34" s="541"/>
      <c r="O34" s="541"/>
      <c r="P34" s="330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203958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L24" sqref="L24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396</v>
      </c>
      <c r="N2" s="531"/>
      <c r="O2" s="531"/>
      <c r="P2" s="339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47" t="s">
        <v>4</v>
      </c>
      <c r="C4" s="132">
        <v>259</v>
      </c>
      <c r="D4" s="132">
        <v>29615</v>
      </c>
      <c r="E4" s="133" t="s">
        <v>5</v>
      </c>
      <c r="F4" s="342">
        <v>62</v>
      </c>
      <c r="G4" s="347" t="s">
        <v>6</v>
      </c>
      <c r="H4" s="345">
        <v>359568</v>
      </c>
      <c r="I4" s="345"/>
      <c r="J4" s="347" t="s">
        <v>7</v>
      </c>
      <c r="K4" s="347" t="s">
        <v>8</v>
      </c>
      <c r="L4" s="347" t="s">
        <v>9</v>
      </c>
      <c r="M4" s="347" t="s">
        <v>10</v>
      </c>
      <c r="N4" s="134" t="s">
        <v>11</v>
      </c>
      <c r="O4" s="134" t="s">
        <v>12</v>
      </c>
      <c r="P4" s="347" t="s">
        <v>13</v>
      </c>
      <c r="Q4" s="135" t="s">
        <v>14</v>
      </c>
    </row>
    <row r="5" spans="1:24" ht="24.75" customHeight="1">
      <c r="A5" s="136"/>
      <c r="B5" s="347" t="s">
        <v>7</v>
      </c>
      <c r="C5" s="347" t="s">
        <v>15</v>
      </c>
      <c r="D5" s="347" t="s">
        <v>16</v>
      </c>
      <c r="E5" s="347" t="s">
        <v>17</v>
      </c>
      <c r="F5" s="137">
        <v>9</v>
      </c>
      <c r="G5" s="347" t="s">
        <v>18</v>
      </c>
      <c r="H5" s="345">
        <v>224740</v>
      </c>
      <c r="I5" s="345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47" t="s">
        <v>20</v>
      </c>
      <c r="C6" s="143"/>
      <c r="D6" s="143"/>
      <c r="E6" s="347" t="s">
        <v>21</v>
      </c>
      <c r="F6" s="144">
        <f>F4-F5</f>
        <v>53</v>
      </c>
      <c r="G6" s="347" t="s">
        <v>22</v>
      </c>
      <c r="H6" s="345">
        <v>2392</v>
      </c>
      <c r="I6" s="345"/>
      <c r="J6" s="138" t="s">
        <v>23</v>
      </c>
      <c r="K6" s="346">
        <v>10</v>
      </c>
      <c r="L6" s="346">
        <v>7</v>
      </c>
      <c r="M6" s="345">
        <v>13</v>
      </c>
      <c r="N6" s="145">
        <v>5</v>
      </c>
      <c r="O6" s="146">
        <v>9</v>
      </c>
      <c r="P6" s="146">
        <v>9</v>
      </c>
      <c r="Q6" s="142">
        <f t="shared" si="0"/>
        <v>53</v>
      </c>
    </row>
    <row r="7" spans="1:24" ht="18.75">
      <c r="B7" s="134" t="s">
        <v>24</v>
      </c>
      <c r="C7" s="345">
        <v>63</v>
      </c>
      <c r="D7" s="345">
        <v>4209</v>
      </c>
      <c r="E7" s="347" t="s">
        <v>25</v>
      </c>
      <c r="F7" s="342">
        <v>0</v>
      </c>
      <c r="G7" s="347" t="s">
        <v>26</v>
      </c>
      <c r="H7" s="345">
        <v>725</v>
      </c>
      <c r="I7" s="345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47" t="s">
        <v>28</v>
      </c>
      <c r="C8" s="148">
        <f>C4-C7</f>
        <v>196</v>
      </c>
      <c r="D8" s="148">
        <f>D4-D7</f>
        <v>25406</v>
      </c>
      <c r="E8" s="347" t="s">
        <v>29</v>
      </c>
      <c r="F8" s="144">
        <v>0</v>
      </c>
      <c r="G8" s="347" t="s">
        <v>30</v>
      </c>
      <c r="H8" s="345">
        <v>14430</v>
      </c>
      <c r="I8" s="345"/>
      <c r="J8" s="138" t="s">
        <v>31</v>
      </c>
      <c r="K8" s="346">
        <v>0</v>
      </c>
      <c r="L8" s="346">
        <v>1</v>
      </c>
      <c r="M8" s="346">
        <v>0</v>
      </c>
      <c r="N8" s="146">
        <v>0</v>
      </c>
      <c r="O8" s="146">
        <v>35</v>
      </c>
      <c r="P8" s="146">
        <v>27</v>
      </c>
      <c r="Q8" s="149">
        <f t="shared" si="0"/>
        <v>63</v>
      </c>
    </row>
    <row r="9" spans="1:24" ht="18" customHeight="1">
      <c r="B9" s="347" t="s">
        <v>25</v>
      </c>
      <c r="C9" s="345"/>
      <c r="D9" s="345"/>
      <c r="E9" s="347" t="s">
        <v>14</v>
      </c>
      <c r="F9" s="342">
        <f>SUM(F6:F8)</f>
        <v>53</v>
      </c>
      <c r="G9" s="347" t="s">
        <v>32</v>
      </c>
      <c r="H9" s="345">
        <v>368</v>
      </c>
      <c r="I9" s="345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47" t="s">
        <v>29</v>
      </c>
      <c r="C10" s="345"/>
      <c r="D10" s="345"/>
      <c r="E10" s="347" t="s">
        <v>34</v>
      </c>
      <c r="F10" s="144">
        <v>68</v>
      </c>
      <c r="G10" s="347" t="s">
        <v>35</v>
      </c>
      <c r="H10" s="345">
        <f>SUM(N17:N20)</f>
        <v>146</v>
      </c>
      <c r="I10" s="345"/>
      <c r="J10" s="138" t="s">
        <v>36</v>
      </c>
      <c r="K10" s="345"/>
      <c r="L10" s="345">
        <v>450</v>
      </c>
      <c r="M10" s="345"/>
      <c r="N10" s="151"/>
      <c r="O10" s="151">
        <v>2459</v>
      </c>
      <c r="P10" s="151">
        <v>1300</v>
      </c>
      <c r="Q10" s="142">
        <f t="shared" si="0"/>
        <v>4209</v>
      </c>
    </row>
    <row r="11" spans="1:24" ht="25.5" customHeight="1">
      <c r="B11" s="347" t="s">
        <v>35</v>
      </c>
      <c r="C11" s="345"/>
      <c r="D11" s="345"/>
      <c r="E11" s="152" t="s">
        <v>37</v>
      </c>
      <c r="F11" s="153" t="s">
        <v>368</v>
      </c>
      <c r="G11" s="154" t="s">
        <v>38</v>
      </c>
      <c r="H11" s="345">
        <v>0</v>
      </c>
      <c r="I11" s="345"/>
      <c r="J11" s="138" t="s">
        <v>39</v>
      </c>
      <c r="L11" s="345"/>
      <c r="M11" s="345"/>
      <c r="N11" s="151"/>
      <c r="O11" s="155"/>
      <c r="P11" s="155"/>
      <c r="Q11" s="142">
        <f t="shared" si="0"/>
        <v>0</v>
      </c>
    </row>
    <row r="12" spans="1:24" ht="18" customHeight="1">
      <c r="B12" s="347" t="s">
        <v>14</v>
      </c>
      <c r="C12" s="148">
        <f>C8+C9</f>
        <v>196</v>
      </c>
      <c r="D12" s="148">
        <f>D8+D9</f>
        <v>25406</v>
      </c>
      <c r="E12" s="347" t="s">
        <v>40</v>
      </c>
      <c r="F12" s="342">
        <f>F9</f>
        <v>53</v>
      </c>
      <c r="G12" s="347" t="s">
        <v>41</v>
      </c>
      <c r="H12" s="345">
        <v>12563</v>
      </c>
      <c r="I12" s="345"/>
      <c r="J12" s="138" t="s">
        <v>42</v>
      </c>
      <c r="K12" s="345">
        <f>K9-K10</f>
        <v>4955</v>
      </c>
      <c r="L12" s="345">
        <f>L9-L10+L11</f>
        <v>3461</v>
      </c>
      <c r="M12" s="345">
        <f>M9-M10+M11</f>
        <v>5904</v>
      </c>
      <c r="N12" s="345">
        <f>N9-N10+N11</f>
        <v>2562</v>
      </c>
      <c r="O12" s="345">
        <f>O9-O10+O11</f>
        <v>3976</v>
      </c>
      <c r="P12" s="345">
        <f>P9-P10+P11</f>
        <v>4548</v>
      </c>
      <c r="Q12" s="142">
        <f t="shared" si="0"/>
        <v>25406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47" t="s">
        <v>45</v>
      </c>
      <c r="F13" s="342">
        <v>0</v>
      </c>
      <c r="G13" s="347" t="s">
        <v>46</v>
      </c>
      <c r="H13" s="345">
        <v>4390</v>
      </c>
      <c r="I13" s="345"/>
      <c r="J13" s="138" t="s">
        <v>47</v>
      </c>
      <c r="K13" s="345"/>
      <c r="L13" s="345"/>
      <c r="M13" s="345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47" t="s">
        <v>50</v>
      </c>
      <c r="H14" s="345">
        <v>26430</v>
      </c>
      <c r="I14" s="345"/>
      <c r="J14" s="138" t="s">
        <v>51</v>
      </c>
      <c r="K14" s="345">
        <f t="shared" ref="K14:Q14" si="1">K6</f>
        <v>10</v>
      </c>
      <c r="L14" s="345">
        <f t="shared" si="1"/>
        <v>7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9</v>
      </c>
      <c r="Q14" s="142">
        <f t="shared" si="1"/>
        <v>53</v>
      </c>
    </row>
    <row r="15" spans="1:24" ht="18" customHeight="1">
      <c r="B15" s="347" t="s">
        <v>52</v>
      </c>
      <c r="C15" s="144">
        <f>H15</f>
        <v>645752</v>
      </c>
      <c r="D15" s="539">
        <v>448400</v>
      </c>
      <c r="E15" s="539"/>
      <c r="F15" s="159" t="s">
        <v>53</v>
      </c>
      <c r="G15" s="347" t="s">
        <v>54</v>
      </c>
      <c r="H15" s="157">
        <f>SUM(H4:H14)</f>
        <v>645752</v>
      </c>
      <c r="I15" s="345"/>
      <c r="J15" s="138" t="s">
        <v>55</v>
      </c>
      <c r="K15" s="345">
        <v>12</v>
      </c>
      <c r="L15" s="345">
        <v>11</v>
      </c>
      <c r="M15" s="345">
        <v>18</v>
      </c>
      <c r="N15" s="151">
        <v>8</v>
      </c>
      <c r="O15" s="151">
        <v>15</v>
      </c>
      <c r="P15" s="151">
        <v>18</v>
      </c>
      <c r="Q15" s="142">
        <f>SUM(K15:P15)</f>
        <v>82</v>
      </c>
    </row>
    <row r="16" spans="1:24" ht="18" customHeight="1">
      <c r="B16" s="347" t="s">
        <v>56</v>
      </c>
      <c r="C16" s="144">
        <f>D12</f>
        <v>25406</v>
      </c>
      <c r="D16" s="539">
        <v>0</v>
      </c>
      <c r="E16" s="539"/>
      <c r="F16" s="159"/>
      <c r="G16" s="347" t="s">
        <v>57</v>
      </c>
      <c r="H16" s="160">
        <f>H15/D12</f>
        <v>25.417302999291508</v>
      </c>
      <c r="I16" s="157"/>
      <c r="J16" s="138" t="s">
        <v>58</v>
      </c>
      <c r="K16" s="13">
        <v>0</v>
      </c>
      <c r="L16" s="345"/>
      <c r="M16" s="345"/>
      <c r="N16" s="151"/>
      <c r="O16" s="151"/>
      <c r="P16" s="151"/>
      <c r="Q16" s="345"/>
    </row>
    <row r="17" spans="2:17" ht="18" customHeight="1">
      <c r="B17" s="347" t="s">
        <v>57</v>
      </c>
      <c r="C17" s="161">
        <f>H16</f>
        <v>25.417302999291508</v>
      </c>
      <c r="D17" s="159" t="s">
        <v>59</v>
      </c>
      <c r="E17" s="159"/>
      <c r="F17" s="159"/>
      <c r="I17" s="160"/>
      <c r="J17" s="138" t="s">
        <v>328</v>
      </c>
      <c r="K17" s="13">
        <v>6</v>
      </c>
      <c r="L17" s="528" t="s">
        <v>60</v>
      </c>
      <c r="M17" s="528"/>
      <c r="N17" s="345">
        <v>50</v>
      </c>
      <c r="O17" s="151"/>
      <c r="P17" s="151"/>
      <c r="Q17" s="345"/>
    </row>
    <row r="18" spans="2:17" ht="19.5" customHeight="1">
      <c r="B18" s="347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45">
        <v>96</v>
      </c>
      <c r="O18" s="151"/>
      <c r="P18" s="151"/>
      <c r="Q18" s="345"/>
    </row>
    <row r="19" spans="2:17" ht="18" customHeight="1">
      <c r="B19" s="164" t="s">
        <v>7</v>
      </c>
      <c r="C19" s="164" t="s">
        <v>15</v>
      </c>
      <c r="D19" s="164" t="s">
        <v>65</v>
      </c>
      <c r="E19" s="340" t="s">
        <v>7</v>
      </c>
      <c r="F19" s="340" t="s">
        <v>66</v>
      </c>
      <c r="G19" s="340" t="s">
        <v>67</v>
      </c>
      <c r="H19" s="340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345"/>
    </row>
    <row r="20" spans="2:17" ht="19.5" customHeight="1">
      <c r="B20" s="165" t="s">
        <v>329</v>
      </c>
      <c r="C20" s="166"/>
      <c r="D20" s="166"/>
      <c r="E20" s="347" t="s">
        <v>12</v>
      </c>
      <c r="F20" s="151">
        <v>12283</v>
      </c>
      <c r="G20" s="155">
        <f>F20-H20</f>
        <v>8524</v>
      </c>
      <c r="H20" s="155">
        <f>D7-H21</f>
        <v>3759</v>
      </c>
      <c r="I20" s="151"/>
      <c r="J20" s="138" t="s">
        <v>71</v>
      </c>
      <c r="K20" s="13">
        <v>2</v>
      </c>
      <c r="L20" s="548" t="s">
        <v>392</v>
      </c>
      <c r="M20" s="542"/>
      <c r="N20" s="345"/>
      <c r="O20" s="151"/>
      <c r="P20" s="151"/>
      <c r="Q20" s="345"/>
    </row>
    <row r="21" spans="2:17" ht="19.5" customHeight="1">
      <c r="B21" s="165" t="s">
        <v>159</v>
      </c>
      <c r="C21" s="166">
        <v>1</v>
      </c>
      <c r="D21" s="166">
        <v>450</v>
      </c>
      <c r="E21" s="347" t="s">
        <v>72</v>
      </c>
      <c r="F21" s="151">
        <v>17332</v>
      </c>
      <c r="G21" s="155">
        <f>F21-H21</f>
        <v>16882</v>
      </c>
      <c r="H21" s="167">
        <v>450</v>
      </c>
      <c r="I21" s="168">
        <v>20363</v>
      </c>
      <c r="J21" s="341" t="s">
        <v>7</v>
      </c>
      <c r="K21" s="340" t="s">
        <v>73</v>
      </c>
      <c r="L21" s="169" t="s">
        <v>67</v>
      </c>
      <c r="M21" s="341" t="s">
        <v>2</v>
      </c>
      <c r="N21" s="341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47" t="s">
        <v>14</v>
      </c>
      <c r="F22" s="170">
        <f>SUM(F20:F21)</f>
        <v>29615</v>
      </c>
      <c r="G22" s="170">
        <f>SUM(G20:G21)</f>
        <v>25406</v>
      </c>
      <c r="H22" s="170">
        <f>SUM(H20:H21)</f>
        <v>4209</v>
      </c>
      <c r="I22" s="162"/>
      <c r="J22" s="347" t="s">
        <v>75</v>
      </c>
      <c r="K22" s="147">
        <f>K9</f>
        <v>4955</v>
      </c>
      <c r="L22" s="345">
        <f>K12</f>
        <v>4955</v>
      </c>
      <c r="M22" s="346">
        <v>147142</v>
      </c>
      <c r="N22" s="160">
        <f t="shared" ref="N22:N29" si="2">M22/L22</f>
        <v>29.695660948536833</v>
      </c>
      <c r="O22" s="156"/>
      <c r="P22" s="156"/>
      <c r="Q22" s="171"/>
    </row>
    <row r="23" spans="2:17" ht="19.5" customHeight="1">
      <c r="B23" s="165" t="s">
        <v>70</v>
      </c>
      <c r="C23" s="166"/>
      <c r="D23" s="166"/>
      <c r="E23" s="527" t="s">
        <v>77</v>
      </c>
      <c r="F23" s="527"/>
      <c r="G23" s="527"/>
      <c r="H23" s="527"/>
      <c r="I23" s="163"/>
      <c r="J23" s="347" t="s">
        <v>78</v>
      </c>
      <c r="K23" s="147">
        <f>L9</f>
        <v>3911</v>
      </c>
      <c r="L23" s="345">
        <f>L12</f>
        <v>3461</v>
      </c>
      <c r="M23" s="346">
        <v>115994</v>
      </c>
      <c r="N23" s="160">
        <f t="shared" si="2"/>
        <v>33.514591158624675</v>
      </c>
      <c r="O23" s="159"/>
      <c r="P23" s="159"/>
      <c r="Q23" s="172"/>
    </row>
    <row r="24" spans="2:17" ht="19.5" customHeight="1">
      <c r="B24" s="165" t="s">
        <v>79</v>
      </c>
      <c r="C24" s="166">
        <v>31</v>
      </c>
      <c r="D24" s="166">
        <v>1449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47" t="s">
        <v>11</v>
      </c>
      <c r="K24" s="147">
        <f>N9</f>
        <v>2562</v>
      </c>
      <c r="L24" s="345">
        <f>N12</f>
        <v>2562</v>
      </c>
      <c r="M24" s="146">
        <v>85413</v>
      </c>
      <c r="N24" s="160">
        <f t="shared" si="2"/>
        <v>33.338407494145201</v>
      </c>
      <c r="O24" s="156"/>
      <c r="P24" s="156"/>
      <c r="Q24" s="173"/>
    </row>
    <row r="25" spans="2:17" ht="19.5" customHeight="1">
      <c r="B25" s="165" t="s">
        <v>84</v>
      </c>
      <c r="C25" s="166">
        <v>31</v>
      </c>
      <c r="D25" s="166">
        <v>2300</v>
      </c>
      <c r="E25" s="174">
        <v>28252</v>
      </c>
      <c r="F25" s="345">
        <v>740</v>
      </c>
      <c r="G25" s="175">
        <f>E25/H26</f>
        <v>5.2367006487488412</v>
      </c>
      <c r="H25" s="345">
        <v>53</v>
      </c>
      <c r="I25" s="345"/>
      <c r="J25" s="347" t="s">
        <v>10</v>
      </c>
      <c r="K25" s="147">
        <f>M9</f>
        <v>5904</v>
      </c>
      <c r="L25" s="345">
        <f>M12</f>
        <v>5904</v>
      </c>
      <c r="M25" s="176">
        <f>H15-M22-M23-M24-M26-M27</f>
        <v>179867</v>
      </c>
      <c r="N25" s="160">
        <f t="shared" si="2"/>
        <v>30.465277777777779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8867</v>
      </c>
      <c r="G26" s="180" t="s">
        <v>87</v>
      </c>
      <c r="H26" s="181">
        <v>5395</v>
      </c>
      <c r="I26" s="163" t="s">
        <v>53</v>
      </c>
      <c r="J26" s="347" t="s">
        <v>88</v>
      </c>
      <c r="K26" s="147">
        <f>P9</f>
        <v>5848</v>
      </c>
      <c r="L26" s="345">
        <f>P12</f>
        <v>4548</v>
      </c>
      <c r="M26" s="345">
        <v>55388</v>
      </c>
      <c r="N26" s="160">
        <f t="shared" si="2"/>
        <v>12.17854001759015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4209</v>
      </c>
      <c r="D27" s="166"/>
      <c r="E27" s="347" t="s">
        <v>12</v>
      </c>
      <c r="F27" s="347" t="s">
        <v>72</v>
      </c>
      <c r="G27" s="544" t="s">
        <v>90</v>
      </c>
      <c r="H27" s="544"/>
      <c r="I27" s="340"/>
      <c r="J27" s="340" t="s">
        <v>91</v>
      </c>
      <c r="K27" s="147">
        <f>O9</f>
        <v>6435</v>
      </c>
      <c r="L27" s="345">
        <f>O12</f>
        <v>3976</v>
      </c>
      <c r="M27" s="346">
        <v>61948</v>
      </c>
      <c r="N27" s="160">
        <f t="shared" si="2"/>
        <v>15.580482897384305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63</v>
      </c>
      <c r="D28" s="166"/>
      <c r="E28" s="348">
        <f>H20/F20*100</f>
        <v>30.603272816087273</v>
      </c>
      <c r="F28" s="175">
        <f>H21/F21*100</f>
        <v>2.5963535656588972</v>
      </c>
      <c r="G28" s="545">
        <f>D7/D4*100</f>
        <v>14.212392368732059</v>
      </c>
      <c r="H28" s="545"/>
      <c r="I28" s="345"/>
      <c r="J28" s="347" t="s">
        <v>93</v>
      </c>
      <c r="K28" s="147">
        <f>K22+K23+K24+K25</f>
        <v>17332</v>
      </c>
      <c r="L28" s="345">
        <f>SUM(L22:L25)</f>
        <v>16882</v>
      </c>
      <c r="M28" s="176">
        <f>SUM(M22:M25)</f>
        <v>528416</v>
      </c>
      <c r="N28" s="160">
        <f t="shared" si="2"/>
        <v>31.300556806065632</v>
      </c>
      <c r="O28" s="156"/>
      <c r="P28" s="156"/>
      <c r="Q28" s="347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47" t="s">
        <v>94</v>
      </c>
      <c r="K29" s="147">
        <f>K26+K27</f>
        <v>12283</v>
      </c>
      <c r="L29" s="151">
        <f>SUM(L26:L27)</f>
        <v>8524</v>
      </c>
      <c r="M29" s="345">
        <f>SUM(M26:M27)</f>
        <v>117336</v>
      </c>
      <c r="N29" s="160">
        <f t="shared" si="2"/>
        <v>13.7653683716565</v>
      </c>
      <c r="O29" s="347"/>
      <c r="P29" s="347"/>
      <c r="Q29" s="347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45"/>
      <c r="N30" s="160"/>
      <c r="O30" s="174"/>
      <c r="P30" s="347"/>
      <c r="Q30" s="347"/>
    </row>
    <row r="31" spans="2:17" ht="19.5" customHeight="1">
      <c r="J31" s="347" t="s">
        <v>327</v>
      </c>
      <c r="K31" s="188"/>
      <c r="L31" s="158">
        <f>C16</f>
        <v>25406</v>
      </c>
      <c r="M31" s="189">
        <f>C15</f>
        <v>645752</v>
      </c>
      <c r="N31" s="160">
        <f>M31/L31</f>
        <v>25.417302999291508</v>
      </c>
      <c r="O31" s="345"/>
      <c r="P31" s="345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43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44"/>
      <c r="F34" s="344"/>
      <c r="G34" s="540"/>
      <c r="H34" s="540"/>
      <c r="I34" s="540"/>
      <c r="J34" s="540"/>
      <c r="K34" s="541"/>
      <c r="L34" s="541"/>
      <c r="M34" s="541"/>
      <c r="N34" s="541"/>
      <c r="O34" s="541"/>
      <c r="P34" s="344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201407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C6" sqref="C6:D7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397</v>
      </c>
      <c r="N2" s="531"/>
      <c r="O2" s="531"/>
      <c r="P2" s="355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53" t="s">
        <v>4</v>
      </c>
      <c r="C4" s="132">
        <v>259</v>
      </c>
      <c r="D4" s="132">
        <v>29615</v>
      </c>
      <c r="E4" s="133" t="s">
        <v>5</v>
      </c>
      <c r="F4" s="358">
        <v>62</v>
      </c>
      <c r="G4" s="353" t="s">
        <v>6</v>
      </c>
      <c r="H4" s="351">
        <v>406077</v>
      </c>
      <c r="I4" s="351"/>
      <c r="J4" s="353" t="s">
        <v>7</v>
      </c>
      <c r="K4" s="353" t="s">
        <v>8</v>
      </c>
      <c r="L4" s="353" t="s">
        <v>9</v>
      </c>
      <c r="M4" s="353" t="s">
        <v>10</v>
      </c>
      <c r="N4" s="134" t="s">
        <v>11</v>
      </c>
      <c r="O4" s="134" t="s">
        <v>12</v>
      </c>
      <c r="P4" s="353" t="s">
        <v>13</v>
      </c>
      <c r="Q4" s="135" t="s">
        <v>14</v>
      </c>
    </row>
    <row r="5" spans="1:24" ht="24.75" customHeight="1">
      <c r="A5" s="136"/>
      <c r="B5" s="353" t="s">
        <v>7</v>
      </c>
      <c r="C5" s="353" t="s">
        <v>15</v>
      </c>
      <c r="D5" s="353" t="s">
        <v>16</v>
      </c>
      <c r="E5" s="353" t="s">
        <v>17</v>
      </c>
      <c r="F5" s="137">
        <v>12</v>
      </c>
      <c r="G5" s="353" t="s">
        <v>18</v>
      </c>
      <c r="H5" s="351">
        <v>260289</v>
      </c>
      <c r="I5" s="351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353" t="s">
        <v>20</v>
      </c>
      <c r="C6" s="143">
        <v>64</v>
      </c>
      <c r="D6" s="143">
        <v>2203</v>
      </c>
      <c r="E6" s="353" t="s">
        <v>21</v>
      </c>
      <c r="F6" s="144">
        <f>F4-F5</f>
        <v>50</v>
      </c>
      <c r="G6" s="353" t="s">
        <v>22</v>
      </c>
      <c r="H6" s="351">
        <v>0</v>
      </c>
      <c r="I6" s="351"/>
      <c r="J6" s="138" t="s">
        <v>23</v>
      </c>
      <c r="K6" s="352">
        <v>10</v>
      </c>
      <c r="L6" s="352">
        <v>8</v>
      </c>
      <c r="M6" s="359" t="s">
        <v>399</v>
      </c>
      <c r="N6" s="145">
        <v>5</v>
      </c>
      <c r="O6" s="146">
        <v>6</v>
      </c>
      <c r="P6" s="146">
        <v>8</v>
      </c>
      <c r="Q6" s="142" t="s">
        <v>400</v>
      </c>
    </row>
    <row r="7" spans="1:24" ht="18.75">
      <c r="B7" s="134" t="s">
        <v>24</v>
      </c>
      <c r="C7" s="351">
        <v>94</v>
      </c>
      <c r="D7" s="351">
        <v>5442</v>
      </c>
      <c r="E7" s="353" t="s">
        <v>25</v>
      </c>
      <c r="F7" s="358">
        <v>4</v>
      </c>
      <c r="G7" s="353" t="s">
        <v>26</v>
      </c>
      <c r="H7" s="351">
        <v>300</v>
      </c>
      <c r="I7" s="351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53" t="s">
        <v>28</v>
      </c>
      <c r="C8" s="148">
        <f>C4-C7</f>
        <v>165</v>
      </c>
      <c r="D8" s="148">
        <f>D4-D7</f>
        <v>24173</v>
      </c>
      <c r="E8" s="353" t="s">
        <v>29</v>
      </c>
      <c r="F8" s="144">
        <v>0</v>
      </c>
      <c r="G8" s="353" t="s">
        <v>30</v>
      </c>
      <c r="H8" s="351">
        <v>0</v>
      </c>
      <c r="I8" s="351"/>
      <c r="J8" s="138" t="s">
        <v>31</v>
      </c>
      <c r="K8" s="352">
        <v>0</v>
      </c>
      <c r="L8" s="352">
        <v>0</v>
      </c>
      <c r="M8" s="352">
        <v>0</v>
      </c>
      <c r="N8" s="146">
        <v>0</v>
      </c>
      <c r="O8" s="146">
        <v>56</v>
      </c>
      <c r="P8" s="146">
        <v>38</v>
      </c>
      <c r="Q8" s="149">
        <f t="shared" si="0"/>
        <v>94</v>
      </c>
    </row>
    <row r="9" spans="1:24" ht="18" customHeight="1">
      <c r="B9" s="353" t="s">
        <v>25</v>
      </c>
      <c r="C9" s="351">
        <v>8</v>
      </c>
      <c r="D9" s="351">
        <v>726</v>
      </c>
      <c r="E9" s="353" t="s">
        <v>14</v>
      </c>
      <c r="F9" s="358">
        <f>SUM(F6:F8)</f>
        <v>54</v>
      </c>
      <c r="G9" s="353" t="s">
        <v>32</v>
      </c>
      <c r="H9" s="351">
        <v>635</v>
      </c>
      <c r="I9" s="351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53" t="s">
        <v>29</v>
      </c>
      <c r="C10" s="351"/>
      <c r="D10" s="351"/>
      <c r="E10" s="353" t="s">
        <v>34</v>
      </c>
      <c r="F10" s="144">
        <v>69</v>
      </c>
      <c r="G10" s="353" t="s">
        <v>35</v>
      </c>
      <c r="H10" s="351">
        <f>SUM(N17:N20)</f>
        <v>0</v>
      </c>
      <c r="I10" s="351"/>
      <c r="J10" s="138" t="s">
        <v>36</v>
      </c>
      <c r="K10" s="351">
        <v>0</v>
      </c>
      <c r="L10" s="351">
        <v>0</v>
      </c>
      <c r="M10" s="351">
        <v>0</v>
      </c>
      <c r="N10" s="151">
        <v>0</v>
      </c>
      <c r="O10" s="151">
        <v>3437</v>
      </c>
      <c r="P10" s="151">
        <v>2005</v>
      </c>
      <c r="Q10" s="142">
        <f t="shared" si="0"/>
        <v>5442</v>
      </c>
    </row>
    <row r="11" spans="1:24" ht="25.5" customHeight="1">
      <c r="B11" s="353" t="s">
        <v>35</v>
      </c>
      <c r="C11" s="351"/>
      <c r="D11" s="351"/>
      <c r="E11" s="152" t="s">
        <v>37</v>
      </c>
      <c r="F11" s="153" t="s">
        <v>382</v>
      </c>
      <c r="G11" s="154" t="s">
        <v>38</v>
      </c>
      <c r="H11" s="351">
        <v>0</v>
      </c>
      <c r="I11" s="351"/>
      <c r="J11" s="138" t="s">
        <v>39</v>
      </c>
      <c r="L11" s="351"/>
      <c r="M11" s="351">
        <v>726</v>
      </c>
      <c r="N11" s="151"/>
      <c r="O11" s="155"/>
      <c r="P11" s="155"/>
      <c r="Q11" s="142">
        <f t="shared" si="0"/>
        <v>726</v>
      </c>
    </row>
    <row r="12" spans="1:24" ht="18" customHeight="1">
      <c r="B12" s="353" t="s">
        <v>14</v>
      </c>
      <c r="C12" s="148">
        <f>C8+C9</f>
        <v>173</v>
      </c>
      <c r="D12" s="148">
        <f>D8+D9</f>
        <v>24899</v>
      </c>
      <c r="E12" s="353" t="s">
        <v>40</v>
      </c>
      <c r="F12" s="358">
        <f>F9</f>
        <v>54</v>
      </c>
      <c r="G12" s="353" t="s">
        <v>41</v>
      </c>
      <c r="H12" s="351">
        <v>12135</v>
      </c>
      <c r="I12" s="351"/>
      <c r="J12" s="138" t="s">
        <v>42</v>
      </c>
      <c r="K12" s="351">
        <f>K9-K10</f>
        <v>4955</v>
      </c>
      <c r="L12" s="351">
        <f>L9-L10+L11</f>
        <v>3911</v>
      </c>
      <c r="M12" s="351">
        <f>M9-M10+M11</f>
        <v>6630</v>
      </c>
      <c r="N12" s="351">
        <f>N9-N10+N11</f>
        <v>2562</v>
      </c>
      <c r="O12" s="351">
        <f>O9-O10+O11</f>
        <v>2998</v>
      </c>
      <c r="P12" s="351">
        <f>P9-P10+P11</f>
        <v>3843</v>
      </c>
      <c r="Q12" s="142">
        <f>SUM(K12:P12)</f>
        <v>24899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53" t="s">
        <v>45</v>
      </c>
      <c r="F13" s="358">
        <v>0</v>
      </c>
      <c r="G13" s="353" t="s">
        <v>46</v>
      </c>
      <c r="H13" s="351">
        <v>4540</v>
      </c>
      <c r="I13" s="351"/>
      <c r="J13" s="138" t="s">
        <v>47</v>
      </c>
      <c r="K13" s="351"/>
      <c r="L13" s="351"/>
      <c r="M13" s="351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53" t="s">
        <v>50</v>
      </c>
      <c r="H14" s="351">
        <v>27167</v>
      </c>
      <c r="I14" s="351"/>
      <c r="J14" s="138" t="s">
        <v>51</v>
      </c>
      <c r="K14" s="351">
        <f t="shared" ref="K14:P14" si="1">K6</f>
        <v>10</v>
      </c>
      <c r="L14" s="351">
        <f t="shared" si="1"/>
        <v>8</v>
      </c>
      <c r="M14" s="158" t="str">
        <f t="shared" si="1"/>
        <v>13 + 4</v>
      </c>
      <c r="N14" s="158">
        <f t="shared" si="1"/>
        <v>5</v>
      </c>
      <c r="O14" s="158">
        <f t="shared" si="1"/>
        <v>6</v>
      </c>
      <c r="P14" s="158">
        <f t="shared" si="1"/>
        <v>8</v>
      </c>
      <c r="Q14" s="142" t="str">
        <f>Q6</f>
        <v>50 + 4</v>
      </c>
    </row>
    <row r="15" spans="1:24" ht="18" customHeight="1">
      <c r="B15" s="353" t="s">
        <v>52</v>
      </c>
      <c r="C15" s="144">
        <f>H15</f>
        <v>711143</v>
      </c>
      <c r="D15" s="539">
        <v>460601</v>
      </c>
      <c r="E15" s="539"/>
      <c r="F15" s="159" t="s">
        <v>53</v>
      </c>
      <c r="G15" s="353" t="s">
        <v>54</v>
      </c>
      <c r="H15" s="157">
        <f>SUM(H4:H14)</f>
        <v>711143</v>
      </c>
      <c r="I15" s="351"/>
      <c r="J15" s="138" t="s">
        <v>55</v>
      </c>
      <c r="K15" s="207">
        <v>12</v>
      </c>
      <c r="L15" s="207">
        <v>12</v>
      </c>
      <c r="M15" s="207">
        <v>21</v>
      </c>
      <c r="N15" s="12">
        <v>8</v>
      </c>
      <c r="O15" s="151">
        <v>11</v>
      </c>
      <c r="P15" s="151">
        <v>16</v>
      </c>
      <c r="Q15" s="142">
        <f>SUM(K15:P15)</f>
        <v>80</v>
      </c>
    </row>
    <row r="16" spans="1:24" ht="18" customHeight="1">
      <c r="B16" s="353" t="s">
        <v>56</v>
      </c>
      <c r="C16" s="144">
        <f>D12</f>
        <v>24899</v>
      </c>
      <c r="D16" s="539">
        <v>0</v>
      </c>
      <c r="E16" s="539"/>
      <c r="F16" s="159"/>
      <c r="G16" s="353" t="s">
        <v>57</v>
      </c>
      <c r="H16" s="160">
        <f>H15/D12</f>
        <v>28.561106871761918</v>
      </c>
      <c r="I16" s="157"/>
      <c r="J16" s="138" t="s">
        <v>58</v>
      </c>
      <c r="K16" s="13">
        <v>0</v>
      </c>
      <c r="L16" s="351"/>
      <c r="M16" s="351"/>
      <c r="N16" s="151"/>
      <c r="O16" s="151"/>
      <c r="P16" s="151"/>
      <c r="Q16" s="351"/>
    </row>
    <row r="17" spans="2:17" ht="18" customHeight="1">
      <c r="B17" s="353" t="s">
        <v>57</v>
      </c>
      <c r="C17" s="161">
        <f>H16</f>
        <v>28.561106871761918</v>
      </c>
      <c r="D17" s="159" t="s">
        <v>59</v>
      </c>
      <c r="E17" s="159"/>
      <c r="F17" s="159"/>
      <c r="I17" s="160"/>
      <c r="J17" s="138" t="s">
        <v>328</v>
      </c>
      <c r="K17" s="13">
        <v>6</v>
      </c>
      <c r="L17" s="528" t="s">
        <v>60</v>
      </c>
      <c r="M17" s="528"/>
      <c r="N17" s="351"/>
      <c r="O17" s="151"/>
      <c r="P17" s="151"/>
      <c r="Q17" s="351"/>
    </row>
    <row r="18" spans="2:17" ht="19.5" customHeight="1">
      <c r="B18" s="353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47" t="s">
        <v>381</v>
      </c>
      <c r="M18" s="528"/>
      <c r="N18" s="351"/>
      <c r="O18" s="151"/>
      <c r="P18" s="151"/>
      <c r="Q18" s="351"/>
    </row>
    <row r="19" spans="2:17" ht="18" customHeight="1">
      <c r="B19" s="164" t="s">
        <v>7</v>
      </c>
      <c r="C19" s="164" t="s">
        <v>15</v>
      </c>
      <c r="D19" s="164" t="s">
        <v>65</v>
      </c>
      <c r="E19" s="356" t="s">
        <v>7</v>
      </c>
      <c r="F19" s="356" t="s">
        <v>66</v>
      </c>
      <c r="G19" s="356" t="s">
        <v>67</v>
      </c>
      <c r="H19" s="356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351"/>
    </row>
    <row r="20" spans="2:17" ht="19.5" customHeight="1">
      <c r="B20" s="165" t="s">
        <v>329</v>
      </c>
      <c r="C20" s="166">
        <v>16</v>
      </c>
      <c r="D20" s="166">
        <v>1368</v>
      </c>
      <c r="E20" s="353" t="s">
        <v>12</v>
      </c>
      <c r="F20" s="151">
        <v>12283</v>
      </c>
      <c r="G20" s="155">
        <f>F20-H20</f>
        <v>6841</v>
      </c>
      <c r="H20" s="151">
        <f>D7</f>
        <v>5442</v>
      </c>
      <c r="I20" s="151"/>
      <c r="J20" s="138" t="s">
        <v>71</v>
      </c>
      <c r="K20" s="13">
        <v>6</v>
      </c>
      <c r="L20" s="542" t="s">
        <v>334</v>
      </c>
      <c r="M20" s="542"/>
      <c r="N20" s="351"/>
      <c r="O20" s="151"/>
      <c r="P20" s="151"/>
      <c r="Q20" s="351"/>
    </row>
    <row r="21" spans="2:17" ht="19.5" customHeight="1">
      <c r="B21" s="165" t="s">
        <v>70</v>
      </c>
      <c r="C21" s="166"/>
      <c r="D21" s="166"/>
      <c r="E21" s="353" t="s">
        <v>72</v>
      </c>
      <c r="F21" s="151">
        <v>17332</v>
      </c>
      <c r="G21" s="155">
        <v>18058</v>
      </c>
      <c r="H21" s="167">
        <v>0</v>
      </c>
      <c r="I21" s="168">
        <v>20363</v>
      </c>
      <c r="J21" s="357" t="s">
        <v>7</v>
      </c>
      <c r="K21" s="356" t="s">
        <v>73</v>
      </c>
      <c r="L21" s="169" t="s">
        <v>67</v>
      </c>
      <c r="M21" s="357" t="s">
        <v>2</v>
      </c>
      <c r="N21" s="357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53" t="s">
        <v>14</v>
      </c>
      <c r="F22" s="170">
        <f>SUM(F20:F21)</f>
        <v>29615</v>
      </c>
      <c r="G22" s="170">
        <f>SUM(G20:G21)</f>
        <v>24899</v>
      </c>
      <c r="H22" s="170">
        <f>SUM(H20:H21)</f>
        <v>5442</v>
      </c>
      <c r="I22" s="162"/>
      <c r="J22" s="353" t="s">
        <v>75</v>
      </c>
      <c r="K22" s="147">
        <f>K9</f>
        <v>4955</v>
      </c>
      <c r="L22" s="351">
        <f>K12</f>
        <v>4955</v>
      </c>
      <c r="M22" s="352">
        <v>158335</v>
      </c>
      <c r="N22" s="160">
        <f t="shared" ref="N22:N28" si="2">M22/L22</f>
        <v>31.954591321897073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353" t="s">
        <v>78</v>
      </c>
      <c r="K23" s="147">
        <f>L9</f>
        <v>3911</v>
      </c>
      <c r="L23" s="351">
        <f>L12</f>
        <v>3911</v>
      </c>
      <c r="M23" s="352">
        <v>137692</v>
      </c>
      <c r="N23" s="160">
        <f t="shared" si="2"/>
        <v>35.206341089235487</v>
      </c>
      <c r="O23" s="159"/>
      <c r="P23" s="159"/>
      <c r="Q23" s="172"/>
    </row>
    <row r="24" spans="2:17" ht="19.5" customHeight="1">
      <c r="B24" s="165" t="s">
        <v>79</v>
      </c>
      <c r="C24" s="166">
        <v>66</v>
      </c>
      <c r="D24" s="166">
        <v>2849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53" t="s">
        <v>11</v>
      </c>
      <c r="K24" s="147">
        <f>N9</f>
        <v>2562</v>
      </c>
      <c r="L24" s="351">
        <f>N12</f>
        <v>2562</v>
      </c>
      <c r="M24" s="146">
        <v>90486</v>
      </c>
      <c r="N24" s="160">
        <f t="shared" si="2"/>
        <v>35.318501170960189</v>
      </c>
      <c r="O24" s="156"/>
      <c r="P24" s="156"/>
      <c r="Q24" s="173"/>
    </row>
    <row r="25" spans="2:17" ht="19.5" customHeight="1">
      <c r="B25" s="165" t="s">
        <v>84</v>
      </c>
      <c r="C25" s="166">
        <v>12</v>
      </c>
      <c r="D25" s="166">
        <v>1215</v>
      </c>
      <c r="E25" s="174">
        <v>24011</v>
      </c>
      <c r="F25" s="351">
        <v>672</v>
      </c>
      <c r="G25" s="175">
        <f>E25/H26</f>
        <v>5.2574994525947014</v>
      </c>
      <c r="H25" s="351">
        <v>43</v>
      </c>
      <c r="I25" s="351"/>
      <c r="J25" s="353" t="s">
        <v>10</v>
      </c>
      <c r="K25" s="147">
        <f>M9</f>
        <v>5904</v>
      </c>
      <c r="L25" s="351">
        <f>M12</f>
        <v>6630</v>
      </c>
      <c r="M25" s="176">
        <f>H15-M22-M23-M24-M26-M27</f>
        <v>216074</v>
      </c>
      <c r="N25" s="160">
        <f t="shared" si="2"/>
        <v>32.590346907993968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7451</v>
      </c>
      <c r="G26" s="180" t="s">
        <v>87</v>
      </c>
      <c r="H26" s="181">
        <v>4567</v>
      </c>
      <c r="I26" s="163" t="s">
        <v>53</v>
      </c>
      <c r="J26" s="353" t="s">
        <v>88</v>
      </c>
      <c r="K26" s="147">
        <f>P9</f>
        <v>5848</v>
      </c>
      <c r="L26" s="351">
        <f>P12</f>
        <v>3843</v>
      </c>
      <c r="M26" s="351">
        <v>78006</v>
      </c>
      <c r="N26" s="160">
        <f t="shared" si="2"/>
        <v>20.298204527712723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5442</v>
      </c>
      <c r="D27" s="166"/>
      <c r="E27" s="353" t="s">
        <v>12</v>
      </c>
      <c r="F27" s="353" t="s">
        <v>72</v>
      </c>
      <c r="G27" s="544" t="s">
        <v>90</v>
      </c>
      <c r="H27" s="544"/>
      <c r="I27" s="356"/>
      <c r="J27" s="356" t="s">
        <v>91</v>
      </c>
      <c r="K27" s="147">
        <f>O9</f>
        <v>6435</v>
      </c>
      <c r="L27" s="351">
        <f>O12</f>
        <v>2998</v>
      </c>
      <c r="M27" s="352">
        <v>30550</v>
      </c>
      <c r="N27" s="160">
        <f t="shared" si="2"/>
        <v>10.190126751167446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94</v>
      </c>
      <c r="D28" s="166"/>
      <c r="E28" s="354">
        <f>H20/F20*100</f>
        <v>44.305137181470322</v>
      </c>
      <c r="F28" s="175">
        <f>H21/F21*100</f>
        <v>0</v>
      </c>
      <c r="G28" s="545">
        <f>D7/D4*100</f>
        <v>18.375823062637178</v>
      </c>
      <c r="H28" s="545"/>
      <c r="I28" s="351"/>
      <c r="J28" s="353" t="s">
        <v>93</v>
      </c>
      <c r="K28" s="147">
        <f>K22+K23+K24+K25</f>
        <v>17332</v>
      </c>
      <c r="L28" s="351">
        <f>SUM(L22:L25)</f>
        <v>18058</v>
      </c>
      <c r="M28" s="176">
        <f>SUM(M22:M25)</f>
        <v>602587</v>
      </c>
      <c r="N28" s="160">
        <f t="shared" si="2"/>
        <v>33.369531509580241</v>
      </c>
      <c r="O28" s="156"/>
      <c r="P28" s="156"/>
      <c r="Q28" s="353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53" t="s">
        <v>94</v>
      </c>
      <c r="K29" s="147">
        <f>K26+K27</f>
        <v>12283</v>
      </c>
      <c r="L29" s="151">
        <f>SUM(L26:L27)</f>
        <v>6841</v>
      </c>
      <c r="M29" s="351">
        <f>SUM(M26:M27)</f>
        <v>108556</v>
      </c>
      <c r="N29" s="160">
        <f>M29/L29</f>
        <v>15.86844028650782</v>
      </c>
      <c r="O29" s="353" t="s">
        <v>398</v>
      </c>
      <c r="P29" s="353"/>
      <c r="Q29" s="353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>
        <v>726</v>
      </c>
      <c r="M30" s="351">
        <v>26647</v>
      </c>
      <c r="N30" s="160">
        <f>M30/L30</f>
        <v>36.703856749311292</v>
      </c>
      <c r="O30" s="174">
        <v>441</v>
      </c>
      <c r="P30" s="353"/>
      <c r="Q30" s="353"/>
    </row>
    <row r="31" spans="2:17" ht="19.5" customHeight="1">
      <c r="J31" s="353" t="s">
        <v>327</v>
      </c>
      <c r="K31" s="188"/>
      <c r="L31" s="158">
        <f>C16</f>
        <v>24899</v>
      </c>
      <c r="M31" s="189">
        <f>C15</f>
        <v>711143</v>
      </c>
      <c r="N31" s="160">
        <f>M31/L31</f>
        <v>28.561106871761918</v>
      </c>
      <c r="O31" s="351"/>
      <c r="P31" s="351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49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50"/>
      <c r="F34" s="350"/>
      <c r="G34" s="540"/>
      <c r="H34" s="540"/>
      <c r="I34" s="540"/>
      <c r="J34" s="540"/>
      <c r="K34" s="541"/>
      <c r="L34" s="541"/>
      <c r="M34" s="541"/>
      <c r="N34" s="541"/>
      <c r="O34" s="541"/>
      <c r="P34" s="350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228178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P26" sqref="P26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401</v>
      </c>
      <c r="N2" s="531"/>
      <c r="O2" s="531"/>
      <c r="P2" s="366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64" t="s">
        <v>4</v>
      </c>
      <c r="C4" s="132">
        <v>259</v>
      </c>
      <c r="D4" s="132">
        <v>29615</v>
      </c>
      <c r="E4" s="133" t="s">
        <v>5</v>
      </c>
      <c r="F4" s="369">
        <v>62</v>
      </c>
      <c r="G4" s="364" t="s">
        <v>6</v>
      </c>
      <c r="H4" s="362">
        <v>377011</v>
      </c>
      <c r="I4" s="362"/>
      <c r="J4" s="364" t="s">
        <v>7</v>
      </c>
      <c r="K4" s="364" t="s">
        <v>8</v>
      </c>
      <c r="L4" s="364" t="s">
        <v>9</v>
      </c>
      <c r="M4" s="364" t="s">
        <v>10</v>
      </c>
      <c r="N4" s="134" t="s">
        <v>11</v>
      </c>
      <c r="O4" s="134" t="s">
        <v>12</v>
      </c>
      <c r="P4" s="364" t="s">
        <v>13</v>
      </c>
      <c r="Q4" s="135" t="s">
        <v>14</v>
      </c>
    </row>
    <row r="5" spans="1:24" ht="24.75" customHeight="1">
      <c r="A5" s="136"/>
      <c r="B5" s="364" t="s">
        <v>7</v>
      </c>
      <c r="C5" s="364" t="s">
        <v>15</v>
      </c>
      <c r="D5" s="364" t="s">
        <v>16</v>
      </c>
      <c r="E5" s="364" t="s">
        <v>17</v>
      </c>
      <c r="F5" s="137">
        <v>6</v>
      </c>
      <c r="G5" s="364" t="s">
        <v>18</v>
      </c>
      <c r="H5" s="362">
        <v>223760</v>
      </c>
      <c r="I5" s="362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64" t="s">
        <v>20</v>
      </c>
      <c r="C6" s="143"/>
      <c r="D6" s="143"/>
      <c r="E6" s="364" t="s">
        <v>21</v>
      </c>
      <c r="F6" s="144">
        <f>F4-F5</f>
        <v>56</v>
      </c>
      <c r="G6" s="364" t="s">
        <v>22</v>
      </c>
      <c r="H6" s="362">
        <v>8387</v>
      </c>
      <c r="I6" s="362"/>
      <c r="J6" s="138" t="s">
        <v>23</v>
      </c>
      <c r="K6" s="363">
        <v>10</v>
      </c>
      <c r="L6" s="363">
        <v>8</v>
      </c>
      <c r="M6" s="362">
        <v>13</v>
      </c>
      <c r="N6" s="145">
        <v>5</v>
      </c>
      <c r="O6" s="146">
        <v>9</v>
      </c>
      <c r="P6" s="146">
        <v>11</v>
      </c>
      <c r="Q6" s="142">
        <f t="shared" si="0"/>
        <v>56</v>
      </c>
    </row>
    <row r="7" spans="1:24" ht="18.75">
      <c r="B7" s="134" t="s">
        <v>24</v>
      </c>
      <c r="C7" s="362">
        <v>40</v>
      </c>
      <c r="D7" s="362">
        <v>2590</v>
      </c>
      <c r="E7" s="364" t="s">
        <v>25</v>
      </c>
      <c r="F7" s="369">
        <v>0</v>
      </c>
      <c r="G7" s="364" t="s">
        <v>26</v>
      </c>
      <c r="H7" s="362">
        <v>600</v>
      </c>
      <c r="I7" s="362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64" t="s">
        <v>28</v>
      </c>
      <c r="C8" s="148">
        <f>C4-C7</f>
        <v>219</v>
      </c>
      <c r="D8" s="148">
        <f>D4-D7</f>
        <v>27025</v>
      </c>
      <c r="E8" s="364" t="s">
        <v>29</v>
      </c>
      <c r="F8" s="144">
        <v>0</v>
      </c>
      <c r="G8" s="364" t="s">
        <v>30</v>
      </c>
      <c r="H8" s="362">
        <v>39480</v>
      </c>
      <c r="I8" s="362"/>
      <c r="J8" s="138" t="s">
        <v>31</v>
      </c>
      <c r="K8" s="363">
        <v>0</v>
      </c>
      <c r="L8" s="363">
        <v>0</v>
      </c>
      <c r="M8" s="363">
        <v>0</v>
      </c>
      <c r="N8" s="146">
        <v>0</v>
      </c>
      <c r="O8" s="146">
        <v>27</v>
      </c>
      <c r="P8" s="146">
        <v>13</v>
      </c>
      <c r="Q8" s="149">
        <f t="shared" si="0"/>
        <v>40</v>
      </c>
    </row>
    <row r="9" spans="1:24" ht="18" customHeight="1">
      <c r="B9" s="364" t="s">
        <v>25</v>
      </c>
      <c r="C9" s="362"/>
      <c r="D9" s="362"/>
      <c r="E9" s="364" t="s">
        <v>14</v>
      </c>
      <c r="F9" s="369">
        <f>SUM(F6:F8)</f>
        <v>56</v>
      </c>
      <c r="G9" s="364" t="s">
        <v>32</v>
      </c>
      <c r="H9" s="362">
        <v>641</v>
      </c>
      <c r="I9" s="362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64" t="s">
        <v>29</v>
      </c>
      <c r="C10" s="362"/>
      <c r="D10" s="362"/>
      <c r="E10" s="364" t="s">
        <v>34</v>
      </c>
      <c r="F10" s="144">
        <v>69</v>
      </c>
      <c r="G10" s="364" t="s">
        <v>35</v>
      </c>
      <c r="H10" s="362">
        <f>SUM(N17:N20)</f>
        <v>1120</v>
      </c>
      <c r="I10" s="362"/>
      <c r="J10" s="138" t="s">
        <v>36</v>
      </c>
      <c r="K10" s="362"/>
      <c r="L10" s="362"/>
      <c r="M10" s="362"/>
      <c r="N10" s="151"/>
      <c r="O10" s="151">
        <v>2061</v>
      </c>
      <c r="P10" s="151">
        <v>529</v>
      </c>
      <c r="Q10" s="142">
        <f t="shared" si="0"/>
        <v>2590</v>
      </c>
    </row>
    <row r="11" spans="1:24" ht="25.5" customHeight="1">
      <c r="B11" s="364" t="s">
        <v>35</v>
      </c>
      <c r="C11" s="362"/>
      <c r="D11" s="362"/>
      <c r="E11" s="152" t="s">
        <v>37</v>
      </c>
      <c r="F11" s="153" t="s">
        <v>402</v>
      </c>
      <c r="G11" s="154" t="s">
        <v>38</v>
      </c>
      <c r="H11" s="362">
        <v>0</v>
      </c>
      <c r="I11" s="362"/>
      <c r="J11" s="138" t="s">
        <v>39</v>
      </c>
      <c r="L11" s="362"/>
      <c r="M11" s="362"/>
      <c r="N11" s="151"/>
      <c r="O11" s="155"/>
      <c r="P11" s="155"/>
      <c r="Q11" s="142">
        <f t="shared" si="0"/>
        <v>0</v>
      </c>
    </row>
    <row r="12" spans="1:24" ht="18" customHeight="1">
      <c r="B12" s="364" t="s">
        <v>14</v>
      </c>
      <c r="C12" s="148">
        <f>C8+C9</f>
        <v>219</v>
      </c>
      <c r="D12" s="148">
        <f>D8+D9</f>
        <v>27025</v>
      </c>
      <c r="E12" s="364" t="s">
        <v>40</v>
      </c>
      <c r="F12" s="369">
        <f>F9</f>
        <v>56</v>
      </c>
      <c r="G12" s="364" t="s">
        <v>41</v>
      </c>
      <c r="H12" s="362">
        <v>16407</v>
      </c>
      <c r="I12" s="362"/>
      <c r="J12" s="138" t="s">
        <v>42</v>
      </c>
      <c r="K12" s="362">
        <f>K9-K10</f>
        <v>4955</v>
      </c>
      <c r="L12" s="362">
        <f>L9-L10+L11</f>
        <v>3911</v>
      </c>
      <c r="M12" s="362">
        <f>M9-M10+M11</f>
        <v>5904</v>
      </c>
      <c r="N12" s="362">
        <f>N9-N10+N11</f>
        <v>2562</v>
      </c>
      <c r="O12" s="362">
        <f>O9-O10+O11</f>
        <v>4374</v>
      </c>
      <c r="P12" s="362">
        <f>P9-P10+P11</f>
        <v>5319</v>
      </c>
      <c r="Q12" s="142">
        <f t="shared" si="0"/>
        <v>27025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64" t="s">
        <v>45</v>
      </c>
      <c r="F13" s="369">
        <v>0</v>
      </c>
      <c r="G13" s="364" t="s">
        <v>46</v>
      </c>
      <c r="H13" s="362">
        <v>5080</v>
      </c>
      <c r="I13" s="362"/>
      <c r="J13" s="138" t="s">
        <v>47</v>
      </c>
      <c r="K13" s="362"/>
      <c r="L13" s="362"/>
      <c r="M13" s="362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64" t="s">
        <v>50</v>
      </c>
      <c r="H14" s="362">
        <v>26767</v>
      </c>
      <c r="I14" s="362"/>
      <c r="J14" s="138" t="s">
        <v>51</v>
      </c>
      <c r="K14" s="362">
        <f t="shared" ref="K14:Q14" si="1">K6</f>
        <v>10</v>
      </c>
      <c r="L14" s="362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11</v>
      </c>
      <c r="Q14" s="142">
        <f t="shared" si="1"/>
        <v>56</v>
      </c>
    </row>
    <row r="15" spans="1:24" ht="18" customHeight="1">
      <c r="B15" s="364" t="s">
        <v>52</v>
      </c>
      <c r="C15" s="144">
        <f>H15</f>
        <v>699253</v>
      </c>
      <c r="D15" s="539">
        <v>498133</v>
      </c>
      <c r="E15" s="539"/>
      <c r="F15" s="159" t="s">
        <v>53</v>
      </c>
      <c r="G15" s="364" t="s">
        <v>54</v>
      </c>
      <c r="H15" s="157">
        <f>SUM(H4:H14)</f>
        <v>699253</v>
      </c>
      <c r="I15" s="362"/>
      <c r="J15" s="138" t="s">
        <v>55</v>
      </c>
      <c r="K15" s="362">
        <v>12</v>
      </c>
      <c r="L15" s="362">
        <v>11</v>
      </c>
      <c r="M15" s="362">
        <v>18</v>
      </c>
      <c r="N15" s="151">
        <v>8</v>
      </c>
      <c r="O15" s="151">
        <v>15</v>
      </c>
      <c r="P15" s="151">
        <v>18</v>
      </c>
      <c r="Q15" s="142">
        <f>SUM(K15:P15)</f>
        <v>82</v>
      </c>
    </row>
    <row r="16" spans="1:24" ht="18" customHeight="1">
      <c r="B16" s="364" t="s">
        <v>56</v>
      </c>
      <c r="C16" s="144">
        <f>D12</f>
        <v>27025</v>
      </c>
      <c r="D16" s="539">
        <v>0</v>
      </c>
      <c r="E16" s="539"/>
      <c r="F16" s="159"/>
      <c r="G16" s="364" t="s">
        <v>57</v>
      </c>
      <c r="H16" s="160">
        <f>H15/D12</f>
        <v>25.874301572617945</v>
      </c>
      <c r="I16" s="157"/>
      <c r="J16" s="138" t="s">
        <v>58</v>
      </c>
      <c r="K16" s="13">
        <v>0</v>
      </c>
      <c r="L16" s="362"/>
      <c r="M16" s="362"/>
      <c r="N16" s="151"/>
      <c r="O16" s="151"/>
      <c r="P16" s="151"/>
      <c r="Q16" s="362"/>
    </row>
    <row r="17" spans="2:17" ht="18" customHeight="1">
      <c r="B17" s="364" t="s">
        <v>57</v>
      </c>
      <c r="C17" s="161">
        <f>H16</f>
        <v>25.874301572617945</v>
      </c>
      <c r="D17" s="159" t="s">
        <v>59</v>
      </c>
      <c r="E17" s="159"/>
      <c r="F17" s="159"/>
      <c r="I17" s="160"/>
      <c r="J17" s="138" t="s">
        <v>328</v>
      </c>
      <c r="K17" s="13">
        <v>6</v>
      </c>
      <c r="L17" s="528" t="s">
        <v>60</v>
      </c>
      <c r="M17" s="528"/>
      <c r="N17" s="362">
        <v>225</v>
      </c>
      <c r="O17" s="151"/>
      <c r="P17" s="151"/>
      <c r="Q17" s="362"/>
    </row>
    <row r="18" spans="2:17" ht="19.5" customHeight="1">
      <c r="B18" s="364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62">
        <v>895</v>
      </c>
      <c r="O18" s="151"/>
      <c r="P18" s="151"/>
      <c r="Q18" s="362"/>
    </row>
    <row r="19" spans="2:17" ht="18" customHeight="1">
      <c r="B19" s="164" t="s">
        <v>7</v>
      </c>
      <c r="C19" s="164" t="s">
        <v>15</v>
      </c>
      <c r="D19" s="164" t="s">
        <v>65</v>
      </c>
      <c r="E19" s="367" t="s">
        <v>7</v>
      </c>
      <c r="F19" s="367" t="s">
        <v>66</v>
      </c>
      <c r="G19" s="367" t="s">
        <v>67</v>
      </c>
      <c r="H19" s="367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362"/>
    </row>
    <row r="20" spans="2:17" ht="19.5" customHeight="1">
      <c r="B20" s="165" t="s">
        <v>329</v>
      </c>
      <c r="C20" s="166"/>
      <c r="D20" s="166"/>
      <c r="E20" s="364" t="s">
        <v>12</v>
      </c>
      <c r="F20" s="151">
        <v>12283</v>
      </c>
      <c r="G20" s="155">
        <f>F20-H20</f>
        <v>9693</v>
      </c>
      <c r="H20" s="155">
        <f>D7-H21</f>
        <v>2590</v>
      </c>
      <c r="I20" s="151"/>
      <c r="J20" s="138" t="s">
        <v>71</v>
      </c>
      <c r="K20" s="13">
        <v>8</v>
      </c>
      <c r="L20" s="548" t="s">
        <v>392</v>
      </c>
      <c r="M20" s="542"/>
      <c r="N20" s="362"/>
      <c r="O20" s="151"/>
      <c r="P20" s="151"/>
      <c r="Q20" s="362"/>
    </row>
    <row r="21" spans="2:17" ht="19.5" customHeight="1">
      <c r="B21" s="165" t="s">
        <v>159</v>
      </c>
      <c r="C21" s="166"/>
      <c r="D21" s="166"/>
      <c r="E21" s="364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368" t="s">
        <v>7</v>
      </c>
      <c r="K21" s="367" t="s">
        <v>73</v>
      </c>
      <c r="L21" s="169" t="s">
        <v>67</v>
      </c>
      <c r="M21" s="368" t="s">
        <v>2</v>
      </c>
      <c r="N21" s="368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64" t="s">
        <v>14</v>
      </c>
      <c r="F22" s="170">
        <f>SUM(F20:F21)</f>
        <v>29615</v>
      </c>
      <c r="G22" s="170">
        <f>SUM(G20:G21)</f>
        <v>27025</v>
      </c>
      <c r="H22" s="170">
        <f>SUM(H20:H21)</f>
        <v>2590</v>
      </c>
      <c r="I22" s="162"/>
      <c r="J22" s="364" t="s">
        <v>75</v>
      </c>
      <c r="K22" s="147">
        <f>K9</f>
        <v>4955</v>
      </c>
      <c r="L22" s="362">
        <f>K12</f>
        <v>4955</v>
      </c>
      <c r="M22" s="363">
        <v>151231</v>
      </c>
      <c r="N22" s="160">
        <f t="shared" ref="N22:N29" si="2">M22/L22</f>
        <v>30.520887991927346</v>
      </c>
      <c r="O22" s="156"/>
      <c r="P22" s="156"/>
      <c r="Q22" s="171"/>
    </row>
    <row r="23" spans="2:17" ht="19.5" customHeight="1">
      <c r="B23" s="165" t="s">
        <v>70</v>
      </c>
      <c r="C23" s="166"/>
      <c r="D23" s="166"/>
      <c r="E23" s="527" t="s">
        <v>77</v>
      </c>
      <c r="F23" s="527"/>
      <c r="G23" s="527"/>
      <c r="H23" s="527"/>
      <c r="I23" s="163"/>
      <c r="J23" s="364" t="s">
        <v>78</v>
      </c>
      <c r="K23" s="147">
        <f>L9</f>
        <v>3911</v>
      </c>
      <c r="L23" s="362">
        <f>L12</f>
        <v>3911</v>
      </c>
      <c r="M23" s="363">
        <v>122728</v>
      </c>
      <c r="N23" s="160">
        <f t="shared" si="2"/>
        <v>31.380209665047303</v>
      </c>
      <c r="O23" s="159"/>
      <c r="P23" s="159"/>
      <c r="Q23" s="172"/>
    </row>
    <row r="24" spans="2:17" ht="19.5" customHeight="1">
      <c r="B24" s="165" t="s">
        <v>79</v>
      </c>
      <c r="C24" s="166">
        <v>31</v>
      </c>
      <c r="D24" s="166">
        <v>1449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64" t="s">
        <v>11</v>
      </c>
      <c r="K24" s="147">
        <f>N9</f>
        <v>2562</v>
      </c>
      <c r="L24" s="362">
        <f>N12</f>
        <v>2562</v>
      </c>
      <c r="M24" s="146">
        <v>90471</v>
      </c>
      <c r="N24" s="160">
        <f t="shared" si="2"/>
        <v>35.312646370023423</v>
      </c>
      <c r="O24" s="156"/>
      <c r="P24" s="156"/>
      <c r="Q24" s="173"/>
    </row>
    <row r="25" spans="2:17" ht="19.5" customHeight="1">
      <c r="B25" s="165" t="s">
        <v>84</v>
      </c>
      <c r="C25" s="166">
        <v>9</v>
      </c>
      <c r="D25" s="166">
        <v>1131</v>
      </c>
      <c r="E25" s="174">
        <v>22379</v>
      </c>
      <c r="F25" s="362">
        <v>539</v>
      </c>
      <c r="G25" s="175">
        <f>E25/H26</f>
        <v>5.2718492343934038</v>
      </c>
      <c r="H25" s="362">
        <v>39</v>
      </c>
      <c r="I25" s="362"/>
      <c r="J25" s="364" t="s">
        <v>10</v>
      </c>
      <c r="K25" s="147">
        <f>M9</f>
        <v>5904</v>
      </c>
      <c r="L25" s="362">
        <f>M12</f>
        <v>5904</v>
      </c>
      <c r="M25" s="176">
        <f>H15-M22-M23-M24-M26-M27</f>
        <v>178386</v>
      </c>
      <c r="N25" s="160">
        <f t="shared" si="2"/>
        <v>30.214430894308943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9394</v>
      </c>
      <c r="G26" s="180" t="s">
        <v>87</v>
      </c>
      <c r="H26" s="181">
        <v>4245</v>
      </c>
      <c r="I26" s="163" t="s">
        <v>53</v>
      </c>
      <c r="J26" s="364" t="s">
        <v>88</v>
      </c>
      <c r="K26" s="147">
        <f>P9</f>
        <v>5848</v>
      </c>
      <c r="L26" s="362">
        <f>P12</f>
        <v>5319</v>
      </c>
      <c r="M26" s="362">
        <v>85503</v>
      </c>
      <c r="N26" s="160">
        <f t="shared" si="2"/>
        <v>16.07501410039481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2590</v>
      </c>
      <c r="D27" s="166"/>
      <c r="E27" s="364" t="s">
        <v>12</v>
      </c>
      <c r="F27" s="364" t="s">
        <v>72</v>
      </c>
      <c r="G27" s="544" t="s">
        <v>90</v>
      </c>
      <c r="H27" s="544"/>
      <c r="I27" s="367"/>
      <c r="J27" s="367" t="s">
        <v>91</v>
      </c>
      <c r="K27" s="147">
        <f>O9</f>
        <v>6435</v>
      </c>
      <c r="L27" s="362">
        <f>O12</f>
        <v>4374</v>
      </c>
      <c r="M27" s="363">
        <v>70934</v>
      </c>
      <c r="N27" s="160">
        <f t="shared" si="2"/>
        <v>16.217192501143117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40</v>
      </c>
      <c r="D28" s="166"/>
      <c r="E28" s="365">
        <f>H20/F20*100</f>
        <v>21.086053895628105</v>
      </c>
      <c r="F28" s="175">
        <f>H21/F21*100</f>
        <v>0</v>
      </c>
      <c r="G28" s="545">
        <f>D7/D4*100</f>
        <v>8.7455681242613537</v>
      </c>
      <c r="H28" s="545"/>
      <c r="I28" s="362"/>
      <c r="J28" s="364" t="s">
        <v>93</v>
      </c>
      <c r="K28" s="147">
        <f>K22+K23+K24+K25</f>
        <v>17332</v>
      </c>
      <c r="L28" s="362">
        <f>SUM(L22:L25)</f>
        <v>17332</v>
      </c>
      <c r="M28" s="176">
        <f>SUM(M22:M25)</f>
        <v>542816</v>
      </c>
      <c r="N28" s="160">
        <f t="shared" si="2"/>
        <v>31.318716824371105</v>
      </c>
      <c r="O28" s="156"/>
      <c r="P28" s="156"/>
      <c r="Q28" s="364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64" t="s">
        <v>94</v>
      </c>
      <c r="K29" s="147">
        <f>K26+K27</f>
        <v>12283</v>
      </c>
      <c r="L29" s="151">
        <f>SUM(L26:L27)</f>
        <v>9693</v>
      </c>
      <c r="M29" s="362">
        <f>SUM(M26:M27)</f>
        <v>156437</v>
      </c>
      <c r="N29" s="160">
        <f t="shared" si="2"/>
        <v>16.139172598782626</v>
      </c>
      <c r="O29" s="364"/>
      <c r="P29" s="364"/>
      <c r="Q29" s="364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62"/>
      <c r="N30" s="160"/>
      <c r="O30" s="174"/>
      <c r="P30" s="364"/>
      <c r="Q30" s="364"/>
    </row>
    <row r="31" spans="2:17" ht="19.5" customHeight="1">
      <c r="J31" s="364" t="s">
        <v>327</v>
      </c>
      <c r="K31" s="188"/>
      <c r="L31" s="158">
        <f>C16</f>
        <v>27025</v>
      </c>
      <c r="M31" s="189">
        <f>C15</f>
        <v>699253</v>
      </c>
      <c r="N31" s="160">
        <f>M31/L31</f>
        <v>25.874301572617945</v>
      </c>
      <c r="O31" s="362"/>
      <c r="P31" s="362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60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61"/>
      <c r="F34" s="361"/>
      <c r="G34" s="540"/>
      <c r="H34" s="540"/>
      <c r="I34" s="540"/>
      <c r="J34" s="540"/>
      <c r="K34" s="541"/>
      <c r="L34" s="541"/>
      <c r="M34" s="541"/>
      <c r="N34" s="541"/>
      <c r="O34" s="541"/>
      <c r="P34" s="361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213199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1:Y83"/>
  <sheetViews>
    <sheetView topLeftCell="A22" zoomScale="90" zoomScaleNormal="90" workbookViewId="0">
      <selection activeCell="M49" sqref="M49"/>
    </sheetView>
  </sheetViews>
  <sheetFormatPr defaultRowHeight="15"/>
  <cols>
    <col min="4" max="4" width="14.42578125" customWidth="1"/>
    <col min="5" max="8" width="15.7109375" customWidth="1"/>
    <col min="9" max="9" width="14.28515625" customWidth="1"/>
    <col min="10" max="16" width="15.7109375" customWidth="1"/>
  </cols>
  <sheetData>
    <row r="11" spans="2:25" ht="23.25" customHeight="1">
      <c r="D11" s="512" t="s">
        <v>312</v>
      </c>
      <c r="E11" s="512"/>
      <c r="F11" s="512"/>
      <c r="G11" s="512"/>
      <c r="H11" s="512"/>
      <c r="I11" s="512" t="s">
        <v>313</v>
      </c>
      <c r="J11" s="512"/>
      <c r="K11" s="512"/>
      <c r="L11" s="512"/>
      <c r="M11" s="512" t="s">
        <v>158</v>
      </c>
      <c r="N11" s="512"/>
      <c r="O11" s="512" t="s">
        <v>314</v>
      </c>
      <c r="P11" s="512" t="s">
        <v>315</v>
      </c>
    </row>
    <row r="12" spans="2:25" ht="37.5">
      <c r="D12" s="104" t="s">
        <v>201</v>
      </c>
      <c r="E12" s="105" t="s">
        <v>316</v>
      </c>
      <c r="F12" s="105" t="s">
        <v>317</v>
      </c>
      <c r="G12" s="105" t="s">
        <v>318</v>
      </c>
      <c r="H12" s="104" t="s">
        <v>319</v>
      </c>
      <c r="I12" s="105" t="s">
        <v>320</v>
      </c>
      <c r="J12" s="105" t="s">
        <v>321</v>
      </c>
      <c r="K12" s="105" t="s">
        <v>322</v>
      </c>
      <c r="L12" s="105" t="s">
        <v>323</v>
      </c>
      <c r="M12" s="104" t="s">
        <v>324</v>
      </c>
      <c r="N12" s="104" t="s">
        <v>325</v>
      </c>
      <c r="O12" s="512"/>
      <c r="P12" s="512"/>
    </row>
    <row r="13" spans="2:25" ht="20.100000000000001" customHeight="1">
      <c r="B13" t="str">
        <f>SUBSTITUTE(D13,"09","10")</f>
        <v>01.10.2023</v>
      </c>
      <c r="D13" s="106" t="s">
        <v>337</v>
      </c>
      <c r="E13" s="107">
        <f t="shared" ref="E13:E42" ca="1" si="0">IFERROR(INDIRECT(D13&amp;"!D4")," ")</f>
        <v>29615</v>
      </c>
      <c r="F13" s="108">
        <f t="shared" ref="F13:F42" ca="1" si="1">IFERROR(INDIRECT(D13&amp;"!D7")," ")</f>
        <v>2933</v>
      </c>
      <c r="G13" s="108">
        <f t="shared" ref="G13:G42" ca="1" si="2">IFERROR(INDIRECT(D13&amp;"!D9")," ")</f>
        <v>0</v>
      </c>
      <c r="H13" s="109">
        <f ca="1">IFERROR(E13-F13+G13, " ")</f>
        <v>26682</v>
      </c>
      <c r="I13" s="109">
        <f t="shared" ref="I13:I42" ca="1" si="3">IFERROR(INDIRECT(D13&amp;"!E25")," ")</f>
        <v>18031</v>
      </c>
      <c r="J13" s="108">
        <f t="shared" ref="J13:J42" ca="1" si="4">IFERROR(INDIRECT(D13&amp;"!F25")," ")</f>
        <v>104</v>
      </c>
      <c r="K13" s="108">
        <f t="shared" ref="K13:K42" ca="1" si="5">IFERROR(INDIRECT(D13&amp;"!D10")," ")</f>
        <v>0</v>
      </c>
      <c r="L13" s="109">
        <f ca="1">IFERROR(I13-J13-K13, "")</f>
        <v>17927</v>
      </c>
      <c r="M13" s="109">
        <f ca="1">IFERROR(L13-H13, " ")</f>
        <v>-8755</v>
      </c>
      <c r="N13" s="110">
        <f ca="1">IFERROR(M13*100/L13, " ")</f>
        <v>-48.836949852178279</v>
      </c>
      <c r="O13" s="14"/>
      <c r="P13" s="14"/>
      <c r="S13" s="120"/>
      <c r="T13" s="120"/>
      <c r="Y13" s="120"/>
    </row>
    <row r="14" spans="2:25" ht="20.100000000000001" customHeight="1">
      <c r="B14" t="str">
        <f t="shared" ref="B14:B43" si="6">SUBSTITUTE(D14,"09","10")</f>
        <v>02.10.2023</v>
      </c>
      <c r="D14" s="106" t="s">
        <v>338</v>
      </c>
      <c r="E14" s="107">
        <f t="shared" ca="1" si="0"/>
        <v>29615</v>
      </c>
      <c r="F14" s="108">
        <f t="shared" ca="1" si="1"/>
        <v>2933</v>
      </c>
      <c r="G14" s="108">
        <f t="shared" ca="1" si="2"/>
        <v>0</v>
      </c>
      <c r="H14" s="109">
        <f ca="1">IFERROR(E14-F14+G14, " ")</f>
        <v>26682</v>
      </c>
      <c r="I14" s="109">
        <f t="shared" ca="1" si="3"/>
        <v>34824</v>
      </c>
      <c r="J14" s="108">
        <f t="shared" ca="1" si="4"/>
        <v>1370</v>
      </c>
      <c r="K14" s="108">
        <f t="shared" ca="1" si="5"/>
        <v>0</v>
      </c>
      <c r="L14" s="109">
        <f t="shared" ref="L14:L43" ca="1" si="7">IFERROR(I14-J14-K14, "")</f>
        <v>33454</v>
      </c>
      <c r="M14" s="109">
        <f t="shared" ref="M14:M43" ca="1" si="8">IFERROR(L14-H14, " ")</f>
        <v>6772</v>
      </c>
      <c r="N14" s="110">
        <f t="shared" ref="N14:N43" ca="1" si="9">IFERROR(M14*100/L14, " ")</f>
        <v>20.242721348717641</v>
      </c>
      <c r="O14" s="14"/>
      <c r="P14" s="14"/>
      <c r="S14" s="120"/>
      <c r="T14" s="120"/>
      <c r="Y14" s="120"/>
    </row>
    <row r="15" spans="2:25" ht="20.100000000000001" customHeight="1">
      <c r="B15" t="str">
        <f t="shared" si="6"/>
        <v>03.10.2023</v>
      </c>
      <c r="D15" s="106" t="s">
        <v>339</v>
      </c>
      <c r="E15" s="107">
        <f t="shared" ca="1" si="0"/>
        <v>29615</v>
      </c>
      <c r="F15" s="108">
        <f t="shared" ca="1" si="1"/>
        <v>1883</v>
      </c>
      <c r="G15" s="108">
        <f t="shared" ca="1" si="2"/>
        <v>0</v>
      </c>
      <c r="H15" s="109">
        <f t="shared" ref="H15:H43" ca="1" si="10">IFERROR(E15-F15+G15, " ")</f>
        <v>27732</v>
      </c>
      <c r="I15" s="109">
        <f t="shared" ca="1" si="3"/>
        <v>29120</v>
      </c>
      <c r="J15" s="108">
        <f t="shared" ca="1" si="4"/>
        <v>814</v>
      </c>
      <c r="K15" s="108">
        <f t="shared" ca="1" si="5"/>
        <v>0</v>
      </c>
      <c r="L15" s="109">
        <f t="shared" ca="1" si="7"/>
        <v>28306</v>
      </c>
      <c r="M15" s="109">
        <f t="shared" ca="1" si="8"/>
        <v>574</v>
      </c>
      <c r="N15" s="110">
        <f t="shared" ca="1" si="9"/>
        <v>2.0278386207871124</v>
      </c>
      <c r="O15" s="111"/>
      <c r="P15" s="111"/>
      <c r="S15" s="120"/>
      <c r="T15" s="120"/>
      <c r="Y15" s="120"/>
    </row>
    <row r="16" spans="2:25" ht="20.100000000000001" customHeight="1">
      <c r="B16" t="str">
        <f t="shared" si="6"/>
        <v>04.10.2023</v>
      </c>
      <c r="D16" s="106" t="s">
        <v>340</v>
      </c>
      <c r="E16" s="107">
        <f t="shared" ca="1" si="0"/>
        <v>29615</v>
      </c>
      <c r="F16" s="108">
        <f t="shared" ca="1" si="1"/>
        <v>1938</v>
      </c>
      <c r="G16" s="108">
        <f t="shared" ca="1" si="2"/>
        <v>0</v>
      </c>
      <c r="H16" s="109">
        <f t="shared" ca="1" si="10"/>
        <v>27677</v>
      </c>
      <c r="I16" s="109">
        <f t="shared" ca="1" si="3"/>
        <v>27790</v>
      </c>
      <c r="J16" s="108">
        <f t="shared" ca="1" si="4"/>
        <v>638</v>
      </c>
      <c r="K16" s="108">
        <f t="shared" ca="1" si="5"/>
        <v>0</v>
      </c>
      <c r="L16" s="109">
        <f t="shared" ca="1" si="7"/>
        <v>27152</v>
      </c>
      <c r="M16" s="109">
        <f t="shared" ca="1" si="8"/>
        <v>-525</v>
      </c>
      <c r="N16" s="110">
        <f t="shared" ca="1" si="9"/>
        <v>-1.9335592221567472</v>
      </c>
      <c r="O16" s="14"/>
      <c r="P16" s="14"/>
      <c r="S16" s="120"/>
      <c r="T16" s="120"/>
      <c r="Y16" s="120"/>
    </row>
    <row r="17" spans="2:25" ht="20.100000000000001" customHeight="1">
      <c r="B17" t="str">
        <f t="shared" si="6"/>
        <v>05.10.2023</v>
      </c>
      <c r="D17" s="106" t="s">
        <v>341</v>
      </c>
      <c r="E17" s="107">
        <f t="shared" ca="1" si="0"/>
        <v>29615</v>
      </c>
      <c r="F17" s="108">
        <f t="shared" ca="1" si="1"/>
        <v>2349</v>
      </c>
      <c r="G17" s="108">
        <f t="shared" ca="1" si="2"/>
        <v>0</v>
      </c>
      <c r="H17" s="109">
        <f t="shared" ca="1" si="10"/>
        <v>27266</v>
      </c>
      <c r="I17" s="109">
        <f t="shared" ca="1" si="3"/>
        <v>29841</v>
      </c>
      <c r="J17" s="108">
        <f t="shared" ca="1" si="4"/>
        <v>421</v>
      </c>
      <c r="K17" s="108">
        <f t="shared" ca="1" si="5"/>
        <v>0</v>
      </c>
      <c r="L17" s="109">
        <f t="shared" ca="1" si="7"/>
        <v>29420</v>
      </c>
      <c r="M17" s="109">
        <f t="shared" ca="1" si="8"/>
        <v>2154</v>
      </c>
      <c r="N17" s="110">
        <f t="shared" ca="1" si="9"/>
        <v>7.3215499660095169</v>
      </c>
      <c r="O17" s="14"/>
      <c r="P17" s="14"/>
      <c r="S17" s="120"/>
      <c r="T17" s="120"/>
      <c r="Y17" s="120"/>
    </row>
    <row r="18" spans="2:25" ht="20.100000000000001" customHeight="1">
      <c r="B18" t="str">
        <f t="shared" si="6"/>
        <v>06.10.2023</v>
      </c>
      <c r="D18" s="106" t="s">
        <v>342</v>
      </c>
      <c r="E18" s="107">
        <f t="shared" ca="1" si="0"/>
        <v>29615</v>
      </c>
      <c r="F18" s="108">
        <f t="shared" ca="1" si="1"/>
        <v>2123</v>
      </c>
      <c r="G18" s="108">
        <f t="shared" ca="1" si="2"/>
        <v>0</v>
      </c>
      <c r="H18" s="109">
        <f t="shared" ca="1" si="10"/>
        <v>27492</v>
      </c>
      <c r="I18" s="109">
        <f t="shared" ca="1" si="3"/>
        <v>30594</v>
      </c>
      <c r="J18" s="108">
        <f t="shared" ca="1" si="4"/>
        <v>961</v>
      </c>
      <c r="K18" s="108">
        <f t="shared" ca="1" si="5"/>
        <v>0</v>
      </c>
      <c r="L18" s="109">
        <f t="shared" ca="1" si="7"/>
        <v>29633</v>
      </c>
      <c r="M18" s="109">
        <f t="shared" ca="1" si="8"/>
        <v>2141</v>
      </c>
      <c r="N18" s="110">
        <f t="shared" ca="1" si="9"/>
        <v>7.2250531502041646</v>
      </c>
      <c r="O18" s="14"/>
      <c r="P18" s="14"/>
      <c r="S18" s="120"/>
      <c r="T18" s="120"/>
      <c r="Y18" s="120"/>
    </row>
    <row r="19" spans="2:25" ht="20.100000000000001" customHeight="1">
      <c r="B19" t="str">
        <f t="shared" si="6"/>
        <v>07.10.2023</v>
      </c>
      <c r="D19" s="106" t="s">
        <v>343</v>
      </c>
      <c r="E19" s="107">
        <f t="shared" ca="1" si="0"/>
        <v>29615</v>
      </c>
      <c r="F19" s="108">
        <f t="shared" ca="1" si="1"/>
        <v>2123</v>
      </c>
      <c r="G19" s="108">
        <f t="shared" ca="1" si="2"/>
        <v>0</v>
      </c>
      <c r="H19" s="109">
        <f t="shared" ca="1" si="10"/>
        <v>27492</v>
      </c>
      <c r="I19" s="109">
        <f t="shared" ca="1" si="3"/>
        <v>26618</v>
      </c>
      <c r="J19" s="108">
        <f t="shared" ca="1" si="4"/>
        <v>790</v>
      </c>
      <c r="K19" s="108">
        <f t="shared" ca="1" si="5"/>
        <v>0</v>
      </c>
      <c r="L19" s="109">
        <f t="shared" ca="1" si="7"/>
        <v>25828</v>
      </c>
      <c r="M19" s="109">
        <f t="shared" ca="1" si="8"/>
        <v>-1664</v>
      </c>
      <c r="N19" s="110">
        <f t="shared" ca="1" si="9"/>
        <v>-6.4426204119560166</v>
      </c>
      <c r="O19" s="14"/>
      <c r="P19" s="14"/>
      <c r="S19" s="120"/>
      <c r="T19" s="120"/>
      <c r="Y19" s="120"/>
    </row>
    <row r="20" spans="2:25" ht="20.100000000000001" customHeight="1">
      <c r="B20" t="str">
        <f t="shared" si="6"/>
        <v>08.10.2023</v>
      </c>
      <c r="D20" s="106" t="s">
        <v>344</v>
      </c>
      <c r="E20" s="107">
        <f t="shared" ca="1" si="0"/>
        <v>29615</v>
      </c>
      <c r="F20" s="108">
        <f t="shared" ca="1" si="1"/>
        <v>3412</v>
      </c>
      <c r="G20" s="108">
        <f t="shared" ca="1" si="2"/>
        <v>0</v>
      </c>
      <c r="H20" s="109">
        <f t="shared" ca="1" si="10"/>
        <v>26203</v>
      </c>
      <c r="I20" s="109">
        <f t="shared" ca="1" si="3"/>
        <v>22471</v>
      </c>
      <c r="J20" s="108">
        <f t="shared" ca="1" si="4"/>
        <v>579</v>
      </c>
      <c r="K20" s="108">
        <f t="shared" ca="1" si="5"/>
        <v>0</v>
      </c>
      <c r="L20" s="109">
        <f t="shared" ca="1" si="7"/>
        <v>21892</v>
      </c>
      <c r="M20" s="109">
        <f t="shared" ca="1" si="8"/>
        <v>-4311</v>
      </c>
      <c r="N20" s="110">
        <f t="shared" ca="1" si="9"/>
        <v>-19.692124977160606</v>
      </c>
      <c r="O20" s="14"/>
      <c r="P20" s="14"/>
      <c r="S20" s="120"/>
      <c r="T20" s="120"/>
      <c r="Y20" s="120"/>
    </row>
    <row r="21" spans="2:25" ht="20.100000000000001" customHeight="1">
      <c r="B21" t="str">
        <f t="shared" si="6"/>
        <v>10.10.2023</v>
      </c>
      <c r="D21" s="106" t="s">
        <v>384</v>
      </c>
      <c r="E21" s="107">
        <f t="shared" ca="1" si="0"/>
        <v>29615</v>
      </c>
      <c r="F21" s="108">
        <f t="shared" ca="1" si="1"/>
        <v>3040</v>
      </c>
      <c r="G21" s="108">
        <f t="shared" ca="1" si="2"/>
        <v>0</v>
      </c>
      <c r="H21" s="109">
        <f t="shared" ca="1" si="10"/>
        <v>26575</v>
      </c>
      <c r="I21" s="109">
        <f t="shared" ca="1" si="3"/>
        <v>31991</v>
      </c>
      <c r="J21" s="108">
        <f t="shared" ca="1" si="4"/>
        <v>790</v>
      </c>
      <c r="K21" s="108">
        <f t="shared" ca="1" si="5"/>
        <v>0</v>
      </c>
      <c r="L21" s="109">
        <f t="shared" ca="1" si="7"/>
        <v>31201</v>
      </c>
      <c r="M21" s="109">
        <f t="shared" ca="1" si="8"/>
        <v>4626</v>
      </c>
      <c r="N21" s="110">
        <f t="shared" ca="1" si="9"/>
        <v>14.826447870260569</v>
      </c>
      <c r="O21" s="14"/>
      <c r="P21" s="14"/>
      <c r="S21" s="120"/>
      <c r="T21" s="120"/>
      <c r="Y21" s="120"/>
    </row>
    <row r="22" spans="2:25" ht="20.100000000000001" customHeight="1">
      <c r="B22" t="str">
        <f t="shared" si="6"/>
        <v>10.10.2023</v>
      </c>
      <c r="D22" s="106" t="s">
        <v>345</v>
      </c>
      <c r="E22" s="107">
        <f t="shared" ca="1" si="0"/>
        <v>29615</v>
      </c>
      <c r="F22" s="108">
        <f t="shared" ca="1" si="1"/>
        <v>2400</v>
      </c>
      <c r="G22" s="108">
        <f t="shared" ca="1" si="2"/>
        <v>0</v>
      </c>
      <c r="H22" s="109">
        <f t="shared" ca="1" si="10"/>
        <v>27215</v>
      </c>
      <c r="I22" s="109">
        <f t="shared" ca="1" si="3"/>
        <v>26424</v>
      </c>
      <c r="J22" s="108">
        <f t="shared" ca="1" si="4"/>
        <v>945</v>
      </c>
      <c r="K22" s="108">
        <f t="shared" ca="1" si="5"/>
        <v>0</v>
      </c>
      <c r="L22" s="109">
        <f t="shared" ca="1" si="7"/>
        <v>25479</v>
      </c>
      <c r="M22" s="109">
        <f t="shared" ca="1" si="8"/>
        <v>-1736</v>
      </c>
      <c r="N22" s="110">
        <f t="shared" ca="1" si="9"/>
        <v>-6.8134542171984771</v>
      </c>
      <c r="O22" s="14"/>
      <c r="P22" s="14"/>
      <c r="T22" s="120"/>
    </row>
    <row r="23" spans="2:25" ht="20.100000000000001" customHeight="1">
      <c r="B23" t="str">
        <f t="shared" si="6"/>
        <v>11.10.2023</v>
      </c>
      <c r="D23" s="106" t="s">
        <v>346</v>
      </c>
      <c r="E23" s="107">
        <f t="shared" ca="1" si="0"/>
        <v>29615</v>
      </c>
      <c r="F23" s="108">
        <f t="shared" ca="1" si="1"/>
        <v>2419</v>
      </c>
      <c r="G23" s="108">
        <f t="shared" ca="1" si="2"/>
        <v>0</v>
      </c>
      <c r="H23" s="109">
        <f t="shared" ca="1" si="10"/>
        <v>27196</v>
      </c>
      <c r="I23" s="109">
        <f t="shared" ca="1" si="3"/>
        <v>31343</v>
      </c>
      <c r="J23" s="108">
        <f t="shared" ca="1" si="4"/>
        <v>1170</v>
      </c>
      <c r="K23" s="108">
        <f t="shared" ca="1" si="5"/>
        <v>0</v>
      </c>
      <c r="L23" s="109">
        <f t="shared" ca="1" si="7"/>
        <v>30173</v>
      </c>
      <c r="M23" s="109">
        <f t="shared" ca="1" si="8"/>
        <v>2977</v>
      </c>
      <c r="N23" s="110">
        <f t="shared" ca="1" si="9"/>
        <v>9.8664368806548897</v>
      </c>
      <c r="O23" s="14"/>
      <c r="P23" s="14"/>
      <c r="T23" s="120"/>
    </row>
    <row r="24" spans="2:25" ht="20.100000000000001" customHeight="1">
      <c r="B24" t="str">
        <f t="shared" si="6"/>
        <v>12.10.2023</v>
      </c>
      <c r="D24" s="106" t="s">
        <v>347</v>
      </c>
      <c r="E24" s="107">
        <f t="shared" ca="1" si="0"/>
        <v>29615</v>
      </c>
      <c r="F24" s="108">
        <f t="shared" ca="1" si="1"/>
        <v>2716</v>
      </c>
      <c r="G24" s="108">
        <f t="shared" ca="1" si="2"/>
        <v>0</v>
      </c>
      <c r="H24" s="109">
        <f t="shared" ca="1" si="10"/>
        <v>26899</v>
      </c>
      <c r="I24" s="109">
        <f t="shared" ca="1" si="3"/>
        <v>27445</v>
      </c>
      <c r="J24" s="108">
        <f t="shared" ca="1" si="4"/>
        <v>889</v>
      </c>
      <c r="K24" s="108">
        <f t="shared" ca="1" si="5"/>
        <v>0</v>
      </c>
      <c r="L24" s="109">
        <f t="shared" ca="1" si="7"/>
        <v>26556</v>
      </c>
      <c r="M24" s="109">
        <f t="shared" ca="1" si="8"/>
        <v>-343</v>
      </c>
      <c r="N24" s="110">
        <f t="shared" ca="1" si="9"/>
        <v>-1.2916101822563639</v>
      </c>
      <c r="O24" s="14"/>
      <c r="P24" s="14"/>
      <c r="T24" s="120"/>
    </row>
    <row r="25" spans="2:25" ht="20.100000000000001" customHeight="1">
      <c r="B25" t="str">
        <f t="shared" si="6"/>
        <v>13.10.2023</v>
      </c>
      <c r="D25" s="106" t="s">
        <v>348</v>
      </c>
      <c r="E25" s="107">
        <f t="shared" ca="1" si="0"/>
        <v>29615</v>
      </c>
      <c r="F25" s="108">
        <f t="shared" ca="1" si="1"/>
        <v>3236</v>
      </c>
      <c r="G25" s="108">
        <f t="shared" ca="1" si="2"/>
        <v>0</v>
      </c>
      <c r="H25" s="109">
        <f t="shared" ca="1" si="10"/>
        <v>26379</v>
      </c>
      <c r="I25" s="109">
        <f t="shared" ca="1" si="3"/>
        <v>26537</v>
      </c>
      <c r="J25" s="108">
        <f t="shared" ca="1" si="4"/>
        <v>794</v>
      </c>
      <c r="K25" s="108">
        <f t="shared" ca="1" si="5"/>
        <v>0</v>
      </c>
      <c r="L25" s="109">
        <f t="shared" ca="1" si="7"/>
        <v>25743</v>
      </c>
      <c r="M25" s="109">
        <f t="shared" ca="1" si="8"/>
        <v>-636</v>
      </c>
      <c r="N25" s="110">
        <f t="shared" ca="1" si="9"/>
        <v>-2.4705745251136233</v>
      </c>
      <c r="O25" s="14"/>
      <c r="P25" s="14"/>
      <c r="T25" s="120"/>
    </row>
    <row r="26" spans="2:25" ht="20.100000000000001" customHeight="1">
      <c r="B26" t="str">
        <f t="shared" si="6"/>
        <v>14.10.2023</v>
      </c>
      <c r="D26" s="106" t="s">
        <v>349</v>
      </c>
      <c r="E26" s="107">
        <f t="shared" ca="1" si="0"/>
        <v>29615</v>
      </c>
      <c r="F26" s="108">
        <f t="shared" ca="1" si="1"/>
        <v>4209</v>
      </c>
      <c r="G26" s="108">
        <f t="shared" ca="1" si="2"/>
        <v>0</v>
      </c>
      <c r="H26" s="109">
        <f t="shared" ca="1" si="10"/>
        <v>25406</v>
      </c>
      <c r="I26" s="109">
        <f t="shared" ca="1" si="3"/>
        <v>28252</v>
      </c>
      <c r="J26" s="108">
        <f t="shared" ca="1" si="4"/>
        <v>740</v>
      </c>
      <c r="K26" s="108">
        <f t="shared" ca="1" si="5"/>
        <v>0</v>
      </c>
      <c r="L26" s="109">
        <f t="shared" ca="1" si="7"/>
        <v>27512</v>
      </c>
      <c r="M26" s="109">
        <f t="shared" ca="1" si="8"/>
        <v>2106</v>
      </c>
      <c r="N26" s="110">
        <f t="shared" ca="1" si="9"/>
        <v>7.6548415236987495</v>
      </c>
      <c r="O26" s="14"/>
      <c r="P26" s="14"/>
      <c r="T26" s="120"/>
    </row>
    <row r="27" spans="2:25" ht="20.100000000000001" customHeight="1">
      <c r="B27" t="str">
        <f t="shared" si="6"/>
        <v>15.10.2023</v>
      </c>
      <c r="D27" s="106" t="s">
        <v>350</v>
      </c>
      <c r="E27" s="107">
        <f t="shared" ca="1" si="0"/>
        <v>29615</v>
      </c>
      <c r="F27" s="108">
        <f t="shared" ca="1" si="1"/>
        <v>5442</v>
      </c>
      <c r="G27" s="108">
        <f t="shared" ca="1" si="2"/>
        <v>726</v>
      </c>
      <c r="H27" s="109">
        <f t="shared" ca="1" si="10"/>
        <v>24899</v>
      </c>
      <c r="I27" s="109">
        <f t="shared" ca="1" si="3"/>
        <v>24011</v>
      </c>
      <c r="J27" s="108">
        <f t="shared" ca="1" si="4"/>
        <v>672</v>
      </c>
      <c r="K27" s="108">
        <f t="shared" ca="1" si="5"/>
        <v>0</v>
      </c>
      <c r="L27" s="109">
        <f t="shared" ca="1" si="7"/>
        <v>23339</v>
      </c>
      <c r="M27" s="109">
        <f t="shared" ca="1" si="8"/>
        <v>-1560</v>
      </c>
      <c r="N27" s="110">
        <f t="shared" ca="1" si="9"/>
        <v>-6.6840910064698571</v>
      </c>
      <c r="O27" s="14"/>
      <c r="P27" s="14"/>
      <c r="T27" s="120"/>
    </row>
    <row r="28" spans="2:25" ht="20.100000000000001" customHeight="1">
      <c r="B28" t="str">
        <f t="shared" si="6"/>
        <v>16.10.2023</v>
      </c>
      <c r="D28" s="106" t="s">
        <v>351</v>
      </c>
      <c r="E28" s="107">
        <f t="shared" ca="1" si="0"/>
        <v>29615</v>
      </c>
      <c r="F28" s="108">
        <f t="shared" ca="1" si="1"/>
        <v>2590</v>
      </c>
      <c r="G28" s="108">
        <f t="shared" ca="1" si="2"/>
        <v>0</v>
      </c>
      <c r="H28" s="109">
        <f t="shared" ca="1" si="10"/>
        <v>27025</v>
      </c>
      <c r="I28" s="109">
        <f t="shared" ca="1" si="3"/>
        <v>22379</v>
      </c>
      <c r="J28" s="108">
        <f t="shared" ca="1" si="4"/>
        <v>539</v>
      </c>
      <c r="K28" s="108">
        <f t="shared" ca="1" si="5"/>
        <v>0</v>
      </c>
      <c r="L28" s="109">
        <f t="shared" ca="1" si="7"/>
        <v>21840</v>
      </c>
      <c r="M28" s="109">
        <f t="shared" ca="1" si="8"/>
        <v>-5185</v>
      </c>
      <c r="N28" s="110">
        <f t="shared" ca="1" si="9"/>
        <v>-23.740842490842489</v>
      </c>
      <c r="O28" s="14"/>
      <c r="P28" s="14"/>
      <c r="T28" s="120"/>
    </row>
    <row r="29" spans="2:25" ht="20.100000000000001" customHeight="1">
      <c r="B29" t="str">
        <f t="shared" si="6"/>
        <v>17.10.2023</v>
      </c>
      <c r="D29" s="106" t="s">
        <v>352</v>
      </c>
      <c r="E29" s="107">
        <f t="shared" ca="1" si="0"/>
        <v>29615</v>
      </c>
      <c r="F29" s="108">
        <f t="shared" ca="1" si="1"/>
        <v>2312</v>
      </c>
      <c r="G29" s="108">
        <f t="shared" ca="1" si="2"/>
        <v>0</v>
      </c>
      <c r="H29" s="109">
        <f t="shared" ca="1" si="10"/>
        <v>27303</v>
      </c>
      <c r="I29" s="109">
        <f t="shared" ca="1" si="3"/>
        <v>31166</v>
      </c>
      <c r="J29" s="108">
        <f t="shared" ca="1" si="4"/>
        <v>762</v>
      </c>
      <c r="K29" s="108">
        <f t="shared" ca="1" si="5"/>
        <v>0</v>
      </c>
      <c r="L29" s="109">
        <f t="shared" ca="1" si="7"/>
        <v>30404</v>
      </c>
      <c r="M29" s="109">
        <f t="shared" ca="1" si="8"/>
        <v>3101</v>
      </c>
      <c r="N29" s="110">
        <f t="shared" ca="1" si="9"/>
        <v>10.199315879489541</v>
      </c>
      <c r="O29" s="14"/>
      <c r="P29" s="14"/>
      <c r="T29" s="120"/>
    </row>
    <row r="30" spans="2:25" ht="20.100000000000001" customHeight="1">
      <c r="B30" t="str">
        <f t="shared" si="6"/>
        <v>18.10.2023</v>
      </c>
      <c r="D30" s="106" t="s">
        <v>353</v>
      </c>
      <c r="E30" s="107">
        <f t="shared" ca="1" si="0"/>
        <v>29615</v>
      </c>
      <c r="F30" s="108">
        <f t="shared" ca="1" si="1"/>
        <v>2612</v>
      </c>
      <c r="G30" s="108">
        <f t="shared" ca="1" si="2"/>
        <v>0</v>
      </c>
      <c r="H30" s="109">
        <f t="shared" ca="1" si="10"/>
        <v>27003</v>
      </c>
      <c r="I30" s="109">
        <f t="shared" ca="1" si="3"/>
        <v>27653</v>
      </c>
      <c r="J30" s="108">
        <f t="shared" ca="1" si="4"/>
        <v>793</v>
      </c>
      <c r="K30" s="108">
        <f t="shared" ca="1" si="5"/>
        <v>0</v>
      </c>
      <c r="L30" s="109">
        <f t="shared" ca="1" si="7"/>
        <v>26860</v>
      </c>
      <c r="M30" s="109">
        <f t="shared" ca="1" si="8"/>
        <v>-143</v>
      </c>
      <c r="N30" s="110">
        <f t="shared" ca="1" si="9"/>
        <v>-0.53239017125837673</v>
      </c>
      <c r="O30" s="14"/>
      <c r="P30" s="14"/>
      <c r="T30" s="120"/>
    </row>
    <row r="31" spans="2:25" ht="20.100000000000001" customHeight="1">
      <c r="B31" t="str">
        <f t="shared" si="6"/>
        <v>19.10.2023</v>
      </c>
      <c r="D31" s="106" t="s">
        <v>354</v>
      </c>
      <c r="E31" s="107">
        <f t="shared" ca="1" si="0"/>
        <v>29615</v>
      </c>
      <c r="F31" s="108">
        <f t="shared" ca="1" si="1"/>
        <v>2581</v>
      </c>
      <c r="G31" s="108">
        <f t="shared" ca="1" si="2"/>
        <v>0</v>
      </c>
      <c r="H31" s="109">
        <f t="shared" ca="1" si="10"/>
        <v>27034</v>
      </c>
      <c r="I31" s="109">
        <f t="shared" ca="1" si="3"/>
        <v>26560</v>
      </c>
      <c r="J31" s="108">
        <f t="shared" ca="1" si="4"/>
        <v>788</v>
      </c>
      <c r="K31" s="108">
        <f t="shared" ca="1" si="5"/>
        <v>0</v>
      </c>
      <c r="L31" s="109">
        <f t="shared" ca="1" si="7"/>
        <v>25772</v>
      </c>
      <c r="M31" s="109">
        <f t="shared" ca="1" si="8"/>
        <v>-1262</v>
      </c>
      <c r="N31" s="110">
        <f t="shared" ca="1" si="9"/>
        <v>-4.8967872109265871</v>
      </c>
      <c r="O31" s="14"/>
      <c r="P31" s="14"/>
      <c r="T31" s="120"/>
    </row>
    <row r="32" spans="2:25" ht="20.100000000000001" customHeight="1">
      <c r="B32" t="str">
        <f t="shared" si="6"/>
        <v>20.10.2023</v>
      </c>
      <c r="D32" s="106" t="s">
        <v>355</v>
      </c>
      <c r="E32" s="107">
        <f t="shared" ca="1" si="0"/>
        <v>29615</v>
      </c>
      <c r="F32" s="108">
        <f t="shared" ca="1" si="1"/>
        <v>2495</v>
      </c>
      <c r="G32" s="108">
        <f t="shared" ca="1" si="2"/>
        <v>0</v>
      </c>
      <c r="H32" s="109">
        <f t="shared" ca="1" si="10"/>
        <v>27120</v>
      </c>
      <c r="I32" s="109">
        <f t="shared" ca="1" si="3"/>
        <v>29094</v>
      </c>
      <c r="J32" s="108">
        <f t="shared" ca="1" si="4"/>
        <v>706</v>
      </c>
      <c r="K32" s="108">
        <f t="shared" ca="1" si="5"/>
        <v>0</v>
      </c>
      <c r="L32" s="109">
        <f t="shared" ca="1" si="7"/>
        <v>28388</v>
      </c>
      <c r="M32" s="109">
        <f t="shared" ca="1" si="8"/>
        <v>1268</v>
      </c>
      <c r="N32" s="110">
        <f t="shared" ca="1" si="9"/>
        <v>4.4666760603071722</v>
      </c>
      <c r="O32" s="14"/>
      <c r="P32" s="14"/>
      <c r="T32" s="120"/>
    </row>
    <row r="33" spans="2:20" ht="20.100000000000001" customHeight="1">
      <c r="B33" t="str">
        <f t="shared" si="6"/>
        <v>21.10.2023</v>
      </c>
      <c r="D33" s="106" t="s">
        <v>356</v>
      </c>
      <c r="E33" s="107">
        <f t="shared" ca="1" si="0"/>
        <v>29615</v>
      </c>
      <c r="F33" s="108">
        <f t="shared" ca="1" si="1"/>
        <v>3711</v>
      </c>
      <c r="G33" s="108">
        <f t="shared" ca="1" si="2"/>
        <v>0</v>
      </c>
      <c r="H33" s="109">
        <f t="shared" ca="1" si="10"/>
        <v>25904</v>
      </c>
      <c r="I33" s="109">
        <f t="shared" ca="1" si="3"/>
        <v>25698</v>
      </c>
      <c r="J33" s="108">
        <f t="shared" ca="1" si="4"/>
        <v>623</v>
      </c>
      <c r="K33" s="108">
        <f t="shared" ca="1" si="5"/>
        <v>0</v>
      </c>
      <c r="L33" s="109">
        <f t="shared" ca="1" si="7"/>
        <v>25075</v>
      </c>
      <c r="M33" s="109">
        <f t="shared" ca="1" si="8"/>
        <v>-829</v>
      </c>
      <c r="N33" s="110">
        <f t="shared" ca="1" si="9"/>
        <v>-3.3060817547357928</v>
      </c>
      <c r="O33" s="14"/>
      <c r="P33" s="14"/>
      <c r="T33" s="120"/>
    </row>
    <row r="34" spans="2:20" ht="20.100000000000001" customHeight="1">
      <c r="B34" t="str">
        <f t="shared" si="6"/>
        <v>22.10.2023</v>
      </c>
      <c r="D34" s="106" t="s">
        <v>357</v>
      </c>
      <c r="E34" s="107">
        <f t="shared" ca="1" si="0"/>
        <v>29615</v>
      </c>
      <c r="F34" s="108">
        <f t="shared" ca="1" si="1"/>
        <v>6525</v>
      </c>
      <c r="G34" s="108">
        <f t="shared" ca="1" si="2"/>
        <v>0</v>
      </c>
      <c r="H34" s="109">
        <f t="shared" ca="1" si="10"/>
        <v>23090</v>
      </c>
      <c r="I34" s="109">
        <f t="shared" ca="1" si="3"/>
        <v>24676</v>
      </c>
      <c r="J34" s="108">
        <f t="shared" ca="1" si="4"/>
        <v>790</v>
      </c>
      <c r="K34" s="108">
        <f t="shared" ca="1" si="5"/>
        <v>0</v>
      </c>
      <c r="L34" s="109">
        <f t="shared" ca="1" si="7"/>
        <v>23886</v>
      </c>
      <c r="M34" s="109">
        <f t="shared" ca="1" si="8"/>
        <v>796</v>
      </c>
      <c r="N34" s="110">
        <f t="shared" ca="1" si="9"/>
        <v>3.3324960227748472</v>
      </c>
      <c r="O34" s="14"/>
      <c r="P34" s="14"/>
      <c r="T34" s="120"/>
    </row>
    <row r="35" spans="2:20" ht="20.100000000000001" customHeight="1">
      <c r="B35" t="str">
        <f t="shared" si="6"/>
        <v>23.10.2023</v>
      </c>
      <c r="D35" s="106" t="s">
        <v>358</v>
      </c>
      <c r="E35" s="107">
        <f t="shared" ca="1" si="0"/>
        <v>29615</v>
      </c>
      <c r="F35" s="108">
        <f t="shared" ca="1" si="1"/>
        <v>6482</v>
      </c>
      <c r="G35" s="108">
        <f t="shared" ca="1" si="2"/>
        <v>0</v>
      </c>
      <c r="H35" s="109">
        <f t="shared" ca="1" si="10"/>
        <v>23133</v>
      </c>
      <c r="I35" s="109">
        <f t="shared" ca="1" si="3"/>
        <v>28382</v>
      </c>
      <c r="J35" s="108">
        <f t="shared" ca="1" si="4"/>
        <v>656</v>
      </c>
      <c r="K35" s="108">
        <f t="shared" ca="1" si="5"/>
        <v>0</v>
      </c>
      <c r="L35" s="109">
        <f t="shared" ca="1" si="7"/>
        <v>27726</v>
      </c>
      <c r="M35" s="109">
        <f t="shared" ca="1" si="8"/>
        <v>4593</v>
      </c>
      <c r="N35" s="110">
        <f t="shared" ca="1" si="9"/>
        <v>16.565678424583425</v>
      </c>
      <c r="O35" s="14"/>
      <c r="P35" s="14"/>
      <c r="T35" s="120"/>
    </row>
    <row r="36" spans="2:20" ht="20.100000000000001" customHeight="1">
      <c r="B36" t="str">
        <f t="shared" si="6"/>
        <v>24.10.2023</v>
      </c>
      <c r="D36" s="106" t="s">
        <v>359</v>
      </c>
      <c r="E36" s="107">
        <f t="shared" ca="1" si="0"/>
        <v>29615</v>
      </c>
      <c r="F36" s="108">
        <f t="shared" ca="1" si="1"/>
        <v>5020</v>
      </c>
      <c r="G36" s="108">
        <f t="shared" ca="1" si="2"/>
        <v>0</v>
      </c>
      <c r="H36" s="109">
        <f t="shared" ca="1" si="10"/>
        <v>24595</v>
      </c>
      <c r="I36" s="109">
        <f t="shared" ca="1" si="3"/>
        <v>25759</v>
      </c>
      <c r="J36" s="108">
        <f t="shared" ca="1" si="4"/>
        <v>890</v>
      </c>
      <c r="K36" s="108">
        <f t="shared" ca="1" si="5"/>
        <v>0</v>
      </c>
      <c r="L36" s="109">
        <f t="shared" ca="1" si="7"/>
        <v>24869</v>
      </c>
      <c r="M36" s="109">
        <f t="shared" ca="1" si="8"/>
        <v>274</v>
      </c>
      <c r="N36" s="110">
        <f t="shared" ca="1" si="9"/>
        <v>1.1017732920503438</v>
      </c>
      <c r="O36" s="14"/>
      <c r="P36" s="14"/>
      <c r="T36" s="120"/>
    </row>
    <row r="37" spans="2:20" ht="20.100000000000001" customHeight="1">
      <c r="B37" t="str">
        <f t="shared" si="6"/>
        <v>25.10.2023</v>
      </c>
      <c r="D37" s="106" t="s">
        <v>360</v>
      </c>
      <c r="E37" s="107">
        <f t="shared" ca="1" si="0"/>
        <v>29615</v>
      </c>
      <c r="F37" s="108">
        <f t="shared" ca="1" si="1"/>
        <v>2419</v>
      </c>
      <c r="G37" s="108">
        <f t="shared" ca="1" si="2"/>
        <v>0</v>
      </c>
      <c r="H37" s="109">
        <f t="shared" ca="1" si="10"/>
        <v>27196</v>
      </c>
      <c r="I37" s="109">
        <f t="shared" ca="1" si="3"/>
        <v>25960</v>
      </c>
      <c r="J37" s="108">
        <f t="shared" ca="1" si="4"/>
        <v>801</v>
      </c>
      <c r="K37" s="108">
        <f t="shared" ca="1" si="5"/>
        <v>0</v>
      </c>
      <c r="L37" s="109">
        <f t="shared" ca="1" si="7"/>
        <v>25159</v>
      </c>
      <c r="M37" s="109">
        <f t="shared" ca="1" si="8"/>
        <v>-2037</v>
      </c>
      <c r="N37" s="110">
        <f t="shared" ca="1" si="9"/>
        <v>-8.0965062204380143</v>
      </c>
      <c r="O37" s="14"/>
      <c r="P37" s="14"/>
      <c r="T37" s="120"/>
    </row>
    <row r="38" spans="2:20" ht="20.100000000000001" customHeight="1">
      <c r="B38" t="str">
        <f t="shared" si="6"/>
        <v>26.10.2023</v>
      </c>
      <c r="D38" s="106" t="s">
        <v>361</v>
      </c>
      <c r="E38" s="107">
        <f t="shared" ca="1" si="0"/>
        <v>29615</v>
      </c>
      <c r="F38" s="108">
        <f t="shared" ca="1" si="1"/>
        <v>3108</v>
      </c>
      <c r="G38" s="108">
        <f t="shared" ca="1" si="2"/>
        <v>0</v>
      </c>
      <c r="H38" s="109">
        <f t="shared" ca="1" si="10"/>
        <v>26507</v>
      </c>
      <c r="I38" s="109">
        <f t="shared" ca="1" si="3"/>
        <v>27327</v>
      </c>
      <c r="J38" s="108">
        <f t="shared" ca="1" si="4"/>
        <v>857</v>
      </c>
      <c r="K38" s="108">
        <f t="shared" ca="1" si="5"/>
        <v>0</v>
      </c>
      <c r="L38" s="109">
        <f t="shared" ca="1" si="7"/>
        <v>26470</v>
      </c>
      <c r="M38" s="109">
        <f t="shared" ca="1" si="8"/>
        <v>-37</v>
      </c>
      <c r="N38" s="110">
        <f t="shared" ca="1" si="9"/>
        <v>-0.13978088401964489</v>
      </c>
      <c r="O38" s="14"/>
      <c r="P38" s="14"/>
      <c r="T38" s="120"/>
    </row>
    <row r="39" spans="2:20" ht="20.100000000000001" customHeight="1">
      <c r="B39" t="str">
        <f t="shared" si="6"/>
        <v>27.10.2023</v>
      </c>
      <c r="D39" s="106" t="s">
        <v>362</v>
      </c>
      <c r="E39" s="107">
        <f t="shared" ca="1" si="0"/>
        <v>29615</v>
      </c>
      <c r="F39" s="108">
        <f t="shared" ca="1" si="1"/>
        <v>4071</v>
      </c>
      <c r="G39" s="108">
        <f t="shared" ca="1" si="2"/>
        <v>0</v>
      </c>
      <c r="H39" s="109">
        <f t="shared" ca="1" si="10"/>
        <v>25544</v>
      </c>
      <c r="I39" s="109">
        <f t="shared" ca="1" si="3"/>
        <v>24204</v>
      </c>
      <c r="J39" s="108">
        <f t="shared" ca="1" si="4"/>
        <v>968</v>
      </c>
      <c r="K39" s="108">
        <f t="shared" ca="1" si="5"/>
        <v>0</v>
      </c>
      <c r="L39" s="109">
        <f t="shared" ca="1" si="7"/>
        <v>23236</v>
      </c>
      <c r="M39" s="109">
        <f t="shared" ca="1" si="8"/>
        <v>-2308</v>
      </c>
      <c r="N39" s="110">
        <f t="shared" ca="1" si="9"/>
        <v>-9.9328627991048375</v>
      </c>
      <c r="O39" s="14"/>
      <c r="P39" s="14"/>
      <c r="T39" s="120"/>
    </row>
    <row r="40" spans="2:20" ht="20.100000000000001" customHeight="1">
      <c r="B40" t="str">
        <f t="shared" si="6"/>
        <v>28.10.2023</v>
      </c>
      <c r="D40" s="106" t="s">
        <v>363</v>
      </c>
      <c r="E40" s="107">
        <f t="shared" ca="1" si="0"/>
        <v>29615</v>
      </c>
      <c r="F40" s="108">
        <f t="shared" ca="1" si="1"/>
        <v>3432</v>
      </c>
      <c r="G40" s="108">
        <f t="shared" ca="1" si="2"/>
        <v>0</v>
      </c>
      <c r="H40" s="109">
        <f t="shared" ca="1" si="10"/>
        <v>26183</v>
      </c>
      <c r="I40" s="109">
        <f t="shared" ca="1" si="3"/>
        <v>35541</v>
      </c>
      <c r="J40" s="108">
        <f t="shared" ca="1" si="4"/>
        <v>937</v>
      </c>
      <c r="K40" s="108">
        <f t="shared" ca="1" si="5"/>
        <v>5752</v>
      </c>
      <c r="L40" s="109">
        <f t="shared" ca="1" si="7"/>
        <v>28852</v>
      </c>
      <c r="M40" s="109">
        <f t="shared" ca="1" si="8"/>
        <v>2669</v>
      </c>
      <c r="N40" s="110">
        <f t="shared" ca="1" si="9"/>
        <v>9.2506585332039375</v>
      </c>
      <c r="O40" s="14"/>
      <c r="P40" s="14"/>
      <c r="T40" s="120"/>
    </row>
    <row r="41" spans="2:20" ht="20.100000000000001" customHeight="1">
      <c r="B41" t="str">
        <f t="shared" si="6"/>
        <v>29.10.2023</v>
      </c>
      <c r="D41" s="106" t="s">
        <v>364</v>
      </c>
      <c r="E41" s="107">
        <f t="shared" ca="1" si="0"/>
        <v>29615</v>
      </c>
      <c r="F41" s="108">
        <f t="shared" ca="1" si="1"/>
        <v>4121</v>
      </c>
      <c r="G41" s="108">
        <f t="shared" ca="1" si="2"/>
        <v>0</v>
      </c>
      <c r="H41" s="109">
        <f t="shared" ca="1" si="10"/>
        <v>25494</v>
      </c>
      <c r="I41" s="109">
        <f t="shared" ca="1" si="3"/>
        <v>25235</v>
      </c>
      <c r="J41" s="108">
        <f t="shared" ca="1" si="4"/>
        <v>831</v>
      </c>
      <c r="K41" s="108">
        <f t="shared" ca="1" si="5"/>
        <v>0</v>
      </c>
      <c r="L41" s="109">
        <f t="shared" ca="1" si="7"/>
        <v>24404</v>
      </c>
      <c r="M41" s="109">
        <f t="shared" ca="1" si="8"/>
        <v>-1090</v>
      </c>
      <c r="N41" s="110">
        <f t="shared" ca="1" si="9"/>
        <v>-4.4664809047697096</v>
      </c>
      <c r="O41" s="14"/>
      <c r="P41" s="14"/>
    </row>
    <row r="42" spans="2:20" ht="20.100000000000001" customHeight="1">
      <c r="B42" t="str">
        <f t="shared" si="6"/>
        <v>30.10.2023</v>
      </c>
      <c r="D42" s="106" t="s">
        <v>365</v>
      </c>
      <c r="E42" s="107">
        <f t="shared" ca="1" si="0"/>
        <v>29615</v>
      </c>
      <c r="F42" s="108">
        <f t="shared" ca="1" si="1"/>
        <v>2545</v>
      </c>
      <c r="G42" s="108">
        <f t="shared" ca="1" si="2"/>
        <v>0</v>
      </c>
      <c r="H42" s="109">
        <f t="shared" ca="1" si="10"/>
        <v>27070</v>
      </c>
      <c r="I42" s="109">
        <f t="shared" ca="1" si="3"/>
        <v>28087</v>
      </c>
      <c r="J42" s="108">
        <f t="shared" ca="1" si="4"/>
        <v>887</v>
      </c>
      <c r="K42" s="108">
        <f t="shared" ca="1" si="5"/>
        <v>0</v>
      </c>
      <c r="L42" s="109">
        <f t="shared" ca="1" si="7"/>
        <v>27200</v>
      </c>
      <c r="M42" s="109">
        <f t="shared" ca="1" si="8"/>
        <v>130</v>
      </c>
      <c r="N42" s="110">
        <f t="shared" ca="1" si="9"/>
        <v>0.47794117647058826</v>
      </c>
      <c r="O42" s="14"/>
      <c r="P42" s="14"/>
    </row>
    <row r="43" spans="2:20" ht="20.100000000000001" customHeight="1">
      <c r="B43" t="str">
        <f t="shared" si="6"/>
        <v>31.10.2023</v>
      </c>
      <c r="D43" s="106" t="s">
        <v>366</v>
      </c>
      <c r="E43" s="107">
        <f t="shared" ref="E43" ca="1" si="11">IFERROR(INDIRECT(D43&amp;"!D4")," ")</f>
        <v>29615</v>
      </c>
      <c r="F43" s="108">
        <f t="shared" ref="F43" ca="1" si="12">IFERROR(INDIRECT(D43&amp;"!D7")," ")</f>
        <v>3515</v>
      </c>
      <c r="G43" s="108">
        <f t="shared" ref="G43" ca="1" si="13">IFERROR(INDIRECT(D43&amp;"!D9")," ")</f>
        <v>0</v>
      </c>
      <c r="H43" s="109">
        <f t="shared" ca="1" si="10"/>
        <v>26100</v>
      </c>
      <c r="I43" s="109">
        <f t="shared" ref="I43" ca="1" si="14">IFERROR(INDIRECT(D43&amp;"!E25")," ")</f>
        <v>29214</v>
      </c>
      <c r="J43" s="108">
        <f t="shared" ref="J43" ca="1" si="15">IFERROR(INDIRECT(D43&amp;"!F25")," ")</f>
        <v>779</v>
      </c>
      <c r="K43" s="108">
        <f t="shared" ref="K43" ca="1" si="16">IFERROR(INDIRECT(D43&amp;"!D10")," ")</f>
        <v>0</v>
      </c>
      <c r="L43" s="109">
        <f t="shared" ca="1" si="7"/>
        <v>28435</v>
      </c>
      <c r="M43" s="109">
        <f t="shared" ca="1" si="8"/>
        <v>2335</v>
      </c>
      <c r="N43" s="110">
        <f t="shared" ca="1" si="9"/>
        <v>8.2117109196412876</v>
      </c>
      <c r="O43" s="14"/>
      <c r="P43" s="14"/>
    </row>
    <row r="45" spans="2:20" ht="15.75">
      <c r="D45" s="112" t="s">
        <v>161</v>
      </c>
      <c r="E45" s="112">
        <f ca="1">SUM(E13:E43)</f>
        <v>918065</v>
      </c>
      <c r="F45" s="112">
        <f ca="1">SUM(F13:F43)</f>
        <v>100695</v>
      </c>
      <c r="G45" s="112">
        <f ca="1">SUM(G13:G43)</f>
        <v>726</v>
      </c>
      <c r="H45" s="112">
        <f t="shared" ref="H45" ca="1" si="17">E45-F45+G45</f>
        <v>818096</v>
      </c>
      <c r="I45" s="112">
        <f ca="1">SUM(I13:I43)</f>
        <v>852227</v>
      </c>
      <c r="J45" s="112">
        <f ca="1">SUM(J13:J43)</f>
        <v>24284</v>
      </c>
      <c r="K45" s="112">
        <f ca="1">SUM(K13:K43)</f>
        <v>5752</v>
      </c>
      <c r="L45" s="112">
        <f ca="1">I45-J45-K45</f>
        <v>822191</v>
      </c>
      <c r="M45" s="112">
        <f t="shared" ref="M45" ca="1" si="18">L45-H45</f>
        <v>4095</v>
      </c>
      <c r="N45" s="113">
        <f t="shared" ref="N45" ca="1" si="19">M45*100/L45</f>
        <v>0.49805945333870111</v>
      </c>
      <c r="O45" s="14"/>
      <c r="P45" s="14"/>
    </row>
    <row r="49" spans="12:12">
      <c r="L49">
        <f ca="1">L45-H45</f>
        <v>4095</v>
      </c>
    </row>
    <row r="83" spans="13:13">
      <c r="M83" t="s">
        <v>326</v>
      </c>
    </row>
  </sheetData>
  <mergeCells count="5">
    <mergeCell ref="D11:H11"/>
    <mergeCell ref="I11:L11"/>
    <mergeCell ref="M11:N11"/>
    <mergeCell ref="O11:O12"/>
    <mergeCell ref="P11:P12"/>
  </mergeCells>
  <printOptions horizontalCentered="1"/>
  <pageMargins left="0" right="0" top="0.15748031496062992" bottom="0.15748031496062992" header="0.31496062992125984" footer="0.31496062992125984"/>
  <pageSetup paperSize="5" scale="8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P26" sqref="P26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403</v>
      </c>
      <c r="N2" s="531"/>
      <c r="O2" s="531"/>
      <c r="P2" s="370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78" t="s">
        <v>4</v>
      </c>
      <c r="C4" s="132">
        <v>259</v>
      </c>
      <c r="D4" s="132">
        <v>29615</v>
      </c>
      <c r="E4" s="133" t="s">
        <v>5</v>
      </c>
      <c r="F4" s="373">
        <v>62</v>
      </c>
      <c r="G4" s="378" t="s">
        <v>6</v>
      </c>
      <c r="H4" s="376">
        <v>377612</v>
      </c>
      <c r="I4" s="376"/>
      <c r="J4" s="378" t="s">
        <v>7</v>
      </c>
      <c r="K4" s="378" t="s">
        <v>8</v>
      </c>
      <c r="L4" s="378" t="s">
        <v>9</v>
      </c>
      <c r="M4" s="378" t="s">
        <v>10</v>
      </c>
      <c r="N4" s="134" t="s">
        <v>11</v>
      </c>
      <c r="O4" s="134" t="s">
        <v>12</v>
      </c>
      <c r="P4" s="378" t="s">
        <v>13</v>
      </c>
      <c r="Q4" s="135" t="s">
        <v>14</v>
      </c>
    </row>
    <row r="5" spans="1:24" ht="24.75" customHeight="1">
      <c r="A5" s="136"/>
      <c r="B5" s="378" t="s">
        <v>7</v>
      </c>
      <c r="C5" s="378" t="s">
        <v>15</v>
      </c>
      <c r="D5" s="378" t="s">
        <v>16</v>
      </c>
      <c r="E5" s="378" t="s">
        <v>17</v>
      </c>
      <c r="F5" s="137">
        <v>5</v>
      </c>
      <c r="G5" s="378" t="s">
        <v>18</v>
      </c>
      <c r="H5" s="376">
        <v>184077</v>
      </c>
      <c r="I5" s="376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78" t="s">
        <v>20</v>
      </c>
      <c r="C6" s="143"/>
      <c r="D6" s="143"/>
      <c r="E6" s="378" t="s">
        <v>21</v>
      </c>
      <c r="F6" s="144">
        <f>F4-F5</f>
        <v>57</v>
      </c>
      <c r="G6" s="378" t="s">
        <v>22</v>
      </c>
      <c r="H6" s="376">
        <v>3543</v>
      </c>
      <c r="I6" s="376"/>
      <c r="J6" s="138" t="s">
        <v>23</v>
      </c>
      <c r="K6" s="377">
        <v>10</v>
      </c>
      <c r="L6" s="377">
        <v>8</v>
      </c>
      <c r="M6" s="376">
        <v>13</v>
      </c>
      <c r="N6" s="145">
        <v>5</v>
      </c>
      <c r="O6" s="146">
        <v>10</v>
      </c>
      <c r="P6" s="146">
        <v>11</v>
      </c>
      <c r="Q6" s="142">
        <f t="shared" si="0"/>
        <v>57</v>
      </c>
    </row>
    <row r="7" spans="1:24" ht="18.75">
      <c r="B7" s="134" t="s">
        <v>24</v>
      </c>
      <c r="C7" s="376">
        <v>37</v>
      </c>
      <c r="D7" s="376">
        <v>2312</v>
      </c>
      <c r="E7" s="378" t="s">
        <v>25</v>
      </c>
      <c r="F7" s="373">
        <v>0</v>
      </c>
      <c r="G7" s="378" t="s">
        <v>26</v>
      </c>
      <c r="H7" s="376">
        <v>695</v>
      </c>
      <c r="I7" s="376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78" t="s">
        <v>28</v>
      </c>
      <c r="C8" s="148">
        <f>C4-C7</f>
        <v>222</v>
      </c>
      <c r="D8" s="148">
        <f>D4-D7</f>
        <v>27303</v>
      </c>
      <c r="E8" s="378" t="s">
        <v>29</v>
      </c>
      <c r="F8" s="144">
        <v>0</v>
      </c>
      <c r="G8" s="378" t="s">
        <v>30</v>
      </c>
      <c r="H8" s="376">
        <v>18600</v>
      </c>
      <c r="I8" s="376"/>
      <c r="J8" s="138" t="s">
        <v>31</v>
      </c>
      <c r="K8" s="377">
        <v>0</v>
      </c>
      <c r="L8" s="377">
        <v>0</v>
      </c>
      <c r="M8" s="377">
        <v>0</v>
      </c>
      <c r="N8" s="146">
        <v>0</v>
      </c>
      <c r="O8" s="146">
        <v>24</v>
      </c>
      <c r="P8" s="146">
        <v>13</v>
      </c>
      <c r="Q8" s="149">
        <f t="shared" si="0"/>
        <v>37</v>
      </c>
    </row>
    <row r="9" spans="1:24" ht="18" customHeight="1">
      <c r="B9" s="378" t="s">
        <v>25</v>
      </c>
      <c r="C9" s="376"/>
      <c r="D9" s="376"/>
      <c r="E9" s="378" t="s">
        <v>14</v>
      </c>
      <c r="F9" s="373">
        <f>SUM(F6:F8)</f>
        <v>57</v>
      </c>
      <c r="G9" s="378" t="s">
        <v>32</v>
      </c>
      <c r="H9" s="376">
        <v>710</v>
      </c>
      <c r="I9" s="376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78" t="s">
        <v>29</v>
      </c>
      <c r="C10" s="376"/>
      <c r="D10" s="376"/>
      <c r="E10" s="378" t="s">
        <v>34</v>
      </c>
      <c r="F10" s="144">
        <v>69</v>
      </c>
      <c r="G10" s="378" t="s">
        <v>35</v>
      </c>
      <c r="H10" s="376">
        <f>SUM(N17:N20)</f>
        <v>624</v>
      </c>
      <c r="I10" s="376"/>
      <c r="J10" s="138" t="s">
        <v>36</v>
      </c>
      <c r="K10" s="376"/>
      <c r="L10" s="376"/>
      <c r="M10" s="376"/>
      <c r="N10" s="151"/>
      <c r="O10" s="151">
        <v>1783</v>
      </c>
      <c r="P10" s="151">
        <v>529</v>
      </c>
      <c r="Q10" s="142">
        <f t="shared" si="0"/>
        <v>2312</v>
      </c>
    </row>
    <row r="11" spans="1:24" ht="25.5" customHeight="1">
      <c r="B11" s="378" t="s">
        <v>35</v>
      </c>
      <c r="C11" s="376"/>
      <c r="D11" s="376"/>
      <c r="E11" s="152" t="s">
        <v>37</v>
      </c>
      <c r="F11" s="153" t="s">
        <v>370</v>
      </c>
      <c r="G11" s="154" t="s">
        <v>38</v>
      </c>
      <c r="H11" s="376">
        <v>0</v>
      </c>
      <c r="I11" s="376"/>
      <c r="J11" s="138" t="s">
        <v>39</v>
      </c>
      <c r="L11" s="376"/>
      <c r="M11" s="376"/>
      <c r="N11" s="151"/>
      <c r="O11" s="155"/>
      <c r="P11" s="155"/>
      <c r="Q11" s="142">
        <f t="shared" si="0"/>
        <v>0</v>
      </c>
    </row>
    <row r="12" spans="1:24" ht="18" customHeight="1">
      <c r="B12" s="378" t="s">
        <v>14</v>
      </c>
      <c r="C12" s="148">
        <f>C8+C9</f>
        <v>222</v>
      </c>
      <c r="D12" s="148">
        <f>D8+D9</f>
        <v>27303</v>
      </c>
      <c r="E12" s="378" t="s">
        <v>40</v>
      </c>
      <c r="F12" s="373">
        <f>F9</f>
        <v>57</v>
      </c>
      <c r="G12" s="378" t="s">
        <v>41</v>
      </c>
      <c r="H12" s="376">
        <v>13732</v>
      </c>
      <c r="I12" s="376"/>
      <c r="J12" s="138" t="s">
        <v>42</v>
      </c>
      <c r="K12" s="376">
        <f>K9-K10</f>
        <v>4955</v>
      </c>
      <c r="L12" s="376">
        <f>L9-L10+L11</f>
        <v>3911</v>
      </c>
      <c r="M12" s="376">
        <f>M9-M10+M11</f>
        <v>5904</v>
      </c>
      <c r="N12" s="376">
        <f>N9-N10+N11</f>
        <v>2562</v>
      </c>
      <c r="O12" s="376">
        <f>O9-O10+O11</f>
        <v>4652</v>
      </c>
      <c r="P12" s="376">
        <f>P9-P10+P11</f>
        <v>5319</v>
      </c>
      <c r="Q12" s="142">
        <f t="shared" si="0"/>
        <v>27303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78" t="s">
        <v>45</v>
      </c>
      <c r="F13" s="373">
        <v>0</v>
      </c>
      <c r="G13" s="378" t="s">
        <v>46</v>
      </c>
      <c r="H13" s="376">
        <v>4965</v>
      </c>
      <c r="I13" s="376"/>
      <c r="J13" s="138" t="s">
        <v>47</v>
      </c>
      <c r="K13" s="376"/>
      <c r="L13" s="376"/>
      <c r="M13" s="376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78" t="s">
        <v>50</v>
      </c>
      <c r="H14" s="376">
        <v>26359</v>
      </c>
      <c r="I14" s="376"/>
      <c r="J14" s="138" t="s">
        <v>51</v>
      </c>
      <c r="K14" s="376">
        <f t="shared" ref="K14:Q14" si="1">K6</f>
        <v>10</v>
      </c>
      <c r="L14" s="376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11</v>
      </c>
      <c r="Q14" s="142">
        <f t="shared" si="1"/>
        <v>57</v>
      </c>
    </row>
    <row r="15" spans="1:24" ht="18" customHeight="1">
      <c r="B15" s="378" t="s">
        <v>52</v>
      </c>
      <c r="C15" s="144">
        <f>H15</f>
        <v>630917</v>
      </c>
      <c r="D15" s="539">
        <v>473675</v>
      </c>
      <c r="E15" s="539"/>
      <c r="F15" s="159" t="s">
        <v>53</v>
      </c>
      <c r="G15" s="378" t="s">
        <v>54</v>
      </c>
      <c r="H15" s="157">
        <f>SUM(H4:H14)</f>
        <v>630917</v>
      </c>
      <c r="I15" s="376"/>
      <c r="J15" s="138" t="s">
        <v>55</v>
      </c>
      <c r="K15" s="376">
        <v>12</v>
      </c>
      <c r="L15" s="376">
        <v>12</v>
      </c>
      <c r="M15" s="376">
        <v>18</v>
      </c>
      <c r="N15" s="151">
        <v>8</v>
      </c>
      <c r="O15" s="151">
        <v>18</v>
      </c>
      <c r="P15" s="151">
        <v>21</v>
      </c>
      <c r="Q15" s="142">
        <f>SUM(K15:P15)</f>
        <v>89</v>
      </c>
    </row>
    <row r="16" spans="1:24" ht="18" customHeight="1">
      <c r="B16" s="378" t="s">
        <v>56</v>
      </c>
      <c r="C16" s="144">
        <f>D12</f>
        <v>27303</v>
      </c>
      <c r="D16" s="539">
        <v>0</v>
      </c>
      <c r="E16" s="539"/>
      <c r="F16" s="159"/>
      <c r="G16" s="378" t="s">
        <v>57</v>
      </c>
      <c r="H16" s="160">
        <f>H15/D12</f>
        <v>23.107973482767463</v>
      </c>
      <c r="I16" s="157"/>
      <c r="J16" s="138" t="s">
        <v>58</v>
      </c>
      <c r="K16" s="13">
        <v>0</v>
      </c>
      <c r="L16" s="376"/>
      <c r="M16" s="376"/>
      <c r="N16" s="151"/>
      <c r="O16" s="151"/>
      <c r="P16" s="151"/>
      <c r="Q16" s="376"/>
    </row>
    <row r="17" spans="2:17" ht="18" customHeight="1">
      <c r="B17" s="378" t="s">
        <v>57</v>
      </c>
      <c r="C17" s="161">
        <f>H16</f>
        <v>23.107973482767463</v>
      </c>
      <c r="D17" s="159" t="s">
        <v>59</v>
      </c>
      <c r="E17" s="159"/>
      <c r="F17" s="159"/>
      <c r="I17" s="160"/>
      <c r="J17" s="138" t="s">
        <v>328</v>
      </c>
      <c r="K17" s="13">
        <v>6</v>
      </c>
      <c r="L17" s="528" t="s">
        <v>60</v>
      </c>
      <c r="M17" s="528"/>
      <c r="N17" s="376">
        <v>145</v>
      </c>
      <c r="O17" s="151"/>
      <c r="P17" s="151"/>
      <c r="Q17" s="376"/>
    </row>
    <row r="18" spans="2:17" ht="19.5" customHeight="1">
      <c r="B18" s="378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76">
        <v>479</v>
      </c>
      <c r="O18" s="151"/>
      <c r="P18" s="151"/>
      <c r="Q18" s="376"/>
    </row>
    <row r="19" spans="2:17" ht="18" customHeight="1">
      <c r="B19" s="164" t="s">
        <v>7</v>
      </c>
      <c r="C19" s="164" t="s">
        <v>15</v>
      </c>
      <c r="D19" s="164" t="s">
        <v>65</v>
      </c>
      <c r="E19" s="371" t="s">
        <v>7</v>
      </c>
      <c r="F19" s="371" t="s">
        <v>66</v>
      </c>
      <c r="G19" s="371" t="s">
        <v>67</v>
      </c>
      <c r="H19" s="371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376"/>
    </row>
    <row r="20" spans="2:17" ht="19.5" customHeight="1">
      <c r="B20" s="165" t="s">
        <v>329</v>
      </c>
      <c r="C20" s="166"/>
      <c r="D20" s="166"/>
      <c r="E20" s="378" t="s">
        <v>12</v>
      </c>
      <c r="F20" s="151">
        <v>12283</v>
      </c>
      <c r="G20" s="155">
        <f>F20-H20</f>
        <v>9971</v>
      </c>
      <c r="H20" s="151">
        <f>D7</f>
        <v>2312</v>
      </c>
      <c r="I20" s="151"/>
      <c r="J20" s="138" t="s">
        <v>71</v>
      </c>
      <c r="K20" s="13">
        <v>5</v>
      </c>
      <c r="L20" s="542" t="s">
        <v>334</v>
      </c>
      <c r="M20" s="542"/>
      <c r="N20" s="376"/>
      <c r="O20" s="151"/>
      <c r="P20" s="151"/>
      <c r="Q20" s="376"/>
    </row>
    <row r="21" spans="2:17" ht="19.5" customHeight="1">
      <c r="B21" s="165" t="s">
        <v>70</v>
      </c>
      <c r="C21" s="166"/>
      <c r="D21" s="166"/>
      <c r="E21" s="378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372" t="s">
        <v>7</v>
      </c>
      <c r="K21" s="371" t="s">
        <v>73</v>
      </c>
      <c r="L21" s="169" t="s">
        <v>67</v>
      </c>
      <c r="M21" s="372" t="s">
        <v>2</v>
      </c>
      <c r="N21" s="372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78" t="s">
        <v>14</v>
      </c>
      <c r="F22" s="170">
        <f>SUM(F20:F21)</f>
        <v>29615</v>
      </c>
      <c r="G22" s="170">
        <f>SUM(G20:G21)</f>
        <v>27303</v>
      </c>
      <c r="H22" s="170">
        <f>SUM(H20:H21)</f>
        <v>2312</v>
      </c>
      <c r="I22" s="162"/>
      <c r="J22" s="378" t="s">
        <v>75</v>
      </c>
      <c r="K22" s="147">
        <f>K9</f>
        <v>4955</v>
      </c>
      <c r="L22" s="376">
        <f>K12</f>
        <v>4955</v>
      </c>
      <c r="M22" s="377">
        <v>141901</v>
      </c>
      <c r="N22" s="160">
        <f t="shared" ref="N22:N29" si="2">M22/L22</f>
        <v>28.637941473259335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378" t="s">
        <v>78</v>
      </c>
      <c r="K23" s="147">
        <f>L9</f>
        <v>3911</v>
      </c>
      <c r="L23" s="376">
        <f>L12</f>
        <v>3911</v>
      </c>
      <c r="M23" s="377">
        <v>112522</v>
      </c>
      <c r="N23" s="160">
        <f t="shared" si="2"/>
        <v>28.770646893377652</v>
      </c>
      <c r="O23" s="159"/>
      <c r="P23" s="159"/>
      <c r="Q23" s="172"/>
    </row>
    <row r="24" spans="2:17" ht="19.5" customHeight="1">
      <c r="B24" s="165" t="s">
        <v>79</v>
      </c>
      <c r="C24" s="166">
        <v>33</v>
      </c>
      <c r="D24" s="166">
        <v>1553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78" t="s">
        <v>11</v>
      </c>
      <c r="K24" s="147">
        <f>N9</f>
        <v>2562</v>
      </c>
      <c r="L24" s="376">
        <f>N12</f>
        <v>2562</v>
      </c>
      <c r="M24" s="146">
        <v>75210</v>
      </c>
      <c r="N24" s="160">
        <f t="shared" si="2"/>
        <v>29.355971896955502</v>
      </c>
      <c r="O24" s="156"/>
      <c r="P24" s="156"/>
      <c r="Q24" s="173"/>
    </row>
    <row r="25" spans="2:17" ht="19.5" customHeight="1">
      <c r="B25" s="165" t="s">
        <v>84</v>
      </c>
      <c r="C25" s="166">
        <v>4</v>
      </c>
      <c r="D25" s="166">
        <v>749</v>
      </c>
      <c r="E25" s="174">
        <v>31166</v>
      </c>
      <c r="F25" s="376">
        <v>762</v>
      </c>
      <c r="G25" s="175">
        <v>5.16</v>
      </c>
      <c r="H25" s="376">
        <v>51</v>
      </c>
      <c r="I25" s="376"/>
      <c r="J25" s="378" t="s">
        <v>10</v>
      </c>
      <c r="K25" s="147">
        <f>M9</f>
        <v>5904</v>
      </c>
      <c r="L25" s="376">
        <f>M12</f>
        <v>5904</v>
      </c>
      <c r="M25" s="176">
        <f>H15-M22-M23-M24-M26-M27</f>
        <v>156719</v>
      </c>
      <c r="N25" s="160">
        <f t="shared" si="2"/>
        <v>26.544546070460704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10004</v>
      </c>
      <c r="G26" s="180" t="s">
        <v>87</v>
      </c>
      <c r="H26" s="181">
        <v>6044</v>
      </c>
      <c r="I26" s="163" t="s">
        <v>53</v>
      </c>
      <c r="J26" s="378" t="s">
        <v>88</v>
      </c>
      <c r="K26" s="147">
        <f>P9</f>
        <v>5848</v>
      </c>
      <c r="L26" s="376">
        <f>P12</f>
        <v>5319</v>
      </c>
      <c r="M26" s="376">
        <v>80396</v>
      </c>
      <c r="N26" s="160">
        <f t="shared" si="2"/>
        <v>15.114871216394059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2312</v>
      </c>
      <c r="D27" s="166"/>
      <c r="E27" s="378" t="s">
        <v>12</v>
      </c>
      <c r="F27" s="378" t="s">
        <v>72</v>
      </c>
      <c r="G27" s="544" t="s">
        <v>90</v>
      </c>
      <c r="H27" s="544"/>
      <c r="I27" s="371"/>
      <c r="J27" s="371" t="s">
        <v>91</v>
      </c>
      <c r="K27" s="147">
        <f>O9</f>
        <v>6435</v>
      </c>
      <c r="L27" s="376">
        <f>O12</f>
        <v>4652</v>
      </c>
      <c r="M27" s="377">
        <v>64169</v>
      </c>
      <c r="N27" s="160">
        <f t="shared" si="2"/>
        <v>13.793852106620808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37</v>
      </c>
      <c r="D28" s="166"/>
      <c r="E28" s="379">
        <f>H20/F20*100</f>
        <v>18.822763168607018</v>
      </c>
      <c r="F28" s="175">
        <f>H21/F21*100</f>
        <v>0</v>
      </c>
      <c r="G28" s="545">
        <f>D7/D4*100</f>
        <v>7.8068546344757728</v>
      </c>
      <c r="H28" s="545"/>
      <c r="I28" s="376"/>
      <c r="J28" s="378" t="s">
        <v>93</v>
      </c>
      <c r="K28" s="147">
        <f>K22+K23+K24+K25</f>
        <v>17332</v>
      </c>
      <c r="L28" s="376">
        <f>SUM(L22:L25)</f>
        <v>17332</v>
      </c>
      <c r="M28" s="176">
        <f>SUM(M22:M25)</f>
        <v>486352</v>
      </c>
      <c r="N28" s="160">
        <f t="shared" si="2"/>
        <v>28.06092776367413</v>
      </c>
      <c r="O28" s="156"/>
      <c r="P28" s="156"/>
      <c r="Q28" s="378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78" t="s">
        <v>94</v>
      </c>
      <c r="K29" s="147">
        <f>K26+K27</f>
        <v>12283</v>
      </c>
      <c r="L29" s="151">
        <f>SUM(L26:L27)</f>
        <v>9971</v>
      </c>
      <c r="M29" s="376">
        <f>SUM(M26:M27)</f>
        <v>144565</v>
      </c>
      <c r="N29" s="160">
        <f t="shared" si="2"/>
        <v>14.498545782770034</v>
      </c>
      <c r="O29" s="378"/>
      <c r="P29" s="378"/>
      <c r="Q29" s="378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76"/>
      <c r="N30" s="160"/>
      <c r="O30" s="174"/>
      <c r="P30" s="378"/>
      <c r="Q30" s="378"/>
    </row>
    <row r="31" spans="2:17" ht="19.5" customHeight="1">
      <c r="J31" s="378" t="s">
        <v>327</v>
      </c>
      <c r="K31" s="188"/>
      <c r="L31" s="158">
        <f>C16</f>
        <v>27303</v>
      </c>
      <c r="M31" s="189">
        <f>C15</f>
        <v>630917</v>
      </c>
      <c r="N31" s="160">
        <f>M31/L31</f>
        <v>23.107973482767463</v>
      </c>
      <c r="O31" s="376"/>
      <c r="P31" s="376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74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75"/>
      <c r="F34" s="375"/>
      <c r="G34" s="540"/>
      <c r="H34" s="540"/>
      <c r="I34" s="540"/>
      <c r="J34" s="540"/>
      <c r="K34" s="541"/>
      <c r="L34" s="541"/>
      <c r="M34" s="541"/>
      <c r="N34" s="541"/>
      <c r="O34" s="541"/>
      <c r="P34" s="375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187732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14:C14"/>
    <mergeCell ref="D14:F14"/>
    <mergeCell ref="B1:Q1"/>
    <mergeCell ref="F2:K2"/>
    <mergeCell ref="M2:O2"/>
    <mergeCell ref="B3:F3"/>
    <mergeCell ref="G3:H3"/>
    <mergeCell ref="J3:Q3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D15:E15"/>
    <mergeCell ref="D16:E16"/>
    <mergeCell ref="L17:M17"/>
    <mergeCell ref="E18:H18"/>
    <mergeCell ref="L18:M18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N10" sqref="N10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404</v>
      </c>
      <c r="N2" s="531"/>
      <c r="O2" s="531"/>
      <c r="P2" s="370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78" t="s">
        <v>4</v>
      </c>
      <c r="C4" s="132">
        <v>259</v>
      </c>
      <c r="D4" s="132">
        <v>29615</v>
      </c>
      <c r="E4" s="133" t="s">
        <v>5</v>
      </c>
      <c r="F4" s="373">
        <v>62</v>
      </c>
      <c r="G4" s="378" t="s">
        <v>6</v>
      </c>
      <c r="H4" s="376">
        <v>340116</v>
      </c>
      <c r="I4" s="376"/>
      <c r="J4" s="378" t="s">
        <v>7</v>
      </c>
      <c r="K4" s="378" t="s">
        <v>8</v>
      </c>
      <c r="L4" s="378" t="s">
        <v>9</v>
      </c>
      <c r="M4" s="378" t="s">
        <v>10</v>
      </c>
      <c r="N4" s="134" t="s">
        <v>11</v>
      </c>
      <c r="O4" s="134" t="s">
        <v>12</v>
      </c>
      <c r="P4" s="378" t="s">
        <v>13</v>
      </c>
      <c r="Q4" s="135" t="s">
        <v>14</v>
      </c>
    </row>
    <row r="5" spans="1:24" ht="24.75" customHeight="1">
      <c r="A5" s="136"/>
      <c r="B5" s="378" t="s">
        <v>7</v>
      </c>
      <c r="C5" s="378" t="s">
        <v>15</v>
      </c>
      <c r="D5" s="378" t="s">
        <v>16</v>
      </c>
      <c r="E5" s="378" t="s">
        <v>17</v>
      </c>
      <c r="F5" s="137">
        <v>6</v>
      </c>
      <c r="G5" s="378" t="s">
        <v>18</v>
      </c>
      <c r="H5" s="376">
        <v>175074</v>
      </c>
      <c r="I5" s="376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78" t="s">
        <v>20</v>
      </c>
      <c r="C6" s="143"/>
      <c r="D6" s="143"/>
      <c r="E6" s="378" t="s">
        <v>21</v>
      </c>
      <c r="F6" s="144">
        <f>F4-F5</f>
        <v>56</v>
      </c>
      <c r="G6" s="378" t="s">
        <v>22</v>
      </c>
      <c r="H6" s="376">
        <v>2494</v>
      </c>
      <c r="I6" s="376"/>
      <c r="J6" s="138" t="s">
        <v>23</v>
      </c>
      <c r="K6" s="377">
        <v>10</v>
      </c>
      <c r="L6" s="377">
        <v>8</v>
      </c>
      <c r="M6" s="376">
        <v>13</v>
      </c>
      <c r="N6" s="145">
        <v>5</v>
      </c>
      <c r="O6" s="146">
        <v>10</v>
      </c>
      <c r="P6" s="146">
        <v>10</v>
      </c>
      <c r="Q6" s="142">
        <f t="shared" si="0"/>
        <v>56</v>
      </c>
    </row>
    <row r="7" spans="1:24" ht="18.75">
      <c r="B7" s="134" t="s">
        <v>24</v>
      </c>
      <c r="C7" s="376">
        <v>39</v>
      </c>
      <c r="D7" s="376">
        <v>2612</v>
      </c>
      <c r="E7" s="378" t="s">
        <v>25</v>
      </c>
      <c r="F7" s="373">
        <v>0</v>
      </c>
      <c r="G7" s="378" t="s">
        <v>26</v>
      </c>
      <c r="H7" s="376">
        <v>700</v>
      </c>
      <c r="I7" s="376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78" t="s">
        <v>28</v>
      </c>
      <c r="C8" s="148">
        <f>C4-C7</f>
        <v>220</v>
      </c>
      <c r="D8" s="148">
        <f>D4-D7</f>
        <v>27003</v>
      </c>
      <c r="E8" s="378" t="s">
        <v>29</v>
      </c>
      <c r="F8" s="144">
        <v>0</v>
      </c>
      <c r="G8" s="378" t="s">
        <v>30</v>
      </c>
      <c r="H8" s="376">
        <v>13650</v>
      </c>
      <c r="I8" s="376"/>
      <c r="J8" s="138" t="s">
        <v>31</v>
      </c>
      <c r="K8" s="377">
        <v>0</v>
      </c>
      <c r="L8" s="377">
        <v>0</v>
      </c>
      <c r="M8" s="377">
        <v>0</v>
      </c>
      <c r="N8" s="146">
        <v>0</v>
      </c>
      <c r="O8" s="146">
        <v>22</v>
      </c>
      <c r="P8" s="146">
        <v>17</v>
      </c>
      <c r="Q8" s="149">
        <f t="shared" si="0"/>
        <v>39</v>
      </c>
    </row>
    <row r="9" spans="1:24" ht="18" customHeight="1">
      <c r="B9" s="378" t="s">
        <v>25</v>
      </c>
      <c r="C9" s="376"/>
      <c r="D9" s="376"/>
      <c r="E9" s="378" t="s">
        <v>14</v>
      </c>
      <c r="F9" s="373">
        <f>SUM(F6:F8)</f>
        <v>56</v>
      </c>
      <c r="G9" s="378" t="s">
        <v>32</v>
      </c>
      <c r="H9" s="376">
        <v>516</v>
      </c>
      <c r="I9" s="376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78" t="s">
        <v>29</v>
      </c>
      <c r="C10" s="376"/>
      <c r="D10" s="376"/>
      <c r="E10" s="378" t="s">
        <v>34</v>
      </c>
      <c r="F10" s="144">
        <v>69</v>
      </c>
      <c r="G10" s="378" t="s">
        <v>35</v>
      </c>
      <c r="H10" s="376">
        <f>SUM(N17:N20)</f>
        <v>486</v>
      </c>
      <c r="I10" s="376"/>
      <c r="J10" s="138" t="s">
        <v>36</v>
      </c>
      <c r="K10" s="376"/>
      <c r="L10" s="376"/>
      <c r="M10" s="376"/>
      <c r="N10" s="151"/>
      <c r="O10" s="151">
        <v>1841</v>
      </c>
      <c r="P10" s="151">
        <v>771</v>
      </c>
      <c r="Q10" s="142">
        <f t="shared" si="0"/>
        <v>2612</v>
      </c>
    </row>
    <row r="11" spans="1:24" ht="25.5" customHeight="1">
      <c r="B11" s="378" t="s">
        <v>35</v>
      </c>
      <c r="C11" s="376"/>
      <c r="D11" s="376"/>
      <c r="E11" s="152" t="s">
        <v>37</v>
      </c>
      <c r="F11" s="153" t="s">
        <v>405</v>
      </c>
      <c r="G11" s="154" t="s">
        <v>38</v>
      </c>
      <c r="H11" s="376">
        <v>0</v>
      </c>
      <c r="I11" s="376"/>
      <c r="J11" s="138" t="s">
        <v>39</v>
      </c>
      <c r="L11" s="376"/>
      <c r="M11" s="376"/>
      <c r="N11" s="151"/>
      <c r="O11" s="155"/>
      <c r="P11" s="155"/>
      <c r="Q11" s="142">
        <f t="shared" si="0"/>
        <v>0</v>
      </c>
    </row>
    <row r="12" spans="1:24" ht="18" customHeight="1">
      <c r="B12" s="378" t="s">
        <v>14</v>
      </c>
      <c r="C12" s="148">
        <f>C8+C9</f>
        <v>220</v>
      </c>
      <c r="D12" s="148">
        <f>D8+D9</f>
        <v>27003</v>
      </c>
      <c r="E12" s="378" t="s">
        <v>40</v>
      </c>
      <c r="F12" s="373">
        <f>F9</f>
        <v>56</v>
      </c>
      <c r="G12" s="378" t="s">
        <v>41</v>
      </c>
      <c r="H12" s="376">
        <v>11435</v>
      </c>
      <c r="I12" s="376"/>
      <c r="J12" s="138" t="s">
        <v>42</v>
      </c>
      <c r="K12" s="376">
        <f>K9-K10</f>
        <v>4955</v>
      </c>
      <c r="L12" s="376">
        <f>L9-L10+L11</f>
        <v>3911</v>
      </c>
      <c r="M12" s="376">
        <f>M9-M10+M11</f>
        <v>5904</v>
      </c>
      <c r="N12" s="376">
        <f>N9-N10+N11</f>
        <v>2562</v>
      </c>
      <c r="O12" s="376">
        <f>O9-O10+O11</f>
        <v>4594</v>
      </c>
      <c r="P12" s="376">
        <f>P9-P10+P11</f>
        <v>5077</v>
      </c>
      <c r="Q12" s="142">
        <f t="shared" si="0"/>
        <v>27003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78" t="s">
        <v>45</v>
      </c>
      <c r="F13" s="373">
        <v>0</v>
      </c>
      <c r="G13" s="378" t="s">
        <v>46</v>
      </c>
      <c r="H13" s="376">
        <v>4775</v>
      </c>
      <c r="I13" s="376"/>
      <c r="J13" s="138" t="s">
        <v>47</v>
      </c>
      <c r="K13" s="376"/>
      <c r="L13" s="376"/>
      <c r="M13" s="376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78" t="s">
        <v>50</v>
      </c>
      <c r="H14" s="376">
        <v>22983</v>
      </c>
      <c r="I14" s="376"/>
      <c r="J14" s="138" t="s">
        <v>51</v>
      </c>
      <c r="K14" s="376">
        <f t="shared" ref="K14:Q14" si="1">K6</f>
        <v>10</v>
      </c>
      <c r="L14" s="376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10</v>
      </c>
      <c r="Q14" s="142">
        <f t="shared" si="1"/>
        <v>56</v>
      </c>
    </row>
    <row r="15" spans="1:24" ht="18" customHeight="1">
      <c r="B15" s="378" t="s">
        <v>52</v>
      </c>
      <c r="C15" s="144">
        <f>H15</f>
        <v>572229</v>
      </c>
      <c r="D15" s="539">
        <v>425697</v>
      </c>
      <c r="E15" s="539"/>
      <c r="F15" s="159" t="s">
        <v>53</v>
      </c>
      <c r="G15" s="378" t="s">
        <v>54</v>
      </c>
      <c r="H15" s="157">
        <f>SUM(H4:H14)</f>
        <v>572229</v>
      </c>
      <c r="I15" s="376"/>
      <c r="J15" s="138" t="s">
        <v>55</v>
      </c>
      <c r="K15" s="376">
        <v>12</v>
      </c>
      <c r="L15" s="376">
        <v>12</v>
      </c>
      <c r="M15" s="376">
        <v>18</v>
      </c>
      <c r="N15" s="151">
        <v>8</v>
      </c>
      <c r="O15" s="151">
        <v>18</v>
      </c>
      <c r="P15" s="151">
        <v>20</v>
      </c>
      <c r="Q15" s="142">
        <f>SUM(K15:P15)</f>
        <v>88</v>
      </c>
    </row>
    <row r="16" spans="1:24" ht="18" customHeight="1">
      <c r="B16" s="378" t="s">
        <v>56</v>
      </c>
      <c r="C16" s="144">
        <f>D12</f>
        <v>27003</v>
      </c>
      <c r="D16" s="539">
        <v>0</v>
      </c>
      <c r="E16" s="539"/>
      <c r="F16" s="159"/>
      <c r="G16" s="378" t="s">
        <v>57</v>
      </c>
      <c r="H16" s="160">
        <f>H15/D12</f>
        <v>21.191312076435953</v>
      </c>
      <c r="I16" s="157"/>
      <c r="J16" s="138" t="s">
        <v>58</v>
      </c>
      <c r="K16" s="13">
        <v>1</v>
      </c>
      <c r="L16" s="376"/>
      <c r="M16" s="376"/>
      <c r="N16" s="151"/>
      <c r="O16" s="151"/>
      <c r="P16" s="151"/>
      <c r="Q16" s="376"/>
    </row>
    <row r="17" spans="2:17" ht="18" customHeight="1">
      <c r="B17" s="378" t="s">
        <v>57</v>
      </c>
      <c r="C17" s="161">
        <f>H16</f>
        <v>21.191312076435953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376">
        <v>145</v>
      </c>
      <c r="O17" s="151"/>
      <c r="P17" s="151"/>
      <c r="Q17" s="376"/>
    </row>
    <row r="18" spans="2:17" ht="19.5" customHeight="1">
      <c r="B18" s="378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76">
        <v>341</v>
      </c>
      <c r="O18" s="151"/>
      <c r="P18" s="151"/>
      <c r="Q18" s="376"/>
    </row>
    <row r="19" spans="2:17" ht="18" customHeight="1">
      <c r="B19" s="164" t="s">
        <v>7</v>
      </c>
      <c r="C19" s="164" t="s">
        <v>15</v>
      </c>
      <c r="D19" s="164" t="s">
        <v>65</v>
      </c>
      <c r="E19" s="371" t="s">
        <v>7</v>
      </c>
      <c r="F19" s="371" t="s">
        <v>66</v>
      </c>
      <c r="G19" s="371" t="s">
        <v>67</v>
      </c>
      <c r="H19" s="371" t="s">
        <v>68</v>
      </c>
      <c r="I19" s="131"/>
      <c r="J19" s="138" t="s">
        <v>69</v>
      </c>
      <c r="K19" s="13">
        <v>2</v>
      </c>
      <c r="L19" s="542" t="s">
        <v>336</v>
      </c>
      <c r="M19" s="543"/>
      <c r="N19" s="147"/>
      <c r="O19" s="151"/>
      <c r="P19" s="151"/>
      <c r="Q19" s="376"/>
    </row>
    <row r="20" spans="2:17" ht="19.5" customHeight="1">
      <c r="B20" s="165" t="s">
        <v>329</v>
      </c>
      <c r="C20" s="166"/>
      <c r="D20" s="166"/>
      <c r="E20" s="378" t="s">
        <v>12</v>
      </c>
      <c r="F20" s="151">
        <v>12283</v>
      </c>
      <c r="G20" s="155">
        <f>F20-H20</f>
        <v>9671</v>
      </c>
      <c r="H20" s="151">
        <f>D7</f>
        <v>2612</v>
      </c>
      <c r="I20" s="151"/>
      <c r="J20" s="138" t="s">
        <v>71</v>
      </c>
      <c r="K20" s="13">
        <v>5</v>
      </c>
      <c r="L20" s="542" t="s">
        <v>334</v>
      </c>
      <c r="M20" s="542"/>
      <c r="N20" s="376"/>
      <c r="O20" s="151"/>
      <c r="P20" s="151"/>
      <c r="Q20" s="376"/>
    </row>
    <row r="21" spans="2:17" ht="19.5" customHeight="1">
      <c r="B21" s="165" t="s">
        <v>70</v>
      </c>
      <c r="C21" s="166">
        <v>2</v>
      </c>
      <c r="D21" s="166">
        <v>192</v>
      </c>
      <c r="E21" s="378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372" t="s">
        <v>7</v>
      </c>
      <c r="K21" s="371" t="s">
        <v>73</v>
      </c>
      <c r="L21" s="169" t="s">
        <v>67</v>
      </c>
      <c r="M21" s="372" t="s">
        <v>2</v>
      </c>
      <c r="N21" s="372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78" t="s">
        <v>14</v>
      </c>
      <c r="F22" s="170">
        <f>SUM(F20:F21)</f>
        <v>29615</v>
      </c>
      <c r="G22" s="170">
        <f>SUM(G20:G21)</f>
        <v>27003</v>
      </c>
      <c r="H22" s="170">
        <f>SUM(H20:H21)</f>
        <v>2612</v>
      </c>
      <c r="I22" s="162"/>
      <c r="J22" s="378" t="s">
        <v>75</v>
      </c>
      <c r="K22" s="147">
        <f>K9</f>
        <v>4955</v>
      </c>
      <c r="L22" s="376">
        <f>K12</f>
        <v>4955</v>
      </c>
      <c r="M22" s="377">
        <v>128937</v>
      </c>
      <c r="N22" s="160">
        <f t="shared" ref="N22:N29" si="2">M22/L22</f>
        <v>26.02159434914228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378" t="s">
        <v>78</v>
      </c>
      <c r="K23" s="147">
        <f>L9</f>
        <v>3911</v>
      </c>
      <c r="L23" s="376">
        <f>L12</f>
        <v>3911</v>
      </c>
      <c r="M23" s="377">
        <v>100956</v>
      </c>
      <c r="N23" s="160">
        <f t="shared" si="2"/>
        <v>25.813346970084378</v>
      </c>
      <c r="O23" s="159"/>
      <c r="P23" s="159"/>
      <c r="Q23" s="172"/>
    </row>
    <row r="24" spans="2:17" ht="19.5" customHeight="1">
      <c r="B24" s="165" t="s">
        <v>79</v>
      </c>
      <c r="C24" s="166">
        <v>29</v>
      </c>
      <c r="D24" s="166">
        <v>1418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78" t="s">
        <v>11</v>
      </c>
      <c r="K24" s="147">
        <f>N9</f>
        <v>2562</v>
      </c>
      <c r="L24" s="376">
        <f>N12</f>
        <v>2562</v>
      </c>
      <c r="M24" s="146">
        <v>77757</v>
      </c>
      <c r="N24" s="160">
        <f t="shared" si="2"/>
        <v>30.350117096018735</v>
      </c>
      <c r="O24" s="156"/>
      <c r="P24" s="156"/>
      <c r="Q24" s="173"/>
    </row>
    <row r="25" spans="2:17" ht="19.5" customHeight="1">
      <c r="B25" s="165" t="s">
        <v>84</v>
      </c>
      <c r="C25" s="166">
        <v>8</v>
      </c>
      <c r="D25" s="166">
        <v>992</v>
      </c>
      <c r="E25" s="174">
        <v>27653</v>
      </c>
      <c r="F25" s="376">
        <v>793</v>
      </c>
      <c r="G25" s="175">
        <v>5.29</v>
      </c>
      <c r="H25" s="376">
        <v>52</v>
      </c>
      <c r="I25" s="376"/>
      <c r="J25" s="378" t="s">
        <v>10</v>
      </c>
      <c r="K25" s="147">
        <f>M9</f>
        <v>5904</v>
      </c>
      <c r="L25" s="376">
        <f>M12</f>
        <v>5904</v>
      </c>
      <c r="M25" s="176">
        <f>H15-M22-M23-M24-M26-M27</f>
        <v>132398</v>
      </c>
      <c r="N25" s="160">
        <f t="shared" si="2"/>
        <v>22.425135501355015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9480</v>
      </c>
      <c r="G26" s="180" t="s">
        <v>87</v>
      </c>
      <c r="H26" s="181">
        <v>5224</v>
      </c>
      <c r="I26" s="163" t="s">
        <v>53</v>
      </c>
      <c r="J26" s="378" t="s">
        <v>88</v>
      </c>
      <c r="K26" s="147">
        <f>P9</f>
        <v>5848</v>
      </c>
      <c r="L26" s="376">
        <f>P12</f>
        <v>5077</v>
      </c>
      <c r="M26" s="376">
        <v>71312</v>
      </c>
      <c r="N26" s="160">
        <f t="shared" si="2"/>
        <v>14.046090210754382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2612</v>
      </c>
      <c r="D27" s="166"/>
      <c r="E27" s="378" t="s">
        <v>12</v>
      </c>
      <c r="F27" s="378" t="s">
        <v>72</v>
      </c>
      <c r="G27" s="544" t="s">
        <v>90</v>
      </c>
      <c r="H27" s="544"/>
      <c r="I27" s="371"/>
      <c r="J27" s="371" t="s">
        <v>91</v>
      </c>
      <c r="K27" s="147">
        <f>O9</f>
        <v>6435</v>
      </c>
      <c r="L27" s="376">
        <f>O12</f>
        <v>4594</v>
      </c>
      <c r="M27" s="377">
        <v>60869</v>
      </c>
      <c r="N27" s="160">
        <f t="shared" si="2"/>
        <v>13.249673487157162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39</v>
      </c>
      <c r="D28" s="166"/>
      <c r="E28" s="379">
        <f>H20/F20*100</f>
        <v>21.265163233737685</v>
      </c>
      <c r="F28" s="175">
        <f>H21/F21*100</f>
        <v>0</v>
      </c>
      <c r="G28" s="545">
        <f>D7/D4*100</f>
        <v>8.8198548033091342</v>
      </c>
      <c r="H28" s="545"/>
      <c r="I28" s="376"/>
      <c r="J28" s="378" t="s">
        <v>93</v>
      </c>
      <c r="K28" s="147">
        <f>K22+K23+K24+K25</f>
        <v>17332</v>
      </c>
      <c r="L28" s="376">
        <f>SUM(L22:L25)</f>
        <v>17332</v>
      </c>
      <c r="M28" s="176">
        <f>SUM(M22:M25)</f>
        <v>440048</v>
      </c>
      <c r="N28" s="160">
        <f t="shared" si="2"/>
        <v>25.389337641357027</v>
      </c>
      <c r="O28" s="156"/>
      <c r="P28" s="156"/>
      <c r="Q28" s="378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78" t="s">
        <v>94</v>
      </c>
      <c r="K29" s="147">
        <f>K26+K27</f>
        <v>12283</v>
      </c>
      <c r="L29" s="151">
        <f>SUM(L26:L27)</f>
        <v>9671</v>
      </c>
      <c r="M29" s="376">
        <f>SUM(M26:M27)</f>
        <v>132181</v>
      </c>
      <c r="N29" s="160">
        <f t="shared" si="2"/>
        <v>13.667769620514942</v>
      </c>
      <c r="O29" s="378"/>
      <c r="P29" s="378"/>
      <c r="Q29" s="378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76"/>
      <c r="N30" s="160"/>
      <c r="O30" s="174"/>
      <c r="P30" s="378"/>
      <c r="Q30" s="378"/>
    </row>
    <row r="31" spans="2:17" ht="19.5" customHeight="1">
      <c r="J31" s="378" t="s">
        <v>327</v>
      </c>
      <c r="K31" s="188"/>
      <c r="L31" s="158">
        <f>C16</f>
        <v>27003</v>
      </c>
      <c r="M31" s="189">
        <f>C15</f>
        <v>572229</v>
      </c>
      <c r="N31" s="160">
        <f>M31/L31</f>
        <v>21.191312076435953</v>
      </c>
      <c r="O31" s="376"/>
      <c r="P31" s="376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74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75"/>
      <c r="F34" s="375"/>
      <c r="G34" s="540"/>
      <c r="H34" s="540"/>
      <c r="I34" s="540"/>
      <c r="J34" s="540"/>
      <c r="K34" s="541"/>
      <c r="L34" s="541"/>
      <c r="M34" s="541"/>
      <c r="N34" s="541"/>
      <c r="O34" s="541"/>
      <c r="P34" s="375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178713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N20" sqref="N20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406</v>
      </c>
      <c r="N2" s="531"/>
      <c r="O2" s="531"/>
      <c r="P2" s="386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84" t="s">
        <v>4</v>
      </c>
      <c r="C4" s="132">
        <v>259</v>
      </c>
      <c r="D4" s="132">
        <v>29615</v>
      </c>
      <c r="E4" s="133" t="s">
        <v>5</v>
      </c>
      <c r="F4" s="389">
        <v>62</v>
      </c>
      <c r="G4" s="384" t="s">
        <v>6</v>
      </c>
      <c r="H4" s="382">
        <v>322071</v>
      </c>
      <c r="I4" s="382"/>
      <c r="J4" s="384" t="s">
        <v>7</v>
      </c>
      <c r="K4" s="384" t="s">
        <v>8</v>
      </c>
      <c r="L4" s="384" t="s">
        <v>9</v>
      </c>
      <c r="M4" s="384" t="s">
        <v>10</v>
      </c>
      <c r="N4" s="134" t="s">
        <v>11</v>
      </c>
      <c r="O4" s="134" t="s">
        <v>12</v>
      </c>
      <c r="P4" s="384" t="s">
        <v>13</v>
      </c>
      <c r="Q4" s="135" t="s">
        <v>14</v>
      </c>
    </row>
    <row r="5" spans="1:24" ht="24.75" customHeight="1">
      <c r="A5" s="136"/>
      <c r="B5" s="384" t="s">
        <v>7</v>
      </c>
      <c r="C5" s="384" t="s">
        <v>15</v>
      </c>
      <c r="D5" s="384" t="s">
        <v>16</v>
      </c>
      <c r="E5" s="384" t="s">
        <v>17</v>
      </c>
      <c r="F5" s="137">
        <v>6</v>
      </c>
      <c r="G5" s="384" t="s">
        <v>18</v>
      </c>
      <c r="H5" s="382">
        <v>192776</v>
      </c>
      <c r="I5" s="382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84" t="s">
        <v>20</v>
      </c>
      <c r="C6" s="143"/>
      <c r="D6" s="143"/>
      <c r="E6" s="384" t="s">
        <v>21</v>
      </c>
      <c r="F6" s="144">
        <f>F4-F5</f>
        <v>56</v>
      </c>
      <c r="G6" s="384" t="s">
        <v>22</v>
      </c>
      <c r="H6" s="382">
        <v>2691</v>
      </c>
      <c r="I6" s="382"/>
      <c r="J6" s="138" t="s">
        <v>23</v>
      </c>
      <c r="K6" s="383">
        <v>10</v>
      </c>
      <c r="L6" s="383">
        <v>8</v>
      </c>
      <c r="M6" s="382">
        <v>13</v>
      </c>
      <c r="N6" s="145">
        <v>5</v>
      </c>
      <c r="O6" s="146">
        <v>10</v>
      </c>
      <c r="P6" s="146">
        <v>10</v>
      </c>
      <c r="Q6" s="142">
        <f t="shared" si="0"/>
        <v>56</v>
      </c>
    </row>
    <row r="7" spans="1:24" ht="18.75">
      <c r="B7" s="134" t="s">
        <v>24</v>
      </c>
      <c r="C7" s="382">
        <v>41</v>
      </c>
      <c r="D7" s="382">
        <v>2581</v>
      </c>
      <c r="E7" s="384" t="s">
        <v>25</v>
      </c>
      <c r="F7" s="389">
        <v>0</v>
      </c>
      <c r="G7" s="384" t="s">
        <v>26</v>
      </c>
      <c r="H7" s="382">
        <v>765</v>
      </c>
      <c r="I7" s="382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84" t="s">
        <v>28</v>
      </c>
      <c r="C8" s="148">
        <f>C4-C7</f>
        <v>218</v>
      </c>
      <c r="D8" s="148">
        <f>D4-D7</f>
        <v>27034</v>
      </c>
      <c r="E8" s="384" t="s">
        <v>29</v>
      </c>
      <c r="F8" s="144">
        <v>0</v>
      </c>
      <c r="G8" s="384" t="s">
        <v>30</v>
      </c>
      <c r="H8" s="382">
        <v>19890</v>
      </c>
      <c r="I8" s="382"/>
      <c r="J8" s="138" t="s">
        <v>31</v>
      </c>
      <c r="K8" s="383">
        <v>0</v>
      </c>
      <c r="L8" s="383">
        <v>0</v>
      </c>
      <c r="M8" s="383">
        <v>0</v>
      </c>
      <c r="N8" s="146">
        <v>0</v>
      </c>
      <c r="O8" s="146">
        <v>22</v>
      </c>
      <c r="P8" s="146">
        <v>19</v>
      </c>
      <c r="Q8" s="149">
        <f t="shared" si="0"/>
        <v>41</v>
      </c>
    </row>
    <row r="9" spans="1:24" ht="18" customHeight="1">
      <c r="B9" s="384" t="s">
        <v>25</v>
      </c>
      <c r="C9" s="382"/>
      <c r="D9" s="382"/>
      <c r="E9" s="384" t="s">
        <v>14</v>
      </c>
      <c r="F9" s="389">
        <f>SUM(F6:F8)</f>
        <v>56</v>
      </c>
      <c r="G9" s="384" t="s">
        <v>32</v>
      </c>
      <c r="H9" s="382">
        <v>539</v>
      </c>
      <c r="I9" s="382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84" t="s">
        <v>29</v>
      </c>
      <c r="C10" s="382"/>
      <c r="D10" s="382"/>
      <c r="E10" s="384" t="s">
        <v>34</v>
      </c>
      <c r="F10" s="144">
        <v>69</v>
      </c>
      <c r="G10" s="384" t="s">
        <v>35</v>
      </c>
      <c r="H10" s="382">
        <f>SUM(N17:N20)</f>
        <v>325</v>
      </c>
      <c r="I10" s="382"/>
      <c r="J10" s="138" t="s">
        <v>36</v>
      </c>
      <c r="K10" s="382"/>
      <c r="L10" s="382"/>
      <c r="M10" s="382"/>
      <c r="N10" s="151"/>
      <c r="O10" s="151">
        <v>1737</v>
      </c>
      <c r="P10" s="151">
        <v>844</v>
      </c>
      <c r="Q10" s="142">
        <f t="shared" si="0"/>
        <v>2581</v>
      </c>
    </row>
    <row r="11" spans="1:24" ht="25.5" customHeight="1">
      <c r="B11" s="384" t="s">
        <v>35</v>
      </c>
      <c r="C11" s="382"/>
      <c r="D11" s="382"/>
      <c r="E11" s="152" t="s">
        <v>37</v>
      </c>
      <c r="F11" s="153" t="s">
        <v>407</v>
      </c>
      <c r="G11" s="154" t="s">
        <v>38</v>
      </c>
      <c r="H11" s="382">
        <v>0</v>
      </c>
      <c r="I11" s="382"/>
      <c r="J11" s="138" t="s">
        <v>39</v>
      </c>
      <c r="L11" s="382"/>
      <c r="M11" s="382"/>
      <c r="N11" s="151"/>
      <c r="O11" s="155"/>
      <c r="P11" s="155"/>
      <c r="Q11" s="142">
        <f t="shared" si="0"/>
        <v>0</v>
      </c>
    </row>
    <row r="12" spans="1:24" ht="18" customHeight="1">
      <c r="B12" s="384" t="s">
        <v>14</v>
      </c>
      <c r="C12" s="148">
        <f>C8+C9</f>
        <v>218</v>
      </c>
      <c r="D12" s="148">
        <f>D8+D9</f>
        <v>27034</v>
      </c>
      <c r="E12" s="384" t="s">
        <v>40</v>
      </c>
      <c r="F12" s="389">
        <f>F9</f>
        <v>56</v>
      </c>
      <c r="G12" s="384" t="s">
        <v>41</v>
      </c>
      <c r="H12" s="382">
        <v>12187</v>
      </c>
      <c r="I12" s="382"/>
      <c r="J12" s="138" t="s">
        <v>42</v>
      </c>
      <c r="K12" s="382">
        <f>K9-K10</f>
        <v>4955</v>
      </c>
      <c r="L12" s="382">
        <f>L9-L10+L11</f>
        <v>3911</v>
      </c>
      <c r="M12" s="382">
        <f>M9-M10+M11</f>
        <v>5904</v>
      </c>
      <c r="N12" s="382">
        <f>N9-N10+N11</f>
        <v>2562</v>
      </c>
      <c r="O12" s="382">
        <f>O9-O10+O11</f>
        <v>4698</v>
      </c>
      <c r="P12" s="382">
        <f>P9-P10+P11</f>
        <v>5004</v>
      </c>
      <c r="Q12" s="142">
        <f t="shared" si="0"/>
        <v>27034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84" t="s">
        <v>45</v>
      </c>
      <c r="F13" s="389">
        <v>0</v>
      </c>
      <c r="G13" s="384" t="s">
        <v>46</v>
      </c>
      <c r="H13" s="382">
        <v>4720</v>
      </c>
      <c r="I13" s="382"/>
      <c r="J13" s="138" t="s">
        <v>47</v>
      </c>
      <c r="K13" s="382"/>
      <c r="L13" s="382"/>
      <c r="M13" s="382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84" t="s">
        <v>50</v>
      </c>
      <c r="H14" s="382">
        <v>21379</v>
      </c>
      <c r="I14" s="382"/>
      <c r="J14" s="138" t="s">
        <v>51</v>
      </c>
      <c r="K14" s="382">
        <f t="shared" ref="K14:Q14" si="1">K6</f>
        <v>10</v>
      </c>
      <c r="L14" s="382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10</v>
      </c>
      <c r="Q14" s="142">
        <f t="shared" si="1"/>
        <v>56</v>
      </c>
    </row>
    <row r="15" spans="1:24" ht="18" customHeight="1">
      <c r="B15" s="384" t="s">
        <v>52</v>
      </c>
      <c r="C15" s="144">
        <f>H15</f>
        <v>577343</v>
      </c>
      <c r="D15" s="539">
        <v>414149</v>
      </c>
      <c r="E15" s="539"/>
      <c r="F15" s="159" t="s">
        <v>53</v>
      </c>
      <c r="G15" s="384" t="s">
        <v>54</v>
      </c>
      <c r="H15" s="157">
        <f>SUM(H4:H14)</f>
        <v>577343</v>
      </c>
      <c r="I15" s="382"/>
      <c r="J15" s="138" t="s">
        <v>55</v>
      </c>
      <c r="K15" s="382">
        <v>12</v>
      </c>
      <c r="L15" s="382">
        <v>12</v>
      </c>
      <c r="M15" s="382">
        <v>18</v>
      </c>
      <c r="N15" s="151">
        <v>8</v>
      </c>
      <c r="O15" s="151">
        <v>18</v>
      </c>
      <c r="P15" s="151">
        <v>20</v>
      </c>
      <c r="Q15" s="142">
        <f>SUM(K15:P15)</f>
        <v>88</v>
      </c>
    </row>
    <row r="16" spans="1:24" ht="18" customHeight="1">
      <c r="B16" s="384" t="s">
        <v>56</v>
      </c>
      <c r="C16" s="144">
        <f>D12</f>
        <v>27034</v>
      </c>
      <c r="D16" s="539">
        <v>0</v>
      </c>
      <c r="E16" s="539"/>
      <c r="F16" s="159"/>
      <c r="G16" s="384" t="s">
        <v>57</v>
      </c>
      <c r="H16" s="160">
        <f>H15/D12</f>
        <v>21.356181105274839</v>
      </c>
      <c r="I16" s="157"/>
      <c r="J16" s="138" t="s">
        <v>58</v>
      </c>
      <c r="K16" s="13">
        <v>0</v>
      </c>
      <c r="L16" s="382"/>
      <c r="M16" s="382"/>
      <c r="N16" s="151"/>
      <c r="O16" s="151"/>
      <c r="P16" s="151"/>
      <c r="Q16" s="382"/>
    </row>
    <row r="17" spans="2:17" ht="18" customHeight="1">
      <c r="B17" s="384" t="s">
        <v>57</v>
      </c>
      <c r="C17" s="161">
        <f>H16</f>
        <v>21.356181105274839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382">
        <v>65</v>
      </c>
      <c r="O17" s="151"/>
      <c r="P17" s="151"/>
      <c r="Q17" s="382"/>
    </row>
    <row r="18" spans="2:17" ht="19.5" customHeight="1">
      <c r="B18" s="384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82">
        <v>260</v>
      </c>
      <c r="O18" s="151"/>
      <c r="P18" s="151"/>
      <c r="Q18" s="382"/>
    </row>
    <row r="19" spans="2:17" ht="18" customHeight="1">
      <c r="B19" s="164" t="s">
        <v>7</v>
      </c>
      <c r="C19" s="164" t="s">
        <v>15</v>
      </c>
      <c r="D19" s="164" t="s">
        <v>65</v>
      </c>
      <c r="E19" s="387" t="s">
        <v>7</v>
      </c>
      <c r="F19" s="387" t="s">
        <v>66</v>
      </c>
      <c r="G19" s="387" t="s">
        <v>67</v>
      </c>
      <c r="H19" s="387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382"/>
    </row>
    <row r="20" spans="2:17" ht="19.5" customHeight="1">
      <c r="B20" s="165" t="s">
        <v>329</v>
      </c>
      <c r="C20" s="166"/>
      <c r="D20" s="166"/>
      <c r="E20" s="384" t="s">
        <v>12</v>
      </c>
      <c r="F20" s="151">
        <v>12283</v>
      </c>
      <c r="G20" s="155">
        <f>F20-H20</f>
        <v>9702</v>
      </c>
      <c r="H20" s="151">
        <f>D7</f>
        <v>2581</v>
      </c>
      <c r="I20" s="151"/>
      <c r="J20" s="138" t="s">
        <v>71</v>
      </c>
      <c r="K20" s="13">
        <v>1</v>
      </c>
      <c r="L20" s="542" t="s">
        <v>334</v>
      </c>
      <c r="M20" s="542"/>
      <c r="N20" s="382"/>
      <c r="O20" s="151"/>
      <c r="P20" s="151"/>
      <c r="Q20" s="382"/>
    </row>
    <row r="21" spans="2:17" ht="19.5" customHeight="1">
      <c r="B21" s="165" t="s">
        <v>70</v>
      </c>
      <c r="C21" s="166"/>
      <c r="D21" s="166"/>
      <c r="E21" s="384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388" t="s">
        <v>7</v>
      </c>
      <c r="K21" s="387" t="s">
        <v>73</v>
      </c>
      <c r="L21" s="169" t="s">
        <v>67</v>
      </c>
      <c r="M21" s="388" t="s">
        <v>2</v>
      </c>
      <c r="N21" s="388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84" t="s">
        <v>14</v>
      </c>
      <c r="F22" s="170">
        <f>SUM(F20:F21)</f>
        <v>29615</v>
      </c>
      <c r="G22" s="170">
        <f>SUM(G20:G21)</f>
        <v>27034</v>
      </c>
      <c r="H22" s="170">
        <f>SUM(H20:H21)</f>
        <v>2581</v>
      </c>
      <c r="I22" s="162"/>
      <c r="J22" s="384" t="s">
        <v>75</v>
      </c>
      <c r="K22" s="147">
        <f>K9</f>
        <v>4955</v>
      </c>
      <c r="L22" s="382">
        <f>K12</f>
        <v>4955</v>
      </c>
      <c r="M22" s="383">
        <v>131565</v>
      </c>
      <c r="N22" s="160">
        <f t="shared" ref="N22:N29" si="2">M22/L22</f>
        <v>26.55196770938446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384" t="s">
        <v>78</v>
      </c>
      <c r="K23" s="147">
        <f>L9</f>
        <v>3911</v>
      </c>
      <c r="L23" s="382">
        <f>L12</f>
        <v>3911</v>
      </c>
      <c r="M23" s="383">
        <v>103946</v>
      </c>
      <c r="N23" s="160">
        <f t="shared" si="2"/>
        <v>26.5778573254922</v>
      </c>
      <c r="O23" s="159"/>
      <c r="P23" s="159"/>
      <c r="Q23" s="172"/>
    </row>
    <row r="24" spans="2:17" ht="19.5" customHeight="1">
      <c r="B24" s="165" t="s">
        <v>79</v>
      </c>
      <c r="C24" s="166">
        <v>33</v>
      </c>
      <c r="D24" s="166">
        <v>1580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84" t="s">
        <v>11</v>
      </c>
      <c r="K24" s="147">
        <f>N9</f>
        <v>2562</v>
      </c>
      <c r="L24" s="382">
        <f>N12</f>
        <v>2562</v>
      </c>
      <c r="M24" s="146">
        <v>66570</v>
      </c>
      <c r="N24" s="160">
        <f t="shared" si="2"/>
        <v>25.983606557377048</v>
      </c>
      <c r="O24" s="156"/>
      <c r="P24" s="156"/>
      <c r="Q24" s="173"/>
    </row>
    <row r="25" spans="2:17" ht="19.5" customHeight="1">
      <c r="B25" s="165" t="s">
        <v>84</v>
      </c>
      <c r="C25" s="166">
        <v>8</v>
      </c>
      <c r="D25" s="166">
        <v>991</v>
      </c>
      <c r="E25" s="174">
        <v>26560</v>
      </c>
      <c r="F25" s="382">
        <v>788</v>
      </c>
      <c r="G25" s="175">
        <v>5.23</v>
      </c>
      <c r="H25" s="382">
        <v>49</v>
      </c>
      <c r="I25" s="382"/>
      <c r="J25" s="384" t="s">
        <v>10</v>
      </c>
      <c r="K25" s="147">
        <f>M9</f>
        <v>5904</v>
      </c>
      <c r="L25" s="382">
        <f>M12</f>
        <v>5904</v>
      </c>
      <c r="M25" s="176">
        <f>H15-M22-M23-M24-M26-M27</f>
        <v>152800</v>
      </c>
      <c r="N25" s="160">
        <f t="shared" si="2"/>
        <v>25.880758807588077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9087</v>
      </c>
      <c r="G26" s="180" t="s">
        <v>87</v>
      </c>
      <c r="H26" s="181">
        <v>5079</v>
      </c>
      <c r="I26" s="163" t="s">
        <v>53</v>
      </c>
      <c r="J26" s="384" t="s">
        <v>88</v>
      </c>
      <c r="K26" s="147">
        <f>P9</f>
        <v>5848</v>
      </c>
      <c r="L26" s="382">
        <f>P12</f>
        <v>5004</v>
      </c>
      <c r="M26" s="382">
        <v>64238</v>
      </c>
      <c r="N26" s="160">
        <f t="shared" si="2"/>
        <v>12.837330135891287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2581</v>
      </c>
      <c r="D27" s="166"/>
      <c r="E27" s="384" t="s">
        <v>12</v>
      </c>
      <c r="F27" s="384" t="s">
        <v>72</v>
      </c>
      <c r="G27" s="544" t="s">
        <v>90</v>
      </c>
      <c r="H27" s="544"/>
      <c r="I27" s="387"/>
      <c r="J27" s="387" t="s">
        <v>91</v>
      </c>
      <c r="K27" s="147">
        <f>O9</f>
        <v>6435</v>
      </c>
      <c r="L27" s="382">
        <f>O12</f>
        <v>4698</v>
      </c>
      <c r="M27" s="383">
        <v>58224</v>
      </c>
      <c r="N27" s="160">
        <f t="shared" si="2"/>
        <v>12.393358876117496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41</v>
      </c>
      <c r="D28" s="166"/>
      <c r="E28" s="385">
        <f>H20/F20*100</f>
        <v>21.012781893674184</v>
      </c>
      <c r="F28" s="175">
        <f>H21/F21*100</f>
        <v>0</v>
      </c>
      <c r="G28" s="545">
        <f>D7/D4*100</f>
        <v>8.7151781191963522</v>
      </c>
      <c r="H28" s="545"/>
      <c r="I28" s="382"/>
      <c r="J28" s="384" t="s">
        <v>93</v>
      </c>
      <c r="K28" s="147">
        <f>K22+K23+K24+K25</f>
        <v>17332</v>
      </c>
      <c r="L28" s="382">
        <f>SUM(L22:L25)</f>
        <v>17332</v>
      </c>
      <c r="M28" s="176">
        <f>SUM(M22:M25)</f>
        <v>454881</v>
      </c>
      <c r="N28" s="160">
        <f t="shared" si="2"/>
        <v>26.245153473344104</v>
      </c>
      <c r="O28" s="156"/>
      <c r="P28" s="156"/>
      <c r="Q28" s="384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84" t="s">
        <v>94</v>
      </c>
      <c r="K29" s="147">
        <f>K26+K27</f>
        <v>12283</v>
      </c>
      <c r="L29" s="151">
        <f>SUM(L26:L27)</f>
        <v>9702</v>
      </c>
      <c r="M29" s="382">
        <f>SUM(M26:M27)</f>
        <v>122462</v>
      </c>
      <c r="N29" s="160">
        <f t="shared" si="2"/>
        <v>12.622345908060193</v>
      </c>
      <c r="O29" s="384"/>
      <c r="P29" s="384"/>
      <c r="Q29" s="384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82"/>
      <c r="N30" s="160"/>
      <c r="O30" s="174"/>
      <c r="P30" s="384"/>
      <c r="Q30" s="384"/>
    </row>
    <row r="31" spans="2:17" ht="19.5" customHeight="1">
      <c r="J31" s="384" t="s">
        <v>327</v>
      </c>
      <c r="K31" s="188"/>
      <c r="L31" s="158">
        <f>C16</f>
        <v>27034</v>
      </c>
      <c r="M31" s="189">
        <f>C15</f>
        <v>577343</v>
      </c>
      <c r="N31" s="160">
        <f>M31/L31</f>
        <v>21.356181105274839</v>
      </c>
      <c r="O31" s="382"/>
      <c r="P31" s="382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80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81"/>
      <c r="F34" s="381"/>
      <c r="G34" s="540"/>
      <c r="H34" s="540"/>
      <c r="I34" s="540"/>
      <c r="J34" s="540"/>
      <c r="K34" s="541"/>
      <c r="L34" s="541"/>
      <c r="M34" s="541"/>
      <c r="N34" s="541"/>
      <c r="O34" s="541"/>
      <c r="P34" s="381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170516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D16" sqref="D16:E16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408</v>
      </c>
      <c r="N2" s="531"/>
      <c r="O2" s="531"/>
      <c r="P2" s="390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398" t="s">
        <v>4</v>
      </c>
      <c r="C4" s="132">
        <v>259</v>
      </c>
      <c r="D4" s="132">
        <v>29615</v>
      </c>
      <c r="E4" s="133" t="s">
        <v>5</v>
      </c>
      <c r="F4" s="393">
        <v>62</v>
      </c>
      <c r="G4" s="398" t="s">
        <v>6</v>
      </c>
      <c r="H4" s="396">
        <v>349354</v>
      </c>
      <c r="I4" s="396"/>
      <c r="J4" s="398" t="s">
        <v>7</v>
      </c>
      <c r="K4" s="398" t="s">
        <v>8</v>
      </c>
      <c r="L4" s="398" t="s">
        <v>9</v>
      </c>
      <c r="M4" s="398" t="s">
        <v>10</v>
      </c>
      <c r="N4" s="134" t="s">
        <v>11</v>
      </c>
      <c r="O4" s="134" t="s">
        <v>12</v>
      </c>
      <c r="P4" s="398" t="s">
        <v>13</v>
      </c>
      <c r="Q4" s="135" t="s">
        <v>14</v>
      </c>
    </row>
    <row r="5" spans="1:24" ht="24.75" customHeight="1">
      <c r="A5" s="136"/>
      <c r="B5" s="398" t="s">
        <v>7</v>
      </c>
      <c r="C5" s="398" t="s">
        <v>15</v>
      </c>
      <c r="D5" s="398" t="s">
        <v>16</v>
      </c>
      <c r="E5" s="398" t="s">
        <v>17</v>
      </c>
      <c r="F5" s="137">
        <v>6</v>
      </c>
      <c r="G5" s="398" t="s">
        <v>18</v>
      </c>
      <c r="H5" s="396">
        <v>218910</v>
      </c>
      <c r="I5" s="396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398" t="s">
        <v>20</v>
      </c>
      <c r="C6" s="143"/>
      <c r="D6" s="143"/>
      <c r="E6" s="398" t="s">
        <v>21</v>
      </c>
      <c r="F6" s="144">
        <f>F4-F5</f>
        <v>56</v>
      </c>
      <c r="G6" s="398" t="s">
        <v>22</v>
      </c>
      <c r="H6" s="396">
        <v>1912</v>
      </c>
      <c r="I6" s="396"/>
      <c r="J6" s="138" t="s">
        <v>23</v>
      </c>
      <c r="K6" s="397">
        <v>10</v>
      </c>
      <c r="L6" s="397">
        <v>8</v>
      </c>
      <c r="M6" s="396">
        <v>13</v>
      </c>
      <c r="N6" s="145">
        <v>5</v>
      </c>
      <c r="O6" s="146">
        <v>10</v>
      </c>
      <c r="P6" s="146">
        <v>10</v>
      </c>
      <c r="Q6" s="142">
        <f t="shared" si="0"/>
        <v>56</v>
      </c>
    </row>
    <row r="7" spans="1:24" ht="18.75">
      <c r="B7" s="134" t="s">
        <v>24</v>
      </c>
      <c r="C7" s="396">
        <v>35</v>
      </c>
      <c r="D7" s="396">
        <v>2495</v>
      </c>
      <c r="E7" s="398" t="s">
        <v>25</v>
      </c>
      <c r="F7" s="393">
        <v>0</v>
      </c>
      <c r="G7" s="398" t="s">
        <v>26</v>
      </c>
      <c r="H7" s="396">
        <v>655</v>
      </c>
      <c r="I7" s="396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398" t="s">
        <v>28</v>
      </c>
      <c r="C8" s="148">
        <f>C4-C7</f>
        <v>224</v>
      </c>
      <c r="D8" s="148">
        <f>D4-D7</f>
        <v>27120</v>
      </c>
      <c r="E8" s="398" t="s">
        <v>29</v>
      </c>
      <c r="F8" s="144">
        <v>0</v>
      </c>
      <c r="G8" s="398" t="s">
        <v>30</v>
      </c>
      <c r="H8" s="396">
        <v>14820</v>
      </c>
      <c r="I8" s="396"/>
      <c r="J8" s="138" t="s">
        <v>31</v>
      </c>
      <c r="K8" s="397">
        <v>0</v>
      </c>
      <c r="L8" s="397">
        <v>0</v>
      </c>
      <c r="M8" s="397">
        <v>0</v>
      </c>
      <c r="N8" s="146">
        <v>0</v>
      </c>
      <c r="O8" s="146">
        <v>20</v>
      </c>
      <c r="P8" s="146">
        <v>15</v>
      </c>
      <c r="Q8" s="149">
        <f t="shared" si="0"/>
        <v>35</v>
      </c>
    </row>
    <row r="9" spans="1:24" ht="18" customHeight="1">
      <c r="B9" s="398" t="s">
        <v>25</v>
      </c>
      <c r="C9" s="396"/>
      <c r="D9" s="396"/>
      <c r="E9" s="398" t="s">
        <v>14</v>
      </c>
      <c r="F9" s="393">
        <f>SUM(F6:F8)</f>
        <v>56</v>
      </c>
      <c r="G9" s="398" t="s">
        <v>32</v>
      </c>
      <c r="H9" s="396">
        <v>443</v>
      </c>
      <c r="I9" s="396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398" t="s">
        <v>29</v>
      </c>
      <c r="C10" s="396"/>
      <c r="D10" s="396"/>
      <c r="E10" s="398" t="s">
        <v>34</v>
      </c>
      <c r="F10" s="144">
        <v>69</v>
      </c>
      <c r="G10" s="398" t="s">
        <v>35</v>
      </c>
      <c r="H10" s="396">
        <f>SUM(N17:N20)</f>
        <v>51</v>
      </c>
      <c r="I10" s="396"/>
      <c r="J10" s="138" t="s">
        <v>36</v>
      </c>
      <c r="K10" s="396"/>
      <c r="L10" s="396"/>
      <c r="M10" s="396"/>
      <c r="N10" s="151"/>
      <c r="O10" s="151">
        <v>1669</v>
      </c>
      <c r="P10" s="151">
        <v>826</v>
      </c>
      <c r="Q10" s="142">
        <f t="shared" si="0"/>
        <v>2495</v>
      </c>
    </row>
    <row r="11" spans="1:24" ht="25.5" customHeight="1">
      <c r="B11" s="398" t="s">
        <v>35</v>
      </c>
      <c r="C11" s="396"/>
      <c r="D11" s="396"/>
      <c r="E11" s="152" t="s">
        <v>37</v>
      </c>
      <c r="F11" s="153" t="s">
        <v>409</v>
      </c>
      <c r="G11" s="154" t="s">
        <v>38</v>
      </c>
      <c r="H11" s="396">
        <v>0</v>
      </c>
      <c r="I11" s="396"/>
      <c r="J11" s="138" t="s">
        <v>39</v>
      </c>
      <c r="L11" s="396"/>
      <c r="M11" s="396"/>
      <c r="N11" s="151"/>
      <c r="O11" s="155"/>
      <c r="P11" s="155"/>
      <c r="Q11" s="142">
        <f t="shared" si="0"/>
        <v>0</v>
      </c>
    </row>
    <row r="12" spans="1:24" ht="18" customHeight="1">
      <c r="B12" s="398" t="s">
        <v>14</v>
      </c>
      <c r="C12" s="148">
        <f>C8+C9</f>
        <v>224</v>
      </c>
      <c r="D12" s="148">
        <f>D8+D9</f>
        <v>27120</v>
      </c>
      <c r="E12" s="398" t="s">
        <v>40</v>
      </c>
      <c r="F12" s="393">
        <f>F9</f>
        <v>56</v>
      </c>
      <c r="G12" s="398" t="s">
        <v>41</v>
      </c>
      <c r="H12" s="396">
        <v>14082</v>
      </c>
      <c r="I12" s="396"/>
      <c r="J12" s="138" t="s">
        <v>42</v>
      </c>
      <c r="K12" s="396">
        <f>K9-K10</f>
        <v>4955</v>
      </c>
      <c r="L12" s="396">
        <f>L9-L10+L11</f>
        <v>3911</v>
      </c>
      <c r="M12" s="396">
        <f>M9-M10+M11</f>
        <v>5904</v>
      </c>
      <c r="N12" s="396">
        <f>N9-N10+N11</f>
        <v>2562</v>
      </c>
      <c r="O12" s="396">
        <f>O9-O10+O11</f>
        <v>4766</v>
      </c>
      <c r="P12" s="396">
        <f>P9-P10+P11</f>
        <v>5022</v>
      </c>
      <c r="Q12" s="142">
        <f t="shared" si="0"/>
        <v>27120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398" t="s">
        <v>45</v>
      </c>
      <c r="F13" s="393">
        <v>0</v>
      </c>
      <c r="G13" s="398" t="s">
        <v>46</v>
      </c>
      <c r="H13" s="396">
        <v>5040</v>
      </c>
      <c r="I13" s="396"/>
      <c r="J13" s="138" t="s">
        <v>47</v>
      </c>
      <c r="K13" s="396"/>
      <c r="L13" s="396"/>
      <c r="M13" s="396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398" t="s">
        <v>50</v>
      </c>
      <c r="H14" s="396">
        <v>23312</v>
      </c>
      <c r="I14" s="396"/>
      <c r="J14" s="138" t="s">
        <v>51</v>
      </c>
      <c r="K14" s="396">
        <f t="shared" ref="K14:Q14" si="1">K6</f>
        <v>10</v>
      </c>
      <c r="L14" s="396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10</v>
      </c>
      <c r="Q14" s="142">
        <f t="shared" si="1"/>
        <v>56</v>
      </c>
    </row>
    <row r="15" spans="1:24" ht="18" customHeight="1">
      <c r="B15" s="398" t="s">
        <v>52</v>
      </c>
      <c r="C15" s="144">
        <f>H15</f>
        <v>628579</v>
      </c>
      <c r="D15" s="539">
        <v>431493</v>
      </c>
      <c r="E15" s="539"/>
      <c r="F15" s="159" t="s">
        <v>53</v>
      </c>
      <c r="G15" s="398" t="s">
        <v>54</v>
      </c>
      <c r="H15" s="157">
        <f>SUM(H4:H14)</f>
        <v>628579</v>
      </c>
      <c r="I15" s="396"/>
      <c r="J15" s="138" t="s">
        <v>55</v>
      </c>
      <c r="K15" s="396">
        <v>12</v>
      </c>
      <c r="L15" s="396">
        <v>12</v>
      </c>
      <c r="M15" s="396">
        <v>18</v>
      </c>
      <c r="N15" s="151">
        <v>8</v>
      </c>
      <c r="O15" s="151">
        <v>18</v>
      </c>
      <c r="P15" s="151">
        <v>20</v>
      </c>
      <c r="Q15" s="142">
        <f>SUM(K15:P15)</f>
        <v>88</v>
      </c>
    </row>
    <row r="16" spans="1:24" ht="18" customHeight="1">
      <c r="B16" s="398" t="s">
        <v>56</v>
      </c>
      <c r="C16" s="144">
        <f>D12</f>
        <v>27120</v>
      </c>
      <c r="D16" s="539">
        <v>0</v>
      </c>
      <c r="E16" s="539"/>
      <c r="F16" s="159"/>
      <c r="G16" s="398" t="s">
        <v>57</v>
      </c>
      <c r="H16" s="160">
        <f>H15/D12</f>
        <v>23.177691740412978</v>
      </c>
      <c r="I16" s="157"/>
      <c r="J16" s="138" t="s">
        <v>58</v>
      </c>
      <c r="K16" s="13">
        <v>0</v>
      </c>
      <c r="L16" s="396"/>
      <c r="M16" s="396"/>
      <c r="N16" s="151"/>
      <c r="O16" s="151"/>
      <c r="P16" s="151"/>
      <c r="Q16" s="396"/>
    </row>
    <row r="17" spans="2:17" ht="18" customHeight="1">
      <c r="B17" s="398" t="s">
        <v>57</v>
      </c>
      <c r="C17" s="161">
        <f>H16</f>
        <v>23.177691740412978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396">
        <v>5</v>
      </c>
      <c r="O17" s="151"/>
      <c r="P17" s="151"/>
      <c r="Q17" s="396"/>
    </row>
    <row r="18" spans="2:17" ht="19.5" customHeight="1">
      <c r="B18" s="398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396">
        <v>46</v>
      </c>
      <c r="O18" s="151"/>
      <c r="P18" s="151"/>
      <c r="Q18" s="396"/>
    </row>
    <row r="19" spans="2:17" ht="18" customHeight="1">
      <c r="B19" s="164" t="s">
        <v>7</v>
      </c>
      <c r="C19" s="164" t="s">
        <v>15</v>
      </c>
      <c r="D19" s="164" t="s">
        <v>65</v>
      </c>
      <c r="E19" s="391" t="s">
        <v>7</v>
      </c>
      <c r="F19" s="391" t="s">
        <v>66</v>
      </c>
      <c r="G19" s="391" t="s">
        <v>67</v>
      </c>
      <c r="H19" s="391" t="s">
        <v>68</v>
      </c>
      <c r="I19" s="131"/>
      <c r="J19" s="138" t="s">
        <v>69</v>
      </c>
      <c r="K19" s="13">
        <v>4</v>
      </c>
      <c r="L19" s="542" t="s">
        <v>336</v>
      </c>
      <c r="M19" s="543"/>
      <c r="N19" s="147"/>
      <c r="O19" s="151"/>
      <c r="P19" s="151"/>
      <c r="Q19" s="396"/>
    </row>
    <row r="20" spans="2:17" ht="19.5" customHeight="1">
      <c r="B20" s="165" t="s">
        <v>329</v>
      </c>
      <c r="C20" s="166"/>
      <c r="D20" s="166"/>
      <c r="E20" s="398" t="s">
        <v>12</v>
      </c>
      <c r="F20" s="151">
        <v>12283</v>
      </c>
      <c r="G20" s="155">
        <f>F20-H20</f>
        <v>9788</v>
      </c>
      <c r="H20" s="151">
        <f>D7</f>
        <v>2495</v>
      </c>
      <c r="I20" s="151"/>
      <c r="J20" s="138" t="s">
        <v>71</v>
      </c>
      <c r="K20" s="13">
        <v>6</v>
      </c>
      <c r="L20" s="542" t="s">
        <v>334</v>
      </c>
      <c r="M20" s="542"/>
      <c r="N20" s="396"/>
      <c r="O20" s="151"/>
      <c r="P20" s="151"/>
      <c r="Q20" s="396"/>
    </row>
    <row r="21" spans="2:17" ht="19.5" customHeight="1">
      <c r="B21" s="165" t="s">
        <v>70</v>
      </c>
      <c r="C21" s="166"/>
      <c r="D21" s="166"/>
      <c r="E21" s="398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392" t="s">
        <v>7</v>
      </c>
      <c r="K21" s="391" t="s">
        <v>73</v>
      </c>
      <c r="L21" s="169" t="s">
        <v>67</v>
      </c>
      <c r="M21" s="392" t="s">
        <v>2</v>
      </c>
      <c r="N21" s="392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398" t="s">
        <v>14</v>
      </c>
      <c r="F22" s="170">
        <f>SUM(F20:F21)</f>
        <v>29615</v>
      </c>
      <c r="G22" s="170">
        <f>SUM(G20:G21)</f>
        <v>27120</v>
      </c>
      <c r="H22" s="170">
        <f>SUM(H20:H21)</f>
        <v>2495</v>
      </c>
      <c r="I22" s="162"/>
      <c r="J22" s="398" t="s">
        <v>75</v>
      </c>
      <c r="K22" s="147">
        <f>K9</f>
        <v>4955</v>
      </c>
      <c r="L22" s="396">
        <f>K12</f>
        <v>4955</v>
      </c>
      <c r="M22" s="397">
        <v>144706</v>
      </c>
      <c r="N22" s="160">
        <f t="shared" ref="N22:N29" si="2">M22/L22</f>
        <v>29.204036326942482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398" t="s">
        <v>78</v>
      </c>
      <c r="K23" s="147">
        <f>L9</f>
        <v>3911</v>
      </c>
      <c r="L23" s="396">
        <f>L12</f>
        <v>3911</v>
      </c>
      <c r="M23" s="397">
        <v>105729</v>
      </c>
      <c r="N23" s="160">
        <f t="shared" si="2"/>
        <v>27.033750958834059</v>
      </c>
      <c r="O23" s="159"/>
      <c r="P23" s="159"/>
      <c r="Q23" s="172"/>
    </row>
    <row r="24" spans="2:17" ht="19.5" customHeight="1">
      <c r="B24" s="165" t="s">
        <v>79</v>
      </c>
      <c r="C24" s="166">
        <v>27</v>
      </c>
      <c r="D24" s="166">
        <v>1363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398" t="s">
        <v>11</v>
      </c>
      <c r="K24" s="147">
        <f>N9</f>
        <v>2562</v>
      </c>
      <c r="L24" s="396">
        <f>N12</f>
        <v>2562</v>
      </c>
      <c r="M24" s="146">
        <v>77970</v>
      </c>
      <c r="N24" s="160">
        <f t="shared" si="2"/>
        <v>30.433255269320842</v>
      </c>
      <c r="O24" s="156"/>
      <c r="P24" s="156"/>
      <c r="Q24" s="173"/>
    </row>
    <row r="25" spans="2:17" ht="19.5" customHeight="1">
      <c r="B25" s="165" t="s">
        <v>84</v>
      </c>
      <c r="C25" s="166">
        <v>8</v>
      </c>
      <c r="D25" s="166">
        <v>1122</v>
      </c>
      <c r="E25" s="174">
        <v>29094</v>
      </c>
      <c r="F25" s="396">
        <v>706</v>
      </c>
      <c r="G25" s="175">
        <f>E25/H26</f>
        <v>5.3130021913805701</v>
      </c>
      <c r="H25" s="396">
        <v>52</v>
      </c>
      <c r="I25" s="396"/>
      <c r="J25" s="398" t="s">
        <v>10</v>
      </c>
      <c r="K25" s="147">
        <f>M9</f>
        <v>5904</v>
      </c>
      <c r="L25" s="396">
        <f>M12</f>
        <v>5904</v>
      </c>
      <c r="M25" s="176">
        <f>H15-M22-M23-M24-M26-M27</f>
        <v>172534</v>
      </c>
      <c r="N25" s="160">
        <f t="shared" si="2"/>
        <v>29.223238482384822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9592</v>
      </c>
      <c r="G26" s="180" t="s">
        <v>87</v>
      </c>
      <c r="H26" s="181">
        <v>5476</v>
      </c>
      <c r="I26" s="163" t="s">
        <v>53</v>
      </c>
      <c r="J26" s="398" t="s">
        <v>88</v>
      </c>
      <c r="K26" s="147">
        <f>P9</f>
        <v>5848</v>
      </c>
      <c r="L26" s="396">
        <f>P12</f>
        <v>5022</v>
      </c>
      <c r="M26" s="396">
        <v>64910</v>
      </c>
      <c r="N26" s="160">
        <f t="shared" si="2"/>
        <v>12.925129430505775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2495</v>
      </c>
      <c r="D27" s="166"/>
      <c r="E27" s="398" t="s">
        <v>12</v>
      </c>
      <c r="F27" s="398" t="s">
        <v>72</v>
      </c>
      <c r="G27" s="544" t="s">
        <v>90</v>
      </c>
      <c r="H27" s="544"/>
      <c r="I27" s="391"/>
      <c r="J27" s="391" t="s">
        <v>91</v>
      </c>
      <c r="K27" s="147">
        <f>O9</f>
        <v>6435</v>
      </c>
      <c r="L27" s="396">
        <f>O12</f>
        <v>4766</v>
      </c>
      <c r="M27" s="397">
        <v>62730</v>
      </c>
      <c r="N27" s="160">
        <f t="shared" si="2"/>
        <v>13.161980696600923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35</v>
      </c>
      <c r="D28" s="166"/>
      <c r="E28" s="399">
        <f>H20/F20*100</f>
        <v>20.312627208336725</v>
      </c>
      <c r="F28" s="175">
        <f>H21/F21*100</f>
        <v>0</v>
      </c>
      <c r="G28" s="545">
        <f>D7/D4*100</f>
        <v>8.4247847374641243</v>
      </c>
      <c r="H28" s="545"/>
      <c r="I28" s="396"/>
      <c r="J28" s="398" t="s">
        <v>93</v>
      </c>
      <c r="K28" s="147">
        <f>K22+K23+K24+K25</f>
        <v>17332</v>
      </c>
      <c r="L28" s="396">
        <f>SUM(L22:L25)</f>
        <v>17332</v>
      </c>
      <c r="M28" s="176">
        <f>SUM(M22:M25)</f>
        <v>500939</v>
      </c>
      <c r="N28" s="160">
        <f t="shared" si="2"/>
        <v>28.902550196168935</v>
      </c>
      <c r="O28" s="156"/>
      <c r="P28" s="156"/>
      <c r="Q28" s="398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398" t="s">
        <v>94</v>
      </c>
      <c r="K29" s="147">
        <f>K26+K27</f>
        <v>12283</v>
      </c>
      <c r="L29" s="151">
        <f>SUM(L26:L27)</f>
        <v>9788</v>
      </c>
      <c r="M29" s="396">
        <f>SUM(M26:M27)</f>
        <v>127640</v>
      </c>
      <c r="N29" s="160">
        <f t="shared" si="2"/>
        <v>13.040457703310176</v>
      </c>
      <c r="O29" s="398"/>
      <c r="P29" s="398"/>
      <c r="Q29" s="398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396"/>
      <c r="N30" s="160"/>
      <c r="O30" s="174"/>
      <c r="P30" s="398"/>
      <c r="Q30" s="398"/>
    </row>
    <row r="31" spans="2:17" ht="19.5" customHeight="1">
      <c r="J31" s="398" t="s">
        <v>327</v>
      </c>
      <c r="K31" s="188"/>
      <c r="L31" s="158">
        <f>C16</f>
        <v>27120</v>
      </c>
      <c r="M31" s="189">
        <f>C15</f>
        <v>628579</v>
      </c>
      <c r="N31" s="160">
        <f>M31/L31</f>
        <v>23.177691740412978</v>
      </c>
      <c r="O31" s="396"/>
      <c r="P31" s="396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394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395"/>
      <c r="F34" s="395"/>
      <c r="G34" s="540"/>
      <c r="H34" s="540"/>
      <c r="I34" s="540"/>
      <c r="J34" s="540"/>
      <c r="K34" s="541"/>
      <c r="L34" s="541"/>
      <c r="M34" s="541"/>
      <c r="N34" s="541"/>
      <c r="O34" s="541"/>
      <c r="P34" s="395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183699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D16" sqref="D16:E16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410</v>
      </c>
      <c r="N2" s="531"/>
      <c r="O2" s="531"/>
      <c r="P2" s="406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04" t="s">
        <v>4</v>
      </c>
      <c r="C4" s="132">
        <v>259</v>
      </c>
      <c r="D4" s="132">
        <v>29615</v>
      </c>
      <c r="E4" s="133" t="s">
        <v>5</v>
      </c>
      <c r="F4" s="409">
        <v>62</v>
      </c>
      <c r="G4" s="404" t="s">
        <v>6</v>
      </c>
      <c r="H4" s="402">
        <v>356251</v>
      </c>
      <c r="I4" s="402"/>
      <c r="J4" s="404" t="s">
        <v>7</v>
      </c>
      <c r="K4" s="404" t="s">
        <v>8</v>
      </c>
      <c r="L4" s="404" t="s">
        <v>9</v>
      </c>
      <c r="M4" s="404" t="s">
        <v>10</v>
      </c>
      <c r="N4" s="134" t="s">
        <v>11</v>
      </c>
      <c r="O4" s="134" t="s">
        <v>12</v>
      </c>
      <c r="P4" s="404" t="s">
        <v>13</v>
      </c>
      <c r="Q4" s="135" t="s">
        <v>14</v>
      </c>
    </row>
    <row r="5" spans="1:24" ht="24.75" customHeight="1">
      <c r="A5" s="136"/>
      <c r="B5" s="404" t="s">
        <v>7</v>
      </c>
      <c r="C5" s="404" t="s">
        <v>15</v>
      </c>
      <c r="D5" s="404" t="s">
        <v>16</v>
      </c>
      <c r="E5" s="404" t="s">
        <v>17</v>
      </c>
      <c r="F5" s="137">
        <v>8</v>
      </c>
      <c r="G5" s="404" t="s">
        <v>18</v>
      </c>
      <c r="H5" s="402">
        <v>249270</v>
      </c>
      <c r="I5" s="402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04" t="s">
        <v>20</v>
      </c>
      <c r="C6" s="143"/>
      <c r="D6" s="143"/>
      <c r="E6" s="404" t="s">
        <v>21</v>
      </c>
      <c r="F6" s="144">
        <f>F4-F5</f>
        <v>54</v>
      </c>
      <c r="G6" s="404" t="s">
        <v>22</v>
      </c>
      <c r="H6" s="402">
        <v>917</v>
      </c>
      <c r="I6" s="402"/>
      <c r="J6" s="138" t="s">
        <v>23</v>
      </c>
      <c r="K6" s="403">
        <v>10</v>
      </c>
      <c r="L6" s="403">
        <v>8</v>
      </c>
      <c r="M6" s="402">
        <v>13</v>
      </c>
      <c r="N6" s="145">
        <v>5</v>
      </c>
      <c r="O6" s="146">
        <v>9</v>
      </c>
      <c r="P6" s="146">
        <v>9</v>
      </c>
      <c r="Q6" s="142">
        <f t="shared" si="0"/>
        <v>54</v>
      </c>
    </row>
    <row r="7" spans="1:24" ht="18.75">
      <c r="B7" s="134" t="s">
        <v>24</v>
      </c>
      <c r="C7" s="402">
        <v>54</v>
      </c>
      <c r="D7" s="402">
        <v>3711</v>
      </c>
      <c r="E7" s="404" t="s">
        <v>25</v>
      </c>
      <c r="F7" s="409">
        <v>0</v>
      </c>
      <c r="G7" s="404" t="s">
        <v>26</v>
      </c>
      <c r="H7" s="402">
        <v>780</v>
      </c>
      <c r="I7" s="402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04" t="s">
        <v>28</v>
      </c>
      <c r="C8" s="148">
        <f>C4-C7</f>
        <v>205</v>
      </c>
      <c r="D8" s="148">
        <f>D4-D7</f>
        <v>25904</v>
      </c>
      <c r="E8" s="404" t="s">
        <v>29</v>
      </c>
      <c r="F8" s="144">
        <v>0</v>
      </c>
      <c r="G8" s="404" t="s">
        <v>30</v>
      </c>
      <c r="H8" s="402">
        <v>10740</v>
      </c>
      <c r="I8" s="402"/>
      <c r="J8" s="138" t="s">
        <v>31</v>
      </c>
      <c r="K8" s="403">
        <v>0</v>
      </c>
      <c r="L8" s="403">
        <v>0</v>
      </c>
      <c r="M8" s="403">
        <v>0</v>
      </c>
      <c r="N8" s="146">
        <v>0</v>
      </c>
      <c r="O8" s="146">
        <v>31</v>
      </c>
      <c r="P8" s="146">
        <v>23</v>
      </c>
      <c r="Q8" s="149">
        <f t="shared" si="0"/>
        <v>54</v>
      </c>
    </row>
    <row r="9" spans="1:24" ht="18" customHeight="1">
      <c r="B9" s="404" t="s">
        <v>25</v>
      </c>
      <c r="C9" s="402"/>
      <c r="D9" s="402"/>
      <c r="E9" s="404" t="s">
        <v>14</v>
      </c>
      <c r="F9" s="409">
        <f>SUM(F6:F8)</f>
        <v>54</v>
      </c>
      <c r="G9" s="404" t="s">
        <v>32</v>
      </c>
      <c r="H9" s="402">
        <v>495</v>
      </c>
      <c r="I9" s="402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04" t="s">
        <v>29</v>
      </c>
      <c r="C10" s="402"/>
      <c r="D10" s="402"/>
      <c r="E10" s="404" t="s">
        <v>34</v>
      </c>
      <c r="F10" s="144">
        <v>69</v>
      </c>
      <c r="G10" s="404" t="s">
        <v>35</v>
      </c>
      <c r="H10" s="402">
        <f>SUM(N17:N20)</f>
        <v>53</v>
      </c>
      <c r="I10" s="402"/>
      <c r="J10" s="138" t="s">
        <v>36</v>
      </c>
      <c r="K10" s="402"/>
      <c r="L10" s="402"/>
      <c r="M10" s="402"/>
      <c r="N10" s="151"/>
      <c r="O10" s="151">
        <v>2321</v>
      </c>
      <c r="P10" s="151">
        <v>1390</v>
      </c>
      <c r="Q10" s="142">
        <f t="shared" si="0"/>
        <v>3711</v>
      </c>
    </row>
    <row r="11" spans="1:24" ht="25.5" customHeight="1">
      <c r="B11" s="404" t="s">
        <v>35</v>
      </c>
      <c r="C11" s="402"/>
      <c r="D11" s="402"/>
      <c r="E11" s="152" t="s">
        <v>37</v>
      </c>
      <c r="F11" s="153" t="s">
        <v>411</v>
      </c>
      <c r="G11" s="154" t="s">
        <v>38</v>
      </c>
      <c r="H11" s="402">
        <v>0</v>
      </c>
      <c r="I11" s="402"/>
      <c r="J11" s="138" t="s">
        <v>39</v>
      </c>
      <c r="L11" s="402"/>
      <c r="M11" s="402"/>
      <c r="N11" s="151"/>
      <c r="O11" s="155"/>
      <c r="P11" s="155"/>
      <c r="Q11" s="142">
        <f t="shared" si="0"/>
        <v>0</v>
      </c>
    </row>
    <row r="12" spans="1:24" ht="18" customHeight="1">
      <c r="B12" s="404" t="s">
        <v>14</v>
      </c>
      <c r="C12" s="148">
        <f>C8+C9</f>
        <v>205</v>
      </c>
      <c r="D12" s="148">
        <f>D8+D9</f>
        <v>25904</v>
      </c>
      <c r="E12" s="404" t="s">
        <v>40</v>
      </c>
      <c r="F12" s="409">
        <f>F9</f>
        <v>54</v>
      </c>
      <c r="G12" s="404" t="s">
        <v>41</v>
      </c>
      <c r="H12" s="402">
        <v>12481</v>
      </c>
      <c r="I12" s="402"/>
      <c r="J12" s="138" t="s">
        <v>42</v>
      </c>
      <c r="K12" s="402">
        <f>K9-K10</f>
        <v>4955</v>
      </c>
      <c r="L12" s="402">
        <f>L9-L10+L11</f>
        <v>3911</v>
      </c>
      <c r="M12" s="402">
        <f>M9-M10+M11</f>
        <v>5904</v>
      </c>
      <c r="N12" s="402">
        <f>N9-N10+N11</f>
        <v>2562</v>
      </c>
      <c r="O12" s="402">
        <f>O9-O10+O11</f>
        <v>4114</v>
      </c>
      <c r="P12" s="402">
        <f>P9-P10+P11</f>
        <v>4458</v>
      </c>
      <c r="Q12" s="142">
        <f t="shared" si="0"/>
        <v>25904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04" t="s">
        <v>45</v>
      </c>
      <c r="F13" s="409">
        <v>0</v>
      </c>
      <c r="G13" s="404" t="s">
        <v>46</v>
      </c>
      <c r="H13" s="402">
        <v>5115</v>
      </c>
      <c r="I13" s="402"/>
      <c r="J13" s="138" t="s">
        <v>47</v>
      </c>
      <c r="K13" s="402"/>
      <c r="L13" s="402"/>
      <c r="M13" s="402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04" t="s">
        <v>50</v>
      </c>
      <c r="H14" s="402">
        <v>24031</v>
      </c>
      <c r="I14" s="402"/>
      <c r="J14" s="138" t="s">
        <v>51</v>
      </c>
      <c r="K14" s="402">
        <f t="shared" ref="K14:Q14" si="1">K6</f>
        <v>10</v>
      </c>
      <c r="L14" s="402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9</v>
      </c>
      <c r="Q14" s="142">
        <f t="shared" si="1"/>
        <v>54</v>
      </c>
    </row>
    <row r="15" spans="1:24" ht="18" customHeight="1">
      <c r="B15" s="404" t="s">
        <v>52</v>
      </c>
      <c r="C15" s="144">
        <f>H15</f>
        <v>660133</v>
      </c>
      <c r="D15" s="539">
        <v>445965</v>
      </c>
      <c r="E15" s="539"/>
      <c r="F15" s="159" t="s">
        <v>53</v>
      </c>
      <c r="G15" s="404" t="s">
        <v>54</v>
      </c>
      <c r="H15" s="157">
        <f>SUM(H4:H14)</f>
        <v>660133</v>
      </c>
      <c r="I15" s="402"/>
      <c r="J15" s="138" t="s">
        <v>55</v>
      </c>
      <c r="K15" s="402">
        <v>12</v>
      </c>
      <c r="L15" s="402">
        <v>12</v>
      </c>
      <c r="M15" s="402">
        <v>18</v>
      </c>
      <c r="N15" s="151">
        <v>8</v>
      </c>
      <c r="O15" s="151">
        <v>16</v>
      </c>
      <c r="P15" s="151">
        <v>18</v>
      </c>
      <c r="Q15" s="142">
        <f>SUM(K15:P15)</f>
        <v>84</v>
      </c>
    </row>
    <row r="16" spans="1:24" ht="18" customHeight="1">
      <c r="B16" s="404" t="s">
        <v>56</v>
      </c>
      <c r="C16" s="144">
        <f>D12</f>
        <v>25904</v>
      </c>
      <c r="D16" s="539">
        <v>0</v>
      </c>
      <c r="E16" s="539"/>
      <c r="F16" s="159"/>
      <c r="G16" s="404" t="s">
        <v>57</v>
      </c>
      <c r="H16" s="160">
        <f>H15/D12</f>
        <v>25.483824891908586</v>
      </c>
      <c r="I16" s="157"/>
      <c r="J16" s="138" t="s">
        <v>58</v>
      </c>
      <c r="K16" s="13">
        <v>0</v>
      </c>
      <c r="L16" s="402"/>
      <c r="M16" s="402"/>
      <c r="N16" s="151"/>
      <c r="O16" s="151"/>
      <c r="P16" s="151"/>
      <c r="Q16" s="402"/>
    </row>
    <row r="17" spans="2:17" ht="18" customHeight="1">
      <c r="B17" s="404" t="s">
        <v>57</v>
      </c>
      <c r="C17" s="161">
        <f>H16</f>
        <v>25.483824891908586</v>
      </c>
      <c r="D17" s="159" t="s">
        <v>59</v>
      </c>
      <c r="E17" s="159"/>
      <c r="F17" s="159"/>
      <c r="I17" s="160"/>
      <c r="J17" s="138" t="s">
        <v>328</v>
      </c>
      <c r="K17" s="13">
        <v>5</v>
      </c>
      <c r="L17" s="528" t="s">
        <v>60</v>
      </c>
      <c r="M17" s="528"/>
      <c r="N17" s="402">
        <v>20</v>
      </c>
      <c r="O17" s="151"/>
      <c r="P17" s="151"/>
      <c r="Q17" s="402"/>
    </row>
    <row r="18" spans="2:17" ht="19.5" customHeight="1">
      <c r="B18" s="404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02">
        <v>33</v>
      </c>
      <c r="O18" s="151"/>
      <c r="P18" s="151"/>
      <c r="Q18" s="402"/>
    </row>
    <row r="19" spans="2:17" ht="18" customHeight="1">
      <c r="B19" s="164" t="s">
        <v>7</v>
      </c>
      <c r="C19" s="164" t="s">
        <v>15</v>
      </c>
      <c r="D19" s="164" t="s">
        <v>65</v>
      </c>
      <c r="E19" s="407" t="s">
        <v>7</v>
      </c>
      <c r="F19" s="407" t="s">
        <v>66</v>
      </c>
      <c r="G19" s="407" t="s">
        <v>67</v>
      </c>
      <c r="H19" s="407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402"/>
    </row>
    <row r="20" spans="2:17" ht="19.5" customHeight="1">
      <c r="B20" s="165" t="s">
        <v>329</v>
      </c>
      <c r="C20" s="166"/>
      <c r="D20" s="166"/>
      <c r="E20" s="404" t="s">
        <v>12</v>
      </c>
      <c r="F20" s="151">
        <v>12283</v>
      </c>
      <c r="G20" s="155">
        <f>F20-H20</f>
        <v>8572</v>
      </c>
      <c r="H20" s="151">
        <f>D7</f>
        <v>3711</v>
      </c>
      <c r="I20" s="151"/>
      <c r="J20" s="138" t="s">
        <v>71</v>
      </c>
      <c r="K20" s="13">
        <v>4</v>
      </c>
      <c r="L20" s="542" t="s">
        <v>334</v>
      </c>
      <c r="M20" s="542"/>
      <c r="N20" s="402"/>
      <c r="O20" s="151"/>
      <c r="P20" s="151"/>
      <c r="Q20" s="402"/>
    </row>
    <row r="21" spans="2:17" ht="19.5" customHeight="1">
      <c r="B21" s="165" t="s">
        <v>70</v>
      </c>
      <c r="C21" s="166"/>
      <c r="D21" s="166"/>
      <c r="E21" s="404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408" t="s">
        <v>7</v>
      </c>
      <c r="K21" s="407" t="s">
        <v>73</v>
      </c>
      <c r="L21" s="169" t="s">
        <v>67</v>
      </c>
      <c r="M21" s="408" t="s">
        <v>2</v>
      </c>
      <c r="N21" s="408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04" t="s">
        <v>14</v>
      </c>
      <c r="F22" s="170">
        <f>SUM(F20:F21)</f>
        <v>29615</v>
      </c>
      <c r="G22" s="170">
        <f>SUM(G20:G21)</f>
        <v>25904</v>
      </c>
      <c r="H22" s="170">
        <f>SUM(H20:H21)</f>
        <v>3711</v>
      </c>
      <c r="I22" s="162"/>
      <c r="J22" s="404" t="s">
        <v>75</v>
      </c>
      <c r="K22" s="147">
        <f>K9</f>
        <v>4955</v>
      </c>
      <c r="L22" s="402">
        <f>K12</f>
        <v>4955</v>
      </c>
      <c r="M22" s="403">
        <v>141315</v>
      </c>
      <c r="N22" s="160">
        <f t="shared" ref="N22:N29" si="2">M22/L22</f>
        <v>28.519677093844603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04" t="s">
        <v>78</v>
      </c>
      <c r="K23" s="147">
        <f>L9</f>
        <v>3911</v>
      </c>
      <c r="L23" s="402">
        <f>L12</f>
        <v>3911</v>
      </c>
      <c r="M23" s="403">
        <v>113606</v>
      </c>
      <c r="N23" s="160">
        <f t="shared" si="2"/>
        <v>29.047813858348249</v>
      </c>
      <c r="O23" s="159"/>
      <c r="P23" s="159"/>
      <c r="Q23" s="172"/>
    </row>
    <row r="24" spans="2:17" ht="19.5" customHeight="1">
      <c r="B24" s="165" t="s">
        <v>79</v>
      </c>
      <c r="C24" s="166">
        <v>37</v>
      </c>
      <c r="D24" s="166">
        <v>1689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04" t="s">
        <v>11</v>
      </c>
      <c r="K24" s="147">
        <f>N9</f>
        <v>2562</v>
      </c>
      <c r="L24" s="402">
        <f>N12</f>
        <v>2562</v>
      </c>
      <c r="M24" s="146">
        <v>103126</v>
      </c>
      <c r="N24" s="160">
        <f t="shared" si="2"/>
        <v>40.252146760343479</v>
      </c>
      <c r="O24" s="156"/>
      <c r="P24" s="156"/>
      <c r="Q24" s="173"/>
    </row>
    <row r="25" spans="2:17" ht="19.5" customHeight="1">
      <c r="B25" s="165" t="s">
        <v>84</v>
      </c>
      <c r="C25" s="166">
        <v>17</v>
      </c>
      <c r="D25" s="166">
        <v>2012</v>
      </c>
      <c r="E25" s="174">
        <v>25698</v>
      </c>
      <c r="F25" s="402">
        <v>623</v>
      </c>
      <c r="G25" s="175">
        <v>5.24</v>
      </c>
      <c r="H25" s="402">
        <v>46</v>
      </c>
      <c r="I25" s="402"/>
      <c r="J25" s="404" t="s">
        <v>10</v>
      </c>
      <c r="K25" s="147">
        <f>M9</f>
        <v>5904</v>
      </c>
      <c r="L25" s="402">
        <f>M12</f>
        <v>5904</v>
      </c>
      <c r="M25" s="176">
        <f>H15-M22-M23-M24-M26-M27</f>
        <v>178150</v>
      </c>
      <c r="N25" s="160">
        <f t="shared" si="2"/>
        <v>30.174457994579946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9279</v>
      </c>
      <c r="G26" s="180" t="s">
        <v>87</v>
      </c>
      <c r="H26" s="181">
        <v>4902</v>
      </c>
      <c r="I26" s="163" t="s">
        <v>53</v>
      </c>
      <c r="J26" s="404" t="s">
        <v>88</v>
      </c>
      <c r="K26" s="147">
        <f>P9</f>
        <v>5848</v>
      </c>
      <c r="L26" s="402">
        <f>P12</f>
        <v>4458</v>
      </c>
      <c r="M26" s="402">
        <v>76454</v>
      </c>
      <c r="N26" s="160">
        <f t="shared" si="2"/>
        <v>17.149842978914311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3711</v>
      </c>
      <c r="D27" s="166"/>
      <c r="E27" s="404" t="s">
        <v>12</v>
      </c>
      <c r="F27" s="404" t="s">
        <v>72</v>
      </c>
      <c r="G27" s="544" t="s">
        <v>90</v>
      </c>
      <c r="H27" s="544"/>
      <c r="I27" s="407"/>
      <c r="J27" s="407" t="s">
        <v>91</v>
      </c>
      <c r="K27" s="147">
        <f>O9</f>
        <v>6435</v>
      </c>
      <c r="L27" s="402">
        <f>O12</f>
        <v>4114</v>
      </c>
      <c r="M27" s="403">
        <v>47482</v>
      </c>
      <c r="N27" s="160">
        <f t="shared" si="2"/>
        <v>11.541565386485173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54</v>
      </c>
      <c r="D28" s="166"/>
      <c r="E28" s="405">
        <f>H20/F20*100</f>
        <v>30.212488805666364</v>
      </c>
      <c r="F28" s="175">
        <f>H21/F21*100</f>
        <v>0</v>
      </c>
      <c r="G28" s="545">
        <f>D7/D4*100</f>
        <v>12.530812088468682</v>
      </c>
      <c r="H28" s="545"/>
      <c r="I28" s="402"/>
      <c r="J28" s="404" t="s">
        <v>93</v>
      </c>
      <c r="K28" s="147">
        <f>K22+K23+K24+K25</f>
        <v>17332</v>
      </c>
      <c r="L28" s="402">
        <f>SUM(L22:L25)</f>
        <v>17332</v>
      </c>
      <c r="M28" s="176">
        <f>SUM(M22:M25)</f>
        <v>536197</v>
      </c>
      <c r="N28" s="160">
        <f t="shared" si="2"/>
        <v>30.936822063235635</v>
      </c>
      <c r="O28" s="156"/>
      <c r="P28" s="156"/>
      <c r="Q28" s="404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04" t="s">
        <v>94</v>
      </c>
      <c r="K29" s="147">
        <f>K26+K27</f>
        <v>12283</v>
      </c>
      <c r="L29" s="151">
        <f>SUM(L26:L27)</f>
        <v>8572</v>
      </c>
      <c r="M29" s="402">
        <f>SUM(M26:M27)</f>
        <v>123936</v>
      </c>
      <c r="N29" s="160">
        <f t="shared" si="2"/>
        <v>14.458236117592161</v>
      </c>
      <c r="O29" s="404"/>
      <c r="P29" s="404"/>
      <c r="Q29" s="404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02"/>
      <c r="N30" s="160"/>
      <c r="O30" s="174"/>
      <c r="P30" s="404"/>
      <c r="Q30" s="404"/>
    </row>
    <row r="31" spans="2:17" ht="19.5" customHeight="1">
      <c r="J31" s="404" t="s">
        <v>327</v>
      </c>
      <c r="K31" s="188"/>
      <c r="L31" s="158">
        <f>C16</f>
        <v>25904</v>
      </c>
      <c r="M31" s="189">
        <f>C15</f>
        <v>660133</v>
      </c>
      <c r="N31" s="160">
        <f>M31/L31</f>
        <v>25.483824891908586</v>
      </c>
      <c r="O31" s="402"/>
      <c r="P31" s="402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00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01"/>
      <c r="F34" s="401"/>
      <c r="G34" s="540"/>
      <c r="H34" s="540"/>
      <c r="I34" s="540"/>
      <c r="J34" s="540"/>
      <c r="K34" s="541"/>
      <c r="L34" s="541"/>
      <c r="M34" s="541"/>
      <c r="N34" s="541"/>
      <c r="O34" s="541"/>
      <c r="P34" s="401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216732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K28" sqref="K28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412</v>
      </c>
      <c r="N2" s="531"/>
      <c r="O2" s="531"/>
      <c r="P2" s="410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18" t="s">
        <v>4</v>
      </c>
      <c r="C4" s="132">
        <v>259</v>
      </c>
      <c r="D4" s="132">
        <v>29615</v>
      </c>
      <c r="E4" s="133" t="s">
        <v>5</v>
      </c>
      <c r="F4" s="413">
        <v>62</v>
      </c>
      <c r="G4" s="418" t="s">
        <v>6</v>
      </c>
      <c r="H4" s="416">
        <v>385991</v>
      </c>
      <c r="I4" s="416"/>
      <c r="J4" s="418" t="s">
        <v>7</v>
      </c>
      <c r="K4" s="418" t="s">
        <v>8</v>
      </c>
      <c r="L4" s="418" t="s">
        <v>9</v>
      </c>
      <c r="M4" s="418" t="s">
        <v>10</v>
      </c>
      <c r="N4" s="134" t="s">
        <v>11</v>
      </c>
      <c r="O4" s="134" t="s">
        <v>12</v>
      </c>
      <c r="P4" s="418" t="s">
        <v>13</v>
      </c>
      <c r="Q4" s="135" t="s">
        <v>14</v>
      </c>
    </row>
    <row r="5" spans="1:24" ht="24.75" customHeight="1">
      <c r="A5" s="136"/>
      <c r="B5" s="418" t="s">
        <v>7</v>
      </c>
      <c r="C5" s="418" t="s">
        <v>15</v>
      </c>
      <c r="D5" s="418" t="s">
        <v>16</v>
      </c>
      <c r="E5" s="418" t="s">
        <v>17</v>
      </c>
      <c r="F5" s="137">
        <v>14</v>
      </c>
      <c r="G5" s="418" t="s">
        <v>18</v>
      </c>
      <c r="H5" s="416">
        <v>256106</v>
      </c>
      <c r="I5" s="416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18" t="s">
        <v>20</v>
      </c>
      <c r="C6" s="143">
        <v>64</v>
      </c>
      <c r="D6" s="143">
        <v>2203</v>
      </c>
      <c r="E6" s="418" t="s">
        <v>21</v>
      </c>
      <c r="F6" s="144">
        <f>F4-F5</f>
        <v>48</v>
      </c>
      <c r="G6" s="418" t="s">
        <v>22</v>
      </c>
      <c r="H6" s="416">
        <v>0</v>
      </c>
      <c r="I6" s="416"/>
      <c r="J6" s="138" t="s">
        <v>23</v>
      </c>
      <c r="K6" s="417">
        <v>10</v>
      </c>
      <c r="L6" s="417">
        <v>8</v>
      </c>
      <c r="M6" s="416">
        <v>13</v>
      </c>
      <c r="N6" s="145">
        <v>5</v>
      </c>
      <c r="O6" s="146">
        <v>5</v>
      </c>
      <c r="P6" s="146">
        <v>7</v>
      </c>
      <c r="Q6" s="142">
        <f t="shared" si="0"/>
        <v>48</v>
      </c>
    </row>
    <row r="7" spans="1:24" ht="18.75">
      <c r="B7" s="134" t="s">
        <v>24</v>
      </c>
      <c r="C7" s="416">
        <v>109</v>
      </c>
      <c r="D7" s="416">
        <v>6525</v>
      </c>
      <c r="E7" s="418" t="s">
        <v>25</v>
      </c>
      <c r="F7" s="413">
        <v>0</v>
      </c>
      <c r="G7" s="418" t="s">
        <v>26</v>
      </c>
      <c r="H7" s="416">
        <v>450</v>
      </c>
      <c r="I7" s="416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18" t="s">
        <v>28</v>
      </c>
      <c r="C8" s="148">
        <f>C4-C7</f>
        <v>150</v>
      </c>
      <c r="D8" s="148">
        <f>D4-D7</f>
        <v>23090</v>
      </c>
      <c r="E8" s="418" t="s">
        <v>29</v>
      </c>
      <c r="F8" s="144">
        <v>0</v>
      </c>
      <c r="G8" s="418" t="s">
        <v>30</v>
      </c>
      <c r="H8" s="416">
        <v>0</v>
      </c>
      <c r="I8" s="416"/>
      <c r="J8" s="138" t="s">
        <v>31</v>
      </c>
      <c r="K8" s="417">
        <v>0</v>
      </c>
      <c r="L8" s="417">
        <v>0</v>
      </c>
      <c r="M8" s="417">
        <v>0</v>
      </c>
      <c r="N8" s="146">
        <v>0</v>
      </c>
      <c r="O8" s="146">
        <v>64</v>
      </c>
      <c r="P8" s="146">
        <v>45</v>
      </c>
      <c r="Q8" s="149">
        <f t="shared" si="0"/>
        <v>109</v>
      </c>
    </row>
    <row r="9" spans="1:24" ht="18" customHeight="1">
      <c r="B9" s="418" t="s">
        <v>25</v>
      </c>
      <c r="C9" s="416"/>
      <c r="D9" s="416"/>
      <c r="E9" s="418" t="s">
        <v>14</v>
      </c>
      <c r="F9" s="413">
        <f>SUM(F6:F8)</f>
        <v>48</v>
      </c>
      <c r="G9" s="418" t="s">
        <v>32</v>
      </c>
      <c r="H9" s="416">
        <v>663</v>
      </c>
      <c r="I9" s="416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18" t="s">
        <v>29</v>
      </c>
      <c r="C10" s="416"/>
      <c r="D10" s="416"/>
      <c r="E10" s="418" t="s">
        <v>34</v>
      </c>
      <c r="F10" s="144">
        <v>69</v>
      </c>
      <c r="G10" s="418" t="s">
        <v>35</v>
      </c>
      <c r="H10" s="416">
        <f>SUM(N17:N20)</f>
        <v>0</v>
      </c>
      <c r="I10" s="416"/>
      <c r="J10" s="138" t="s">
        <v>36</v>
      </c>
      <c r="K10" s="416"/>
      <c r="L10" s="416"/>
      <c r="M10" s="416"/>
      <c r="N10" s="151"/>
      <c r="O10" s="151">
        <v>3813</v>
      </c>
      <c r="P10" s="151">
        <v>2712</v>
      </c>
      <c r="Q10" s="142">
        <f t="shared" si="0"/>
        <v>6525</v>
      </c>
    </row>
    <row r="11" spans="1:24" ht="25.5" customHeight="1">
      <c r="B11" s="418" t="s">
        <v>35</v>
      </c>
      <c r="C11" s="416"/>
      <c r="D11" s="416"/>
      <c r="E11" s="152" t="s">
        <v>37</v>
      </c>
      <c r="F11" s="153" t="s">
        <v>413</v>
      </c>
      <c r="G11" s="154" t="s">
        <v>38</v>
      </c>
      <c r="H11" s="416">
        <v>0</v>
      </c>
      <c r="I11" s="416"/>
      <c r="J11" s="138" t="s">
        <v>39</v>
      </c>
      <c r="L11" s="416"/>
      <c r="M11" s="416"/>
      <c r="N11" s="151"/>
      <c r="O11" s="155"/>
      <c r="P11" s="155"/>
      <c r="Q11" s="142">
        <f t="shared" si="0"/>
        <v>0</v>
      </c>
    </row>
    <row r="12" spans="1:24" ht="18" customHeight="1">
      <c r="B12" s="418" t="s">
        <v>14</v>
      </c>
      <c r="C12" s="148">
        <f>C8+C9</f>
        <v>150</v>
      </c>
      <c r="D12" s="148">
        <f>D8+D9</f>
        <v>23090</v>
      </c>
      <c r="E12" s="418" t="s">
        <v>40</v>
      </c>
      <c r="F12" s="413">
        <f>F9</f>
        <v>48</v>
      </c>
      <c r="G12" s="418" t="s">
        <v>41</v>
      </c>
      <c r="H12" s="416">
        <v>10901</v>
      </c>
      <c r="I12" s="416"/>
      <c r="J12" s="138" t="s">
        <v>42</v>
      </c>
      <c r="K12" s="416">
        <f>K9-K10</f>
        <v>4955</v>
      </c>
      <c r="L12" s="416">
        <f>L9-L10+L11</f>
        <v>3911</v>
      </c>
      <c r="M12" s="416">
        <f>M9-M10+M11</f>
        <v>5904</v>
      </c>
      <c r="N12" s="416">
        <f>N9-N10+N11</f>
        <v>2562</v>
      </c>
      <c r="O12" s="416">
        <f>O9-O10+O11</f>
        <v>2622</v>
      </c>
      <c r="P12" s="416">
        <f>P9-P10+P11</f>
        <v>3136</v>
      </c>
      <c r="Q12" s="142">
        <f t="shared" si="0"/>
        <v>23090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18" t="s">
        <v>45</v>
      </c>
      <c r="F13" s="413">
        <v>8</v>
      </c>
      <c r="G13" s="418" t="s">
        <v>46</v>
      </c>
      <c r="H13" s="416">
        <v>4865</v>
      </c>
      <c r="I13" s="416"/>
      <c r="J13" s="138" t="s">
        <v>47</v>
      </c>
      <c r="K13" s="416"/>
      <c r="L13" s="416"/>
      <c r="M13" s="416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18" t="s">
        <v>50</v>
      </c>
      <c r="H14" s="416">
        <v>23699</v>
      </c>
      <c r="I14" s="416"/>
      <c r="J14" s="138" t="s">
        <v>51</v>
      </c>
      <c r="K14" s="416">
        <f t="shared" ref="K14:Q14" si="1">K6</f>
        <v>10</v>
      </c>
      <c r="L14" s="416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5</v>
      </c>
      <c r="P14" s="158">
        <f t="shared" si="1"/>
        <v>7</v>
      </c>
      <c r="Q14" s="142">
        <f t="shared" si="1"/>
        <v>48</v>
      </c>
    </row>
    <row r="15" spans="1:24" ht="18" customHeight="1">
      <c r="B15" s="418" t="s">
        <v>52</v>
      </c>
      <c r="C15" s="144">
        <f>H15</f>
        <v>682675</v>
      </c>
      <c r="D15" s="539">
        <v>432830</v>
      </c>
      <c r="E15" s="539"/>
      <c r="F15" s="159" t="s">
        <v>53</v>
      </c>
      <c r="G15" s="418" t="s">
        <v>54</v>
      </c>
      <c r="H15" s="157">
        <f>SUM(H4:H14)</f>
        <v>682675</v>
      </c>
      <c r="I15" s="416"/>
      <c r="J15" s="138" t="s">
        <v>55</v>
      </c>
      <c r="K15" s="416">
        <v>12</v>
      </c>
      <c r="L15" s="416">
        <v>12</v>
      </c>
      <c r="M15" s="416">
        <v>18</v>
      </c>
      <c r="N15" s="151">
        <v>8</v>
      </c>
      <c r="O15" s="151">
        <v>9</v>
      </c>
      <c r="P15" s="151">
        <v>13</v>
      </c>
      <c r="Q15" s="142">
        <f>SUM(K15:P15)</f>
        <v>72</v>
      </c>
    </row>
    <row r="16" spans="1:24" ht="18" customHeight="1">
      <c r="B16" s="418" t="s">
        <v>56</v>
      </c>
      <c r="C16" s="144">
        <f>D12</f>
        <v>23090</v>
      </c>
      <c r="D16" s="539">
        <v>0</v>
      </c>
      <c r="E16" s="539"/>
      <c r="F16" s="159"/>
      <c r="G16" s="418" t="s">
        <v>57</v>
      </c>
      <c r="H16" s="160">
        <f>H15/D12</f>
        <v>29.565829363360763</v>
      </c>
      <c r="I16" s="157"/>
      <c r="J16" s="138" t="s">
        <v>58</v>
      </c>
      <c r="K16" s="13">
        <v>0</v>
      </c>
      <c r="L16" s="416"/>
      <c r="M16" s="416"/>
      <c r="N16" s="151"/>
      <c r="O16" s="151"/>
      <c r="P16" s="151"/>
      <c r="Q16" s="416"/>
    </row>
    <row r="17" spans="2:17" ht="18" customHeight="1">
      <c r="B17" s="418" t="s">
        <v>57</v>
      </c>
      <c r="C17" s="161">
        <f>H16</f>
        <v>29.565829363360763</v>
      </c>
      <c r="D17" s="159" t="s">
        <v>59</v>
      </c>
      <c r="E17" s="159"/>
      <c r="F17" s="159"/>
      <c r="I17" s="160"/>
      <c r="J17" s="138" t="s">
        <v>328</v>
      </c>
      <c r="K17" s="13">
        <v>5</v>
      </c>
      <c r="L17" s="528" t="s">
        <v>60</v>
      </c>
      <c r="M17" s="528"/>
      <c r="N17" s="416"/>
      <c r="O17" s="151"/>
      <c r="P17" s="151"/>
      <c r="Q17" s="416"/>
    </row>
    <row r="18" spans="2:17" ht="19.5" customHeight="1">
      <c r="B18" s="418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16"/>
      <c r="O18" s="151"/>
      <c r="P18" s="151"/>
      <c r="Q18" s="416"/>
    </row>
    <row r="19" spans="2:17" ht="18" customHeight="1">
      <c r="B19" s="164" t="s">
        <v>7</v>
      </c>
      <c r="C19" s="164" t="s">
        <v>15</v>
      </c>
      <c r="D19" s="164" t="s">
        <v>65</v>
      </c>
      <c r="E19" s="411" t="s">
        <v>7</v>
      </c>
      <c r="F19" s="411" t="s">
        <v>66</v>
      </c>
      <c r="G19" s="411" t="s">
        <v>67</v>
      </c>
      <c r="H19" s="411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416"/>
    </row>
    <row r="20" spans="2:17" ht="19.5" customHeight="1">
      <c r="B20" s="165" t="s">
        <v>329</v>
      </c>
      <c r="C20" s="166"/>
      <c r="D20" s="166"/>
      <c r="E20" s="418" t="s">
        <v>12</v>
      </c>
      <c r="F20" s="151">
        <v>12283</v>
      </c>
      <c r="G20" s="155">
        <f>F20-H20</f>
        <v>5758</v>
      </c>
      <c r="H20" s="151">
        <f>D7</f>
        <v>6525</v>
      </c>
      <c r="I20" s="151"/>
      <c r="J20" s="138" t="s">
        <v>71</v>
      </c>
      <c r="K20" s="13">
        <v>5</v>
      </c>
      <c r="L20" s="542" t="s">
        <v>334</v>
      </c>
      <c r="M20" s="542"/>
      <c r="N20" s="416"/>
      <c r="O20" s="151"/>
      <c r="P20" s="151"/>
      <c r="Q20" s="416"/>
    </row>
    <row r="21" spans="2:17" ht="19.5" customHeight="1">
      <c r="B21" s="165" t="s">
        <v>70</v>
      </c>
      <c r="C21" s="166"/>
      <c r="D21" s="166"/>
      <c r="E21" s="418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412" t="s">
        <v>7</v>
      </c>
      <c r="K21" s="411" t="s">
        <v>73</v>
      </c>
      <c r="L21" s="169" t="s">
        <v>67</v>
      </c>
      <c r="M21" s="412" t="s">
        <v>2</v>
      </c>
      <c r="N21" s="412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18" t="s">
        <v>14</v>
      </c>
      <c r="F22" s="170">
        <f>SUM(F20:F21)</f>
        <v>29615</v>
      </c>
      <c r="G22" s="170">
        <f>SUM(G20:G21)</f>
        <v>23090</v>
      </c>
      <c r="H22" s="170">
        <f>SUM(H20:H21)</f>
        <v>6525</v>
      </c>
      <c r="I22" s="162"/>
      <c r="J22" s="418" t="s">
        <v>75</v>
      </c>
      <c r="K22" s="147">
        <f>K9</f>
        <v>4955</v>
      </c>
      <c r="L22" s="416">
        <f>K12</f>
        <v>4955</v>
      </c>
      <c r="M22" s="417">
        <v>167590</v>
      </c>
      <c r="N22" s="160">
        <f t="shared" ref="N22:N29" si="2">M22/L22</f>
        <v>33.822401614530776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18" t="s">
        <v>78</v>
      </c>
      <c r="K23" s="147">
        <f>L9</f>
        <v>3911</v>
      </c>
      <c r="L23" s="416">
        <f>L12</f>
        <v>3911</v>
      </c>
      <c r="M23" s="417">
        <v>114667</v>
      </c>
      <c r="N23" s="160">
        <f t="shared" si="2"/>
        <v>29.31909997443109</v>
      </c>
      <c r="O23" s="159"/>
      <c r="P23" s="159"/>
      <c r="Q23" s="172"/>
    </row>
    <row r="24" spans="2:17" ht="19.5" customHeight="1">
      <c r="B24" s="165" t="s">
        <v>79</v>
      </c>
      <c r="C24" s="166">
        <v>69</v>
      </c>
      <c r="D24" s="166">
        <v>2964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18" t="s">
        <v>11</v>
      </c>
      <c r="K24" s="147">
        <f>N9</f>
        <v>2562</v>
      </c>
      <c r="L24" s="416">
        <f>N12</f>
        <v>2562</v>
      </c>
      <c r="M24" s="146">
        <v>101684</v>
      </c>
      <c r="N24" s="160">
        <f t="shared" si="2"/>
        <v>39.689305230288838</v>
      </c>
      <c r="O24" s="156"/>
      <c r="P24" s="156"/>
      <c r="Q24" s="173"/>
    </row>
    <row r="25" spans="2:17" ht="19.5" customHeight="1">
      <c r="B25" s="165" t="s">
        <v>84</v>
      </c>
      <c r="C25" s="166">
        <v>40</v>
      </c>
      <c r="D25" s="166">
        <v>3551</v>
      </c>
      <c r="E25" s="174">
        <v>24676</v>
      </c>
      <c r="F25" s="416">
        <v>790</v>
      </c>
      <c r="G25" s="175">
        <v>5.21</v>
      </c>
      <c r="H25" s="416">
        <v>43</v>
      </c>
      <c r="I25" s="416"/>
      <c r="J25" s="418" t="s">
        <v>10</v>
      </c>
      <c r="K25" s="147">
        <f>M9</f>
        <v>5904</v>
      </c>
      <c r="L25" s="416">
        <f>M12</f>
        <v>5904</v>
      </c>
      <c r="M25" s="176">
        <f>H15-M22-M23-M24-M26-M27</f>
        <v>196040</v>
      </c>
      <c r="N25" s="160">
        <f t="shared" si="2"/>
        <v>33.204607046070464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7504</v>
      </c>
      <c r="G26" s="180" t="s">
        <v>87</v>
      </c>
      <c r="H26" s="181">
        <v>4736</v>
      </c>
      <c r="I26" s="163" t="s">
        <v>53</v>
      </c>
      <c r="J26" s="418" t="s">
        <v>88</v>
      </c>
      <c r="K26" s="147">
        <f>P9</f>
        <v>5848</v>
      </c>
      <c r="L26" s="416">
        <f>P12</f>
        <v>3136</v>
      </c>
      <c r="M26" s="416">
        <v>69600</v>
      </c>
      <c r="N26" s="160">
        <f t="shared" si="2"/>
        <v>22.193877551020407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6525</v>
      </c>
      <c r="D27" s="166"/>
      <c r="E27" s="418" t="s">
        <v>12</v>
      </c>
      <c r="F27" s="418" t="s">
        <v>72</v>
      </c>
      <c r="G27" s="549" t="s">
        <v>90</v>
      </c>
      <c r="H27" s="550"/>
      <c r="I27" s="411"/>
      <c r="J27" s="411" t="s">
        <v>91</v>
      </c>
      <c r="K27" s="147">
        <f>O9</f>
        <v>6435</v>
      </c>
      <c r="L27" s="416">
        <f>O12</f>
        <v>2622</v>
      </c>
      <c r="M27" s="417">
        <v>33094</v>
      </c>
      <c r="N27" s="160">
        <f t="shared" si="2"/>
        <v>12.621662852784134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109</v>
      </c>
      <c r="D28" s="166"/>
      <c r="E28" s="419">
        <f>H20/F20*100</f>
        <v>53.122201416592041</v>
      </c>
      <c r="F28" s="175">
        <f>H21/F21*100</f>
        <v>0</v>
      </c>
      <c r="G28" s="545">
        <f>D7/D4*100</f>
        <v>22.032753672125612</v>
      </c>
      <c r="H28" s="545"/>
      <c r="I28" s="416"/>
      <c r="J28" s="418" t="s">
        <v>93</v>
      </c>
      <c r="K28" s="147">
        <f>K22+K23+K24+K25</f>
        <v>17332</v>
      </c>
      <c r="L28" s="416">
        <f>SUM(L22:L25)</f>
        <v>17332</v>
      </c>
      <c r="M28" s="176">
        <f>SUM(M22:M25)</f>
        <v>579981</v>
      </c>
      <c r="N28" s="160">
        <f t="shared" si="2"/>
        <v>33.463016385875839</v>
      </c>
      <c r="O28" s="156"/>
      <c r="P28" s="156"/>
      <c r="Q28" s="418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18" t="s">
        <v>94</v>
      </c>
      <c r="K29" s="147">
        <f>K26+K27</f>
        <v>12283</v>
      </c>
      <c r="L29" s="151">
        <f>SUM(L26:L27)</f>
        <v>5758</v>
      </c>
      <c r="M29" s="416">
        <f>SUM(M26:M27)</f>
        <v>102694</v>
      </c>
      <c r="N29" s="160">
        <f t="shared" si="2"/>
        <v>17.835012156998957</v>
      </c>
      <c r="O29" s="418"/>
      <c r="P29" s="418"/>
      <c r="Q29" s="418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16"/>
      <c r="N30" s="160"/>
      <c r="O30" s="174"/>
      <c r="P30" s="418"/>
      <c r="Q30" s="418"/>
    </row>
    <row r="31" spans="2:17" ht="19.5" customHeight="1">
      <c r="J31" s="418" t="s">
        <v>327</v>
      </c>
      <c r="K31" s="188"/>
      <c r="L31" s="158">
        <f>C16</f>
        <v>23090</v>
      </c>
      <c r="M31" s="189">
        <f>C15</f>
        <v>682675</v>
      </c>
      <c r="N31" s="160">
        <f>M31/L31</f>
        <v>29.565829363360763</v>
      </c>
      <c r="O31" s="416"/>
      <c r="P31" s="416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14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15"/>
      <c r="F34" s="415"/>
      <c r="G34" s="540"/>
      <c r="H34" s="540"/>
      <c r="I34" s="540"/>
      <c r="J34" s="540"/>
      <c r="K34" s="541"/>
      <c r="L34" s="541"/>
      <c r="M34" s="541"/>
      <c r="N34" s="541"/>
      <c r="O34" s="541"/>
      <c r="P34" s="415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216351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L26" sqref="L26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414</v>
      </c>
      <c r="N2" s="531"/>
      <c r="O2" s="531"/>
      <c r="P2" s="426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24" t="s">
        <v>4</v>
      </c>
      <c r="C4" s="132">
        <v>259</v>
      </c>
      <c r="D4" s="132">
        <v>29615</v>
      </c>
      <c r="E4" s="133" t="s">
        <v>5</v>
      </c>
      <c r="F4" s="429">
        <v>62</v>
      </c>
      <c r="G4" s="424" t="s">
        <v>6</v>
      </c>
      <c r="H4" s="422">
        <v>385698</v>
      </c>
      <c r="I4" s="422"/>
      <c r="J4" s="424" t="s">
        <v>7</v>
      </c>
      <c r="K4" s="424" t="s">
        <v>8</v>
      </c>
      <c r="L4" s="424" t="s">
        <v>9</v>
      </c>
      <c r="M4" s="424" t="s">
        <v>10</v>
      </c>
      <c r="N4" s="134" t="s">
        <v>11</v>
      </c>
      <c r="O4" s="134" t="s">
        <v>12</v>
      </c>
      <c r="P4" s="424" t="s">
        <v>13</v>
      </c>
      <c r="Q4" s="135" t="s">
        <v>14</v>
      </c>
    </row>
    <row r="5" spans="1:24" ht="24.75" customHeight="1">
      <c r="A5" s="136"/>
      <c r="B5" s="424" t="s">
        <v>7</v>
      </c>
      <c r="C5" s="424" t="s">
        <v>15</v>
      </c>
      <c r="D5" s="424" t="s">
        <v>16</v>
      </c>
      <c r="E5" s="424" t="s">
        <v>17</v>
      </c>
      <c r="F5" s="137">
        <v>14</v>
      </c>
      <c r="G5" s="424" t="s">
        <v>18</v>
      </c>
      <c r="H5" s="422">
        <v>212227</v>
      </c>
      <c r="I5" s="422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24" t="s">
        <v>20</v>
      </c>
      <c r="C6" s="143">
        <v>64</v>
      </c>
      <c r="D6" s="143">
        <v>2203</v>
      </c>
      <c r="E6" s="424" t="s">
        <v>21</v>
      </c>
      <c r="F6" s="144">
        <f>F4-F5</f>
        <v>48</v>
      </c>
      <c r="G6" s="424" t="s">
        <v>22</v>
      </c>
      <c r="H6" s="422">
        <v>1737</v>
      </c>
      <c r="I6" s="422"/>
      <c r="J6" s="138" t="s">
        <v>23</v>
      </c>
      <c r="K6" s="423">
        <v>10</v>
      </c>
      <c r="L6" s="423">
        <v>8</v>
      </c>
      <c r="M6" s="422">
        <v>13</v>
      </c>
      <c r="N6" s="145">
        <v>5</v>
      </c>
      <c r="O6" s="146">
        <v>5</v>
      </c>
      <c r="P6" s="146">
        <v>7</v>
      </c>
      <c r="Q6" s="142">
        <f t="shared" si="0"/>
        <v>48</v>
      </c>
    </row>
    <row r="7" spans="1:24" ht="18.75">
      <c r="B7" s="134" t="s">
        <v>24</v>
      </c>
      <c r="C7" s="422">
        <v>110</v>
      </c>
      <c r="D7" s="422">
        <v>6482</v>
      </c>
      <c r="E7" s="424" t="s">
        <v>25</v>
      </c>
      <c r="F7" s="429">
        <v>0</v>
      </c>
      <c r="G7" s="424" t="s">
        <v>26</v>
      </c>
      <c r="H7" s="422">
        <v>735</v>
      </c>
      <c r="I7" s="422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24" t="s">
        <v>28</v>
      </c>
      <c r="C8" s="148">
        <f>C4-C7</f>
        <v>149</v>
      </c>
      <c r="D8" s="148">
        <f>D4-D7</f>
        <v>23133</v>
      </c>
      <c r="E8" s="424" t="s">
        <v>29</v>
      </c>
      <c r="F8" s="144">
        <v>0</v>
      </c>
      <c r="G8" s="424" t="s">
        <v>30</v>
      </c>
      <c r="H8" s="422">
        <v>13020</v>
      </c>
      <c r="I8" s="422"/>
      <c r="J8" s="138" t="s">
        <v>31</v>
      </c>
      <c r="K8" s="423">
        <v>0</v>
      </c>
      <c r="L8" s="423">
        <v>0</v>
      </c>
      <c r="M8" s="423">
        <v>0</v>
      </c>
      <c r="N8" s="146">
        <v>0</v>
      </c>
      <c r="O8" s="146">
        <v>64</v>
      </c>
      <c r="P8" s="146">
        <v>46</v>
      </c>
      <c r="Q8" s="149">
        <f t="shared" si="0"/>
        <v>110</v>
      </c>
    </row>
    <row r="9" spans="1:24" ht="18" customHeight="1">
      <c r="B9" s="424" t="s">
        <v>25</v>
      </c>
      <c r="C9" s="422"/>
      <c r="D9" s="422"/>
      <c r="E9" s="424" t="s">
        <v>14</v>
      </c>
      <c r="F9" s="429">
        <f>SUM(F6:F8)</f>
        <v>48</v>
      </c>
      <c r="G9" s="424" t="s">
        <v>32</v>
      </c>
      <c r="H9" s="422">
        <v>497</v>
      </c>
      <c r="I9" s="422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24" t="s">
        <v>29</v>
      </c>
      <c r="C10" s="422"/>
      <c r="D10" s="422"/>
      <c r="E10" s="424" t="s">
        <v>34</v>
      </c>
      <c r="F10" s="144">
        <v>69</v>
      </c>
      <c r="G10" s="424" t="s">
        <v>35</v>
      </c>
      <c r="H10" s="422">
        <f>SUM(N17:N20)</f>
        <v>112</v>
      </c>
      <c r="I10" s="422"/>
      <c r="J10" s="138" t="s">
        <v>36</v>
      </c>
      <c r="K10" s="422"/>
      <c r="L10" s="422"/>
      <c r="M10" s="422"/>
      <c r="N10" s="151"/>
      <c r="O10" s="151">
        <v>3813</v>
      </c>
      <c r="P10" s="151">
        <v>2669</v>
      </c>
      <c r="Q10" s="142">
        <f t="shared" si="0"/>
        <v>6482</v>
      </c>
    </row>
    <row r="11" spans="1:24" ht="25.5" customHeight="1">
      <c r="B11" s="424" t="s">
        <v>35</v>
      </c>
      <c r="C11" s="422"/>
      <c r="D11" s="422"/>
      <c r="E11" s="152" t="s">
        <v>37</v>
      </c>
      <c r="F11" s="153" t="s">
        <v>413</v>
      </c>
      <c r="G11" s="154" t="s">
        <v>38</v>
      </c>
      <c r="H11" s="422">
        <v>0</v>
      </c>
      <c r="I11" s="422"/>
      <c r="J11" s="138" t="s">
        <v>39</v>
      </c>
      <c r="L11" s="422"/>
      <c r="M11" s="422"/>
      <c r="N11" s="151"/>
      <c r="O11" s="155"/>
      <c r="P11" s="155"/>
      <c r="Q11" s="142">
        <f t="shared" si="0"/>
        <v>0</v>
      </c>
    </row>
    <row r="12" spans="1:24" ht="18" customHeight="1">
      <c r="B12" s="424" t="s">
        <v>14</v>
      </c>
      <c r="C12" s="148">
        <f>C8+C9</f>
        <v>149</v>
      </c>
      <c r="D12" s="148">
        <f>D8+D9</f>
        <v>23133</v>
      </c>
      <c r="E12" s="424" t="s">
        <v>40</v>
      </c>
      <c r="F12" s="429">
        <f>F9</f>
        <v>48</v>
      </c>
      <c r="G12" s="424" t="s">
        <v>41</v>
      </c>
      <c r="H12" s="422">
        <v>9684</v>
      </c>
      <c r="I12" s="422"/>
      <c r="J12" s="138" t="s">
        <v>42</v>
      </c>
      <c r="K12" s="422">
        <f>K9-K10</f>
        <v>4955</v>
      </c>
      <c r="L12" s="422">
        <f>L9-L10+L11</f>
        <v>3911</v>
      </c>
      <c r="M12" s="422">
        <f>M9-M10+M11</f>
        <v>5904</v>
      </c>
      <c r="N12" s="422">
        <f>N9-N10+N11</f>
        <v>2562</v>
      </c>
      <c r="O12" s="422">
        <f>O9-O10+O11</f>
        <v>2622</v>
      </c>
      <c r="P12" s="422">
        <f>P9-P10+P11</f>
        <v>3179</v>
      </c>
      <c r="Q12" s="142">
        <f t="shared" si="0"/>
        <v>23133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24" t="s">
        <v>45</v>
      </c>
      <c r="F13" s="429">
        <v>8</v>
      </c>
      <c r="G13" s="424" t="s">
        <v>46</v>
      </c>
      <c r="H13" s="422">
        <v>4715</v>
      </c>
      <c r="I13" s="422"/>
      <c r="J13" s="138" t="s">
        <v>47</v>
      </c>
      <c r="K13" s="422"/>
      <c r="L13" s="422"/>
      <c r="M13" s="422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24" t="s">
        <v>50</v>
      </c>
      <c r="H14" s="422">
        <v>27345</v>
      </c>
      <c r="I14" s="422"/>
      <c r="J14" s="138" t="s">
        <v>51</v>
      </c>
      <c r="K14" s="422">
        <f t="shared" ref="K14:Q14" si="1">K6</f>
        <v>10</v>
      </c>
      <c r="L14" s="422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5</v>
      </c>
      <c r="P14" s="158">
        <f t="shared" si="1"/>
        <v>7</v>
      </c>
      <c r="Q14" s="142">
        <f t="shared" si="1"/>
        <v>48</v>
      </c>
    </row>
    <row r="15" spans="1:24" ht="18" customHeight="1">
      <c r="B15" s="424" t="s">
        <v>52</v>
      </c>
      <c r="C15" s="144">
        <f>H15</f>
        <v>655770</v>
      </c>
      <c r="D15" s="539">
        <v>432830</v>
      </c>
      <c r="E15" s="539"/>
      <c r="F15" s="159" t="s">
        <v>53</v>
      </c>
      <c r="G15" s="424" t="s">
        <v>54</v>
      </c>
      <c r="H15" s="157">
        <f>SUM(H4:H14)</f>
        <v>655770</v>
      </c>
      <c r="I15" s="422"/>
      <c r="J15" s="138" t="s">
        <v>55</v>
      </c>
      <c r="K15" s="422">
        <v>12</v>
      </c>
      <c r="L15" s="422">
        <v>12</v>
      </c>
      <c r="M15" s="422">
        <v>18</v>
      </c>
      <c r="N15" s="151">
        <v>8</v>
      </c>
      <c r="O15" s="151">
        <v>9</v>
      </c>
      <c r="P15" s="151">
        <v>13</v>
      </c>
      <c r="Q15" s="142">
        <f>SUM(K15:P15)</f>
        <v>72</v>
      </c>
    </row>
    <row r="16" spans="1:24" ht="18" customHeight="1">
      <c r="B16" s="424" t="s">
        <v>56</v>
      </c>
      <c r="C16" s="144">
        <f>D12</f>
        <v>23133</v>
      </c>
      <c r="D16" s="539">
        <v>0</v>
      </c>
      <c r="E16" s="539"/>
      <c r="F16" s="159"/>
      <c r="G16" s="424" t="s">
        <v>57</v>
      </c>
      <c r="H16" s="160">
        <f>H15/D12</f>
        <v>28.347814810011673</v>
      </c>
      <c r="I16" s="157"/>
      <c r="J16" s="138" t="s">
        <v>58</v>
      </c>
      <c r="K16" s="13">
        <v>0</v>
      </c>
      <c r="L16" s="422"/>
      <c r="M16" s="422"/>
      <c r="N16" s="151"/>
      <c r="O16" s="151"/>
      <c r="P16" s="151"/>
      <c r="Q16" s="422"/>
    </row>
    <row r="17" spans="2:17" ht="18" customHeight="1">
      <c r="B17" s="424" t="s">
        <v>57</v>
      </c>
      <c r="C17" s="161">
        <f>H16</f>
        <v>28.347814810011673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422">
        <v>70</v>
      </c>
      <c r="O17" s="151"/>
      <c r="P17" s="151"/>
      <c r="Q17" s="422"/>
    </row>
    <row r="18" spans="2:17" ht="19.5" customHeight="1">
      <c r="B18" s="424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22">
        <v>42</v>
      </c>
      <c r="O18" s="151"/>
      <c r="P18" s="151"/>
      <c r="Q18" s="422"/>
    </row>
    <row r="19" spans="2:17" ht="18" customHeight="1">
      <c r="B19" s="164" t="s">
        <v>7</v>
      </c>
      <c r="C19" s="164" t="s">
        <v>15</v>
      </c>
      <c r="D19" s="164" t="s">
        <v>65</v>
      </c>
      <c r="E19" s="427" t="s">
        <v>7</v>
      </c>
      <c r="F19" s="427" t="s">
        <v>66</v>
      </c>
      <c r="G19" s="427" t="s">
        <v>67</v>
      </c>
      <c r="H19" s="427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422"/>
    </row>
    <row r="20" spans="2:17" ht="19.5" customHeight="1">
      <c r="B20" s="165" t="s">
        <v>329</v>
      </c>
      <c r="C20" s="166"/>
      <c r="D20" s="166"/>
      <c r="E20" s="424" t="s">
        <v>12</v>
      </c>
      <c r="F20" s="151">
        <v>12283</v>
      </c>
      <c r="G20" s="155">
        <f>F20-H20</f>
        <v>5801</v>
      </c>
      <c r="H20" s="151">
        <f>D7</f>
        <v>6482</v>
      </c>
      <c r="I20" s="151"/>
      <c r="J20" s="138" t="s">
        <v>71</v>
      </c>
      <c r="K20" s="13">
        <v>5</v>
      </c>
      <c r="L20" s="542" t="s">
        <v>334</v>
      </c>
      <c r="M20" s="542"/>
      <c r="N20" s="422"/>
      <c r="O20" s="151"/>
      <c r="P20" s="151"/>
      <c r="Q20" s="422"/>
    </row>
    <row r="21" spans="2:17" ht="19.5" customHeight="1">
      <c r="B21" s="165" t="s">
        <v>70</v>
      </c>
      <c r="C21" s="166"/>
      <c r="D21" s="166"/>
      <c r="E21" s="424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428" t="s">
        <v>7</v>
      </c>
      <c r="K21" s="427" t="s">
        <v>73</v>
      </c>
      <c r="L21" s="169" t="s">
        <v>67</v>
      </c>
      <c r="M21" s="428" t="s">
        <v>2</v>
      </c>
      <c r="N21" s="428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24" t="s">
        <v>14</v>
      </c>
      <c r="F22" s="170">
        <f>SUM(F20:F21)</f>
        <v>29615</v>
      </c>
      <c r="G22" s="170">
        <f>SUM(G20:G21)</f>
        <v>23133</v>
      </c>
      <c r="H22" s="170">
        <f>SUM(H20:H21)</f>
        <v>6482</v>
      </c>
      <c r="I22" s="162"/>
      <c r="J22" s="424" t="s">
        <v>75</v>
      </c>
      <c r="K22" s="147">
        <f>K9</f>
        <v>4955</v>
      </c>
      <c r="L22" s="422">
        <f>K12</f>
        <v>4955</v>
      </c>
      <c r="M22" s="423">
        <v>120682</v>
      </c>
      <c r="N22" s="160">
        <f t="shared" ref="N22:N29" si="2">M22/L22</f>
        <v>24.355600403632693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24" t="s">
        <v>78</v>
      </c>
      <c r="K23" s="147">
        <f>L9</f>
        <v>3911</v>
      </c>
      <c r="L23" s="422">
        <f>L12</f>
        <v>3911</v>
      </c>
      <c r="M23" s="423">
        <v>119689</v>
      </c>
      <c r="N23" s="160">
        <f t="shared" si="2"/>
        <v>30.603170544617743</v>
      </c>
      <c r="O23" s="159"/>
      <c r="P23" s="159"/>
      <c r="Q23" s="172"/>
    </row>
    <row r="24" spans="2:17" ht="19.5" customHeight="1">
      <c r="B24" s="165" t="s">
        <v>79</v>
      </c>
      <c r="C24" s="166">
        <v>68</v>
      </c>
      <c r="D24" s="166">
        <v>2967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24" t="s">
        <v>11</v>
      </c>
      <c r="K24" s="147">
        <f>N9</f>
        <v>2562</v>
      </c>
      <c r="L24" s="422">
        <f>N12</f>
        <v>2562</v>
      </c>
      <c r="M24" s="146">
        <v>96418</v>
      </c>
      <c r="N24" s="160">
        <f t="shared" si="2"/>
        <v>37.633879781420767</v>
      </c>
      <c r="O24" s="156"/>
      <c r="P24" s="156"/>
      <c r="Q24" s="173"/>
    </row>
    <row r="25" spans="2:17" ht="19.5" customHeight="1">
      <c r="B25" s="165" t="s">
        <v>84</v>
      </c>
      <c r="C25" s="166">
        <v>42</v>
      </c>
      <c r="D25" s="166">
        <v>3505</v>
      </c>
      <c r="E25" s="174">
        <v>28382</v>
      </c>
      <c r="F25" s="422">
        <v>656</v>
      </c>
      <c r="G25" s="175">
        <v>5.08</v>
      </c>
      <c r="H25" s="422">
        <v>48</v>
      </c>
      <c r="I25" s="422"/>
      <c r="J25" s="424" t="s">
        <v>10</v>
      </c>
      <c r="K25" s="147">
        <f>M9</f>
        <v>5904</v>
      </c>
      <c r="L25" s="422">
        <f>M12</f>
        <v>5904</v>
      </c>
      <c r="M25" s="176">
        <f>H15-M22-M23-M24-M26-M27</f>
        <v>193740</v>
      </c>
      <c r="N25" s="160">
        <f t="shared" si="2"/>
        <v>32.815040650406502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8731</v>
      </c>
      <c r="G26" s="180" t="s">
        <v>87</v>
      </c>
      <c r="H26" s="181">
        <v>5586</v>
      </c>
      <c r="I26" s="163" t="s">
        <v>53</v>
      </c>
      <c r="J26" s="424" t="s">
        <v>88</v>
      </c>
      <c r="K26" s="147">
        <f>P9</f>
        <v>5848</v>
      </c>
      <c r="L26" s="422">
        <f>P12</f>
        <v>3179</v>
      </c>
      <c r="M26" s="422">
        <v>58854</v>
      </c>
      <c r="N26" s="160">
        <f t="shared" si="2"/>
        <v>18.513368983957218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6482</v>
      </c>
      <c r="D27" s="166"/>
      <c r="E27" s="424" t="s">
        <v>12</v>
      </c>
      <c r="F27" s="424" t="s">
        <v>72</v>
      </c>
      <c r="G27" s="549" t="s">
        <v>90</v>
      </c>
      <c r="H27" s="550"/>
      <c r="I27" s="427"/>
      <c r="J27" s="427" t="s">
        <v>91</v>
      </c>
      <c r="K27" s="147">
        <f>O9</f>
        <v>6435</v>
      </c>
      <c r="L27" s="422">
        <f>O12</f>
        <v>2622</v>
      </c>
      <c r="M27" s="423">
        <v>66387</v>
      </c>
      <c r="N27" s="160">
        <f t="shared" si="2"/>
        <v>25.319221967963387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110</v>
      </c>
      <c r="D28" s="166"/>
      <c r="E28" s="425">
        <f>H20/F20*100</f>
        <v>52.772124073923308</v>
      </c>
      <c r="F28" s="175">
        <f>H21/F21*100</f>
        <v>0</v>
      </c>
      <c r="G28" s="545">
        <f>D7/D4*100</f>
        <v>21.887556981259497</v>
      </c>
      <c r="H28" s="545"/>
      <c r="I28" s="422"/>
      <c r="J28" s="424" t="s">
        <v>93</v>
      </c>
      <c r="K28" s="147">
        <f>K22+K23+K24+K25</f>
        <v>17332</v>
      </c>
      <c r="L28" s="422">
        <f>SUM(L22:L25)</f>
        <v>17332</v>
      </c>
      <c r="M28" s="176">
        <f>SUM(M22:M25)</f>
        <v>530529</v>
      </c>
      <c r="N28" s="160">
        <f t="shared" si="2"/>
        <v>30.60979690745442</v>
      </c>
      <c r="O28" s="156"/>
      <c r="P28" s="156"/>
      <c r="Q28" s="424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24" t="s">
        <v>94</v>
      </c>
      <c r="K29" s="147">
        <f>K26+K27</f>
        <v>12283</v>
      </c>
      <c r="L29" s="151">
        <f>SUM(L26:L27)</f>
        <v>5801</v>
      </c>
      <c r="M29" s="422">
        <f>SUM(M26:M27)</f>
        <v>125241</v>
      </c>
      <c r="N29" s="160">
        <f t="shared" si="2"/>
        <v>21.589553525254267</v>
      </c>
      <c r="O29" s="424"/>
      <c r="P29" s="424"/>
      <c r="Q29" s="424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22"/>
      <c r="N30" s="160"/>
      <c r="O30" s="174"/>
      <c r="P30" s="424"/>
      <c r="Q30" s="424"/>
    </row>
    <row r="31" spans="2:17" ht="19.5" customHeight="1">
      <c r="J31" s="424" t="s">
        <v>327</v>
      </c>
      <c r="K31" s="188"/>
      <c r="L31" s="158">
        <f>C16</f>
        <v>23133</v>
      </c>
      <c r="M31" s="189">
        <f>C15</f>
        <v>655770</v>
      </c>
      <c r="N31" s="160">
        <f>M31/L31</f>
        <v>28.347814810011673</v>
      </c>
      <c r="O31" s="422"/>
      <c r="P31" s="422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20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21"/>
      <c r="F34" s="421"/>
      <c r="G34" s="540"/>
      <c r="H34" s="540"/>
      <c r="I34" s="540"/>
      <c r="J34" s="540"/>
      <c r="K34" s="541"/>
      <c r="L34" s="541"/>
      <c r="M34" s="541"/>
      <c r="N34" s="541"/>
      <c r="O34" s="541"/>
      <c r="P34" s="421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216107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L17" sqref="L17:M17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415</v>
      </c>
      <c r="N2" s="531"/>
      <c r="O2" s="531"/>
      <c r="P2" s="430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38" t="s">
        <v>4</v>
      </c>
      <c r="C4" s="132">
        <v>259</v>
      </c>
      <c r="D4" s="132">
        <v>29615</v>
      </c>
      <c r="E4" s="133" t="s">
        <v>5</v>
      </c>
      <c r="F4" s="433">
        <v>62</v>
      </c>
      <c r="G4" s="438" t="s">
        <v>6</v>
      </c>
      <c r="H4" s="436">
        <v>362671</v>
      </c>
      <c r="I4" s="436"/>
      <c r="J4" s="438" t="s">
        <v>7</v>
      </c>
      <c r="K4" s="438" t="s">
        <v>8</v>
      </c>
      <c r="L4" s="438" t="s">
        <v>9</v>
      </c>
      <c r="M4" s="438" t="s">
        <v>10</v>
      </c>
      <c r="N4" s="134" t="s">
        <v>11</v>
      </c>
      <c r="O4" s="134" t="s">
        <v>12</v>
      </c>
      <c r="P4" s="438" t="s">
        <v>13</v>
      </c>
      <c r="Q4" s="135" t="s">
        <v>14</v>
      </c>
    </row>
    <row r="5" spans="1:24" ht="24.75" customHeight="1">
      <c r="A5" s="136"/>
      <c r="B5" s="438" t="s">
        <v>7</v>
      </c>
      <c r="C5" s="438" t="s">
        <v>15</v>
      </c>
      <c r="D5" s="438" t="s">
        <v>16</v>
      </c>
      <c r="E5" s="438" t="s">
        <v>17</v>
      </c>
      <c r="F5" s="137">
        <v>11</v>
      </c>
      <c r="G5" s="438" t="s">
        <v>18</v>
      </c>
      <c r="H5" s="436">
        <v>235312</v>
      </c>
      <c r="I5" s="436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38" t="s">
        <v>20</v>
      </c>
      <c r="C6" s="143">
        <v>64</v>
      </c>
      <c r="D6" s="143">
        <v>2203</v>
      </c>
      <c r="E6" s="438" t="s">
        <v>21</v>
      </c>
      <c r="F6" s="144">
        <f>F4-F5</f>
        <v>51</v>
      </c>
      <c r="G6" s="438" t="s">
        <v>22</v>
      </c>
      <c r="H6" s="436">
        <v>0</v>
      </c>
      <c r="I6" s="436"/>
      <c r="J6" s="138" t="s">
        <v>23</v>
      </c>
      <c r="K6" s="437">
        <v>10</v>
      </c>
      <c r="L6" s="437">
        <v>8</v>
      </c>
      <c r="M6" s="436">
        <v>13</v>
      </c>
      <c r="N6" s="145">
        <v>5</v>
      </c>
      <c r="O6" s="146">
        <v>7</v>
      </c>
      <c r="P6" s="146">
        <v>8</v>
      </c>
      <c r="Q6" s="142">
        <f t="shared" si="0"/>
        <v>51</v>
      </c>
    </row>
    <row r="7" spans="1:24" ht="18.75">
      <c r="B7" s="134" t="s">
        <v>24</v>
      </c>
      <c r="C7" s="436">
        <v>88</v>
      </c>
      <c r="D7" s="436">
        <v>5020</v>
      </c>
      <c r="E7" s="438" t="s">
        <v>25</v>
      </c>
      <c r="F7" s="433">
        <v>0</v>
      </c>
      <c r="G7" s="438" t="s">
        <v>26</v>
      </c>
      <c r="H7" s="436">
        <v>730</v>
      </c>
      <c r="I7" s="436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38" t="s">
        <v>28</v>
      </c>
      <c r="C8" s="148">
        <f>C4-C7</f>
        <v>171</v>
      </c>
      <c r="D8" s="148">
        <f>D4-D7</f>
        <v>24595</v>
      </c>
      <c r="E8" s="438" t="s">
        <v>29</v>
      </c>
      <c r="F8" s="144">
        <v>0</v>
      </c>
      <c r="G8" s="438" t="s">
        <v>30</v>
      </c>
      <c r="H8" s="436">
        <v>0</v>
      </c>
      <c r="I8" s="436"/>
      <c r="J8" s="138" t="s">
        <v>31</v>
      </c>
      <c r="K8" s="437">
        <v>0</v>
      </c>
      <c r="L8" s="437">
        <v>0</v>
      </c>
      <c r="M8" s="437">
        <v>0</v>
      </c>
      <c r="N8" s="146">
        <v>0</v>
      </c>
      <c r="O8" s="146">
        <v>49</v>
      </c>
      <c r="P8" s="146">
        <v>39</v>
      </c>
      <c r="Q8" s="149">
        <f t="shared" si="0"/>
        <v>88</v>
      </c>
    </row>
    <row r="9" spans="1:24" ht="18" customHeight="1">
      <c r="B9" s="438" t="s">
        <v>25</v>
      </c>
      <c r="C9" s="436"/>
      <c r="D9" s="436"/>
      <c r="E9" s="438" t="s">
        <v>14</v>
      </c>
      <c r="F9" s="433">
        <f>SUM(F6:F8)</f>
        <v>51</v>
      </c>
      <c r="G9" s="438" t="s">
        <v>32</v>
      </c>
      <c r="H9" s="436">
        <v>743</v>
      </c>
      <c r="I9" s="436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38" t="s">
        <v>29</v>
      </c>
      <c r="C10" s="436"/>
      <c r="D10" s="436"/>
      <c r="E10" s="438" t="s">
        <v>34</v>
      </c>
      <c r="F10" s="144">
        <v>69</v>
      </c>
      <c r="G10" s="438" t="s">
        <v>35</v>
      </c>
      <c r="H10" s="436">
        <f>SUM(N17:N20)</f>
        <v>0</v>
      </c>
      <c r="I10" s="436"/>
      <c r="J10" s="138" t="s">
        <v>36</v>
      </c>
      <c r="K10" s="436"/>
      <c r="L10" s="436"/>
      <c r="M10" s="436"/>
      <c r="N10" s="151"/>
      <c r="O10" s="151">
        <v>2790</v>
      </c>
      <c r="P10" s="151">
        <v>2230</v>
      </c>
      <c r="Q10" s="142">
        <f t="shared" si="0"/>
        <v>5020</v>
      </c>
    </row>
    <row r="11" spans="1:24" ht="25.5" customHeight="1">
      <c r="B11" s="438" t="s">
        <v>35</v>
      </c>
      <c r="C11" s="436"/>
      <c r="D11" s="436"/>
      <c r="E11" s="152" t="s">
        <v>37</v>
      </c>
      <c r="F11" s="153" t="s">
        <v>370</v>
      </c>
      <c r="G11" s="154" t="s">
        <v>38</v>
      </c>
      <c r="H11" s="436">
        <v>0</v>
      </c>
      <c r="I11" s="436"/>
      <c r="J11" s="138" t="s">
        <v>39</v>
      </c>
      <c r="L11" s="436"/>
      <c r="M11" s="436"/>
      <c r="N11" s="151"/>
      <c r="O11" s="155"/>
      <c r="P11" s="155"/>
      <c r="Q11" s="142">
        <f t="shared" si="0"/>
        <v>0</v>
      </c>
    </row>
    <row r="12" spans="1:24" ht="18" customHeight="1">
      <c r="B12" s="438" t="s">
        <v>14</v>
      </c>
      <c r="C12" s="148">
        <f>C8+C9</f>
        <v>171</v>
      </c>
      <c r="D12" s="148">
        <f>D8+D9</f>
        <v>24595</v>
      </c>
      <c r="E12" s="438" t="s">
        <v>40</v>
      </c>
      <c r="F12" s="433">
        <f>F9</f>
        <v>51</v>
      </c>
      <c r="G12" s="438" t="s">
        <v>41</v>
      </c>
      <c r="H12" s="436">
        <v>10087</v>
      </c>
      <c r="I12" s="436"/>
      <c r="J12" s="138" t="s">
        <v>42</v>
      </c>
      <c r="K12" s="436">
        <f>K9-K10</f>
        <v>4955</v>
      </c>
      <c r="L12" s="436">
        <f>L9-L10+L11</f>
        <v>3911</v>
      </c>
      <c r="M12" s="436">
        <f>M9-M10+M11</f>
        <v>5904</v>
      </c>
      <c r="N12" s="436">
        <f>N9-N10+N11</f>
        <v>2562</v>
      </c>
      <c r="O12" s="436">
        <f>O9-O10+O11</f>
        <v>3645</v>
      </c>
      <c r="P12" s="436">
        <f>P9-P10+P11</f>
        <v>3618</v>
      </c>
      <c r="Q12" s="142">
        <f t="shared" si="0"/>
        <v>24595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38" t="s">
        <v>45</v>
      </c>
      <c r="F13" s="433">
        <v>5</v>
      </c>
      <c r="G13" s="438" t="s">
        <v>46</v>
      </c>
      <c r="H13" s="436">
        <v>4790</v>
      </c>
      <c r="I13" s="436"/>
      <c r="J13" s="138" t="s">
        <v>47</v>
      </c>
      <c r="K13" s="436"/>
      <c r="L13" s="436"/>
      <c r="M13" s="436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38" t="s">
        <v>50</v>
      </c>
      <c r="H14" s="436">
        <v>23005</v>
      </c>
      <c r="I14" s="436"/>
      <c r="J14" s="138" t="s">
        <v>51</v>
      </c>
      <c r="K14" s="436">
        <f t="shared" ref="K14:Q14" si="1">K6</f>
        <v>10</v>
      </c>
      <c r="L14" s="436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7</v>
      </c>
      <c r="P14" s="158">
        <f t="shared" si="1"/>
        <v>8</v>
      </c>
      <c r="Q14" s="142">
        <f t="shared" si="1"/>
        <v>51</v>
      </c>
    </row>
    <row r="15" spans="1:24" ht="18" customHeight="1">
      <c r="B15" s="438" t="s">
        <v>52</v>
      </c>
      <c r="C15" s="144">
        <f>H15</f>
        <v>637338</v>
      </c>
      <c r="D15" s="539">
        <v>427424</v>
      </c>
      <c r="E15" s="539"/>
      <c r="F15" s="159" t="s">
        <v>53</v>
      </c>
      <c r="G15" s="438" t="s">
        <v>54</v>
      </c>
      <c r="H15" s="157">
        <f>SUM(H4:H14)</f>
        <v>637338</v>
      </c>
      <c r="I15" s="436"/>
      <c r="J15" s="138" t="s">
        <v>55</v>
      </c>
      <c r="K15" s="436">
        <v>12</v>
      </c>
      <c r="L15" s="436">
        <v>12</v>
      </c>
      <c r="M15" s="436">
        <v>18</v>
      </c>
      <c r="N15" s="151">
        <v>8</v>
      </c>
      <c r="O15" s="151">
        <v>14</v>
      </c>
      <c r="P15" s="151">
        <v>15</v>
      </c>
      <c r="Q15" s="142">
        <f>SUM(K15:P15)</f>
        <v>79</v>
      </c>
    </row>
    <row r="16" spans="1:24" ht="18" customHeight="1">
      <c r="B16" s="438" t="s">
        <v>56</v>
      </c>
      <c r="C16" s="144">
        <f>D12</f>
        <v>24595</v>
      </c>
      <c r="D16" s="539">
        <v>0</v>
      </c>
      <c r="E16" s="539"/>
      <c r="F16" s="159"/>
      <c r="G16" s="438" t="s">
        <v>57</v>
      </c>
      <c r="H16" s="160">
        <f>H15/D12</f>
        <v>25.913315714576132</v>
      </c>
      <c r="I16" s="157"/>
      <c r="J16" s="138" t="s">
        <v>58</v>
      </c>
      <c r="K16" s="13">
        <v>0</v>
      </c>
      <c r="L16" s="436"/>
      <c r="M16" s="436"/>
      <c r="N16" s="151"/>
      <c r="O16" s="151"/>
      <c r="P16" s="151"/>
      <c r="Q16" s="436"/>
    </row>
    <row r="17" spans="2:17" ht="18" customHeight="1">
      <c r="B17" s="438" t="s">
        <v>57</v>
      </c>
      <c r="C17" s="161">
        <f>H16</f>
        <v>25.913315714576132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436"/>
      <c r="O17" s="151"/>
      <c r="P17" s="151"/>
      <c r="Q17" s="436"/>
    </row>
    <row r="18" spans="2:17" ht="19.5" customHeight="1">
      <c r="B18" s="438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36"/>
      <c r="O18" s="151"/>
      <c r="P18" s="151"/>
      <c r="Q18" s="436"/>
    </row>
    <row r="19" spans="2:17" ht="18" customHeight="1">
      <c r="B19" s="164" t="s">
        <v>7</v>
      </c>
      <c r="C19" s="164" t="s">
        <v>15</v>
      </c>
      <c r="D19" s="164" t="s">
        <v>65</v>
      </c>
      <c r="E19" s="431" t="s">
        <v>7</v>
      </c>
      <c r="F19" s="431" t="s">
        <v>66</v>
      </c>
      <c r="G19" s="431" t="s">
        <v>67</v>
      </c>
      <c r="H19" s="431" t="s">
        <v>68</v>
      </c>
      <c r="I19" s="131"/>
      <c r="J19" s="138" t="s">
        <v>69</v>
      </c>
      <c r="K19" s="13">
        <v>2</v>
      </c>
      <c r="L19" s="542" t="s">
        <v>336</v>
      </c>
      <c r="M19" s="543"/>
      <c r="N19" s="147"/>
      <c r="O19" s="151"/>
      <c r="P19" s="151"/>
      <c r="Q19" s="436"/>
    </row>
    <row r="20" spans="2:17" ht="19.5" customHeight="1">
      <c r="B20" s="165" t="s">
        <v>329</v>
      </c>
      <c r="C20" s="166"/>
      <c r="D20" s="166"/>
      <c r="E20" s="438" t="s">
        <v>12</v>
      </c>
      <c r="F20" s="151">
        <v>12283</v>
      </c>
      <c r="G20" s="155">
        <f>F20-H20</f>
        <v>7263</v>
      </c>
      <c r="H20" s="151">
        <f>D7</f>
        <v>5020</v>
      </c>
      <c r="I20" s="151"/>
      <c r="J20" s="138" t="s">
        <v>71</v>
      </c>
      <c r="K20" s="13">
        <v>4</v>
      </c>
      <c r="L20" s="542" t="s">
        <v>334</v>
      </c>
      <c r="M20" s="542"/>
      <c r="N20" s="436"/>
      <c r="O20" s="151"/>
      <c r="P20" s="151"/>
      <c r="Q20" s="436"/>
    </row>
    <row r="21" spans="2:17" ht="19.5" customHeight="1">
      <c r="B21" s="165" t="s">
        <v>70</v>
      </c>
      <c r="C21" s="166"/>
      <c r="D21" s="166"/>
      <c r="E21" s="438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432" t="s">
        <v>7</v>
      </c>
      <c r="K21" s="431" t="s">
        <v>73</v>
      </c>
      <c r="L21" s="169" t="s">
        <v>67</v>
      </c>
      <c r="M21" s="432" t="s">
        <v>2</v>
      </c>
      <c r="N21" s="432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38" t="s">
        <v>14</v>
      </c>
      <c r="F22" s="170">
        <f>SUM(F20:F21)</f>
        <v>29615</v>
      </c>
      <c r="G22" s="170">
        <f>SUM(G20:G21)</f>
        <v>24595</v>
      </c>
      <c r="H22" s="170">
        <f>SUM(H20:H21)</f>
        <v>5020</v>
      </c>
      <c r="I22" s="162"/>
      <c r="J22" s="438" t="s">
        <v>75</v>
      </c>
      <c r="K22" s="147">
        <f>K9</f>
        <v>4955</v>
      </c>
      <c r="L22" s="436">
        <f>K12</f>
        <v>4955</v>
      </c>
      <c r="M22" s="437">
        <v>147225</v>
      </c>
      <c r="N22" s="160">
        <f t="shared" ref="N22:N29" si="2">M22/L22</f>
        <v>29.712411705348135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38" t="s">
        <v>78</v>
      </c>
      <c r="K23" s="147">
        <f>L9</f>
        <v>3911</v>
      </c>
      <c r="L23" s="436">
        <f>L12</f>
        <v>3911</v>
      </c>
      <c r="M23" s="437">
        <v>94970</v>
      </c>
      <c r="N23" s="160">
        <f t="shared" si="2"/>
        <v>24.282792124776272</v>
      </c>
      <c r="O23" s="159"/>
      <c r="P23" s="159"/>
      <c r="Q23" s="172"/>
    </row>
    <row r="24" spans="2:17" ht="19.5" customHeight="1">
      <c r="B24" s="165" t="s">
        <v>79</v>
      </c>
      <c r="C24" s="166">
        <v>71</v>
      </c>
      <c r="D24" s="166">
        <v>2995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38" t="s">
        <v>11</v>
      </c>
      <c r="K24" s="147">
        <f>N9</f>
        <v>2562</v>
      </c>
      <c r="L24" s="436">
        <f>N12</f>
        <v>2562</v>
      </c>
      <c r="M24" s="146">
        <v>117482</v>
      </c>
      <c r="N24" s="160">
        <f t="shared" si="2"/>
        <v>45.855581576893051</v>
      </c>
      <c r="O24" s="156"/>
      <c r="P24" s="156"/>
      <c r="Q24" s="173"/>
    </row>
    <row r="25" spans="2:17" ht="19.5" customHeight="1">
      <c r="B25" s="165" t="s">
        <v>84</v>
      </c>
      <c r="C25" s="166">
        <v>17</v>
      </c>
      <c r="D25" s="166">
        <v>2015</v>
      </c>
      <c r="E25" s="174">
        <v>25759</v>
      </c>
      <c r="F25" s="436">
        <v>890</v>
      </c>
      <c r="G25" s="175">
        <f>E25/H26</f>
        <v>5.3287132809267685</v>
      </c>
      <c r="H25" s="436">
        <v>43</v>
      </c>
      <c r="I25" s="436"/>
      <c r="J25" s="438" t="s">
        <v>10</v>
      </c>
      <c r="K25" s="147">
        <f>M9</f>
        <v>5904</v>
      </c>
      <c r="L25" s="436">
        <f>M12</f>
        <v>5904</v>
      </c>
      <c r="M25" s="176">
        <f>H15-M22-M23-M24-M26-M27</f>
        <v>183852</v>
      </c>
      <c r="N25" s="160">
        <f t="shared" si="2"/>
        <v>31.140243902439025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7003</v>
      </c>
      <c r="G26" s="180" t="s">
        <v>87</v>
      </c>
      <c r="H26" s="181">
        <v>4834</v>
      </c>
      <c r="I26" s="163" t="s">
        <v>53</v>
      </c>
      <c r="J26" s="438" t="s">
        <v>88</v>
      </c>
      <c r="K26" s="147">
        <f>P9</f>
        <v>5848</v>
      </c>
      <c r="L26" s="436">
        <f>P12</f>
        <v>3618</v>
      </c>
      <c r="M26" s="436">
        <v>60160</v>
      </c>
      <c r="N26" s="160">
        <f t="shared" si="2"/>
        <v>16.627971254836925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5020</v>
      </c>
      <c r="D27" s="166"/>
      <c r="E27" s="438" t="s">
        <v>12</v>
      </c>
      <c r="F27" s="438" t="s">
        <v>72</v>
      </c>
      <c r="G27" s="549" t="s">
        <v>90</v>
      </c>
      <c r="H27" s="550"/>
      <c r="I27" s="431"/>
      <c r="J27" s="431" t="s">
        <v>91</v>
      </c>
      <c r="K27" s="147">
        <f>O9</f>
        <v>6435</v>
      </c>
      <c r="L27" s="436">
        <f>O12</f>
        <v>3645</v>
      </c>
      <c r="M27" s="437">
        <v>33649</v>
      </c>
      <c r="N27" s="160">
        <f t="shared" si="2"/>
        <v>9.2315500685871061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88</v>
      </c>
      <c r="D28" s="166"/>
      <c r="E28" s="439">
        <f>H20/F20*100</f>
        <v>40.869494423186516</v>
      </c>
      <c r="F28" s="175">
        <f>H21/F21*100</f>
        <v>0</v>
      </c>
      <c r="G28" s="545">
        <f>D7/D4*100</f>
        <v>16.950869491811581</v>
      </c>
      <c r="H28" s="545"/>
      <c r="I28" s="436"/>
      <c r="J28" s="438" t="s">
        <v>93</v>
      </c>
      <c r="K28" s="147">
        <f>K22+K23+K24+K25</f>
        <v>17332</v>
      </c>
      <c r="L28" s="436">
        <f>SUM(L22:L25)</f>
        <v>17332</v>
      </c>
      <c r="M28" s="176">
        <f>SUM(M22:M25)</f>
        <v>543529</v>
      </c>
      <c r="N28" s="160">
        <f t="shared" si="2"/>
        <v>31.359854604200322</v>
      </c>
      <c r="O28" s="156"/>
      <c r="P28" s="156"/>
      <c r="Q28" s="438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38" t="s">
        <v>94</v>
      </c>
      <c r="K29" s="147">
        <f>K26+K27</f>
        <v>12283</v>
      </c>
      <c r="L29" s="151">
        <f>SUM(L26:L27)</f>
        <v>7263</v>
      </c>
      <c r="M29" s="436">
        <f>SUM(M26:M27)</f>
        <v>93809</v>
      </c>
      <c r="N29" s="160">
        <f t="shared" si="2"/>
        <v>12.916012666942034</v>
      </c>
      <c r="O29" s="438"/>
      <c r="P29" s="438"/>
      <c r="Q29" s="438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36"/>
      <c r="N30" s="160"/>
      <c r="O30" s="174"/>
      <c r="P30" s="438"/>
      <c r="Q30" s="438"/>
    </row>
    <row r="31" spans="2:17" ht="19.5" customHeight="1">
      <c r="J31" s="438" t="s">
        <v>327</v>
      </c>
      <c r="K31" s="188"/>
      <c r="L31" s="158">
        <f>C16</f>
        <v>24595</v>
      </c>
      <c r="M31" s="189">
        <f>C15</f>
        <v>637338</v>
      </c>
      <c r="N31" s="160">
        <f>M31/L31</f>
        <v>25.913315714576132</v>
      </c>
      <c r="O31" s="436"/>
      <c r="P31" s="436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34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35"/>
      <c r="F34" s="435"/>
      <c r="G34" s="540"/>
      <c r="H34" s="540"/>
      <c r="I34" s="540"/>
      <c r="J34" s="540"/>
      <c r="K34" s="541"/>
      <c r="L34" s="541"/>
      <c r="M34" s="541"/>
      <c r="N34" s="541"/>
      <c r="O34" s="541"/>
      <c r="P34" s="435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212452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O23" sqref="O23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416</v>
      </c>
      <c r="N2" s="531"/>
      <c r="O2" s="531"/>
      <c r="P2" s="446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44" t="s">
        <v>4</v>
      </c>
      <c r="C4" s="132">
        <v>259</v>
      </c>
      <c r="D4" s="132">
        <v>29615</v>
      </c>
      <c r="E4" s="133" t="s">
        <v>5</v>
      </c>
      <c r="F4" s="449">
        <v>62</v>
      </c>
      <c r="G4" s="444" t="s">
        <v>6</v>
      </c>
      <c r="H4" s="442">
        <v>379235</v>
      </c>
      <c r="I4" s="442"/>
      <c r="J4" s="444" t="s">
        <v>7</v>
      </c>
      <c r="K4" s="444" t="s">
        <v>8</v>
      </c>
      <c r="L4" s="444" t="s">
        <v>9</v>
      </c>
      <c r="M4" s="444" t="s">
        <v>10</v>
      </c>
      <c r="N4" s="134" t="s">
        <v>11</v>
      </c>
      <c r="O4" s="134" t="s">
        <v>12</v>
      </c>
      <c r="P4" s="444" t="s">
        <v>13</v>
      </c>
      <c r="Q4" s="135" t="s">
        <v>14</v>
      </c>
    </row>
    <row r="5" spans="1:24" ht="24.75" customHeight="1">
      <c r="A5" s="136"/>
      <c r="B5" s="444" t="s">
        <v>7</v>
      </c>
      <c r="C5" s="444" t="s">
        <v>15</v>
      </c>
      <c r="D5" s="444" t="s">
        <v>16</v>
      </c>
      <c r="E5" s="444" t="s">
        <v>17</v>
      </c>
      <c r="F5" s="137">
        <v>5</v>
      </c>
      <c r="G5" s="444" t="s">
        <v>18</v>
      </c>
      <c r="H5" s="442">
        <v>222053</v>
      </c>
      <c r="I5" s="442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44" t="s">
        <v>20</v>
      </c>
      <c r="C6" s="143"/>
      <c r="D6" s="143"/>
      <c r="E6" s="444" t="s">
        <v>21</v>
      </c>
      <c r="F6" s="144">
        <f>F4-F5</f>
        <v>57</v>
      </c>
      <c r="G6" s="444" t="s">
        <v>22</v>
      </c>
      <c r="H6" s="442">
        <v>4695</v>
      </c>
      <c r="I6" s="442"/>
      <c r="J6" s="138" t="s">
        <v>23</v>
      </c>
      <c r="K6" s="443">
        <v>10</v>
      </c>
      <c r="L6" s="443">
        <v>8</v>
      </c>
      <c r="M6" s="442">
        <v>13</v>
      </c>
      <c r="N6" s="145">
        <v>5</v>
      </c>
      <c r="O6" s="146">
        <v>10</v>
      </c>
      <c r="P6" s="146">
        <v>11</v>
      </c>
      <c r="Q6" s="142">
        <f t="shared" si="0"/>
        <v>57</v>
      </c>
    </row>
    <row r="7" spans="1:24" ht="18.75">
      <c r="B7" s="134" t="s">
        <v>24</v>
      </c>
      <c r="C7" s="442">
        <v>37</v>
      </c>
      <c r="D7" s="442">
        <v>2419</v>
      </c>
      <c r="E7" s="444" t="s">
        <v>25</v>
      </c>
      <c r="F7" s="449">
        <v>0</v>
      </c>
      <c r="G7" s="444" t="s">
        <v>26</v>
      </c>
      <c r="H7" s="442">
        <v>875</v>
      </c>
      <c r="I7" s="442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44" t="s">
        <v>28</v>
      </c>
      <c r="C8" s="148">
        <f>C4-C7</f>
        <v>222</v>
      </c>
      <c r="D8" s="148">
        <f>D4-D7</f>
        <v>27196</v>
      </c>
      <c r="E8" s="444" t="s">
        <v>29</v>
      </c>
      <c r="F8" s="144">
        <v>0</v>
      </c>
      <c r="G8" s="444" t="s">
        <v>30</v>
      </c>
      <c r="H8" s="442">
        <v>15000</v>
      </c>
      <c r="I8" s="442"/>
      <c r="J8" s="138" t="s">
        <v>31</v>
      </c>
      <c r="K8" s="443">
        <v>0</v>
      </c>
      <c r="L8" s="443">
        <v>0</v>
      </c>
      <c r="M8" s="443">
        <v>0</v>
      </c>
      <c r="N8" s="146">
        <v>0</v>
      </c>
      <c r="O8" s="146">
        <v>20</v>
      </c>
      <c r="P8" s="146">
        <v>17</v>
      </c>
      <c r="Q8" s="149">
        <f t="shared" si="0"/>
        <v>37</v>
      </c>
    </row>
    <row r="9" spans="1:24" ht="18" customHeight="1">
      <c r="B9" s="444" t="s">
        <v>25</v>
      </c>
      <c r="C9" s="442"/>
      <c r="D9" s="442"/>
      <c r="E9" s="444" t="s">
        <v>14</v>
      </c>
      <c r="F9" s="449">
        <f>SUM(F6:F8)</f>
        <v>57</v>
      </c>
      <c r="G9" s="444" t="s">
        <v>32</v>
      </c>
      <c r="H9" s="442">
        <v>497</v>
      </c>
      <c r="I9" s="442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44" t="s">
        <v>29</v>
      </c>
      <c r="C10" s="442"/>
      <c r="D10" s="442"/>
      <c r="E10" s="444" t="s">
        <v>34</v>
      </c>
      <c r="F10" s="144">
        <v>69</v>
      </c>
      <c r="G10" s="444" t="s">
        <v>35</v>
      </c>
      <c r="H10" s="442">
        <f>SUM(N17:N20)</f>
        <v>294</v>
      </c>
      <c r="I10" s="442"/>
      <c r="J10" s="138" t="s">
        <v>36</v>
      </c>
      <c r="K10" s="442"/>
      <c r="L10" s="442"/>
      <c r="M10" s="442"/>
      <c r="N10" s="151"/>
      <c r="O10" s="151">
        <v>1648</v>
      </c>
      <c r="P10" s="151">
        <v>771</v>
      </c>
      <c r="Q10" s="142">
        <f t="shared" si="0"/>
        <v>2419</v>
      </c>
    </row>
    <row r="11" spans="1:24" ht="25.5" customHeight="1">
      <c r="B11" s="444" t="s">
        <v>35</v>
      </c>
      <c r="C11" s="442"/>
      <c r="D11" s="442"/>
      <c r="E11" s="152" t="s">
        <v>37</v>
      </c>
      <c r="F11" s="153" t="s">
        <v>374</v>
      </c>
      <c r="G11" s="154" t="s">
        <v>38</v>
      </c>
      <c r="H11" s="442">
        <v>0</v>
      </c>
      <c r="I11" s="442"/>
      <c r="J11" s="138" t="s">
        <v>39</v>
      </c>
      <c r="L11" s="442"/>
      <c r="M11" s="442"/>
      <c r="N11" s="151"/>
      <c r="O11" s="155"/>
      <c r="P11" s="155"/>
      <c r="Q11" s="142">
        <f t="shared" si="0"/>
        <v>0</v>
      </c>
    </row>
    <row r="12" spans="1:24" ht="18" customHeight="1">
      <c r="B12" s="444" t="s">
        <v>14</v>
      </c>
      <c r="C12" s="148">
        <f>C8+C9</f>
        <v>222</v>
      </c>
      <c r="D12" s="148">
        <f>D8+D9</f>
        <v>27196</v>
      </c>
      <c r="E12" s="444" t="s">
        <v>40</v>
      </c>
      <c r="F12" s="449">
        <f>F9</f>
        <v>57</v>
      </c>
      <c r="G12" s="444" t="s">
        <v>41</v>
      </c>
      <c r="H12" s="442">
        <v>14717</v>
      </c>
      <c r="I12" s="442"/>
      <c r="J12" s="138" t="s">
        <v>42</v>
      </c>
      <c r="K12" s="442">
        <f>K9-K10</f>
        <v>4955</v>
      </c>
      <c r="L12" s="442">
        <f>L9-L10+L11</f>
        <v>3911</v>
      </c>
      <c r="M12" s="442">
        <f>M9-M10+M11</f>
        <v>5904</v>
      </c>
      <c r="N12" s="442">
        <f>N9-N10+N11</f>
        <v>2562</v>
      </c>
      <c r="O12" s="442">
        <f>O9-O10+O11</f>
        <v>4787</v>
      </c>
      <c r="P12" s="442">
        <f>P9-P10+P11</f>
        <v>5077</v>
      </c>
      <c r="Q12" s="142">
        <f t="shared" si="0"/>
        <v>27196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44" t="s">
        <v>45</v>
      </c>
      <c r="F13" s="449">
        <v>0</v>
      </c>
      <c r="G13" s="444" t="s">
        <v>46</v>
      </c>
      <c r="H13" s="442">
        <v>4450</v>
      </c>
      <c r="I13" s="442"/>
      <c r="J13" s="138" t="s">
        <v>47</v>
      </c>
      <c r="K13" s="442"/>
      <c r="L13" s="442"/>
      <c r="M13" s="442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44" t="s">
        <v>50</v>
      </c>
      <c r="H14" s="442">
        <v>27596</v>
      </c>
      <c r="I14" s="442"/>
      <c r="J14" s="138" t="s">
        <v>51</v>
      </c>
      <c r="K14" s="442">
        <f t="shared" ref="K14:Q14" si="1">K6</f>
        <v>10</v>
      </c>
      <c r="L14" s="442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11</v>
      </c>
      <c r="Q14" s="142">
        <f t="shared" si="1"/>
        <v>57</v>
      </c>
    </row>
    <row r="15" spans="1:24" ht="18" customHeight="1">
      <c r="B15" s="444" t="s">
        <v>52</v>
      </c>
      <c r="C15" s="144">
        <f>H15</f>
        <v>669412</v>
      </c>
      <c r="D15" s="539">
        <v>480765</v>
      </c>
      <c r="E15" s="539"/>
      <c r="F15" s="159" t="s">
        <v>53</v>
      </c>
      <c r="G15" s="444" t="s">
        <v>54</v>
      </c>
      <c r="H15" s="157">
        <f>SUM(H4:H14)</f>
        <v>669412</v>
      </c>
      <c r="I15" s="442"/>
      <c r="J15" s="138" t="s">
        <v>55</v>
      </c>
      <c r="K15" s="442">
        <v>12</v>
      </c>
      <c r="L15" s="442">
        <v>12</v>
      </c>
      <c r="M15" s="442">
        <v>18</v>
      </c>
      <c r="N15" s="151">
        <v>8</v>
      </c>
      <c r="O15" s="151">
        <v>18</v>
      </c>
      <c r="P15" s="151">
        <v>20</v>
      </c>
      <c r="Q15" s="142">
        <f>SUM(K15:P15)</f>
        <v>88</v>
      </c>
    </row>
    <row r="16" spans="1:24" ht="18" customHeight="1">
      <c r="B16" s="444" t="s">
        <v>56</v>
      </c>
      <c r="C16" s="144">
        <f>D12</f>
        <v>27196</v>
      </c>
      <c r="D16" s="539">
        <v>0</v>
      </c>
      <c r="E16" s="539"/>
      <c r="F16" s="159"/>
      <c r="G16" s="444" t="s">
        <v>57</v>
      </c>
      <c r="H16" s="160">
        <f>H15/D12</f>
        <v>24.614355052213561</v>
      </c>
      <c r="I16" s="157"/>
      <c r="J16" s="138" t="s">
        <v>58</v>
      </c>
      <c r="K16" s="13">
        <v>0</v>
      </c>
      <c r="L16" s="442"/>
      <c r="M16" s="442"/>
      <c r="N16" s="151"/>
      <c r="O16" s="151"/>
      <c r="P16" s="151"/>
      <c r="Q16" s="442"/>
    </row>
    <row r="17" spans="2:17" ht="18" customHeight="1">
      <c r="B17" s="444" t="s">
        <v>57</v>
      </c>
      <c r="C17" s="161">
        <f>H16</f>
        <v>24.614355052213561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442">
        <v>60</v>
      </c>
      <c r="O17" s="151"/>
      <c r="P17" s="151"/>
      <c r="Q17" s="442"/>
    </row>
    <row r="18" spans="2:17" ht="19.5" customHeight="1">
      <c r="B18" s="444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42">
        <v>234</v>
      </c>
      <c r="O18" s="151"/>
      <c r="P18" s="151"/>
      <c r="Q18" s="442"/>
    </row>
    <row r="19" spans="2:17" ht="18" customHeight="1">
      <c r="B19" s="164" t="s">
        <v>7</v>
      </c>
      <c r="C19" s="164" t="s">
        <v>15</v>
      </c>
      <c r="D19" s="164" t="s">
        <v>65</v>
      </c>
      <c r="E19" s="447" t="s">
        <v>7</v>
      </c>
      <c r="F19" s="447" t="s">
        <v>66</v>
      </c>
      <c r="G19" s="447" t="s">
        <v>67</v>
      </c>
      <c r="H19" s="447" t="s">
        <v>68</v>
      </c>
      <c r="I19" s="131"/>
      <c r="J19" s="138" t="s">
        <v>69</v>
      </c>
      <c r="K19" s="13">
        <v>2</v>
      </c>
      <c r="L19" s="542" t="s">
        <v>336</v>
      </c>
      <c r="M19" s="543"/>
      <c r="N19" s="147"/>
      <c r="O19" s="151"/>
      <c r="P19" s="151"/>
      <c r="Q19" s="442"/>
    </row>
    <row r="20" spans="2:17" ht="19.5" customHeight="1">
      <c r="B20" s="165" t="s">
        <v>329</v>
      </c>
      <c r="C20" s="166"/>
      <c r="D20" s="166"/>
      <c r="E20" s="444" t="s">
        <v>12</v>
      </c>
      <c r="F20" s="151">
        <v>12283</v>
      </c>
      <c r="G20" s="155">
        <f>F20-H20</f>
        <v>9864</v>
      </c>
      <c r="H20" s="151">
        <f>D7</f>
        <v>2419</v>
      </c>
      <c r="I20" s="151"/>
      <c r="J20" s="138" t="s">
        <v>71</v>
      </c>
      <c r="K20" s="13">
        <v>5</v>
      </c>
      <c r="L20" s="542" t="s">
        <v>334</v>
      </c>
      <c r="M20" s="542"/>
      <c r="N20" s="442"/>
      <c r="O20" s="151"/>
      <c r="P20" s="151"/>
      <c r="Q20" s="442"/>
    </row>
    <row r="21" spans="2:17" ht="19.5" customHeight="1">
      <c r="B21" s="165" t="s">
        <v>70</v>
      </c>
      <c r="C21" s="166"/>
      <c r="D21" s="166"/>
      <c r="E21" s="444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448" t="s">
        <v>7</v>
      </c>
      <c r="K21" s="447" t="s">
        <v>73</v>
      </c>
      <c r="L21" s="169" t="s">
        <v>67</v>
      </c>
      <c r="M21" s="448" t="s">
        <v>2</v>
      </c>
      <c r="N21" s="448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44" t="s">
        <v>14</v>
      </c>
      <c r="F22" s="170">
        <f>SUM(F20:F21)</f>
        <v>29615</v>
      </c>
      <c r="G22" s="170">
        <f>SUM(G20:G21)</f>
        <v>27196</v>
      </c>
      <c r="H22" s="170">
        <f>SUM(H20:H21)</f>
        <v>2419</v>
      </c>
      <c r="I22" s="162"/>
      <c r="J22" s="444" t="s">
        <v>75</v>
      </c>
      <c r="K22" s="147">
        <f>K9</f>
        <v>4955</v>
      </c>
      <c r="L22" s="442">
        <f>K12</f>
        <v>4955</v>
      </c>
      <c r="M22" s="443">
        <v>128980</v>
      </c>
      <c r="N22" s="160">
        <f t="shared" ref="N22:N29" si="2">M22/L22</f>
        <v>26.030272452068619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44" t="s">
        <v>78</v>
      </c>
      <c r="K23" s="147">
        <f>L9</f>
        <v>3911</v>
      </c>
      <c r="L23" s="442">
        <f>L12</f>
        <v>3911</v>
      </c>
      <c r="M23" s="443">
        <v>109974</v>
      </c>
      <c r="N23" s="160">
        <f t="shared" si="2"/>
        <v>28.119151112247508</v>
      </c>
      <c r="O23" s="159"/>
      <c r="P23" s="159"/>
      <c r="Q23" s="172"/>
    </row>
    <row r="24" spans="2:17" ht="19.5" customHeight="1">
      <c r="B24" s="165" t="s">
        <v>79</v>
      </c>
      <c r="C24" s="166">
        <v>29</v>
      </c>
      <c r="D24" s="166">
        <v>1418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44" t="s">
        <v>11</v>
      </c>
      <c r="K24" s="147">
        <f>N9</f>
        <v>2562</v>
      </c>
      <c r="L24" s="442">
        <f>N12</f>
        <v>2562</v>
      </c>
      <c r="M24" s="146">
        <v>89923</v>
      </c>
      <c r="N24" s="160">
        <f t="shared" si="2"/>
        <v>35.098750975800158</v>
      </c>
      <c r="O24" s="156"/>
      <c r="P24" s="156"/>
      <c r="Q24" s="173"/>
    </row>
    <row r="25" spans="2:17" ht="19.5" customHeight="1">
      <c r="B25" s="165" t="s">
        <v>84</v>
      </c>
      <c r="C25" s="166">
        <v>8</v>
      </c>
      <c r="D25" s="166">
        <v>991</v>
      </c>
      <c r="E25" s="174">
        <v>25960</v>
      </c>
      <c r="F25" s="442">
        <v>801</v>
      </c>
      <c r="G25" s="175">
        <v>5.38</v>
      </c>
      <c r="H25" s="442">
        <v>49</v>
      </c>
      <c r="I25" s="442"/>
      <c r="J25" s="444" t="s">
        <v>10</v>
      </c>
      <c r="K25" s="147">
        <f>M9</f>
        <v>5904</v>
      </c>
      <c r="L25" s="442">
        <f>M12</f>
        <v>5904</v>
      </c>
      <c r="M25" s="176">
        <f>H15-M22-M23-M24-M26-M27</f>
        <v>198804</v>
      </c>
      <c r="N25" s="160">
        <f t="shared" si="2"/>
        <v>33.672764227642276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9455</v>
      </c>
      <c r="G26" s="180" t="s">
        <v>87</v>
      </c>
      <c r="H26" s="181">
        <v>4829</v>
      </c>
      <c r="I26" s="163" t="s">
        <v>53</v>
      </c>
      <c r="J26" s="444" t="s">
        <v>88</v>
      </c>
      <c r="K26" s="147">
        <f>P9</f>
        <v>5848</v>
      </c>
      <c r="L26" s="442">
        <f>P12</f>
        <v>5077</v>
      </c>
      <c r="M26" s="442">
        <v>78046</v>
      </c>
      <c r="N26" s="160">
        <f t="shared" si="2"/>
        <v>15.372464053574946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2419</v>
      </c>
      <c r="D27" s="166"/>
      <c r="E27" s="444" t="s">
        <v>12</v>
      </c>
      <c r="F27" s="444" t="s">
        <v>72</v>
      </c>
      <c r="G27" s="549" t="s">
        <v>90</v>
      </c>
      <c r="H27" s="550"/>
      <c r="I27" s="447"/>
      <c r="J27" s="447" t="s">
        <v>91</v>
      </c>
      <c r="K27" s="147">
        <f>O9</f>
        <v>6435</v>
      </c>
      <c r="L27" s="442">
        <f>O12</f>
        <v>4787</v>
      </c>
      <c r="M27" s="443">
        <v>63685</v>
      </c>
      <c r="N27" s="160">
        <f t="shared" si="2"/>
        <v>13.303739293921035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37</v>
      </c>
      <c r="D28" s="166"/>
      <c r="E28" s="445">
        <f>H20/F20*100</f>
        <v>19.693885858503624</v>
      </c>
      <c r="F28" s="175">
        <f>H21/F21*100</f>
        <v>0</v>
      </c>
      <c r="G28" s="545">
        <f>D7/D4*100</f>
        <v>8.1681580280263386</v>
      </c>
      <c r="H28" s="545"/>
      <c r="I28" s="442"/>
      <c r="J28" s="444" t="s">
        <v>93</v>
      </c>
      <c r="K28" s="147">
        <f>K22+K23+K24+K25</f>
        <v>17332</v>
      </c>
      <c r="L28" s="442">
        <f>SUM(L22:L25)</f>
        <v>17332</v>
      </c>
      <c r="M28" s="176">
        <f>SUM(M22:M25)</f>
        <v>527681</v>
      </c>
      <c r="N28" s="160">
        <f t="shared" si="2"/>
        <v>30.445476575121162</v>
      </c>
      <c r="O28" s="156"/>
      <c r="P28" s="156"/>
      <c r="Q28" s="444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44" t="s">
        <v>94</v>
      </c>
      <c r="K29" s="147">
        <f>K26+K27</f>
        <v>12283</v>
      </c>
      <c r="L29" s="151">
        <f>SUM(L26:L27)</f>
        <v>9864</v>
      </c>
      <c r="M29" s="442">
        <f>SUM(M26:M27)</f>
        <v>141731</v>
      </c>
      <c r="N29" s="160">
        <f t="shared" si="2"/>
        <v>14.368511759935117</v>
      </c>
      <c r="O29" s="444"/>
      <c r="P29" s="444"/>
      <c r="Q29" s="444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42"/>
      <c r="N30" s="160"/>
      <c r="O30" s="174"/>
      <c r="P30" s="444"/>
      <c r="Q30" s="444"/>
    </row>
    <row r="31" spans="2:17" ht="19.5" customHeight="1">
      <c r="J31" s="444" t="s">
        <v>327</v>
      </c>
      <c r="K31" s="188"/>
      <c r="L31" s="158">
        <f>C16</f>
        <v>27196</v>
      </c>
      <c r="M31" s="189">
        <f>C15</f>
        <v>669412</v>
      </c>
      <c r="N31" s="160">
        <f>M31/L31</f>
        <v>24.614355052213561</v>
      </c>
      <c r="O31" s="442"/>
      <c r="P31" s="442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40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41"/>
      <c r="F34" s="441"/>
      <c r="G34" s="540"/>
      <c r="H34" s="540"/>
      <c r="I34" s="540"/>
      <c r="J34" s="540"/>
      <c r="K34" s="541"/>
      <c r="L34" s="541"/>
      <c r="M34" s="541"/>
      <c r="N34" s="541"/>
      <c r="O34" s="541"/>
      <c r="P34" s="441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199897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O18" sqref="O18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418</v>
      </c>
      <c r="N2" s="531"/>
      <c r="O2" s="531"/>
      <c r="P2" s="456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54" t="s">
        <v>4</v>
      </c>
      <c r="C4" s="132">
        <v>259</v>
      </c>
      <c r="D4" s="132">
        <v>29615</v>
      </c>
      <c r="E4" s="133" t="s">
        <v>5</v>
      </c>
      <c r="F4" s="459">
        <v>62</v>
      </c>
      <c r="G4" s="454" t="s">
        <v>6</v>
      </c>
      <c r="H4" s="452">
        <v>410641</v>
      </c>
      <c r="I4" s="452"/>
      <c r="J4" s="454" t="s">
        <v>7</v>
      </c>
      <c r="K4" s="454" t="s">
        <v>8</v>
      </c>
      <c r="L4" s="454" t="s">
        <v>9</v>
      </c>
      <c r="M4" s="454" t="s">
        <v>10</v>
      </c>
      <c r="N4" s="134" t="s">
        <v>11</v>
      </c>
      <c r="O4" s="134" t="s">
        <v>12</v>
      </c>
      <c r="P4" s="454" t="s">
        <v>13</v>
      </c>
      <c r="Q4" s="135" t="s">
        <v>14</v>
      </c>
    </row>
    <row r="5" spans="1:24" ht="24.75" customHeight="1">
      <c r="A5" s="136"/>
      <c r="B5" s="454" t="s">
        <v>7</v>
      </c>
      <c r="C5" s="454" t="s">
        <v>15</v>
      </c>
      <c r="D5" s="454" t="s">
        <v>16</v>
      </c>
      <c r="E5" s="454" t="s">
        <v>17</v>
      </c>
      <c r="F5" s="137">
        <v>7</v>
      </c>
      <c r="G5" s="454" t="s">
        <v>18</v>
      </c>
      <c r="H5" s="452">
        <v>177313</v>
      </c>
      <c r="I5" s="452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54" t="s">
        <v>20</v>
      </c>
      <c r="C6" s="143"/>
      <c r="D6" s="143"/>
      <c r="E6" s="454" t="s">
        <v>21</v>
      </c>
      <c r="F6" s="144">
        <f>F4-F5</f>
        <v>55</v>
      </c>
      <c r="G6" s="454" t="s">
        <v>22</v>
      </c>
      <c r="H6" s="452">
        <v>1593</v>
      </c>
      <c r="I6" s="452"/>
      <c r="J6" s="138" t="s">
        <v>23</v>
      </c>
      <c r="K6" s="453">
        <v>10</v>
      </c>
      <c r="L6" s="453">
        <v>8</v>
      </c>
      <c r="M6" s="452">
        <v>13</v>
      </c>
      <c r="N6" s="145">
        <v>5</v>
      </c>
      <c r="O6" s="146">
        <v>9</v>
      </c>
      <c r="P6" s="146">
        <v>10</v>
      </c>
      <c r="Q6" s="142">
        <f t="shared" si="0"/>
        <v>55</v>
      </c>
    </row>
    <row r="7" spans="1:24" ht="18.75">
      <c r="B7" s="134" t="s">
        <v>24</v>
      </c>
      <c r="C7" s="452">
        <v>41</v>
      </c>
      <c r="D7" s="452">
        <v>3108</v>
      </c>
      <c r="E7" s="454" t="s">
        <v>25</v>
      </c>
      <c r="F7" s="459">
        <v>0</v>
      </c>
      <c r="G7" s="454" t="s">
        <v>26</v>
      </c>
      <c r="H7" s="452">
        <v>665</v>
      </c>
      <c r="I7" s="452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54" t="s">
        <v>28</v>
      </c>
      <c r="C8" s="148">
        <f>C4-C7</f>
        <v>218</v>
      </c>
      <c r="D8" s="148">
        <f>D4-D7</f>
        <v>26507</v>
      </c>
      <c r="E8" s="454" t="s">
        <v>29</v>
      </c>
      <c r="F8" s="144">
        <v>5</v>
      </c>
      <c r="G8" s="454" t="s">
        <v>30</v>
      </c>
      <c r="H8" s="452">
        <v>13440</v>
      </c>
      <c r="I8" s="452"/>
      <c r="J8" s="138" t="s">
        <v>31</v>
      </c>
      <c r="K8" s="453">
        <v>0</v>
      </c>
      <c r="L8" s="453">
        <v>0</v>
      </c>
      <c r="M8" s="453">
        <v>0</v>
      </c>
      <c r="N8" s="146">
        <v>0</v>
      </c>
      <c r="O8" s="146">
        <v>21</v>
      </c>
      <c r="P8" s="146">
        <v>20</v>
      </c>
      <c r="Q8" s="149">
        <f t="shared" si="0"/>
        <v>41</v>
      </c>
    </row>
    <row r="9" spans="1:24" ht="18" customHeight="1">
      <c r="B9" s="454" t="s">
        <v>25</v>
      </c>
      <c r="C9" s="452"/>
      <c r="D9" s="452"/>
      <c r="E9" s="454" t="s">
        <v>14</v>
      </c>
      <c r="F9" s="459">
        <f>SUM(F6:F8)</f>
        <v>60</v>
      </c>
      <c r="G9" s="454" t="s">
        <v>32</v>
      </c>
      <c r="H9" s="452">
        <v>473</v>
      </c>
      <c r="I9" s="452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54" t="s">
        <v>29</v>
      </c>
      <c r="C10" s="452"/>
      <c r="D10" s="452"/>
      <c r="E10" s="454" t="s">
        <v>34</v>
      </c>
      <c r="F10" s="144">
        <v>69</v>
      </c>
      <c r="G10" s="454" t="s">
        <v>35</v>
      </c>
      <c r="H10" s="452">
        <f>SUM(N17:N20)</f>
        <v>141</v>
      </c>
      <c r="I10" s="452"/>
      <c r="J10" s="138" t="s">
        <v>36</v>
      </c>
      <c r="K10" s="452"/>
      <c r="L10" s="452">
        <v>250</v>
      </c>
      <c r="M10" s="452"/>
      <c r="N10" s="151"/>
      <c r="O10" s="151">
        <v>1816</v>
      </c>
      <c r="P10" s="151">
        <v>1042</v>
      </c>
      <c r="Q10" s="142">
        <f t="shared" si="0"/>
        <v>3108</v>
      </c>
    </row>
    <row r="11" spans="1:24" ht="25.5" customHeight="1">
      <c r="B11" s="454" t="s">
        <v>35</v>
      </c>
      <c r="C11" s="452"/>
      <c r="D11" s="452"/>
      <c r="E11" s="152" t="s">
        <v>37</v>
      </c>
      <c r="F11" s="153" t="s">
        <v>417</v>
      </c>
      <c r="G11" s="154" t="s">
        <v>38</v>
      </c>
      <c r="H11" s="452">
        <v>0</v>
      </c>
      <c r="I11" s="452"/>
      <c r="J11" s="138" t="s">
        <v>39</v>
      </c>
      <c r="L11" s="452"/>
      <c r="M11" s="452"/>
      <c r="N11" s="151"/>
      <c r="O11" s="155"/>
      <c r="P11" s="155"/>
      <c r="Q11" s="142">
        <f t="shared" si="0"/>
        <v>0</v>
      </c>
    </row>
    <row r="12" spans="1:24" ht="18" customHeight="1">
      <c r="B12" s="454" t="s">
        <v>14</v>
      </c>
      <c r="C12" s="148">
        <f>C8+C9</f>
        <v>218</v>
      </c>
      <c r="D12" s="148">
        <f>D8+D9</f>
        <v>26507</v>
      </c>
      <c r="E12" s="454" t="s">
        <v>40</v>
      </c>
      <c r="F12" s="459">
        <f>F9</f>
        <v>60</v>
      </c>
      <c r="G12" s="454" t="s">
        <v>41</v>
      </c>
      <c r="H12" s="452">
        <v>13927</v>
      </c>
      <c r="I12" s="452"/>
      <c r="J12" s="138" t="s">
        <v>42</v>
      </c>
      <c r="K12" s="452">
        <f>K9-K10</f>
        <v>4955</v>
      </c>
      <c r="L12" s="452">
        <f>L9-L10+L11</f>
        <v>3661</v>
      </c>
      <c r="M12" s="452">
        <f>M9-M10+M11</f>
        <v>5904</v>
      </c>
      <c r="N12" s="452">
        <f>N9-N10+N11</f>
        <v>2562</v>
      </c>
      <c r="O12" s="452">
        <f>O9-O10+O11</f>
        <v>4619</v>
      </c>
      <c r="P12" s="452">
        <f>P9-P10+P11</f>
        <v>4806</v>
      </c>
      <c r="Q12" s="142">
        <f t="shared" si="0"/>
        <v>26507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54" t="s">
        <v>45</v>
      </c>
      <c r="F13" s="459">
        <v>0</v>
      </c>
      <c r="G13" s="454" t="s">
        <v>46</v>
      </c>
      <c r="H13" s="452">
        <v>4540</v>
      </c>
      <c r="I13" s="452"/>
      <c r="J13" s="138" t="s">
        <v>47</v>
      </c>
      <c r="K13" s="452"/>
      <c r="L13" s="452"/>
      <c r="M13" s="452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54" t="s">
        <v>50</v>
      </c>
      <c r="H14" s="452">
        <v>26434</v>
      </c>
      <c r="I14" s="452"/>
      <c r="J14" s="138" t="s">
        <v>51</v>
      </c>
      <c r="K14" s="452">
        <f t="shared" ref="K14:Q14" si="1">K6</f>
        <v>10</v>
      </c>
      <c r="L14" s="452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10</v>
      </c>
      <c r="Q14" s="142">
        <f t="shared" si="1"/>
        <v>55</v>
      </c>
    </row>
    <row r="15" spans="1:24" ht="18" customHeight="1">
      <c r="B15" s="454" t="s">
        <v>52</v>
      </c>
      <c r="C15" s="144">
        <f>H15</f>
        <v>649167</v>
      </c>
      <c r="D15" s="539">
        <v>492476</v>
      </c>
      <c r="E15" s="539"/>
      <c r="F15" s="159" t="s">
        <v>53</v>
      </c>
      <c r="G15" s="454" t="s">
        <v>54</v>
      </c>
      <c r="H15" s="157">
        <f>SUM(H4:H14)</f>
        <v>649167</v>
      </c>
      <c r="I15" s="452"/>
      <c r="J15" s="138" t="s">
        <v>55</v>
      </c>
      <c r="K15" s="452">
        <v>12</v>
      </c>
      <c r="L15" s="452">
        <v>12</v>
      </c>
      <c r="M15" s="452">
        <v>18</v>
      </c>
      <c r="N15" s="151">
        <v>8</v>
      </c>
      <c r="O15" s="151">
        <v>17</v>
      </c>
      <c r="P15" s="151">
        <v>19</v>
      </c>
      <c r="Q15" s="142">
        <f>SUM(K15:P15)</f>
        <v>86</v>
      </c>
    </row>
    <row r="16" spans="1:24" ht="18" customHeight="1">
      <c r="B16" s="454" t="s">
        <v>56</v>
      </c>
      <c r="C16" s="144">
        <f>D12</f>
        <v>26507</v>
      </c>
      <c r="D16" s="539">
        <v>0</v>
      </c>
      <c r="E16" s="539"/>
      <c r="F16" s="159"/>
      <c r="G16" s="454" t="s">
        <v>57</v>
      </c>
      <c r="H16" s="160">
        <f>H15/D12</f>
        <v>24.490398762591013</v>
      </c>
      <c r="I16" s="157"/>
      <c r="J16" s="138" t="s">
        <v>58</v>
      </c>
      <c r="K16" s="13">
        <v>0</v>
      </c>
      <c r="L16" s="452"/>
      <c r="M16" s="452"/>
      <c r="N16" s="151"/>
      <c r="O16" s="151"/>
      <c r="P16" s="151"/>
      <c r="Q16" s="452"/>
    </row>
    <row r="17" spans="2:17" ht="18" customHeight="1">
      <c r="B17" s="454" t="s">
        <v>57</v>
      </c>
      <c r="C17" s="161">
        <f>H16</f>
        <v>24.490398762591013</v>
      </c>
      <c r="D17" s="159" t="s">
        <v>59</v>
      </c>
      <c r="E17" s="159"/>
      <c r="F17" s="159"/>
      <c r="I17" s="160"/>
      <c r="J17" s="138" t="s">
        <v>328</v>
      </c>
      <c r="K17" s="13">
        <v>9</v>
      </c>
      <c r="L17" s="528" t="s">
        <v>60</v>
      </c>
      <c r="M17" s="528"/>
      <c r="N17" s="452">
        <v>55</v>
      </c>
      <c r="O17" s="151"/>
      <c r="P17" s="151"/>
      <c r="Q17" s="452"/>
    </row>
    <row r="18" spans="2:17" ht="19.5" customHeight="1">
      <c r="B18" s="454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52">
        <v>86</v>
      </c>
      <c r="O18" s="151"/>
      <c r="P18" s="151"/>
      <c r="Q18" s="452"/>
    </row>
    <row r="19" spans="2:17" ht="18" customHeight="1">
      <c r="B19" s="164" t="s">
        <v>7</v>
      </c>
      <c r="C19" s="164" t="s">
        <v>15</v>
      </c>
      <c r="D19" s="164" t="s">
        <v>65</v>
      </c>
      <c r="E19" s="457" t="s">
        <v>7</v>
      </c>
      <c r="F19" s="457" t="s">
        <v>66</v>
      </c>
      <c r="G19" s="457" t="s">
        <v>67</v>
      </c>
      <c r="H19" s="457" t="s">
        <v>68</v>
      </c>
      <c r="I19" s="131"/>
      <c r="J19" s="138" t="s">
        <v>69</v>
      </c>
      <c r="K19" s="13">
        <v>1</v>
      </c>
      <c r="L19" s="542" t="s">
        <v>336</v>
      </c>
      <c r="M19" s="543"/>
      <c r="N19" s="147"/>
      <c r="O19" s="151"/>
      <c r="P19" s="151"/>
      <c r="Q19" s="452"/>
    </row>
    <row r="20" spans="2:17" ht="19.5" customHeight="1">
      <c r="B20" s="165" t="s">
        <v>329</v>
      </c>
      <c r="C20" s="166">
        <v>12</v>
      </c>
      <c r="D20" s="166">
        <v>1704</v>
      </c>
      <c r="E20" s="454" t="s">
        <v>12</v>
      </c>
      <c r="F20" s="151">
        <v>12283</v>
      </c>
      <c r="G20" s="155">
        <f>F20-H20</f>
        <v>9425</v>
      </c>
      <c r="H20" s="155">
        <f>D7-H21</f>
        <v>2858</v>
      </c>
      <c r="I20" s="151"/>
      <c r="J20" s="138" t="s">
        <v>71</v>
      </c>
      <c r="K20" s="13">
        <v>2</v>
      </c>
      <c r="L20" s="542" t="s">
        <v>334</v>
      </c>
      <c r="M20" s="542"/>
      <c r="N20" s="452"/>
      <c r="O20" s="151"/>
      <c r="P20" s="151"/>
      <c r="Q20" s="452"/>
    </row>
    <row r="21" spans="2:17" ht="19.5" customHeight="1">
      <c r="B21" s="165" t="s">
        <v>70</v>
      </c>
      <c r="C21" s="166"/>
      <c r="D21" s="166"/>
      <c r="E21" s="454" t="s">
        <v>72</v>
      </c>
      <c r="F21" s="151">
        <v>17332</v>
      </c>
      <c r="G21" s="155">
        <f>F21-H21</f>
        <v>17082</v>
      </c>
      <c r="H21" s="167">
        <v>250</v>
      </c>
      <c r="I21" s="168">
        <v>20363</v>
      </c>
      <c r="J21" s="458" t="s">
        <v>7</v>
      </c>
      <c r="K21" s="457" t="s">
        <v>73</v>
      </c>
      <c r="L21" s="169" t="s">
        <v>67</v>
      </c>
      <c r="M21" s="458" t="s">
        <v>2</v>
      </c>
      <c r="N21" s="458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54" t="s">
        <v>14</v>
      </c>
      <c r="F22" s="170">
        <f>SUM(F20:F21)</f>
        <v>29615</v>
      </c>
      <c r="G22" s="170">
        <f>SUM(G20:G21)</f>
        <v>26507</v>
      </c>
      <c r="H22" s="170">
        <f>SUM(H20:H21)</f>
        <v>3108</v>
      </c>
      <c r="I22" s="162"/>
      <c r="J22" s="454" t="s">
        <v>75</v>
      </c>
      <c r="K22" s="147">
        <f>K9</f>
        <v>4955</v>
      </c>
      <c r="L22" s="452">
        <f>K12</f>
        <v>4955</v>
      </c>
      <c r="M22" s="453">
        <v>134502</v>
      </c>
      <c r="N22" s="160">
        <f t="shared" ref="N22:N29" si="2">M22/L22</f>
        <v>27.144702320887991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54" t="s">
        <v>78</v>
      </c>
      <c r="K23" s="147">
        <f>L9</f>
        <v>3911</v>
      </c>
      <c r="L23" s="452">
        <f>L12</f>
        <v>3661</v>
      </c>
      <c r="M23" s="453">
        <v>99640</v>
      </c>
      <c r="N23" s="160">
        <f t="shared" si="2"/>
        <v>27.21660748429391</v>
      </c>
      <c r="O23" s="159"/>
      <c r="P23" s="159"/>
      <c r="Q23" s="172"/>
    </row>
    <row r="24" spans="2:17" ht="19.5" customHeight="1">
      <c r="B24" s="165" t="s">
        <v>79</v>
      </c>
      <c r="C24" s="166">
        <v>27</v>
      </c>
      <c r="D24" s="166">
        <v>1363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54" t="s">
        <v>11</v>
      </c>
      <c r="K24" s="147">
        <f>N9</f>
        <v>2562</v>
      </c>
      <c r="L24" s="452">
        <f>N12</f>
        <v>2562</v>
      </c>
      <c r="M24" s="146">
        <v>89755</v>
      </c>
      <c r="N24" s="160">
        <f t="shared" si="2"/>
        <v>35.033177205308355</v>
      </c>
      <c r="O24" s="156"/>
      <c r="P24" s="156"/>
      <c r="Q24" s="173"/>
    </row>
    <row r="25" spans="2:17" ht="19.5" customHeight="1">
      <c r="B25" s="165" t="s">
        <v>84</v>
      </c>
      <c r="C25" s="166">
        <v>2</v>
      </c>
      <c r="D25" s="166">
        <v>31</v>
      </c>
      <c r="E25" s="174">
        <v>27327</v>
      </c>
      <c r="F25" s="452">
        <v>857</v>
      </c>
      <c r="G25" s="175">
        <v>5.24</v>
      </c>
      <c r="H25" s="452">
        <v>51</v>
      </c>
      <c r="I25" s="452"/>
      <c r="J25" s="454" t="s">
        <v>10</v>
      </c>
      <c r="K25" s="147">
        <f>M9</f>
        <v>5904</v>
      </c>
      <c r="L25" s="452">
        <f>M12</f>
        <v>5904</v>
      </c>
      <c r="M25" s="176">
        <f>H15-M22-M23-M24-M26-M27</f>
        <v>170504</v>
      </c>
      <c r="N25" s="160">
        <f t="shared" si="2"/>
        <v>28.879403794037941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10862</v>
      </c>
      <c r="G26" s="180" t="s">
        <v>87</v>
      </c>
      <c r="H26" s="181">
        <v>5215</v>
      </c>
      <c r="I26" s="163" t="s">
        <v>53</v>
      </c>
      <c r="J26" s="454" t="s">
        <v>88</v>
      </c>
      <c r="K26" s="147">
        <f>P9</f>
        <v>5848</v>
      </c>
      <c r="L26" s="452">
        <f>P12</f>
        <v>4806</v>
      </c>
      <c r="M26" s="452">
        <v>79946</v>
      </c>
      <c r="N26" s="160">
        <f t="shared" si="2"/>
        <v>16.634623387432377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3108</v>
      </c>
      <c r="D27" s="166"/>
      <c r="E27" s="454" t="s">
        <v>12</v>
      </c>
      <c r="F27" s="454" t="s">
        <v>72</v>
      </c>
      <c r="G27" s="549" t="s">
        <v>90</v>
      </c>
      <c r="H27" s="550"/>
      <c r="I27" s="457"/>
      <c r="J27" s="457" t="s">
        <v>91</v>
      </c>
      <c r="K27" s="147">
        <f>O9</f>
        <v>6435</v>
      </c>
      <c r="L27" s="452">
        <f>O12</f>
        <v>4619</v>
      </c>
      <c r="M27" s="453">
        <v>74820</v>
      </c>
      <c r="N27" s="160">
        <f t="shared" si="2"/>
        <v>16.198311322797142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41</v>
      </c>
      <c r="D28" s="166"/>
      <c r="E28" s="455">
        <f>H20/F20*100</f>
        <v>23.267931287144833</v>
      </c>
      <c r="F28" s="175">
        <f>H21/F21*100</f>
        <v>1.4424186475882761</v>
      </c>
      <c r="G28" s="545">
        <f>D7/D4*100</f>
        <v>10.494681749113626</v>
      </c>
      <c r="H28" s="545"/>
      <c r="I28" s="452"/>
      <c r="J28" s="454" t="s">
        <v>93</v>
      </c>
      <c r="K28" s="147">
        <f>K22+K23+K24+K25</f>
        <v>17332</v>
      </c>
      <c r="L28" s="452">
        <f>SUM(L22:L25)</f>
        <v>17082</v>
      </c>
      <c r="M28" s="176">
        <f>SUM(M22:M25)</f>
        <v>494401</v>
      </c>
      <c r="N28" s="160">
        <f t="shared" si="2"/>
        <v>28.942805292120362</v>
      </c>
      <c r="O28" s="156"/>
      <c r="P28" s="156"/>
      <c r="Q28" s="454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54" t="s">
        <v>94</v>
      </c>
      <c r="K29" s="147">
        <f>K26+K27</f>
        <v>12283</v>
      </c>
      <c r="L29" s="151">
        <f>SUM(L26:L27)</f>
        <v>9425</v>
      </c>
      <c r="M29" s="452">
        <f>SUM(M26:M27)</f>
        <v>154766</v>
      </c>
      <c r="N29" s="160">
        <f t="shared" si="2"/>
        <v>16.420795755968168</v>
      </c>
      <c r="O29" s="454"/>
      <c r="P29" s="454"/>
      <c r="Q29" s="454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52"/>
      <c r="N30" s="160"/>
      <c r="O30" s="174"/>
      <c r="P30" s="454"/>
      <c r="Q30" s="454"/>
    </row>
    <row r="31" spans="2:17" ht="19.5" customHeight="1">
      <c r="J31" s="454" t="s">
        <v>327</v>
      </c>
      <c r="K31" s="188"/>
      <c r="L31" s="158">
        <f>C16</f>
        <v>26507</v>
      </c>
      <c r="M31" s="189">
        <f>C15</f>
        <v>649167</v>
      </c>
      <c r="N31" s="160">
        <f>M31/L31</f>
        <v>24.490398762591013</v>
      </c>
      <c r="O31" s="452"/>
      <c r="P31" s="452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50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51"/>
      <c r="F34" s="451"/>
      <c r="G34" s="540"/>
      <c r="H34" s="540"/>
      <c r="I34" s="540"/>
      <c r="J34" s="540"/>
      <c r="K34" s="541"/>
      <c r="L34" s="541"/>
      <c r="M34" s="541"/>
      <c r="N34" s="541"/>
      <c r="O34" s="541"/>
      <c r="P34" s="451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189395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1:Q1"/>
    <mergeCell ref="F2:K2"/>
    <mergeCell ref="M2:O2"/>
    <mergeCell ref="B3:F3"/>
    <mergeCell ref="G3:H3"/>
    <mergeCell ref="J3:Q3"/>
    <mergeCell ref="B14:C14"/>
    <mergeCell ref="D14:F14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D15:E15"/>
    <mergeCell ref="D16:E16"/>
    <mergeCell ref="L17:M17"/>
    <mergeCell ref="E18:H18"/>
    <mergeCell ref="L18:M18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CC199"/>
  <sheetViews>
    <sheetView view="pageBreakPreview" zoomScaleSheetLayoutView="100" workbookViewId="0">
      <pane xSplit="2" ySplit="5" topLeftCell="AU6" activePane="bottomRight" state="frozen"/>
      <selection activeCell="C10" sqref="C10"/>
      <selection pane="topRight" activeCell="C10" sqref="C10"/>
      <selection pane="bottomLeft" activeCell="C10" sqref="C10"/>
      <selection pane="bottomRight" activeCell="AU8" sqref="AU8"/>
    </sheetView>
  </sheetViews>
  <sheetFormatPr defaultRowHeight="17.25"/>
  <cols>
    <col min="1" max="1" width="12.7109375" style="81" bestFit="1" customWidth="1"/>
    <col min="2" max="2" width="13.42578125" style="81" bestFit="1" customWidth="1"/>
    <col min="3" max="3" width="7.85546875" style="81" bestFit="1" customWidth="1"/>
    <col min="4" max="4" width="6.85546875" style="81" customWidth="1"/>
    <col min="5" max="5" width="8.140625" style="81" customWidth="1"/>
    <col min="6" max="6" width="7.5703125" style="81" customWidth="1"/>
    <col min="7" max="7" width="6" style="81" customWidth="1"/>
    <col min="8" max="8" width="8.140625" style="81" customWidth="1"/>
    <col min="9" max="9" width="7.42578125" style="81" customWidth="1"/>
    <col min="10" max="11" width="9.28515625" style="81" customWidth="1"/>
    <col min="12" max="12" width="8.5703125" style="81" customWidth="1"/>
    <col min="13" max="13" width="10.28515625" style="81" customWidth="1"/>
    <col min="14" max="14" width="10.42578125" style="81" customWidth="1"/>
    <col min="15" max="15" width="8.7109375" style="81" customWidth="1"/>
    <col min="16" max="16" width="7.85546875" style="81" customWidth="1"/>
    <col min="17" max="17" width="9.140625" style="81" customWidth="1"/>
    <col min="18" max="18" width="9.7109375" style="81" customWidth="1"/>
    <col min="19" max="19" width="11.42578125" style="81" customWidth="1"/>
    <col min="20" max="20" width="9.28515625" style="81" customWidth="1"/>
    <col min="21" max="21" width="9.7109375" style="81" customWidth="1"/>
    <col min="22" max="22" width="7.28515625" style="81" customWidth="1"/>
    <col min="23" max="23" width="7.5703125" style="81" customWidth="1"/>
    <col min="24" max="24" width="8.42578125" style="81" customWidth="1"/>
    <col min="25" max="25" width="7.28515625" style="81" customWidth="1"/>
    <col min="26" max="26" width="7.5703125" style="81" customWidth="1"/>
    <col min="27" max="27" width="8.140625" style="81" customWidth="1"/>
    <col min="28" max="28" width="6.7109375" style="81" customWidth="1"/>
    <col min="29" max="29" width="8.140625" style="81" customWidth="1"/>
    <col min="30" max="30" width="7.7109375" style="81" customWidth="1"/>
    <col min="31" max="31" width="10.42578125" style="81" customWidth="1"/>
    <col min="32" max="33" width="9.85546875" style="81" customWidth="1"/>
    <col min="34" max="34" width="13.5703125" style="81" customWidth="1"/>
    <col min="35" max="35" width="12.7109375" style="81" customWidth="1"/>
    <col min="36" max="36" width="11.7109375" style="81" customWidth="1"/>
    <col min="37" max="37" width="9.85546875" style="81" bestFit="1" customWidth="1"/>
    <col min="38" max="38" width="9.85546875" style="81" customWidth="1"/>
    <col min="39" max="39" width="10.7109375" style="81" customWidth="1"/>
    <col min="40" max="40" width="10.5703125" style="81" bestFit="1" customWidth="1"/>
    <col min="41" max="41" width="7.85546875" style="81" customWidth="1"/>
    <col min="42" max="42" width="9.85546875" style="81" customWidth="1"/>
    <col min="43" max="43" width="9.85546875" style="81" bestFit="1" customWidth="1"/>
    <col min="44" max="44" width="9" style="81" customWidth="1"/>
    <col min="45" max="45" width="11.5703125" style="81" customWidth="1"/>
    <col min="46" max="46" width="10.5703125" style="81" bestFit="1" customWidth="1"/>
    <col min="47" max="47" width="11.140625" style="81" customWidth="1"/>
    <col min="48" max="48" width="11.5703125" style="81" bestFit="1" customWidth="1"/>
    <col min="49" max="49" width="12.42578125" style="81" customWidth="1"/>
    <col min="50" max="50" width="9.5703125" style="81" customWidth="1"/>
    <col min="51" max="51" width="10.28515625" style="81" bestFit="1" customWidth="1"/>
    <col min="52" max="52" width="10.5703125" style="81" bestFit="1" customWidth="1"/>
    <col min="53" max="53" width="9" style="81" bestFit="1" customWidth="1"/>
    <col min="54" max="54" width="10.28515625" style="81" bestFit="1" customWidth="1"/>
    <col min="55" max="55" width="10.5703125" style="81" bestFit="1" customWidth="1"/>
    <col min="56" max="56" width="10.140625" style="81" bestFit="1" customWidth="1"/>
    <col min="57" max="57" width="10.28515625" style="81" bestFit="1" customWidth="1"/>
    <col min="58" max="58" width="10.5703125" style="81" bestFit="1" customWidth="1"/>
    <col min="59" max="59" width="10.140625" style="81" customWidth="1"/>
    <col min="60" max="60" width="11.5703125" style="81" bestFit="1" customWidth="1"/>
    <col min="61" max="61" width="10.5703125" style="81" bestFit="1" customWidth="1"/>
    <col min="62" max="62" width="13.42578125" style="81" bestFit="1" customWidth="1"/>
    <col min="63" max="63" width="10.28515625" style="81" bestFit="1" customWidth="1"/>
    <col min="64" max="64" width="12.85546875" style="81" bestFit="1" customWidth="1"/>
    <col min="65" max="65" width="9.85546875" style="81" customWidth="1"/>
    <col min="66" max="66" width="10.28515625" style="81" bestFit="1" customWidth="1"/>
    <col min="67" max="67" width="10.7109375" style="81" bestFit="1" customWidth="1"/>
    <col min="68" max="68" width="7.7109375" style="81" customWidth="1"/>
    <col min="69" max="69" width="10" style="81" bestFit="1" customWidth="1"/>
    <col min="70" max="70" width="9.5703125" style="81" customWidth="1"/>
    <col min="71" max="71" width="9" style="81" customWidth="1"/>
    <col min="72" max="72" width="9.28515625" style="81" customWidth="1"/>
    <col min="73" max="73" width="11.28515625" style="81" customWidth="1"/>
    <col min="74" max="74" width="11.5703125" style="81" bestFit="1" customWidth="1"/>
    <col min="75" max="75" width="10.28515625" style="81" bestFit="1" customWidth="1"/>
    <col min="76" max="76" width="9" style="81" bestFit="1" customWidth="1"/>
    <col min="77" max="77" width="7.5703125" style="81" bestFit="1" customWidth="1"/>
    <col min="78" max="78" width="10.5703125" style="81" customWidth="1"/>
    <col min="79" max="79" width="8.42578125" style="81" customWidth="1"/>
    <col min="80" max="80" width="9.7109375" style="81" customWidth="1"/>
    <col min="81" max="81" width="11.42578125" style="81" customWidth="1"/>
    <col min="82" max="84" width="9.140625" style="81"/>
    <col min="85" max="85" width="13.5703125" style="81" bestFit="1" customWidth="1"/>
    <col min="86" max="16384" width="9.140625" style="81"/>
  </cols>
  <sheetData>
    <row r="1" spans="1:81" ht="23.25" customHeight="1">
      <c r="C1" s="515" t="s">
        <v>247</v>
      </c>
      <c r="D1" s="515"/>
      <c r="E1" s="515"/>
      <c r="F1" s="515"/>
      <c r="G1" s="515"/>
      <c r="H1" s="517" t="s">
        <v>248</v>
      </c>
      <c r="I1" s="517"/>
      <c r="J1" s="517"/>
      <c r="K1" s="517"/>
      <c r="L1" s="517"/>
      <c r="M1" s="517"/>
      <c r="N1" s="517"/>
      <c r="O1" s="517"/>
      <c r="P1" s="517"/>
      <c r="Q1" s="517"/>
      <c r="R1" s="517"/>
      <c r="S1" s="517"/>
      <c r="T1" s="517"/>
      <c r="U1" s="517"/>
      <c r="V1" s="517"/>
      <c r="W1" s="517"/>
      <c r="X1" s="517"/>
      <c r="Y1" s="517"/>
      <c r="Z1" s="517"/>
      <c r="AA1" s="517"/>
      <c r="AB1" s="517"/>
      <c r="AC1" s="517"/>
      <c r="AD1" s="517"/>
      <c r="AE1" s="517"/>
      <c r="AM1" s="519" t="s">
        <v>249</v>
      </c>
      <c r="AN1" s="519"/>
      <c r="AO1" s="519"/>
      <c r="AP1" s="519"/>
      <c r="AQ1" s="519"/>
      <c r="AR1" s="519"/>
      <c r="AS1" s="519"/>
      <c r="AT1" s="519"/>
      <c r="AU1" s="519"/>
      <c r="AV1" s="519"/>
      <c r="AW1" s="519"/>
      <c r="AX1" s="519"/>
      <c r="AY1" s="519"/>
      <c r="AZ1" s="519"/>
      <c r="BA1" s="519"/>
      <c r="BB1" s="519"/>
      <c r="BC1" s="519"/>
      <c r="BD1" s="519"/>
      <c r="BE1" s="519"/>
      <c r="BF1" s="519"/>
      <c r="BG1" s="519"/>
      <c r="BH1" s="82"/>
      <c r="BI1" s="82"/>
      <c r="BJ1" s="82"/>
      <c r="BK1" s="82"/>
      <c r="BL1" s="82"/>
      <c r="BM1" s="82"/>
      <c r="BN1" s="82"/>
      <c r="BO1" s="519" t="s">
        <v>249</v>
      </c>
      <c r="BP1" s="519"/>
      <c r="BQ1" s="519"/>
      <c r="BR1" s="519"/>
      <c r="BS1" s="519"/>
      <c r="BT1" s="519"/>
      <c r="BU1" s="519"/>
      <c r="BV1" s="519"/>
      <c r="BW1" s="519"/>
      <c r="BX1" s="519"/>
      <c r="BY1" s="519"/>
      <c r="BZ1" s="519"/>
      <c r="CA1" s="519"/>
      <c r="CB1" s="519"/>
      <c r="CC1" s="82"/>
    </row>
    <row r="2" spans="1:81" ht="27" customHeight="1">
      <c r="C2" s="515"/>
      <c r="D2" s="515"/>
      <c r="E2" s="515"/>
      <c r="F2" s="515"/>
      <c r="G2" s="515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517"/>
      <c r="S2" s="517"/>
      <c r="T2" s="517"/>
      <c r="U2" s="517"/>
      <c r="V2" s="517"/>
      <c r="W2" s="517"/>
      <c r="X2" s="517"/>
      <c r="Y2" s="517"/>
      <c r="Z2" s="517"/>
      <c r="AA2" s="517"/>
      <c r="AB2" s="517"/>
      <c r="AC2" s="517"/>
      <c r="AD2" s="517"/>
      <c r="AE2" s="517"/>
      <c r="AF2" s="83"/>
      <c r="AG2" s="83"/>
      <c r="AH2" s="83"/>
      <c r="AI2" s="521" t="s">
        <v>250</v>
      </c>
      <c r="AJ2" s="521"/>
      <c r="AK2" s="521"/>
      <c r="AL2" s="521"/>
      <c r="AM2" s="519"/>
      <c r="AN2" s="519"/>
      <c r="AO2" s="519"/>
      <c r="AP2" s="519"/>
      <c r="AQ2" s="519"/>
      <c r="AR2" s="519"/>
      <c r="AS2" s="519"/>
      <c r="AT2" s="519"/>
      <c r="AU2" s="519"/>
      <c r="AV2" s="519"/>
      <c r="AW2" s="519"/>
      <c r="AX2" s="519"/>
      <c r="AY2" s="519"/>
      <c r="AZ2" s="519"/>
      <c r="BA2" s="519"/>
      <c r="BB2" s="519"/>
      <c r="BC2" s="519"/>
      <c r="BD2" s="519"/>
      <c r="BE2" s="519"/>
      <c r="BF2" s="519"/>
      <c r="BG2" s="519"/>
      <c r="BH2" s="84"/>
      <c r="BI2" s="84"/>
      <c r="BJ2" s="523" t="s">
        <v>251</v>
      </c>
      <c r="BK2" s="523"/>
      <c r="BL2" s="523"/>
      <c r="BM2" s="523"/>
      <c r="BN2" s="523"/>
      <c r="BO2" s="519"/>
      <c r="BP2" s="519"/>
      <c r="BQ2" s="519"/>
      <c r="BR2" s="519"/>
      <c r="BS2" s="519"/>
      <c r="BT2" s="519"/>
      <c r="BU2" s="519"/>
      <c r="BV2" s="519"/>
      <c r="BW2" s="519"/>
      <c r="BX2" s="519"/>
      <c r="BY2" s="519"/>
      <c r="BZ2" s="519"/>
      <c r="CA2" s="519"/>
      <c r="CB2" s="519"/>
      <c r="CC2" s="85"/>
    </row>
    <row r="3" spans="1:81" ht="25.5" customHeight="1">
      <c r="C3" s="516"/>
      <c r="D3" s="516"/>
      <c r="E3" s="516"/>
      <c r="F3" s="516"/>
      <c r="G3" s="516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  <c r="S3" s="518"/>
      <c r="T3" s="518"/>
      <c r="U3" s="518"/>
      <c r="V3" s="518"/>
      <c r="W3" s="518"/>
      <c r="X3" s="518"/>
      <c r="Y3" s="518"/>
      <c r="Z3" s="518"/>
      <c r="AA3" s="518"/>
      <c r="AB3" s="518"/>
      <c r="AC3" s="518"/>
      <c r="AD3" s="518"/>
      <c r="AE3" s="518"/>
      <c r="AF3" s="86"/>
      <c r="AG3" s="86"/>
      <c r="AH3" s="86"/>
      <c r="AI3" s="522"/>
      <c r="AJ3" s="522"/>
      <c r="AK3" s="522"/>
      <c r="AL3" s="522"/>
      <c r="AM3" s="520"/>
      <c r="AN3" s="520"/>
      <c r="AO3" s="520"/>
      <c r="AP3" s="520"/>
      <c r="AQ3" s="520"/>
      <c r="AR3" s="520"/>
      <c r="AS3" s="520"/>
      <c r="AT3" s="520"/>
      <c r="AU3" s="520"/>
      <c r="AV3" s="520"/>
      <c r="AW3" s="520"/>
      <c r="AX3" s="520"/>
      <c r="AY3" s="520"/>
      <c r="AZ3" s="520"/>
      <c r="BA3" s="520"/>
      <c r="BB3" s="520"/>
      <c r="BC3" s="520"/>
      <c r="BD3" s="520"/>
      <c r="BE3" s="520"/>
      <c r="BF3" s="520"/>
      <c r="BG3" s="520"/>
      <c r="BH3" s="85"/>
      <c r="BI3" s="85"/>
      <c r="BJ3" s="524"/>
      <c r="BK3" s="524"/>
      <c r="BL3" s="524"/>
      <c r="BM3" s="524"/>
      <c r="BN3" s="524"/>
      <c r="BO3" s="520"/>
      <c r="BP3" s="520"/>
      <c r="BQ3" s="520"/>
      <c r="BR3" s="520"/>
      <c r="BS3" s="520"/>
      <c r="BT3" s="520"/>
      <c r="BU3" s="520"/>
      <c r="BV3" s="520"/>
      <c r="BW3" s="520"/>
      <c r="BX3" s="520"/>
      <c r="BY3" s="520"/>
      <c r="BZ3" s="520"/>
      <c r="CA3" s="520"/>
      <c r="CB3" s="520"/>
      <c r="CC3" s="87"/>
    </row>
    <row r="4" spans="1:81" ht="51.75">
      <c r="B4" s="514" t="s">
        <v>252</v>
      </c>
      <c r="C4" s="514" t="s">
        <v>253</v>
      </c>
      <c r="D4" s="514"/>
      <c r="E4" s="514"/>
      <c r="F4" s="514" t="s">
        <v>17</v>
      </c>
      <c r="G4" s="514"/>
      <c r="H4" s="514"/>
      <c r="I4" s="513" t="s">
        <v>254</v>
      </c>
      <c r="J4" s="514"/>
      <c r="K4" s="514"/>
      <c r="L4" s="514"/>
      <c r="M4" s="513" t="s">
        <v>255</v>
      </c>
      <c r="N4" s="514"/>
      <c r="O4" s="514"/>
      <c r="P4" s="513" t="s">
        <v>256</v>
      </c>
      <c r="Q4" s="514"/>
      <c r="R4" s="514"/>
      <c r="S4" s="513" t="s">
        <v>257</v>
      </c>
      <c r="T4" s="514"/>
      <c r="U4" s="514"/>
      <c r="V4" s="513" t="s">
        <v>258</v>
      </c>
      <c r="W4" s="514"/>
      <c r="X4" s="514"/>
      <c r="Y4" s="513" t="s">
        <v>259</v>
      </c>
      <c r="Z4" s="514"/>
      <c r="AA4" s="514"/>
      <c r="AB4" s="513" t="s">
        <v>260</v>
      </c>
      <c r="AC4" s="514"/>
      <c r="AD4" s="514"/>
      <c r="AE4" s="525" t="s">
        <v>261</v>
      </c>
      <c r="AF4" s="525" t="s">
        <v>262</v>
      </c>
      <c r="AG4" s="525" t="s">
        <v>263</v>
      </c>
      <c r="AH4" s="525" t="s">
        <v>264</v>
      </c>
      <c r="AI4" s="88" t="s">
        <v>265</v>
      </c>
      <c r="AJ4" s="88" t="s">
        <v>266</v>
      </c>
      <c r="AK4" s="88" t="s">
        <v>267</v>
      </c>
      <c r="AL4" s="88" t="s">
        <v>268</v>
      </c>
      <c r="AM4" s="88" t="s">
        <v>269</v>
      </c>
      <c r="AN4" s="88" t="s">
        <v>270</v>
      </c>
      <c r="AO4" s="88" t="s">
        <v>271</v>
      </c>
      <c r="AP4" s="88" t="s">
        <v>272</v>
      </c>
      <c r="AQ4" s="88" t="s">
        <v>273</v>
      </c>
      <c r="AR4" s="88" t="s">
        <v>274</v>
      </c>
      <c r="AS4" s="88" t="s">
        <v>275</v>
      </c>
      <c r="AT4" s="114" t="s">
        <v>333</v>
      </c>
      <c r="AU4" s="114" t="s">
        <v>276</v>
      </c>
      <c r="AV4" s="88" t="s">
        <v>277</v>
      </c>
      <c r="AW4" s="88" t="s">
        <v>278</v>
      </c>
      <c r="AX4" s="88" t="s">
        <v>279</v>
      </c>
      <c r="AY4" s="88" t="s">
        <v>280</v>
      </c>
      <c r="AZ4" s="88" t="s">
        <v>281</v>
      </c>
      <c r="BA4" s="88" t="s">
        <v>282</v>
      </c>
      <c r="BB4" s="88" t="s">
        <v>283</v>
      </c>
      <c r="BC4" s="88" t="s">
        <v>284</v>
      </c>
      <c r="BD4" s="88" t="s">
        <v>285</v>
      </c>
      <c r="BE4" s="88" t="s">
        <v>286</v>
      </c>
      <c r="BF4" s="88" t="s">
        <v>287</v>
      </c>
      <c r="BG4" s="88" t="s">
        <v>288</v>
      </c>
      <c r="BH4" s="88" t="s">
        <v>289</v>
      </c>
      <c r="BI4" s="88" t="s">
        <v>290</v>
      </c>
      <c r="BJ4" s="89" t="s">
        <v>291</v>
      </c>
      <c r="BK4" s="88" t="s">
        <v>292</v>
      </c>
      <c r="BL4" s="88" t="s">
        <v>293</v>
      </c>
      <c r="BM4" s="88" t="s">
        <v>294</v>
      </c>
      <c r="BN4" s="88" t="s">
        <v>295</v>
      </c>
      <c r="BO4" s="88" t="s">
        <v>296</v>
      </c>
      <c r="BP4" s="89" t="s">
        <v>32</v>
      </c>
      <c r="BQ4" s="89" t="s">
        <v>297</v>
      </c>
      <c r="BR4" s="88" t="s">
        <v>298</v>
      </c>
      <c r="BS4" s="88" t="s">
        <v>299</v>
      </c>
      <c r="BT4" s="89" t="s">
        <v>50</v>
      </c>
      <c r="BU4" s="89" t="s">
        <v>300</v>
      </c>
      <c r="BV4" s="88" t="s">
        <v>301</v>
      </c>
      <c r="BW4" s="88" t="s">
        <v>302</v>
      </c>
      <c r="BX4" s="88" t="s">
        <v>303</v>
      </c>
      <c r="BY4" s="90" t="s">
        <v>304</v>
      </c>
      <c r="BZ4" s="89" t="s">
        <v>305</v>
      </c>
      <c r="CA4" s="89" t="s">
        <v>306</v>
      </c>
      <c r="CB4" s="88" t="s">
        <v>307</v>
      </c>
      <c r="CC4" s="89" t="s">
        <v>308</v>
      </c>
    </row>
    <row r="5" spans="1:81" ht="42.75" customHeight="1">
      <c r="B5" s="514"/>
      <c r="C5" s="89" t="s">
        <v>309</v>
      </c>
      <c r="D5" s="89" t="s">
        <v>12</v>
      </c>
      <c r="E5" s="88" t="s">
        <v>310</v>
      </c>
      <c r="F5" s="89" t="s">
        <v>309</v>
      </c>
      <c r="G5" s="89" t="s">
        <v>12</v>
      </c>
      <c r="H5" s="88" t="s">
        <v>310</v>
      </c>
      <c r="I5" s="89" t="s">
        <v>311</v>
      </c>
      <c r="J5" s="89" t="s">
        <v>12</v>
      </c>
      <c r="K5" s="115" t="s">
        <v>25</v>
      </c>
      <c r="L5" s="89" t="s">
        <v>14</v>
      </c>
      <c r="M5" s="89" t="s">
        <v>311</v>
      </c>
      <c r="N5" s="89" t="s">
        <v>12</v>
      </c>
      <c r="O5" s="89" t="s">
        <v>14</v>
      </c>
      <c r="P5" s="89" t="s">
        <v>311</v>
      </c>
      <c r="Q5" s="89" t="s">
        <v>12</v>
      </c>
      <c r="R5" s="89" t="s">
        <v>14</v>
      </c>
      <c r="S5" s="89" t="s">
        <v>311</v>
      </c>
      <c r="T5" s="89" t="s">
        <v>12</v>
      </c>
      <c r="U5" s="89" t="s">
        <v>14</v>
      </c>
      <c r="V5" s="89" t="s">
        <v>311</v>
      </c>
      <c r="W5" s="89" t="s">
        <v>12</v>
      </c>
      <c r="X5" s="89" t="s">
        <v>14</v>
      </c>
      <c r="Y5" s="89" t="s">
        <v>311</v>
      </c>
      <c r="Z5" s="89" t="s">
        <v>12</v>
      </c>
      <c r="AA5" s="89" t="s">
        <v>14</v>
      </c>
      <c r="AB5" s="89" t="s">
        <v>311</v>
      </c>
      <c r="AC5" s="89" t="s">
        <v>12</v>
      </c>
      <c r="AD5" s="89" t="s">
        <v>14</v>
      </c>
      <c r="AE5" s="526"/>
      <c r="AF5" s="526"/>
      <c r="AG5" s="526"/>
      <c r="AH5" s="526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</row>
    <row r="6" spans="1:81" ht="24.95" customHeight="1">
      <c r="A6" s="106" t="s">
        <v>337</v>
      </c>
      <c r="B6" s="91">
        <v>45200</v>
      </c>
      <c r="C6" s="90">
        <f ca="1">IFERROR(INDIRECT(A6&amp;"!K5") + INDIRECT(A6&amp;"!L5") + INDIRECT(A6&amp;"!M5")  + INDIRECT(A6&amp;"!N5")," ")</f>
        <v>36</v>
      </c>
      <c r="D6" s="90">
        <f ca="1">IFERROR(INDIRECT(A6&amp;"!O5") + INDIRECT(A6&amp;"!P5")," ")</f>
        <v>26</v>
      </c>
      <c r="E6" s="90">
        <f ca="1">IFERROR(C6+D6," ")</f>
        <v>62</v>
      </c>
      <c r="F6" s="90">
        <f ca="1">C6-IFERROR(INDIRECT(A6&amp;"!K6") + INDIRECT(A6&amp;"!L6") + INDIRECT(A6&amp;"!M6")  + INDIRECT(A6&amp;"!N6")," ")</f>
        <v>0</v>
      </c>
      <c r="G6" s="90">
        <f ca="1">IFERROR(INDIRECT(A6&amp;"!F5") - F6," ")</f>
        <v>6</v>
      </c>
      <c r="H6" s="90">
        <f ca="1">IFERROR(F6+G6, "")</f>
        <v>6</v>
      </c>
      <c r="I6" s="90">
        <f ca="1">IFERROR(C6-F6, " ")</f>
        <v>36</v>
      </c>
      <c r="J6" s="90">
        <f ca="1">IFERROR(D6-G6, " ")</f>
        <v>20</v>
      </c>
      <c r="K6" s="90">
        <f ca="1">IFERROR(INDIRECT(A6&amp;"!F7")," ")</f>
        <v>0</v>
      </c>
      <c r="L6" s="90">
        <f ca="1">IFERROR(J6+I6+K6, " ")</f>
        <v>56</v>
      </c>
      <c r="M6" s="90">
        <f ca="1">IFERROR(INDIRECT(A6&amp;"!F21")," ")</f>
        <v>17332</v>
      </c>
      <c r="N6" s="90">
        <f ca="1">IFERROR(INDIRECT(A6&amp;"!F20")," ")</f>
        <v>12283</v>
      </c>
      <c r="O6" s="90">
        <f ca="1">IFERROR(N6+M6, " ")</f>
        <v>29615</v>
      </c>
      <c r="P6" s="90">
        <f ca="1">IFERROR(INDIRECT(A6&amp;"!H21")," ")</f>
        <v>0</v>
      </c>
      <c r="Q6" s="90">
        <f ca="1">IFERROR(INDIRECT(A6&amp;"!H20")," ")</f>
        <v>2933</v>
      </c>
      <c r="R6" s="90">
        <f ca="1">IFERROR(Q6+P6, " ")</f>
        <v>2933</v>
      </c>
      <c r="S6" s="90">
        <f ca="1">IFERROR(M6-P6, " ")</f>
        <v>17332</v>
      </c>
      <c r="T6" s="90">
        <f ca="1">IFERROR(N6-Q6, " ")</f>
        <v>9350</v>
      </c>
      <c r="U6" s="90">
        <f ca="1">IFERROR(S6+T6, " ")</f>
        <v>26682</v>
      </c>
      <c r="V6" s="90">
        <f ca="1">IFERROR(INDIRECT(A6&amp;"!K7") + INDIRECT(A6&amp;"!L7") + INDIRECT(A6&amp;"!M7")  + INDIRECT(A6&amp;"!N7")," ")</f>
        <v>46</v>
      </c>
      <c r="W6" s="90">
        <f ca="1">IFERROR(INDIRECT(A6&amp;"!O7") + INDIRECT(A6&amp;"!P7")," ")</f>
        <v>213</v>
      </c>
      <c r="X6" s="90">
        <f ca="1">IFERROR(V6+W6, " ")</f>
        <v>259</v>
      </c>
      <c r="Y6" s="90">
        <f ca="1">IFERROR(INDIRECT(A6&amp;"!K8") + INDIRECT(A6&amp;"!L8") + INDIRECT(A6&amp;"!M8")  + INDIRECT(A6&amp;"!N8")," ")</f>
        <v>0</v>
      </c>
      <c r="Z6" s="90">
        <f ca="1">IFERROR(INDIRECT(A6&amp;"!O8") + INDIRECT(A6&amp;"!P8")," ")</f>
        <v>70</v>
      </c>
      <c r="AA6" s="90">
        <f ca="1">IFERROR(Y6+Z6, " ")</f>
        <v>70</v>
      </c>
      <c r="AB6" s="90">
        <f ca="1">IFERROR(V6-Y6, " ")</f>
        <v>46</v>
      </c>
      <c r="AC6" s="90">
        <f ca="1">IFERROR(W6-Z6, " ")</f>
        <v>143</v>
      </c>
      <c r="AD6" s="90">
        <f ca="1">IFERROR(AB6+AC6+AE6, " ")</f>
        <v>189</v>
      </c>
      <c r="AE6" s="90">
        <f ca="1">IFERROR(INDIRECT(A6&amp;"!C9")," ")</f>
        <v>0</v>
      </c>
      <c r="AF6" s="92">
        <f ca="1">IFERROR(INDIRECT(A6&amp;"!D9")," ")</f>
        <v>0</v>
      </c>
      <c r="AG6" s="92">
        <f ca="1">IFERROR(INDIRECT(A6&amp;"!D10")," ")</f>
        <v>0</v>
      </c>
      <c r="AH6" s="92">
        <f ca="1">IFERROR(U6+AF6, " ")</f>
        <v>26682</v>
      </c>
      <c r="AI6" s="92">
        <f ca="1">IFERROR(INDIRECT(A6&amp;"!L22")," ")</f>
        <v>4955</v>
      </c>
      <c r="AJ6" s="90">
        <f ca="1">IFERROR(INDIRECT(A6&amp;"!M22")," ")</f>
        <v>148508</v>
      </c>
      <c r="AK6" s="93">
        <f ca="1">IFERROR(AJ6/AI6, " ")</f>
        <v>29.971342078708375</v>
      </c>
      <c r="AL6" s="92">
        <f ca="1">IFERROR(INDIRECT(A6&amp;"!L23")," ")</f>
        <v>3911</v>
      </c>
      <c r="AM6" s="92">
        <f ca="1">IFERROR(INDIRECT(A6&amp;"!M23")," ")</f>
        <v>130648</v>
      </c>
      <c r="AN6" s="93">
        <f ca="1">IFERROR(AM6/AL6, " ")</f>
        <v>33.405267195090772</v>
      </c>
      <c r="AO6" s="90">
        <f ca="1">IFERROR(INDIRECT(A6&amp;"!L24")," ")</f>
        <v>2562</v>
      </c>
      <c r="AP6" s="90">
        <f ca="1">IFERROR(INDIRECT(A6&amp;"!M24")," ")</f>
        <v>97154</v>
      </c>
      <c r="AQ6" s="93">
        <f ca="1">IFERROR(AP6/AO6, " ")</f>
        <v>37.921155347384854</v>
      </c>
      <c r="AR6" s="92">
        <f ca="1">IFERROR(INDIRECT(A6&amp;"!L25")," ")</f>
        <v>5904</v>
      </c>
      <c r="AS6" s="92">
        <f ca="1">IFERROR(INDIRECT(A6&amp;"!M25")," ")</f>
        <v>175058</v>
      </c>
      <c r="AT6" s="93">
        <f ca="1">IFERROR(AS6/AR6, " ")</f>
        <v>29.650745257452574</v>
      </c>
      <c r="AU6" s="92">
        <f ca="1">IFERROR(SUM(AI6,AL6,AO6,AR6), " ")</f>
        <v>17332</v>
      </c>
      <c r="AV6" s="92">
        <f ca="1">IFERROR(SUM(AJ6,AM6,AP6,AS6), " ")</f>
        <v>551368</v>
      </c>
      <c r="AW6" s="93">
        <f ca="1">IFERROR(AV6/AU6, " ")</f>
        <v>31.812139395338104</v>
      </c>
      <c r="AX6" s="92">
        <f ca="1">IFERROR(INDIRECT(A6&amp;"!L27")," ")</f>
        <v>4767</v>
      </c>
      <c r="AY6" s="92">
        <f ca="1">IFERROR(INDIRECT(A6&amp;"!M27")," ")</f>
        <v>67359</v>
      </c>
      <c r="AZ6" s="93">
        <f ca="1">IFERROR(AY6/AX6, " ")</f>
        <v>14.130270610446821</v>
      </c>
      <c r="BA6" s="92">
        <f ca="1">IFERROR(INDIRECT(A6&amp;"!L26")," ")</f>
        <v>4583</v>
      </c>
      <c r="BB6" s="92">
        <f ca="1">IFERROR(INDIRECT(A6&amp;"!M26")," ")</f>
        <v>87738</v>
      </c>
      <c r="BC6" s="93">
        <f ca="1">IFERROR(BB6/BA6, " ")</f>
        <v>19.144228671176087</v>
      </c>
      <c r="BD6" s="94">
        <f ca="1">IFERROR(AX6+BA6, " ")</f>
        <v>9350</v>
      </c>
      <c r="BE6" s="94">
        <f ca="1">IFERROR(AY6+BB6, " ")</f>
        <v>155097</v>
      </c>
      <c r="BF6" s="95">
        <f ca="1">IFERROR(BE6/BD6, " ")</f>
        <v>16.587914438502676</v>
      </c>
      <c r="BG6" s="96">
        <f ca="1">IFERROR(AU6+BD6, " ")</f>
        <v>26682</v>
      </c>
      <c r="BH6" s="96">
        <f ca="1">IFERROR(AV6+BE6, " ")</f>
        <v>706465</v>
      </c>
      <c r="BI6" s="95">
        <f ca="1">IFERROR(BH6/BG6, " ")</f>
        <v>26.477213102466081</v>
      </c>
      <c r="BJ6" s="91">
        <v>45200</v>
      </c>
      <c r="BK6" s="90">
        <f ca="1">IFERROR(INDIRECT(A6&amp;"!H4")," ")</f>
        <v>415269</v>
      </c>
      <c r="BL6" s="90">
        <f ca="1">IFERROR(INDIRECT(A6&amp;"!H5")," ")</f>
        <v>242317</v>
      </c>
      <c r="BM6" s="90">
        <f ca="1">IFERROR(INDIRECT(A6&amp;"!H6")," ")</f>
        <v>0</v>
      </c>
      <c r="BN6" s="90">
        <f ca="1">IFERROR(INDIRECT(A6&amp;"!H7")," ")</f>
        <v>720</v>
      </c>
      <c r="BO6" s="90">
        <f ca="1">IFERROR(INDIRECT(A6&amp;"!H8")," ")</f>
        <v>0</v>
      </c>
      <c r="BP6" s="90">
        <f ca="1">IFERROR(INDIRECT(A6&amp;"!H9")," ")</f>
        <v>342</v>
      </c>
      <c r="BQ6" s="90">
        <f ca="1">IFERROR(INDIRECT(A6&amp;"!H10")," ")</f>
        <v>0</v>
      </c>
      <c r="BR6" s="90">
        <f ca="1">IFERROR(INDIRECT(A6&amp;"!H12")," ")</f>
        <v>14543</v>
      </c>
      <c r="BS6" s="90">
        <f ca="1">IFERROR(INDIRECT(A6&amp;"!H13")," ")</f>
        <v>4685</v>
      </c>
      <c r="BT6" s="90">
        <f ca="1">IFERROR(INDIRECT(A6&amp;"!H14")," ")</f>
        <v>28589</v>
      </c>
      <c r="BU6" s="90">
        <f ca="1">IFERROR(SUM(BK6:BT6), " ")</f>
        <v>706465</v>
      </c>
      <c r="BV6" s="90">
        <f ca="1">IFERROR(INDIRECT(A6&amp;"!D15")," ")</f>
        <v>481574</v>
      </c>
      <c r="BW6" s="90">
        <f ca="1">IFERROR(INDIRECT(A6&amp;"!E25")," ")</f>
        <v>18031</v>
      </c>
      <c r="BX6" s="90">
        <f ca="1">IFERROR(INDIRECT(A6&amp;"!H26")," ")</f>
        <v>3398</v>
      </c>
      <c r="BY6" s="93">
        <f ca="1">IFERROR(INDIRECT(A6&amp;"!G25")," ")</f>
        <v>5.3063566804002358</v>
      </c>
      <c r="BZ6" s="90">
        <f ca="1">IFERROR(INDIRECT(A6&amp;"!F25")," ")</f>
        <v>104</v>
      </c>
      <c r="CA6" s="97"/>
      <c r="CB6" s="97"/>
      <c r="CC6" s="98">
        <f>IFERROR(SUM(CA6:CB6), " ")</f>
        <v>0</v>
      </c>
    </row>
    <row r="7" spans="1:81" ht="24.95" customHeight="1">
      <c r="A7" s="106" t="s">
        <v>338</v>
      </c>
      <c r="B7" s="91">
        <v>45201</v>
      </c>
      <c r="C7" s="90">
        <f t="shared" ref="C7:C36" ca="1" si="0">IFERROR(INDIRECT(A7&amp;"!K5") + INDIRECT(A7&amp;"!L5") + INDIRECT(A7&amp;"!M5")  + INDIRECT(A7&amp;"!N5")," ")</f>
        <v>36</v>
      </c>
      <c r="D7" s="90">
        <f t="shared" ref="D7:D36" ca="1" si="1">IFERROR(INDIRECT(A7&amp;"!O5") + INDIRECT(A7&amp;"!P5")," ")</f>
        <v>26</v>
      </c>
      <c r="E7" s="90">
        <f t="shared" ref="E7:E36" ca="1" si="2">IFERROR(C7+D7," ")</f>
        <v>62</v>
      </c>
      <c r="F7" s="90">
        <f t="shared" ref="F7:F36" ca="1" si="3">C7-IFERROR(INDIRECT(A7&amp;"!K6") + INDIRECT(A7&amp;"!L6") + INDIRECT(A7&amp;"!M6")  + INDIRECT(A7&amp;"!N6")," ")</f>
        <v>0</v>
      </c>
      <c r="G7" s="90">
        <f t="shared" ref="G7:G36" ca="1" si="4">IFERROR(INDIRECT(A7&amp;"!F5") - F7," ")</f>
        <v>6</v>
      </c>
      <c r="H7" s="90">
        <f t="shared" ref="H7:H36" ca="1" si="5">IFERROR(F7+G7, "")</f>
        <v>6</v>
      </c>
      <c r="I7" s="90">
        <f t="shared" ref="I7:J36" ca="1" si="6">IFERROR(C7-F7, " ")</f>
        <v>36</v>
      </c>
      <c r="J7" s="90">
        <f t="shared" ca="1" si="6"/>
        <v>20</v>
      </c>
      <c r="K7" s="90">
        <f t="shared" ref="K7:K36" ca="1" si="7">IFERROR(INDIRECT(A7&amp;"!F7")," ")</f>
        <v>0</v>
      </c>
      <c r="L7" s="90">
        <f t="shared" ref="L7:L36" ca="1" si="8">IFERROR(J7+I7+K7, " ")</f>
        <v>56</v>
      </c>
      <c r="M7" s="90">
        <f t="shared" ref="M7:M36" ca="1" si="9">IFERROR(INDIRECT(A7&amp;"!F21")," ")</f>
        <v>17332</v>
      </c>
      <c r="N7" s="90">
        <f t="shared" ref="N7:N36" ca="1" si="10">IFERROR(INDIRECT(A7&amp;"!F20")," ")</f>
        <v>12283</v>
      </c>
      <c r="O7" s="90">
        <f t="shared" ref="O7:O36" ca="1" si="11">IFERROR(N7+M7, " ")</f>
        <v>29615</v>
      </c>
      <c r="P7" s="90">
        <f t="shared" ref="P7:P36" ca="1" si="12">IFERROR(INDIRECT(A7&amp;"!H21")," ")</f>
        <v>0</v>
      </c>
      <c r="Q7" s="90">
        <f t="shared" ref="Q7:Q36" ca="1" si="13">IFERROR(INDIRECT(A7&amp;"!H20")," ")</f>
        <v>2933</v>
      </c>
      <c r="R7" s="90">
        <f t="shared" ref="R7:R36" ca="1" si="14">IFERROR(Q7+P7, " ")</f>
        <v>2933</v>
      </c>
      <c r="S7" s="90">
        <f t="shared" ref="S7:T36" ca="1" si="15">IFERROR(M7-P7, " ")</f>
        <v>17332</v>
      </c>
      <c r="T7" s="90">
        <f t="shared" ca="1" si="15"/>
        <v>9350</v>
      </c>
      <c r="U7" s="90">
        <f t="shared" ref="U7:U36" ca="1" si="16">IFERROR(S7+T7, " ")</f>
        <v>26682</v>
      </c>
      <c r="V7" s="90">
        <f t="shared" ref="V7:V36" ca="1" si="17">IFERROR(INDIRECT(A7&amp;"!K7") + INDIRECT(A7&amp;"!L7") + INDIRECT(A7&amp;"!M7")  + INDIRECT(A7&amp;"!N7")," ")</f>
        <v>46</v>
      </c>
      <c r="W7" s="90">
        <f t="shared" ref="W7:W36" ca="1" si="18">IFERROR(INDIRECT(A7&amp;"!O7") + INDIRECT(A7&amp;"!P7")," ")</f>
        <v>213</v>
      </c>
      <c r="X7" s="90">
        <f t="shared" ref="X7:X36" ca="1" si="19">IFERROR(V7+W7, " ")</f>
        <v>259</v>
      </c>
      <c r="Y7" s="90">
        <f t="shared" ref="Y7:Y36" ca="1" si="20">IFERROR(INDIRECT(A7&amp;"!K8") + INDIRECT(A7&amp;"!L8") + INDIRECT(A7&amp;"!M8")  + INDIRECT(A7&amp;"!N8")," ")</f>
        <v>0</v>
      </c>
      <c r="Z7" s="90">
        <f t="shared" ref="Z7:Z36" ca="1" si="21">IFERROR(INDIRECT(A7&amp;"!O8") + INDIRECT(A7&amp;"!P8")," ")</f>
        <v>70</v>
      </c>
      <c r="AA7" s="90">
        <f t="shared" ref="AA7:AA36" ca="1" si="22">IFERROR(Y7+Z7, " ")</f>
        <v>70</v>
      </c>
      <c r="AB7" s="90">
        <f ca="1">IFERROR(V7-Y7, " ")</f>
        <v>46</v>
      </c>
      <c r="AC7" s="90">
        <f ca="1">IFERROR(W7-Z7, " ")</f>
        <v>143</v>
      </c>
      <c r="AD7" s="90">
        <f t="shared" ref="AD7:AD36" ca="1" si="23">IFERROR(AB7+AC7+AE7, " ")</f>
        <v>189</v>
      </c>
      <c r="AE7" s="90">
        <f t="shared" ref="AE7:AE34" ca="1" si="24">IFERROR(INDIRECT(A7&amp;"!C9")," ")</f>
        <v>0</v>
      </c>
      <c r="AF7" s="92">
        <f t="shared" ref="AF7:AF36" ca="1" si="25">IFERROR(INDIRECT(A7&amp;"!D9")," ")</f>
        <v>0</v>
      </c>
      <c r="AG7" s="92">
        <f t="shared" ref="AG7:AG34" ca="1" si="26">IFERROR(INDIRECT(A7&amp;"!D10")," ")</f>
        <v>0</v>
      </c>
      <c r="AH7" s="92">
        <f t="shared" ref="AH7:AH34" ca="1" si="27">IFERROR(U7+AF7, " ")</f>
        <v>26682</v>
      </c>
      <c r="AI7" s="92">
        <f ca="1">IFERROR(INDIRECT(A7&amp;"!L22")," ")</f>
        <v>4955</v>
      </c>
      <c r="AJ7" s="90">
        <f ca="1">IFERROR(INDIRECT(A7&amp;"!M22")," ")</f>
        <v>167027</v>
      </c>
      <c r="AK7" s="93">
        <f ca="1">IFERROR(AJ7/AI7, " ")</f>
        <v>33.708779011099899</v>
      </c>
      <c r="AL7" s="92">
        <f ca="1">IFERROR(INDIRECT(A7&amp;"!L23")," ")</f>
        <v>3911</v>
      </c>
      <c r="AM7" s="92">
        <f ca="1">IFERROR(INDIRECT(A7&amp;"!M23")," ")</f>
        <v>122202</v>
      </c>
      <c r="AN7" s="93">
        <f ca="1">IFERROR(AM7/AL7, " ")</f>
        <v>31.245717207875224</v>
      </c>
      <c r="AO7" s="90">
        <f t="shared" ref="AO7:AO9" ca="1" si="28">IFERROR(INDIRECT(A7&amp;"!L24")," ")</f>
        <v>2562</v>
      </c>
      <c r="AP7" s="90">
        <f t="shared" ref="AP7:AP9" ca="1" si="29">IFERROR(INDIRECT(A7&amp;"!M24")," ")</f>
        <v>96613</v>
      </c>
      <c r="AQ7" s="93">
        <f t="shared" ref="AQ7:AQ9" ca="1" si="30">IFERROR(AP7/AO7, " ")</f>
        <v>37.709992193598751</v>
      </c>
      <c r="AR7" s="92">
        <f t="shared" ref="AR7:AR9" ca="1" si="31">IFERROR(INDIRECT(A7&amp;"!L25")," ")</f>
        <v>5904</v>
      </c>
      <c r="AS7" s="92">
        <f t="shared" ref="AS7:AS9" ca="1" si="32">IFERROR(INDIRECT(A7&amp;"!M25")," ")</f>
        <v>197562</v>
      </c>
      <c r="AT7" s="93">
        <f t="shared" ref="AT7:AT9" ca="1" si="33">IFERROR(AS7/AR7, " ")</f>
        <v>33.462398373983739</v>
      </c>
      <c r="AU7" s="92">
        <f t="shared" ref="AU7:AV9" ca="1" si="34">IFERROR(SUM(AI7,AL7,AO7,AR7), " ")</f>
        <v>17332</v>
      </c>
      <c r="AV7" s="92">
        <f t="shared" ca="1" si="34"/>
        <v>583404</v>
      </c>
      <c r="AW7" s="93">
        <f t="shared" ref="AW7:AW9" ca="1" si="35">IFERROR(AV7/AU7, " ")</f>
        <v>33.660512347103626</v>
      </c>
      <c r="AX7" s="92">
        <f t="shared" ref="AX7:AX36" ca="1" si="36">IFERROR(INDIRECT(A7&amp;"!L27")," ")</f>
        <v>4767</v>
      </c>
      <c r="AY7" s="92">
        <f t="shared" ref="AY7:AY36" ca="1" si="37">IFERROR(INDIRECT(A7&amp;"!M27")," ")</f>
        <v>71486</v>
      </c>
      <c r="AZ7" s="93">
        <f t="shared" ref="AZ7:AZ36" ca="1" si="38">IFERROR(AY7/AX7, " ")</f>
        <v>14.996014264736731</v>
      </c>
      <c r="BA7" s="92">
        <f t="shared" ref="BA7:BA36" ca="1" si="39">IFERROR(INDIRECT(A7&amp;"!L26")," ")</f>
        <v>4583</v>
      </c>
      <c r="BB7" s="92">
        <f t="shared" ref="BB7:BB36" ca="1" si="40">IFERROR(INDIRECT(A7&amp;"!M26")," ")</f>
        <v>94265</v>
      </c>
      <c r="BC7" s="93">
        <f t="shared" ref="BC7:BC36" ca="1" si="41">IFERROR(BB7/BA7, " ")</f>
        <v>20.568404974907267</v>
      </c>
      <c r="BD7" s="94">
        <f t="shared" ref="BD7:BE36" ca="1" si="42">IFERROR(AX7+BA7, " ")</f>
        <v>9350</v>
      </c>
      <c r="BE7" s="94">
        <f t="shared" ca="1" si="42"/>
        <v>165751</v>
      </c>
      <c r="BF7" s="95">
        <f t="shared" ref="BF7:BF36" ca="1" si="43">IFERROR(BE7/BD7, " ")</f>
        <v>17.727379679144384</v>
      </c>
      <c r="BG7" s="96">
        <f t="shared" ref="BG7:BH36" ca="1" si="44">IFERROR(AU7+BD7, " ")</f>
        <v>26682</v>
      </c>
      <c r="BH7" s="96">
        <f t="shared" ca="1" si="44"/>
        <v>749155</v>
      </c>
      <c r="BI7" s="95">
        <f t="shared" ref="BI7:BI36" ca="1" si="45">IFERROR(BH7/BG7, " ")</f>
        <v>28.077168128326214</v>
      </c>
      <c r="BJ7" s="91">
        <v>45201</v>
      </c>
      <c r="BK7" s="90">
        <f t="shared" ref="BK7:BK36" ca="1" si="46">IFERROR(INDIRECT(A7&amp;"!H4")," ")</f>
        <v>424815</v>
      </c>
      <c r="BL7" s="90">
        <f t="shared" ref="BL7:BL36" ca="1" si="47">IFERROR(INDIRECT(A7&amp;"!H5")," ")</f>
        <v>268781</v>
      </c>
      <c r="BM7" s="90">
        <f t="shared" ref="BM7:BM36" ca="1" si="48">IFERROR(INDIRECT(A7&amp;"!H6")," ")</f>
        <v>0</v>
      </c>
      <c r="BN7" s="90">
        <f t="shared" ref="BN7:BN36" ca="1" si="49">IFERROR(INDIRECT(A7&amp;"!H7")," ")</f>
        <v>725</v>
      </c>
      <c r="BO7" s="90">
        <f t="shared" ref="BO7:BO36" ca="1" si="50">IFERROR(INDIRECT(A7&amp;"!H8")," ")</f>
        <v>1020</v>
      </c>
      <c r="BP7" s="90">
        <f t="shared" ref="BP7:BP36" ca="1" si="51">IFERROR(INDIRECT(A7&amp;"!H9")," ")</f>
        <v>1199</v>
      </c>
      <c r="BQ7" s="90">
        <f t="shared" ref="BQ7:BQ36" ca="1" si="52">IFERROR(INDIRECT(A7&amp;"!H10")," ")</f>
        <v>35</v>
      </c>
      <c r="BR7" s="90">
        <f t="shared" ref="BR7:BR36" ca="1" si="53">IFERROR(INDIRECT(A7&amp;"!H12")," ")</f>
        <v>17618</v>
      </c>
      <c r="BS7" s="90">
        <f t="shared" ref="BS7:BS36" ca="1" si="54">IFERROR(INDIRECT(A7&amp;"!H13")," ")</f>
        <v>5005</v>
      </c>
      <c r="BT7" s="90">
        <f t="shared" ref="BT7:BT36" ca="1" si="55">IFERROR(INDIRECT(A7&amp;"!H14")," ")</f>
        <v>29957</v>
      </c>
      <c r="BU7" s="90">
        <f t="shared" ref="BU7:BU36" ca="1" si="56">IFERROR(SUM(BK7:BT7), " ")</f>
        <v>749155</v>
      </c>
      <c r="BV7" s="90">
        <f t="shared" ref="BV7:BV36" ca="1" si="57">IFERROR(INDIRECT(A7&amp;"!D15")," ")</f>
        <v>500883</v>
      </c>
      <c r="BW7" s="90">
        <f t="shared" ref="BW7:BW36" ca="1" si="58">IFERROR(INDIRECT(A7&amp;"!E25")," ")</f>
        <v>34824</v>
      </c>
      <c r="BX7" s="90">
        <f t="shared" ref="BX7:BX36" ca="1" si="59">IFERROR(INDIRECT(A7&amp;"!H26")," ")</f>
        <v>6540</v>
      </c>
      <c r="BY7" s="93">
        <f t="shared" ref="BY7:BY36" ca="1" si="60">IFERROR(INDIRECT(A7&amp;"!G25")," ")</f>
        <v>5.32</v>
      </c>
      <c r="BZ7" s="90">
        <f t="shared" ref="BZ7:BZ36" ca="1" si="61">IFERROR(INDIRECT(A7&amp;"!F25")," ")</f>
        <v>1370</v>
      </c>
      <c r="CA7" s="97"/>
      <c r="CB7" s="97"/>
      <c r="CC7" s="98">
        <f t="shared" ref="CC7:CC36" si="62">IFERROR(SUM(CA7:CB7), " ")</f>
        <v>0</v>
      </c>
    </row>
    <row r="8" spans="1:81" ht="24.95" customHeight="1">
      <c r="A8" s="106" t="s">
        <v>339</v>
      </c>
      <c r="B8" s="91">
        <v>45202</v>
      </c>
      <c r="C8" s="90">
        <f t="shared" ca="1" si="0"/>
        <v>36</v>
      </c>
      <c r="D8" s="90">
        <f t="shared" ca="1" si="1"/>
        <v>26</v>
      </c>
      <c r="E8" s="90">
        <f t="shared" ca="1" si="2"/>
        <v>62</v>
      </c>
      <c r="F8" s="90">
        <f t="shared" ca="1" si="3"/>
        <v>0</v>
      </c>
      <c r="G8" s="90">
        <f t="shared" ca="1" si="4"/>
        <v>4</v>
      </c>
      <c r="H8" s="90">
        <f t="shared" ca="1" si="5"/>
        <v>4</v>
      </c>
      <c r="I8" s="90">
        <f t="shared" ca="1" si="6"/>
        <v>36</v>
      </c>
      <c r="J8" s="90">
        <f t="shared" ca="1" si="6"/>
        <v>22</v>
      </c>
      <c r="K8" s="90">
        <f t="shared" ca="1" si="7"/>
        <v>0</v>
      </c>
      <c r="L8" s="90">
        <f t="shared" ca="1" si="8"/>
        <v>58</v>
      </c>
      <c r="M8" s="90">
        <f t="shared" ca="1" si="9"/>
        <v>17332</v>
      </c>
      <c r="N8" s="90">
        <f t="shared" ca="1" si="10"/>
        <v>12283</v>
      </c>
      <c r="O8" s="90">
        <f t="shared" ca="1" si="11"/>
        <v>29615</v>
      </c>
      <c r="P8" s="90">
        <f t="shared" ca="1" si="12"/>
        <v>0</v>
      </c>
      <c r="Q8" s="90">
        <f t="shared" ca="1" si="13"/>
        <v>1883</v>
      </c>
      <c r="R8" s="90">
        <f t="shared" ca="1" si="14"/>
        <v>1883</v>
      </c>
      <c r="S8" s="90">
        <f t="shared" ca="1" si="15"/>
        <v>17332</v>
      </c>
      <c r="T8" s="90">
        <f t="shared" ca="1" si="15"/>
        <v>10400</v>
      </c>
      <c r="U8" s="90">
        <f t="shared" ca="1" si="16"/>
        <v>27732</v>
      </c>
      <c r="V8" s="90">
        <f t="shared" ca="1" si="17"/>
        <v>46</v>
      </c>
      <c r="W8" s="90">
        <f t="shared" ca="1" si="18"/>
        <v>213</v>
      </c>
      <c r="X8" s="90">
        <f t="shared" ca="1" si="19"/>
        <v>259</v>
      </c>
      <c r="Y8" s="90">
        <f t="shared" ca="1" si="20"/>
        <v>0</v>
      </c>
      <c r="Z8" s="90">
        <f t="shared" ca="1" si="21"/>
        <v>30</v>
      </c>
      <c r="AA8" s="90">
        <f t="shared" ca="1" si="22"/>
        <v>30</v>
      </c>
      <c r="AB8" s="90">
        <f t="shared" ref="AB8:AC23" ca="1" si="63">IFERROR(V8-Y8, " ")</f>
        <v>46</v>
      </c>
      <c r="AC8" s="90">
        <f t="shared" ca="1" si="63"/>
        <v>183</v>
      </c>
      <c r="AD8" s="90">
        <f t="shared" ca="1" si="23"/>
        <v>229</v>
      </c>
      <c r="AE8" s="90">
        <f t="shared" ca="1" si="24"/>
        <v>0</v>
      </c>
      <c r="AF8" s="92">
        <f t="shared" ca="1" si="25"/>
        <v>0</v>
      </c>
      <c r="AG8" s="92">
        <f t="shared" ca="1" si="26"/>
        <v>0</v>
      </c>
      <c r="AH8" s="92">
        <f t="shared" ca="1" si="27"/>
        <v>27732</v>
      </c>
      <c r="AI8" s="92">
        <f ca="1">IFERROR(INDIRECT(A8&amp;"!L22")," ")</f>
        <v>4955</v>
      </c>
      <c r="AJ8" s="90">
        <f ca="1">IFERROR(INDIRECT(A8&amp;"!M22")," ")</f>
        <v>133507</v>
      </c>
      <c r="AK8" s="93">
        <f ca="1">IFERROR(AJ8/AI8, " ")</f>
        <v>26.943895055499496</v>
      </c>
      <c r="AL8" s="92">
        <f ca="1">IFERROR(INDIRECT(A8&amp;"!L23")," ")</f>
        <v>3911</v>
      </c>
      <c r="AM8" s="92">
        <f ca="1">IFERROR(INDIRECT(A8&amp;"!M23")," ")</f>
        <v>120132</v>
      </c>
      <c r="AN8" s="93">
        <f ca="1">IFERROR(AM8/AL8, " ")</f>
        <v>30.716440807977499</v>
      </c>
      <c r="AO8" s="90">
        <f t="shared" ca="1" si="28"/>
        <v>2562</v>
      </c>
      <c r="AP8" s="90">
        <f t="shared" ca="1" si="29"/>
        <v>99386</v>
      </c>
      <c r="AQ8" s="93">
        <f t="shared" ca="1" si="30"/>
        <v>38.792349726775953</v>
      </c>
      <c r="AR8" s="92">
        <f t="shared" ca="1" si="31"/>
        <v>5904</v>
      </c>
      <c r="AS8" s="92">
        <f t="shared" ca="1" si="32"/>
        <v>199293</v>
      </c>
      <c r="AT8" s="93">
        <f t="shared" ca="1" si="33"/>
        <v>33.755589430894311</v>
      </c>
      <c r="AU8" s="92">
        <f t="shared" ca="1" si="34"/>
        <v>17332</v>
      </c>
      <c r="AV8" s="92">
        <f t="shared" ca="1" si="34"/>
        <v>552318</v>
      </c>
      <c r="AW8" s="93">
        <f t="shared" ca="1" si="35"/>
        <v>31.866951303946458</v>
      </c>
      <c r="AX8" s="92">
        <f t="shared" ca="1" si="36"/>
        <v>5081</v>
      </c>
      <c r="AY8" s="92">
        <f t="shared" ca="1" si="37"/>
        <v>91888</v>
      </c>
      <c r="AZ8" s="93">
        <f t="shared" ca="1" si="38"/>
        <v>18.084629010037393</v>
      </c>
      <c r="BA8" s="92">
        <f t="shared" ca="1" si="39"/>
        <v>5319</v>
      </c>
      <c r="BB8" s="92">
        <f t="shared" ca="1" si="40"/>
        <v>84962</v>
      </c>
      <c r="BC8" s="93">
        <f t="shared" ca="1" si="41"/>
        <v>15.973303252491069</v>
      </c>
      <c r="BD8" s="94">
        <f t="shared" ca="1" si="42"/>
        <v>10400</v>
      </c>
      <c r="BE8" s="94">
        <f t="shared" ca="1" si="42"/>
        <v>176850</v>
      </c>
      <c r="BF8" s="95">
        <f t="shared" ca="1" si="43"/>
        <v>17.004807692307693</v>
      </c>
      <c r="BG8" s="96">
        <f t="shared" ca="1" si="44"/>
        <v>27732</v>
      </c>
      <c r="BH8" s="96">
        <f t="shared" ca="1" si="44"/>
        <v>729168</v>
      </c>
      <c r="BI8" s="95">
        <f t="shared" ca="1" si="45"/>
        <v>26.293379489398529</v>
      </c>
      <c r="BJ8" s="91">
        <v>45202</v>
      </c>
      <c r="BK8" s="90">
        <f t="shared" ca="1" si="46"/>
        <v>437650</v>
      </c>
      <c r="BL8" s="90">
        <f t="shared" ca="1" si="47"/>
        <v>207007</v>
      </c>
      <c r="BM8" s="90">
        <f t="shared" ca="1" si="48"/>
        <v>4583</v>
      </c>
      <c r="BN8" s="90">
        <f t="shared" ca="1" si="49"/>
        <v>820</v>
      </c>
      <c r="BO8" s="90">
        <f t="shared" ca="1" si="50"/>
        <v>24750</v>
      </c>
      <c r="BP8" s="90">
        <f t="shared" ca="1" si="51"/>
        <v>435</v>
      </c>
      <c r="BQ8" s="90">
        <f t="shared" ca="1" si="52"/>
        <v>603</v>
      </c>
      <c r="BR8" s="90">
        <f t="shared" ca="1" si="53"/>
        <v>17870</v>
      </c>
      <c r="BS8" s="90">
        <f t="shared" ca="1" si="54"/>
        <v>4845</v>
      </c>
      <c r="BT8" s="90">
        <f t="shared" ca="1" si="55"/>
        <v>30605</v>
      </c>
      <c r="BU8" s="90">
        <f t="shared" ca="1" si="56"/>
        <v>729168</v>
      </c>
      <c r="BV8" s="90">
        <f t="shared" ca="1" si="57"/>
        <v>552147</v>
      </c>
      <c r="BW8" s="90">
        <f t="shared" ca="1" si="58"/>
        <v>29120</v>
      </c>
      <c r="BX8" s="90">
        <f t="shared" ca="1" si="59"/>
        <v>5568</v>
      </c>
      <c r="BY8" s="93">
        <f t="shared" ca="1" si="60"/>
        <v>5.23</v>
      </c>
      <c r="BZ8" s="90">
        <f t="shared" ca="1" si="61"/>
        <v>814</v>
      </c>
      <c r="CA8" s="99"/>
      <c r="CB8" s="99"/>
      <c r="CC8" s="98">
        <f t="shared" si="62"/>
        <v>0</v>
      </c>
    </row>
    <row r="9" spans="1:81" ht="24.95" customHeight="1">
      <c r="A9" s="106" t="s">
        <v>340</v>
      </c>
      <c r="B9" s="91">
        <v>45203</v>
      </c>
      <c r="C9" s="90">
        <f t="shared" ca="1" si="0"/>
        <v>36</v>
      </c>
      <c r="D9" s="90">
        <f t="shared" ca="1" si="1"/>
        <v>26</v>
      </c>
      <c r="E9" s="90">
        <f t="shared" ca="1" si="2"/>
        <v>62</v>
      </c>
      <c r="F9" s="90">
        <f t="shared" ca="1" si="3"/>
        <v>0</v>
      </c>
      <c r="G9" s="90">
        <f t="shared" ca="1" si="4"/>
        <v>4</v>
      </c>
      <c r="H9" s="90">
        <f t="shared" ca="1" si="5"/>
        <v>4</v>
      </c>
      <c r="I9" s="90">
        <f t="shared" ca="1" si="6"/>
        <v>36</v>
      </c>
      <c r="J9" s="90">
        <f t="shared" ca="1" si="6"/>
        <v>22</v>
      </c>
      <c r="K9" s="90">
        <f t="shared" ca="1" si="7"/>
        <v>0</v>
      </c>
      <c r="L9" s="90">
        <f t="shared" ca="1" si="8"/>
        <v>58</v>
      </c>
      <c r="M9" s="90">
        <f t="shared" ca="1" si="9"/>
        <v>17332</v>
      </c>
      <c r="N9" s="90">
        <f t="shared" ca="1" si="10"/>
        <v>12283</v>
      </c>
      <c r="O9" s="90">
        <f t="shared" ca="1" si="11"/>
        <v>29615</v>
      </c>
      <c r="P9" s="90">
        <f t="shared" ca="1" si="12"/>
        <v>0</v>
      </c>
      <c r="Q9" s="90">
        <f t="shared" ca="1" si="13"/>
        <v>1938</v>
      </c>
      <c r="R9" s="90">
        <f t="shared" ca="1" si="14"/>
        <v>1938</v>
      </c>
      <c r="S9" s="90">
        <f t="shared" ca="1" si="15"/>
        <v>17332</v>
      </c>
      <c r="T9" s="90">
        <f t="shared" ca="1" si="15"/>
        <v>10345</v>
      </c>
      <c r="U9" s="90">
        <f t="shared" ca="1" si="16"/>
        <v>27677</v>
      </c>
      <c r="V9" s="90">
        <f t="shared" ca="1" si="17"/>
        <v>46</v>
      </c>
      <c r="W9" s="90">
        <f t="shared" ca="1" si="18"/>
        <v>213</v>
      </c>
      <c r="X9" s="90">
        <f t="shared" ca="1" si="19"/>
        <v>259</v>
      </c>
      <c r="Y9" s="90">
        <f t="shared" ca="1" si="20"/>
        <v>0</v>
      </c>
      <c r="Z9" s="90">
        <f t="shared" ca="1" si="21"/>
        <v>32</v>
      </c>
      <c r="AA9" s="90">
        <f t="shared" ca="1" si="22"/>
        <v>32</v>
      </c>
      <c r="AB9" s="90">
        <f t="shared" ca="1" si="63"/>
        <v>46</v>
      </c>
      <c r="AC9" s="90">
        <f t="shared" ca="1" si="63"/>
        <v>181</v>
      </c>
      <c r="AD9" s="90">
        <f t="shared" ca="1" si="23"/>
        <v>227</v>
      </c>
      <c r="AE9" s="90">
        <f t="shared" ca="1" si="24"/>
        <v>0</v>
      </c>
      <c r="AF9" s="92">
        <f t="shared" ca="1" si="25"/>
        <v>0</v>
      </c>
      <c r="AG9" s="92">
        <f t="shared" ca="1" si="26"/>
        <v>0</v>
      </c>
      <c r="AH9" s="92">
        <f t="shared" ca="1" si="27"/>
        <v>27677</v>
      </c>
      <c r="AI9" s="92">
        <f ca="1">IFERROR(INDIRECT(A9&amp;"!L22")," ")</f>
        <v>4955</v>
      </c>
      <c r="AJ9" s="90">
        <f ca="1">IFERROR(INDIRECT(A9&amp;"!M22")," ")</f>
        <v>139697</v>
      </c>
      <c r="AK9" s="93">
        <f ca="1">IFERROR(AJ9/AI9, " ")</f>
        <v>28.19313824419778</v>
      </c>
      <c r="AL9" s="92">
        <f ca="1">IFERROR(INDIRECT(A9&amp;"!L23")," ")</f>
        <v>3911</v>
      </c>
      <c r="AM9" s="92">
        <f ca="1">IFERROR(INDIRECT(A9&amp;"!M23")," ")</f>
        <v>125878</v>
      </c>
      <c r="AN9" s="93">
        <f ca="1">IFERROR(AM9/AL9, " ")</f>
        <v>32.185630273587314</v>
      </c>
      <c r="AO9" s="90">
        <f t="shared" ca="1" si="28"/>
        <v>2562</v>
      </c>
      <c r="AP9" s="90">
        <f t="shared" ca="1" si="29"/>
        <v>83869</v>
      </c>
      <c r="AQ9" s="93">
        <f t="shared" ca="1" si="30"/>
        <v>32.73575331772053</v>
      </c>
      <c r="AR9" s="92">
        <f t="shared" ca="1" si="31"/>
        <v>5904</v>
      </c>
      <c r="AS9" s="92">
        <f t="shared" ca="1" si="32"/>
        <v>170432</v>
      </c>
      <c r="AT9" s="93">
        <f t="shared" ca="1" si="33"/>
        <v>28.867208672086722</v>
      </c>
      <c r="AU9" s="92">
        <f t="shared" ca="1" si="34"/>
        <v>17332</v>
      </c>
      <c r="AV9" s="92">
        <f t="shared" ca="1" si="34"/>
        <v>519876</v>
      </c>
      <c r="AW9" s="93">
        <f t="shared" ca="1" si="35"/>
        <v>29.995153473344104</v>
      </c>
      <c r="AX9" s="92">
        <f t="shared" ca="1" si="36"/>
        <v>5026</v>
      </c>
      <c r="AY9" s="92">
        <f t="shared" ca="1" si="37"/>
        <v>71399</v>
      </c>
      <c r="AZ9" s="93">
        <f t="shared" ca="1" si="38"/>
        <v>14.205929168324712</v>
      </c>
      <c r="BA9" s="92">
        <f t="shared" ca="1" si="39"/>
        <v>5319</v>
      </c>
      <c r="BB9" s="92">
        <f t="shared" ca="1" si="40"/>
        <v>87746</v>
      </c>
      <c r="BC9" s="93">
        <f t="shared" ca="1" si="41"/>
        <v>16.49670990787742</v>
      </c>
      <c r="BD9" s="94">
        <f t="shared" ca="1" si="42"/>
        <v>10345</v>
      </c>
      <c r="BE9" s="94">
        <f t="shared" ca="1" si="42"/>
        <v>159145</v>
      </c>
      <c r="BF9" s="95">
        <f t="shared" ca="1" si="43"/>
        <v>15.383760270662156</v>
      </c>
      <c r="BG9" s="96">
        <f t="shared" ca="1" si="44"/>
        <v>27677</v>
      </c>
      <c r="BH9" s="96">
        <f t="shared" ca="1" si="44"/>
        <v>679021</v>
      </c>
      <c r="BI9" s="95">
        <f t="shared" ca="1" si="45"/>
        <v>24.533764497597282</v>
      </c>
      <c r="BJ9" s="91">
        <v>45203</v>
      </c>
      <c r="BK9" s="90">
        <f t="shared" ca="1" si="46"/>
        <v>406553</v>
      </c>
      <c r="BL9" s="90">
        <f t="shared" ca="1" si="47"/>
        <v>199139</v>
      </c>
      <c r="BM9" s="90">
        <f t="shared" ca="1" si="48"/>
        <v>6126</v>
      </c>
      <c r="BN9" s="90">
        <f t="shared" ca="1" si="49"/>
        <v>770</v>
      </c>
      <c r="BO9" s="90">
        <f t="shared" ca="1" si="50"/>
        <v>17490</v>
      </c>
      <c r="BP9" s="90">
        <f t="shared" ca="1" si="51"/>
        <v>659</v>
      </c>
      <c r="BQ9" s="90">
        <f t="shared" ca="1" si="52"/>
        <v>472</v>
      </c>
      <c r="BR9" s="90">
        <f t="shared" ca="1" si="53"/>
        <v>14502</v>
      </c>
      <c r="BS9" s="90">
        <f t="shared" ca="1" si="54"/>
        <v>5005</v>
      </c>
      <c r="BT9" s="90">
        <f t="shared" ca="1" si="55"/>
        <v>28305</v>
      </c>
      <c r="BU9" s="90">
        <f t="shared" ca="1" si="56"/>
        <v>679021</v>
      </c>
      <c r="BV9" s="90">
        <f t="shared" ca="1" si="57"/>
        <v>499549</v>
      </c>
      <c r="BW9" s="90">
        <f t="shared" ca="1" si="58"/>
        <v>27790</v>
      </c>
      <c r="BX9" s="90">
        <f t="shared" ca="1" si="59"/>
        <v>5329</v>
      </c>
      <c r="BY9" s="93">
        <f t="shared" ca="1" si="60"/>
        <v>5.21</v>
      </c>
      <c r="BZ9" s="90">
        <f t="shared" ca="1" si="61"/>
        <v>638</v>
      </c>
      <c r="CA9" s="99"/>
      <c r="CB9" s="99"/>
      <c r="CC9" s="98">
        <f t="shared" si="62"/>
        <v>0</v>
      </c>
    </row>
    <row r="10" spans="1:81" ht="24.95" customHeight="1">
      <c r="A10" s="106" t="s">
        <v>341</v>
      </c>
      <c r="B10" s="91">
        <v>45204</v>
      </c>
      <c r="C10" s="90">
        <f t="shared" ca="1" si="0"/>
        <v>36</v>
      </c>
      <c r="D10" s="90">
        <f t="shared" ca="1" si="1"/>
        <v>26</v>
      </c>
      <c r="E10" s="90">
        <f t="shared" ca="1" si="2"/>
        <v>62</v>
      </c>
      <c r="F10" s="90">
        <f t="shared" ca="1" si="3"/>
        <v>0</v>
      </c>
      <c r="G10" s="90">
        <f t="shared" ca="1" si="4"/>
        <v>4</v>
      </c>
      <c r="H10" s="90">
        <f t="shared" ca="1" si="5"/>
        <v>4</v>
      </c>
      <c r="I10" s="90">
        <f t="shared" ca="1" si="6"/>
        <v>36</v>
      </c>
      <c r="J10" s="90">
        <f t="shared" ca="1" si="6"/>
        <v>22</v>
      </c>
      <c r="K10" s="90">
        <f t="shared" ca="1" si="7"/>
        <v>0</v>
      </c>
      <c r="L10" s="90">
        <f t="shared" ca="1" si="8"/>
        <v>58</v>
      </c>
      <c r="M10" s="90">
        <f t="shared" ca="1" si="9"/>
        <v>17332</v>
      </c>
      <c r="N10" s="90">
        <f t="shared" ca="1" si="10"/>
        <v>12283</v>
      </c>
      <c r="O10" s="90">
        <f t="shared" ca="1" si="11"/>
        <v>29615</v>
      </c>
      <c r="P10" s="90">
        <f t="shared" ca="1" si="12"/>
        <v>0</v>
      </c>
      <c r="Q10" s="90">
        <f t="shared" ca="1" si="13"/>
        <v>2349</v>
      </c>
      <c r="R10" s="90">
        <f t="shared" ca="1" si="14"/>
        <v>2349</v>
      </c>
      <c r="S10" s="90">
        <f t="shared" ca="1" si="15"/>
        <v>17332</v>
      </c>
      <c r="T10" s="90">
        <f t="shared" ca="1" si="15"/>
        <v>9934</v>
      </c>
      <c r="U10" s="90">
        <f t="shared" ca="1" si="16"/>
        <v>27266</v>
      </c>
      <c r="V10" s="90">
        <f t="shared" ca="1" si="17"/>
        <v>46</v>
      </c>
      <c r="W10" s="90">
        <f t="shared" ca="1" si="18"/>
        <v>213</v>
      </c>
      <c r="X10" s="90">
        <f t="shared" ca="1" si="19"/>
        <v>259</v>
      </c>
      <c r="Y10" s="90">
        <f t="shared" ca="1" si="20"/>
        <v>0</v>
      </c>
      <c r="Z10" s="90">
        <f t="shared" ca="1" si="21"/>
        <v>38</v>
      </c>
      <c r="AA10" s="90">
        <f t="shared" ca="1" si="22"/>
        <v>38</v>
      </c>
      <c r="AB10" s="90">
        <f t="shared" ca="1" si="63"/>
        <v>46</v>
      </c>
      <c r="AC10" s="90">
        <f t="shared" ca="1" si="63"/>
        <v>175</v>
      </c>
      <c r="AD10" s="90">
        <f t="shared" ca="1" si="23"/>
        <v>221</v>
      </c>
      <c r="AE10" s="90">
        <f t="shared" ca="1" si="24"/>
        <v>0</v>
      </c>
      <c r="AF10" s="92">
        <f t="shared" ca="1" si="25"/>
        <v>0</v>
      </c>
      <c r="AG10" s="92">
        <f t="shared" ca="1" si="26"/>
        <v>0</v>
      </c>
      <c r="AH10" s="92">
        <f t="shared" ca="1" si="27"/>
        <v>27266</v>
      </c>
      <c r="AI10" s="92">
        <f ca="1">IFERROR(INDIRECT(A10&amp;"!L22")," ")</f>
        <v>4955</v>
      </c>
      <c r="AJ10" s="90">
        <f ca="1">IFERROR(INDIRECT(A10&amp;"!M22")," ")</f>
        <v>131730</v>
      </c>
      <c r="AK10" s="93">
        <f ca="1">IFERROR(AJ10/AI10, " ")</f>
        <v>26.585267406659938</v>
      </c>
      <c r="AL10" s="92">
        <f ca="1">IFERROR(INDIRECT(A10&amp;"!L23")," ")</f>
        <v>3911</v>
      </c>
      <c r="AM10" s="92">
        <f ca="1">IFERROR(INDIRECT(A10&amp;"!M23")," ")</f>
        <v>115096</v>
      </c>
      <c r="AN10" s="93">
        <f ca="1">IFERROR(AM10/AL10, " ")</f>
        <v>29.428790590641778</v>
      </c>
      <c r="AO10" s="90">
        <f ca="1">IFERROR(INDIRECT(A10&amp;"!L24")," ")</f>
        <v>2562</v>
      </c>
      <c r="AP10" s="90">
        <f ca="1">IFERROR(INDIRECT(A10&amp;"!M24")," ")</f>
        <v>84116</v>
      </c>
      <c r="AQ10" s="93">
        <f ca="1">IFERROR(AP10/AO10, " ")</f>
        <v>32.832162373145977</v>
      </c>
      <c r="AR10" s="92">
        <f ca="1">IFERROR(INDIRECT(A10&amp;"!L25")," ")</f>
        <v>5904</v>
      </c>
      <c r="AS10" s="92">
        <f ca="1">IFERROR(INDIRECT(A10&amp;"!M25")," ")</f>
        <v>136290</v>
      </c>
      <c r="AT10" s="93">
        <f ca="1">IFERROR(AS10/AR10, " ")</f>
        <v>23.084349593495936</v>
      </c>
      <c r="AU10" s="92">
        <f ca="1">IFERROR(SUM(AI10,AL10,AO10,AR10), " ")</f>
        <v>17332</v>
      </c>
      <c r="AV10" s="92">
        <f ca="1">IFERROR(SUM(AJ10,AM10,AP10,AS10), " ")</f>
        <v>467232</v>
      </c>
      <c r="AW10" s="93">
        <f ca="1">IFERROR(AV10/AU10, " ")</f>
        <v>26.957765981998616</v>
      </c>
      <c r="AX10" s="92">
        <f t="shared" ca="1" si="36"/>
        <v>4857</v>
      </c>
      <c r="AY10" s="92">
        <f t="shared" ca="1" si="37"/>
        <v>81426</v>
      </c>
      <c r="AZ10" s="93">
        <f t="shared" ca="1" si="38"/>
        <v>16.764669549104386</v>
      </c>
      <c r="BA10" s="92">
        <f t="shared" ca="1" si="39"/>
        <v>5077</v>
      </c>
      <c r="BB10" s="92">
        <f t="shared" ca="1" si="40"/>
        <v>93465</v>
      </c>
      <c r="BC10" s="93">
        <f t="shared" ca="1" si="41"/>
        <v>18.409493795548553</v>
      </c>
      <c r="BD10" s="94">
        <f t="shared" ca="1" si="42"/>
        <v>9934</v>
      </c>
      <c r="BE10" s="94">
        <f t="shared" ca="1" si="42"/>
        <v>174891</v>
      </c>
      <c r="BF10" s="95">
        <f t="shared" ca="1" si="43"/>
        <v>17.605294946647877</v>
      </c>
      <c r="BG10" s="96">
        <f t="shared" ca="1" si="44"/>
        <v>27266</v>
      </c>
      <c r="BH10" s="96">
        <f t="shared" ca="1" si="44"/>
        <v>642123</v>
      </c>
      <c r="BI10" s="95">
        <f t="shared" ca="1" si="45"/>
        <v>23.550319078706082</v>
      </c>
      <c r="BJ10" s="91">
        <v>45204</v>
      </c>
      <c r="BK10" s="90">
        <f t="shared" ca="1" si="46"/>
        <v>385902</v>
      </c>
      <c r="BL10" s="90">
        <f t="shared" ca="1" si="47"/>
        <v>186730</v>
      </c>
      <c r="BM10" s="90">
        <f t="shared" ca="1" si="48"/>
        <v>3195</v>
      </c>
      <c r="BN10" s="90">
        <f t="shared" ca="1" si="49"/>
        <v>855</v>
      </c>
      <c r="BO10" s="90">
        <f t="shared" ca="1" si="50"/>
        <v>13950</v>
      </c>
      <c r="BP10" s="90">
        <f t="shared" ca="1" si="51"/>
        <v>387</v>
      </c>
      <c r="BQ10" s="90">
        <f t="shared" ca="1" si="52"/>
        <v>658</v>
      </c>
      <c r="BR10" s="90">
        <f t="shared" ca="1" si="53"/>
        <v>18644</v>
      </c>
      <c r="BS10" s="90">
        <f t="shared" ca="1" si="54"/>
        <v>4845</v>
      </c>
      <c r="BT10" s="90">
        <f t="shared" ca="1" si="55"/>
        <v>26957</v>
      </c>
      <c r="BU10" s="90">
        <f t="shared" ca="1" si="56"/>
        <v>642123</v>
      </c>
      <c r="BV10" s="90">
        <f t="shared" ca="1" si="57"/>
        <v>499549</v>
      </c>
      <c r="BW10" s="90">
        <f t="shared" ca="1" si="58"/>
        <v>29841</v>
      </c>
      <c r="BX10" s="90">
        <f t="shared" ca="1" si="59"/>
        <v>5703</v>
      </c>
      <c r="BY10" s="93">
        <f t="shared" ca="1" si="60"/>
        <v>5.23</v>
      </c>
      <c r="BZ10" s="90">
        <f t="shared" ca="1" si="61"/>
        <v>421</v>
      </c>
      <c r="CA10" s="99"/>
      <c r="CB10" s="99"/>
      <c r="CC10" s="98">
        <f t="shared" si="62"/>
        <v>0</v>
      </c>
    </row>
    <row r="11" spans="1:81" ht="24.95" customHeight="1">
      <c r="A11" s="106" t="s">
        <v>342</v>
      </c>
      <c r="B11" s="91">
        <v>45205</v>
      </c>
      <c r="C11" s="90">
        <f t="shared" ca="1" si="0"/>
        <v>36</v>
      </c>
      <c r="D11" s="90">
        <f t="shared" ca="1" si="1"/>
        <v>26</v>
      </c>
      <c r="E11" s="90">
        <f t="shared" ca="1" si="2"/>
        <v>62</v>
      </c>
      <c r="F11" s="90">
        <f t="shared" ca="1" si="3"/>
        <v>0</v>
      </c>
      <c r="G11" s="90">
        <f t="shared" ca="1" si="4"/>
        <v>5</v>
      </c>
      <c r="H11" s="90">
        <f t="shared" ca="1" si="5"/>
        <v>5</v>
      </c>
      <c r="I11" s="90">
        <f t="shared" ca="1" si="6"/>
        <v>36</v>
      </c>
      <c r="J11" s="90">
        <f t="shared" ca="1" si="6"/>
        <v>21</v>
      </c>
      <c r="K11" s="90">
        <f t="shared" ca="1" si="7"/>
        <v>0</v>
      </c>
      <c r="L11" s="90">
        <f t="shared" ca="1" si="8"/>
        <v>57</v>
      </c>
      <c r="M11" s="90">
        <f t="shared" ca="1" si="9"/>
        <v>17332</v>
      </c>
      <c r="N11" s="90">
        <f t="shared" ca="1" si="10"/>
        <v>12283</v>
      </c>
      <c r="O11" s="90">
        <f t="shared" ca="1" si="11"/>
        <v>29615</v>
      </c>
      <c r="P11" s="90">
        <f t="shared" ca="1" si="12"/>
        <v>0</v>
      </c>
      <c r="Q11" s="90">
        <f t="shared" ca="1" si="13"/>
        <v>2123</v>
      </c>
      <c r="R11" s="90">
        <f t="shared" ca="1" si="14"/>
        <v>2123</v>
      </c>
      <c r="S11" s="90">
        <f t="shared" ca="1" si="15"/>
        <v>17332</v>
      </c>
      <c r="T11" s="90">
        <f t="shared" ca="1" si="15"/>
        <v>10160</v>
      </c>
      <c r="U11" s="90">
        <f t="shared" ca="1" si="16"/>
        <v>27492</v>
      </c>
      <c r="V11" s="90">
        <f t="shared" ca="1" si="17"/>
        <v>46</v>
      </c>
      <c r="W11" s="90">
        <f t="shared" ca="1" si="18"/>
        <v>213</v>
      </c>
      <c r="X11" s="90">
        <f t="shared" ca="1" si="19"/>
        <v>259</v>
      </c>
      <c r="Y11" s="90">
        <f t="shared" ca="1" si="20"/>
        <v>0</v>
      </c>
      <c r="Z11" s="90">
        <f t="shared" ca="1" si="21"/>
        <v>31</v>
      </c>
      <c r="AA11" s="90">
        <f t="shared" ca="1" si="22"/>
        <v>31</v>
      </c>
      <c r="AB11" s="90">
        <f t="shared" ca="1" si="63"/>
        <v>46</v>
      </c>
      <c r="AC11" s="90">
        <f t="shared" ca="1" si="63"/>
        <v>182</v>
      </c>
      <c r="AD11" s="90">
        <f t="shared" ca="1" si="23"/>
        <v>228</v>
      </c>
      <c r="AE11" s="90">
        <f t="shared" ca="1" si="24"/>
        <v>0</v>
      </c>
      <c r="AF11" s="92">
        <f t="shared" ca="1" si="25"/>
        <v>0</v>
      </c>
      <c r="AG11" s="92">
        <f t="shared" ca="1" si="26"/>
        <v>0</v>
      </c>
      <c r="AH11" s="92">
        <f t="shared" ca="1" si="27"/>
        <v>27492</v>
      </c>
      <c r="AI11" s="92">
        <f t="shared" ref="AI11:AI34" ca="1" si="64">IFERROR(INDIRECT(A11&amp;"!L22")," ")</f>
        <v>4955</v>
      </c>
      <c r="AJ11" s="90">
        <f t="shared" ref="AJ11:AJ34" ca="1" si="65">IFERROR(INDIRECT(A11&amp;"!M22")," ")</f>
        <v>130381</v>
      </c>
      <c r="AK11" s="93">
        <f t="shared" ref="AK11:AK34" ca="1" si="66">IFERROR(AJ11/AI11, " ")</f>
        <v>26.313017154389506</v>
      </c>
      <c r="AL11" s="92">
        <f t="shared" ref="AL11:AL34" ca="1" si="67">IFERROR(INDIRECT(A11&amp;"!L23")," ")</f>
        <v>3911</v>
      </c>
      <c r="AM11" s="92">
        <f t="shared" ref="AM11:AM34" ca="1" si="68">IFERROR(INDIRECT(A11&amp;"!M23")," ")</f>
        <v>108014</v>
      </c>
      <c r="AN11" s="93">
        <f t="shared" ref="AN11:AN34" ca="1" si="69">IFERROR(AM11/AL11, " ")</f>
        <v>27.618000511378163</v>
      </c>
      <c r="AO11" s="90">
        <f t="shared" ref="AO11:AO36" ca="1" si="70">IFERROR(INDIRECT(A11&amp;"!L24")," ")</f>
        <v>2562</v>
      </c>
      <c r="AP11" s="90">
        <f t="shared" ref="AP11:AP36" ca="1" si="71">IFERROR(INDIRECT(A11&amp;"!M24")," ")</f>
        <v>77334</v>
      </c>
      <c r="AQ11" s="93">
        <f t="shared" ref="AQ11:AQ36" ca="1" si="72">IFERROR(AP11/AO11, " ")</f>
        <v>30.185011709601874</v>
      </c>
      <c r="AR11" s="92">
        <f t="shared" ref="AR11:AR36" ca="1" si="73">IFERROR(INDIRECT(A11&amp;"!L25")," ")</f>
        <v>5904</v>
      </c>
      <c r="AS11" s="92">
        <f t="shared" ref="AS11:AS36" ca="1" si="74">IFERROR(INDIRECT(A11&amp;"!M25")," ")</f>
        <v>177458</v>
      </c>
      <c r="AT11" s="93">
        <f t="shared" ref="AT11:AT36" ca="1" si="75">IFERROR(AS11/AR11, " ")</f>
        <v>30.057249322493224</v>
      </c>
      <c r="AU11" s="92">
        <f t="shared" ref="AU11:AV36" ca="1" si="76">IFERROR(SUM(AI11,AL11,AO11,AR11), " ")</f>
        <v>17332</v>
      </c>
      <c r="AV11" s="92">
        <f t="shared" ca="1" si="76"/>
        <v>493187</v>
      </c>
      <c r="AW11" s="93">
        <f t="shared" ref="AW11:AW36" ca="1" si="77">IFERROR(AV11/AU11, " ")</f>
        <v>28.455285021924762</v>
      </c>
      <c r="AX11" s="92">
        <f t="shared" ca="1" si="36"/>
        <v>4841</v>
      </c>
      <c r="AY11" s="92">
        <f t="shared" ca="1" si="37"/>
        <v>71787</v>
      </c>
      <c r="AZ11" s="93">
        <f t="shared" ca="1" si="38"/>
        <v>14.828960958479653</v>
      </c>
      <c r="BA11" s="92">
        <f t="shared" ca="1" si="39"/>
        <v>5319</v>
      </c>
      <c r="BB11" s="92">
        <f t="shared" ca="1" si="40"/>
        <v>87359</v>
      </c>
      <c r="BC11" s="93">
        <f t="shared" ca="1" si="41"/>
        <v>16.423951870652377</v>
      </c>
      <c r="BD11" s="94">
        <f t="shared" ca="1" si="42"/>
        <v>10160</v>
      </c>
      <c r="BE11" s="94">
        <f t="shared" ca="1" si="42"/>
        <v>159146</v>
      </c>
      <c r="BF11" s="95">
        <f t="shared" ca="1" si="43"/>
        <v>15.663976377952755</v>
      </c>
      <c r="BG11" s="96">
        <f t="shared" ca="1" si="44"/>
        <v>27492</v>
      </c>
      <c r="BH11" s="96">
        <f t="shared" ca="1" si="44"/>
        <v>652333</v>
      </c>
      <c r="BI11" s="95">
        <f t="shared" ca="1" si="45"/>
        <v>23.728102720791505</v>
      </c>
      <c r="BJ11" s="91">
        <v>45205</v>
      </c>
      <c r="BK11" s="90">
        <f t="shared" ca="1" si="46"/>
        <v>387110</v>
      </c>
      <c r="BL11" s="90">
        <f t="shared" ca="1" si="47"/>
        <v>202241</v>
      </c>
      <c r="BM11" s="90">
        <f t="shared" ca="1" si="48"/>
        <v>2145</v>
      </c>
      <c r="BN11" s="90">
        <f t="shared" ca="1" si="49"/>
        <v>1025</v>
      </c>
      <c r="BO11" s="90">
        <f t="shared" ca="1" si="50"/>
        <v>10479</v>
      </c>
      <c r="BP11" s="90">
        <f t="shared" ca="1" si="51"/>
        <v>1111</v>
      </c>
      <c r="BQ11" s="90">
        <f t="shared" ca="1" si="52"/>
        <v>284</v>
      </c>
      <c r="BR11" s="90">
        <f t="shared" ca="1" si="53"/>
        <v>15691</v>
      </c>
      <c r="BS11" s="90">
        <f t="shared" ca="1" si="54"/>
        <v>5005</v>
      </c>
      <c r="BT11" s="90">
        <f t="shared" ca="1" si="55"/>
        <v>27242</v>
      </c>
      <c r="BU11" s="90">
        <f t="shared" ca="1" si="56"/>
        <v>652333</v>
      </c>
      <c r="BV11" s="90">
        <f t="shared" ca="1" si="57"/>
        <v>484746</v>
      </c>
      <c r="BW11" s="90">
        <f t="shared" ca="1" si="58"/>
        <v>30594</v>
      </c>
      <c r="BX11" s="90">
        <f t="shared" ca="1" si="59"/>
        <v>5770</v>
      </c>
      <c r="BY11" s="93">
        <f t="shared" ca="1" si="60"/>
        <v>5.3022530329289426</v>
      </c>
      <c r="BZ11" s="90">
        <f t="shared" ca="1" si="61"/>
        <v>961</v>
      </c>
      <c r="CA11" s="99"/>
      <c r="CB11" s="99"/>
      <c r="CC11" s="98">
        <f t="shared" si="62"/>
        <v>0</v>
      </c>
    </row>
    <row r="12" spans="1:81" ht="24.95" customHeight="1">
      <c r="A12" s="106" t="s">
        <v>343</v>
      </c>
      <c r="B12" s="91">
        <v>45206</v>
      </c>
      <c r="C12" s="90">
        <f t="shared" ca="1" si="0"/>
        <v>36</v>
      </c>
      <c r="D12" s="90">
        <f t="shared" ca="1" si="1"/>
        <v>26</v>
      </c>
      <c r="E12" s="90">
        <f t="shared" ca="1" si="2"/>
        <v>62</v>
      </c>
      <c r="F12" s="90">
        <f t="shared" ca="1" si="3"/>
        <v>0</v>
      </c>
      <c r="G12" s="90">
        <f t="shared" ca="1" si="4"/>
        <v>5</v>
      </c>
      <c r="H12" s="90">
        <f t="shared" ca="1" si="5"/>
        <v>5</v>
      </c>
      <c r="I12" s="90">
        <f t="shared" ca="1" si="6"/>
        <v>36</v>
      </c>
      <c r="J12" s="90">
        <f t="shared" ca="1" si="6"/>
        <v>21</v>
      </c>
      <c r="K12" s="90">
        <f t="shared" ca="1" si="7"/>
        <v>0</v>
      </c>
      <c r="L12" s="90">
        <f t="shared" ca="1" si="8"/>
        <v>57</v>
      </c>
      <c r="M12" s="90">
        <f t="shared" ca="1" si="9"/>
        <v>17332</v>
      </c>
      <c r="N12" s="90">
        <f t="shared" ca="1" si="10"/>
        <v>12283</v>
      </c>
      <c r="O12" s="90">
        <f t="shared" ca="1" si="11"/>
        <v>29615</v>
      </c>
      <c r="P12" s="90">
        <f t="shared" ca="1" si="12"/>
        <v>0</v>
      </c>
      <c r="Q12" s="90">
        <f t="shared" ca="1" si="13"/>
        <v>2123</v>
      </c>
      <c r="R12" s="90">
        <f t="shared" ca="1" si="14"/>
        <v>2123</v>
      </c>
      <c r="S12" s="90">
        <f t="shared" ca="1" si="15"/>
        <v>17332</v>
      </c>
      <c r="T12" s="90">
        <f t="shared" ca="1" si="15"/>
        <v>10160</v>
      </c>
      <c r="U12" s="90">
        <f t="shared" ca="1" si="16"/>
        <v>27492</v>
      </c>
      <c r="V12" s="90">
        <f t="shared" ca="1" si="17"/>
        <v>46</v>
      </c>
      <c r="W12" s="90">
        <f t="shared" ca="1" si="18"/>
        <v>213</v>
      </c>
      <c r="X12" s="90">
        <f t="shared" ca="1" si="19"/>
        <v>259</v>
      </c>
      <c r="Y12" s="90">
        <f t="shared" ca="1" si="20"/>
        <v>0</v>
      </c>
      <c r="Z12" s="90">
        <f t="shared" ca="1" si="21"/>
        <v>31</v>
      </c>
      <c r="AA12" s="90">
        <f t="shared" ca="1" si="22"/>
        <v>31</v>
      </c>
      <c r="AB12" s="90">
        <f t="shared" ca="1" si="63"/>
        <v>46</v>
      </c>
      <c r="AC12" s="90">
        <f t="shared" ca="1" si="63"/>
        <v>182</v>
      </c>
      <c r="AD12" s="90">
        <f t="shared" ca="1" si="23"/>
        <v>228</v>
      </c>
      <c r="AE12" s="90">
        <f t="shared" ca="1" si="24"/>
        <v>0</v>
      </c>
      <c r="AF12" s="92">
        <f t="shared" ca="1" si="25"/>
        <v>0</v>
      </c>
      <c r="AG12" s="92">
        <f t="shared" ca="1" si="26"/>
        <v>0</v>
      </c>
      <c r="AH12" s="92">
        <f t="shared" ca="1" si="27"/>
        <v>27492</v>
      </c>
      <c r="AI12" s="92">
        <f t="shared" ca="1" si="64"/>
        <v>4955</v>
      </c>
      <c r="AJ12" s="90">
        <f t="shared" ca="1" si="65"/>
        <v>139521</v>
      </c>
      <c r="AK12" s="93">
        <f t="shared" ca="1" si="66"/>
        <v>28.157618567103935</v>
      </c>
      <c r="AL12" s="92">
        <f t="shared" ca="1" si="67"/>
        <v>3911</v>
      </c>
      <c r="AM12" s="92">
        <f t="shared" ca="1" si="68"/>
        <v>110144</v>
      </c>
      <c r="AN12" s="93">
        <f t="shared" ca="1" si="69"/>
        <v>28.16261825620046</v>
      </c>
      <c r="AO12" s="90">
        <f t="shared" ca="1" si="70"/>
        <v>2562</v>
      </c>
      <c r="AP12" s="90">
        <f t="shared" ca="1" si="71"/>
        <v>92105</v>
      </c>
      <c r="AQ12" s="93">
        <f t="shared" ca="1" si="72"/>
        <v>35.950429352068696</v>
      </c>
      <c r="AR12" s="92">
        <f t="shared" ca="1" si="73"/>
        <v>5904</v>
      </c>
      <c r="AS12" s="92">
        <f t="shared" ca="1" si="74"/>
        <v>168227</v>
      </c>
      <c r="AT12" s="93">
        <f t="shared" ca="1" si="75"/>
        <v>28.493733062330623</v>
      </c>
      <c r="AU12" s="92">
        <f t="shared" ca="1" si="76"/>
        <v>17332</v>
      </c>
      <c r="AV12" s="92">
        <f t="shared" ca="1" si="76"/>
        <v>509997</v>
      </c>
      <c r="AW12" s="93">
        <f t="shared" ca="1" si="77"/>
        <v>29.425167320563119</v>
      </c>
      <c r="AX12" s="92">
        <f t="shared" ca="1" si="36"/>
        <v>4841</v>
      </c>
      <c r="AY12" s="92">
        <f t="shared" ca="1" si="37"/>
        <v>62015</v>
      </c>
      <c r="AZ12" s="93">
        <f t="shared" ca="1" si="38"/>
        <v>12.810369758314398</v>
      </c>
      <c r="BA12" s="92">
        <f t="shared" ca="1" si="39"/>
        <v>5319</v>
      </c>
      <c r="BB12" s="92">
        <f t="shared" ca="1" si="40"/>
        <v>89007</v>
      </c>
      <c r="BC12" s="93">
        <f t="shared" ca="1" si="41"/>
        <v>16.733784545967286</v>
      </c>
      <c r="BD12" s="94">
        <f t="shared" ca="1" si="42"/>
        <v>10160</v>
      </c>
      <c r="BE12" s="94">
        <f t="shared" ca="1" si="42"/>
        <v>151022</v>
      </c>
      <c r="BF12" s="95">
        <f t="shared" ca="1" si="43"/>
        <v>14.864370078740157</v>
      </c>
      <c r="BG12" s="96">
        <f t="shared" ca="1" si="44"/>
        <v>27492</v>
      </c>
      <c r="BH12" s="96">
        <f t="shared" ca="1" si="44"/>
        <v>661019</v>
      </c>
      <c r="BI12" s="95">
        <f t="shared" ca="1" si="45"/>
        <v>24.044049177942675</v>
      </c>
      <c r="BJ12" s="91">
        <v>45206</v>
      </c>
      <c r="BK12" s="90">
        <f t="shared" ca="1" si="46"/>
        <v>388424</v>
      </c>
      <c r="BL12" s="90">
        <f t="shared" ca="1" si="47"/>
        <v>218575</v>
      </c>
      <c r="BM12" s="90">
        <f t="shared" ca="1" si="48"/>
        <v>2107</v>
      </c>
      <c r="BN12" s="90">
        <f t="shared" ca="1" si="49"/>
        <v>815</v>
      </c>
      <c r="BO12" s="90">
        <f t="shared" ca="1" si="50"/>
        <v>7650</v>
      </c>
      <c r="BP12" s="90">
        <f t="shared" ca="1" si="51"/>
        <v>634</v>
      </c>
      <c r="BQ12" s="90">
        <f t="shared" ca="1" si="52"/>
        <v>238</v>
      </c>
      <c r="BR12" s="90">
        <f t="shared" ca="1" si="53"/>
        <v>10774</v>
      </c>
      <c r="BS12" s="90">
        <f t="shared" ca="1" si="54"/>
        <v>4740</v>
      </c>
      <c r="BT12" s="90">
        <f t="shared" ca="1" si="55"/>
        <v>27062</v>
      </c>
      <c r="BU12" s="90">
        <f t="shared" ca="1" si="56"/>
        <v>661019</v>
      </c>
      <c r="BV12" s="90">
        <f t="shared" ca="1" si="57"/>
        <v>480149</v>
      </c>
      <c r="BW12" s="90">
        <f t="shared" ca="1" si="58"/>
        <v>26618</v>
      </c>
      <c r="BX12" s="90">
        <f t="shared" ca="1" si="59"/>
        <v>5052</v>
      </c>
      <c r="BY12" s="93">
        <f t="shared" ca="1" si="60"/>
        <v>5.2688044338875697</v>
      </c>
      <c r="BZ12" s="90">
        <f t="shared" ca="1" si="61"/>
        <v>790</v>
      </c>
      <c r="CA12" s="99"/>
      <c r="CB12" s="99"/>
      <c r="CC12" s="98">
        <f t="shared" si="62"/>
        <v>0</v>
      </c>
    </row>
    <row r="13" spans="1:81" ht="24.95" customHeight="1">
      <c r="A13" s="106" t="s">
        <v>344</v>
      </c>
      <c r="B13" s="91">
        <v>45207</v>
      </c>
      <c r="C13" s="90">
        <f t="shared" ca="1" si="0"/>
        <v>36</v>
      </c>
      <c r="D13" s="90">
        <f t="shared" ca="1" si="1"/>
        <v>26</v>
      </c>
      <c r="E13" s="90">
        <f t="shared" ca="1" si="2"/>
        <v>62</v>
      </c>
      <c r="F13" s="90">
        <f t="shared" ca="1" si="3"/>
        <v>0</v>
      </c>
      <c r="G13" s="90">
        <f t="shared" ca="1" si="4"/>
        <v>7</v>
      </c>
      <c r="H13" s="90">
        <f t="shared" ca="1" si="5"/>
        <v>7</v>
      </c>
      <c r="I13" s="90">
        <f t="shared" ca="1" si="6"/>
        <v>36</v>
      </c>
      <c r="J13" s="90">
        <f t="shared" ca="1" si="6"/>
        <v>19</v>
      </c>
      <c r="K13" s="90">
        <f t="shared" ca="1" si="7"/>
        <v>0</v>
      </c>
      <c r="L13" s="90">
        <f t="shared" ca="1" si="8"/>
        <v>55</v>
      </c>
      <c r="M13" s="90">
        <f t="shared" ca="1" si="9"/>
        <v>17332</v>
      </c>
      <c r="N13" s="90">
        <f t="shared" ca="1" si="10"/>
        <v>12283</v>
      </c>
      <c r="O13" s="90">
        <f t="shared" ca="1" si="11"/>
        <v>29615</v>
      </c>
      <c r="P13" s="90">
        <f t="shared" ca="1" si="12"/>
        <v>0</v>
      </c>
      <c r="Q13" s="90">
        <f t="shared" ca="1" si="13"/>
        <v>3412</v>
      </c>
      <c r="R13" s="90">
        <f t="shared" ca="1" si="14"/>
        <v>3412</v>
      </c>
      <c r="S13" s="90">
        <f t="shared" ca="1" si="15"/>
        <v>17332</v>
      </c>
      <c r="T13" s="90">
        <f t="shared" ca="1" si="15"/>
        <v>8871</v>
      </c>
      <c r="U13" s="90">
        <f t="shared" ca="1" si="16"/>
        <v>26203</v>
      </c>
      <c r="V13" s="90">
        <f t="shared" ca="1" si="17"/>
        <v>46</v>
      </c>
      <c r="W13" s="90">
        <f t="shared" ca="1" si="18"/>
        <v>213</v>
      </c>
      <c r="X13" s="90">
        <f t="shared" ca="1" si="19"/>
        <v>259</v>
      </c>
      <c r="Y13" s="90">
        <f t="shared" ca="1" si="20"/>
        <v>0</v>
      </c>
      <c r="Z13" s="90">
        <f t="shared" ca="1" si="21"/>
        <v>72</v>
      </c>
      <c r="AA13" s="90">
        <f t="shared" ca="1" si="22"/>
        <v>72</v>
      </c>
      <c r="AB13" s="90">
        <f t="shared" ca="1" si="63"/>
        <v>46</v>
      </c>
      <c r="AC13" s="90">
        <f t="shared" ca="1" si="63"/>
        <v>141</v>
      </c>
      <c r="AD13" s="90">
        <f t="shared" ca="1" si="23"/>
        <v>187</v>
      </c>
      <c r="AE13" s="90">
        <f t="shared" ca="1" si="24"/>
        <v>0</v>
      </c>
      <c r="AF13" s="92">
        <f t="shared" ca="1" si="25"/>
        <v>0</v>
      </c>
      <c r="AG13" s="92">
        <f t="shared" ca="1" si="26"/>
        <v>0</v>
      </c>
      <c r="AH13" s="92">
        <f t="shared" ca="1" si="27"/>
        <v>26203</v>
      </c>
      <c r="AI13" s="92">
        <f t="shared" ca="1" si="64"/>
        <v>4955</v>
      </c>
      <c r="AJ13" s="90">
        <f t="shared" ca="1" si="65"/>
        <v>152035</v>
      </c>
      <c r="AK13" s="93">
        <f t="shared" ca="1" si="66"/>
        <v>30.683148335015137</v>
      </c>
      <c r="AL13" s="92">
        <f t="shared" ca="1" si="67"/>
        <v>3911</v>
      </c>
      <c r="AM13" s="92">
        <f t="shared" ca="1" si="68"/>
        <v>116600</v>
      </c>
      <c r="AN13" s="93">
        <f t="shared" ca="1" si="69"/>
        <v>29.813346970084378</v>
      </c>
      <c r="AO13" s="90">
        <f t="shared" ca="1" si="70"/>
        <v>2562</v>
      </c>
      <c r="AP13" s="90">
        <f t="shared" ca="1" si="71"/>
        <v>81063</v>
      </c>
      <c r="AQ13" s="93">
        <f t="shared" ca="1" si="72"/>
        <v>31.640515222482435</v>
      </c>
      <c r="AR13" s="92">
        <f t="shared" ca="1" si="73"/>
        <v>5904</v>
      </c>
      <c r="AS13" s="92">
        <f t="shared" ca="1" si="74"/>
        <v>190886</v>
      </c>
      <c r="AT13" s="93">
        <f t="shared" ca="1" si="75"/>
        <v>32.331639566395665</v>
      </c>
      <c r="AU13" s="92">
        <f t="shared" ca="1" si="76"/>
        <v>17332</v>
      </c>
      <c r="AV13" s="92">
        <f t="shared" ca="1" si="76"/>
        <v>540584</v>
      </c>
      <c r="AW13" s="93">
        <f t="shared" ca="1" si="77"/>
        <v>31.189937687514423</v>
      </c>
      <c r="AX13" s="92">
        <f t="shared" ca="1" si="36"/>
        <v>4288</v>
      </c>
      <c r="AY13" s="92">
        <f t="shared" ca="1" si="37"/>
        <v>53914</v>
      </c>
      <c r="AZ13" s="93">
        <f t="shared" ca="1" si="38"/>
        <v>12.573227611940299</v>
      </c>
      <c r="BA13" s="92">
        <f t="shared" ca="1" si="39"/>
        <v>4583</v>
      </c>
      <c r="BB13" s="92">
        <f t="shared" ca="1" si="40"/>
        <v>81971</v>
      </c>
      <c r="BC13" s="93">
        <f t="shared" ca="1" si="41"/>
        <v>17.885882609644337</v>
      </c>
      <c r="BD13" s="94">
        <f t="shared" ca="1" si="42"/>
        <v>8871</v>
      </c>
      <c r="BE13" s="94">
        <f t="shared" ca="1" si="42"/>
        <v>135885</v>
      </c>
      <c r="BF13" s="95">
        <f t="shared" ca="1" si="43"/>
        <v>15.317889753128171</v>
      </c>
      <c r="BG13" s="96">
        <f t="shared" ca="1" si="44"/>
        <v>26203</v>
      </c>
      <c r="BH13" s="96">
        <f t="shared" ca="1" si="44"/>
        <v>676469</v>
      </c>
      <c r="BI13" s="95">
        <f t="shared" ca="1" si="45"/>
        <v>25.816471396404992</v>
      </c>
      <c r="BJ13" s="91">
        <v>45207</v>
      </c>
      <c r="BK13" s="90">
        <f t="shared" ca="1" si="46"/>
        <v>389254</v>
      </c>
      <c r="BL13" s="90">
        <f t="shared" ca="1" si="47"/>
        <v>241552</v>
      </c>
      <c r="BM13" s="90">
        <f t="shared" ca="1" si="48"/>
        <v>0</v>
      </c>
      <c r="BN13" s="90">
        <f t="shared" ca="1" si="49"/>
        <v>370</v>
      </c>
      <c r="BO13" s="90">
        <f t="shared" ca="1" si="50"/>
        <v>0</v>
      </c>
      <c r="BP13" s="90">
        <f t="shared" ca="1" si="51"/>
        <v>445</v>
      </c>
      <c r="BQ13" s="90">
        <f t="shared" ca="1" si="52"/>
        <v>313</v>
      </c>
      <c r="BR13" s="90">
        <f t="shared" ca="1" si="53"/>
        <v>13836</v>
      </c>
      <c r="BS13" s="90">
        <f t="shared" ca="1" si="54"/>
        <v>5005</v>
      </c>
      <c r="BT13" s="90">
        <f t="shared" ca="1" si="55"/>
        <v>25694</v>
      </c>
      <c r="BU13" s="90">
        <f t="shared" ca="1" si="56"/>
        <v>676469</v>
      </c>
      <c r="BV13" s="90">
        <f t="shared" ca="1" si="57"/>
        <v>567848</v>
      </c>
      <c r="BW13" s="90">
        <f t="shared" ca="1" si="58"/>
        <v>22471</v>
      </c>
      <c r="BX13" s="90">
        <f t="shared" ca="1" si="59"/>
        <v>4271</v>
      </c>
      <c r="BY13" s="93">
        <f t="shared" ca="1" si="60"/>
        <v>5.2612971201123857</v>
      </c>
      <c r="BZ13" s="90">
        <f t="shared" ca="1" si="61"/>
        <v>579</v>
      </c>
      <c r="CA13" s="90"/>
      <c r="CB13" s="99"/>
      <c r="CC13" s="98">
        <f t="shared" si="62"/>
        <v>0</v>
      </c>
    </row>
    <row r="14" spans="1:81" ht="24.95" customHeight="1">
      <c r="A14" s="106" t="s">
        <v>345</v>
      </c>
      <c r="B14" s="91">
        <v>45208</v>
      </c>
      <c r="C14" s="90">
        <f t="shared" ca="1" si="0"/>
        <v>36</v>
      </c>
      <c r="D14" s="90">
        <f t="shared" ca="1" si="1"/>
        <v>26</v>
      </c>
      <c r="E14" s="90">
        <f t="shared" ca="1" si="2"/>
        <v>62</v>
      </c>
      <c r="F14" s="90">
        <f t="shared" ca="1" si="3"/>
        <v>0</v>
      </c>
      <c r="G14" s="90">
        <f t="shared" ca="1" si="4"/>
        <v>5</v>
      </c>
      <c r="H14" s="90">
        <f t="shared" ca="1" si="5"/>
        <v>5</v>
      </c>
      <c r="I14" s="90">
        <f t="shared" ca="1" si="6"/>
        <v>36</v>
      </c>
      <c r="J14" s="90">
        <f t="shared" ca="1" si="6"/>
        <v>21</v>
      </c>
      <c r="K14" s="90">
        <f t="shared" ca="1" si="7"/>
        <v>0</v>
      </c>
      <c r="L14" s="90">
        <f t="shared" ca="1" si="8"/>
        <v>57</v>
      </c>
      <c r="M14" s="90">
        <f t="shared" ca="1" si="9"/>
        <v>17332</v>
      </c>
      <c r="N14" s="90">
        <f t="shared" ca="1" si="10"/>
        <v>12283</v>
      </c>
      <c r="O14" s="90">
        <f t="shared" ca="1" si="11"/>
        <v>29615</v>
      </c>
      <c r="P14" s="90">
        <f t="shared" ca="1" si="12"/>
        <v>0</v>
      </c>
      <c r="Q14" s="90">
        <f t="shared" ca="1" si="13"/>
        <v>2400</v>
      </c>
      <c r="R14" s="90">
        <f t="shared" ca="1" si="14"/>
        <v>2400</v>
      </c>
      <c r="S14" s="90">
        <f t="shared" ca="1" si="15"/>
        <v>17332</v>
      </c>
      <c r="T14" s="90">
        <f t="shared" ca="1" si="15"/>
        <v>9883</v>
      </c>
      <c r="U14" s="90">
        <f t="shared" ca="1" si="16"/>
        <v>27215</v>
      </c>
      <c r="V14" s="90">
        <f t="shared" ca="1" si="17"/>
        <v>46</v>
      </c>
      <c r="W14" s="90">
        <f t="shared" ca="1" si="18"/>
        <v>213</v>
      </c>
      <c r="X14" s="90">
        <f t="shared" ca="1" si="19"/>
        <v>259</v>
      </c>
      <c r="Y14" s="90">
        <f t="shared" ca="1" si="20"/>
        <v>0</v>
      </c>
      <c r="Z14" s="90">
        <f t="shared" ca="1" si="21"/>
        <v>36</v>
      </c>
      <c r="AA14" s="90">
        <f t="shared" ca="1" si="22"/>
        <v>36</v>
      </c>
      <c r="AB14" s="90">
        <f t="shared" ca="1" si="63"/>
        <v>46</v>
      </c>
      <c r="AC14" s="90">
        <f t="shared" ca="1" si="63"/>
        <v>177</v>
      </c>
      <c r="AD14" s="90">
        <f t="shared" ca="1" si="23"/>
        <v>223</v>
      </c>
      <c r="AE14" s="90">
        <f t="shared" ca="1" si="24"/>
        <v>0</v>
      </c>
      <c r="AF14" s="92">
        <f t="shared" ca="1" si="25"/>
        <v>0</v>
      </c>
      <c r="AG14" s="92">
        <f t="shared" ca="1" si="26"/>
        <v>0</v>
      </c>
      <c r="AH14" s="92">
        <f t="shared" ca="1" si="27"/>
        <v>27215</v>
      </c>
      <c r="AI14" s="92">
        <f t="shared" ca="1" si="64"/>
        <v>4955</v>
      </c>
      <c r="AJ14" s="90">
        <f t="shared" ca="1" si="65"/>
        <v>137155</v>
      </c>
      <c r="AK14" s="93">
        <f t="shared" ca="1" si="66"/>
        <v>27.680121089808274</v>
      </c>
      <c r="AL14" s="92">
        <f t="shared" ca="1" si="67"/>
        <v>3911</v>
      </c>
      <c r="AM14" s="92">
        <f t="shared" ca="1" si="68"/>
        <v>116925</v>
      </c>
      <c r="AN14" s="93">
        <f t="shared" ca="1" si="69"/>
        <v>29.896445921759142</v>
      </c>
      <c r="AO14" s="90">
        <f t="shared" ca="1" si="70"/>
        <v>2562</v>
      </c>
      <c r="AP14" s="90">
        <f t="shared" ca="1" si="71"/>
        <v>87431</v>
      </c>
      <c r="AQ14" s="93">
        <f t="shared" ca="1" si="72"/>
        <v>34.126073380171739</v>
      </c>
      <c r="AR14" s="92">
        <f t="shared" ca="1" si="73"/>
        <v>5904</v>
      </c>
      <c r="AS14" s="92">
        <f t="shared" ca="1" si="74"/>
        <v>173328</v>
      </c>
      <c r="AT14" s="93">
        <f t="shared" ca="1" si="75"/>
        <v>29.357723577235774</v>
      </c>
      <c r="AU14" s="92">
        <f t="shared" ca="1" si="76"/>
        <v>17332</v>
      </c>
      <c r="AV14" s="92">
        <f t="shared" ca="1" si="76"/>
        <v>514839</v>
      </c>
      <c r="AW14" s="93">
        <f t="shared" ca="1" si="77"/>
        <v>29.704534964228017</v>
      </c>
      <c r="AX14" s="92">
        <f t="shared" ca="1" si="36"/>
        <v>4564</v>
      </c>
      <c r="AY14" s="92">
        <f t="shared" ca="1" si="37"/>
        <v>65421</v>
      </c>
      <c r="AZ14" s="93">
        <f t="shared" ca="1" si="38"/>
        <v>14.334136722173533</v>
      </c>
      <c r="BA14" s="92">
        <f t="shared" ca="1" si="39"/>
        <v>5319</v>
      </c>
      <c r="BB14" s="92">
        <f t="shared" ca="1" si="40"/>
        <v>73199</v>
      </c>
      <c r="BC14" s="93">
        <f t="shared" ca="1" si="41"/>
        <v>13.761797330325249</v>
      </c>
      <c r="BD14" s="94">
        <f t="shared" ca="1" si="42"/>
        <v>9883</v>
      </c>
      <c r="BE14" s="94">
        <f t="shared" ca="1" si="42"/>
        <v>138620</v>
      </c>
      <c r="BF14" s="95">
        <f t="shared" ca="1" si="43"/>
        <v>14.026105433572802</v>
      </c>
      <c r="BG14" s="96">
        <f t="shared" ca="1" si="44"/>
        <v>27215</v>
      </c>
      <c r="BH14" s="96">
        <f t="shared" ca="1" si="44"/>
        <v>653459</v>
      </c>
      <c r="BI14" s="95">
        <f t="shared" ca="1" si="45"/>
        <v>24.010986588278524</v>
      </c>
      <c r="BJ14" s="91">
        <v>45208</v>
      </c>
      <c r="BK14" s="90">
        <f t="shared" ca="1" si="46"/>
        <v>383354</v>
      </c>
      <c r="BL14" s="90">
        <f t="shared" ca="1" si="47"/>
        <v>184282</v>
      </c>
      <c r="BM14" s="90">
        <f t="shared" ca="1" si="48"/>
        <v>3547</v>
      </c>
      <c r="BN14" s="90">
        <f t="shared" ca="1" si="49"/>
        <v>465</v>
      </c>
      <c r="BO14" s="90">
        <f t="shared" ca="1" si="50"/>
        <v>34470</v>
      </c>
      <c r="BP14" s="90">
        <f t="shared" ca="1" si="51"/>
        <v>554</v>
      </c>
      <c r="BQ14" s="90">
        <f t="shared" ca="1" si="52"/>
        <v>310</v>
      </c>
      <c r="BR14" s="90">
        <f t="shared" ca="1" si="53"/>
        <v>13879</v>
      </c>
      <c r="BS14" s="90">
        <f t="shared" ca="1" si="54"/>
        <v>5005</v>
      </c>
      <c r="BT14" s="90">
        <f t="shared" ca="1" si="55"/>
        <v>27593</v>
      </c>
      <c r="BU14" s="90">
        <f t="shared" ca="1" si="56"/>
        <v>653459</v>
      </c>
      <c r="BV14" s="90">
        <f t="shared" ca="1" si="57"/>
        <v>511806</v>
      </c>
      <c r="BW14" s="90">
        <f t="shared" ca="1" si="58"/>
        <v>26424</v>
      </c>
      <c r="BX14" s="90">
        <f t="shared" ca="1" si="59"/>
        <v>5033</v>
      </c>
      <c r="BY14" s="93">
        <f t="shared" ca="1" si="60"/>
        <v>5.2501490164911582</v>
      </c>
      <c r="BZ14" s="90">
        <f t="shared" ca="1" si="61"/>
        <v>945</v>
      </c>
      <c r="CA14" s="90"/>
      <c r="CB14" s="99"/>
      <c r="CC14" s="98">
        <f t="shared" si="62"/>
        <v>0</v>
      </c>
    </row>
    <row r="15" spans="1:81" ht="24.95" customHeight="1">
      <c r="A15" s="106" t="s">
        <v>345</v>
      </c>
      <c r="B15" s="91">
        <v>45209</v>
      </c>
      <c r="C15" s="90">
        <f t="shared" ca="1" si="0"/>
        <v>36</v>
      </c>
      <c r="D15" s="90">
        <f t="shared" ca="1" si="1"/>
        <v>26</v>
      </c>
      <c r="E15" s="90">
        <f t="shared" ca="1" si="2"/>
        <v>62</v>
      </c>
      <c r="F15" s="90">
        <f t="shared" ca="1" si="3"/>
        <v>0</v>
      </c>
      <c r="G15" s="90">
        <f t="shared" ca="1" si="4"/>
        <v>5</v>
      </c>
      <c r="H15" s="90">
        <f t="shared" ca="1" si="5"/>
        <v>5</v>
      </c>
      <c r="I15" s="90">
        <f t="shared" ca="1" si="6"/>
        <v>36</v>
      </c>
      <c r="J15" s="90">
        <f t="shared" ca="1" si="6"/>
        <v>21</v>
      </c>
      <c r="K15" s="90">
        <f t="shared" ca="1" si="7"/>
        <v>0</v>
      </c>
      <c r="L15" s="90">
        <f t="shared" ca="1" si="8"/>
        <v>57</v>
      </c>
      <c r="M15" s="90">
        <f t="shared" ca="1" si="9"/>
        <v>17332</v>
      </c>
      <c r="N15" s="90">
        <f t="shared" ca="1" si="10"/>
        <v>12283</v>
      </c>
      <c r="O15" s="90">
        <f t="shared" ca="1" si="11"/>
        <v>29615</v>
      </c>
      <c r="P15" s="90">
        <f t="shared" ca="1" si="12"/>
        <v>0</v>
      </c>
      <c r="Q15" s="90">
        <f t="shared" ca="1" si="13"/>
        <v>2400</v>
      </c>
      <c r="R15" s="90">
        <f t="shared" ca="1" si="14"/>
        <v>2400</v>
      </c>
      <c r="S15" s="90">
        <f t="shared" ca="1" si="15"/>
        <v>17332</v>
      </c>
      <c r="T15" s="90">
        <f t="shared" ca="1" si="15"/>
        <v>9883</v>
      </c>
      <c r="U15" s="90">
        <f t="shared" ca="1" si="16"/>
        <v>27215</v>
      </c>
      <c r="V15" s="90">
        <f t="shared" ca="1" si="17"/>
        <v>46</v>
      </c>
      <c r="W15" s="90">
        <f t="shared" ca="1" si="18"/>
        <v>213</v>
      </c>
      <c r="X15" s="90">
        <f t="shared" ca="1" si="19"/>
        <v>259</v>
      </c>
      <c r="Y15" s="90">
        <f t="shared" ca="1" si="20"/>
        <v>0</v>
      </c>
      <c r="Z15" s="90">
        <f t="shared" ca="1" si="21"/>
        <v>36</v>
      </c>
      <c r="AA15" s="90">
        <f t="shared" ca="1" si="22"/>
        <v>36</v>
      </c>
      <c r="AB15" s="90">
        <f t="shared" ca="1" si="63"/>
        <v>46</v>
      </c>
      <c r="AC15" s="90">
        <f t="shared" ca="1" si="63"/>
        <v>177</v>
      </c>
      <c r="AD15" s="90">
        <f t="shared" ca="1" si="23"/>
        <v>223</v>
      </c>
      <c r="AE15" s="90">
        <f t="shared" ca="1" si="24"/>
        <v>0</v>
      </c>
      <c r="AF15" s="92">
        <f t="shared" ca="1" si="25"/>
        <v>0</v>
      </c>
      <c r="AG15" s="92">
        <f t="shared" ca="1" si="26"/>
        <v>0</v>
      </c>
      <c r="AH15" s="92">
        <f t="shared" ca="1" si="27"/>
        <v>27215</v>
      </c>
      <c r="AI15" s="92">
        <f t="shared" ca="1" si="64"/>
        <v>4955</v>
      </c>
      <c r="AJ15" s="90">
        <f t="shared" ca="1" si="65"/>
        <v>137155</v>
      </c>
      <c r="AK15" s="93">
        <f t="shared" ca="1" si="66"/>
        <v>27.680121089808274</v>
      </c>
      <c r="AL15" s="92">
        <f t="shared" ca="1" si="67"/>
        <v>3911</v>
      </c>
      <c r="AM15" s="92">
        <f t="shared" ca="1" si="68"/>
        <v>116925</v>
      </c>
      <c r="AN15" s="93">
        <f t="shared" ca="1" si="69"/>
        <v>29.896445921759142</v>
      </c>
      <c r="AO15" s="90">
        <f t="shared" ca="1" si="70"/>
        <v>2562</v>
      </c>
      <c r="AP15" s="90">
        <f t="shared" ca="1" si="71"/>
        <v>87431</v>
      </c>
      <c r="AQ15" s="93">
        <f t="shared" ca="1" si="72"/>
        <v>34.126073380171739</v>
      </c>
      <c r="AR15" s="92">
        <f t="shared" ca="1" si="73"/>
        <v>5904</v>
      </c>
      <c r="AS15" s="92">
        <f t="shared" ca="1" si="74"/>
        <v>173328</v>
      </c>
      <c r="AT15" s="93">
        <f t="shared" ca="1" si="75"/>
        <v>29.357723577235774</v>
      </c>
      <c r="AU15" s="92">
        <f t="shared" ca="1" si="76"/>
        <v>17332</v>
      </c>
      <c r="AV15" s="92">
        <f t="shared" ca="1" si="76"/>
        <v>514839</v>
      </c>
      <c r="AW15" s="93">
        <f t="shared" ca="1" si="77"/>
        <v>29.704534964228017</v>
      </c>
      <c r="AX15" s="92">
        <f t="shared" ca="1" si="36"/>
        <v>4564</v>
      </c>
      <c r="AY15" s="92">
        <f t="shared" ca="1" si="37"/>
        <v>65421</v>
      </c>
      <c r="AZ15" s="93">
        <f t="shared" ca="1" si="38"/>
        <v>14.334136722173533</v>
      </c>
      <c r="BA15" s="92">
        <f t="shared" ca="1" si="39"/>
        <v>5319</v>
      </c>
      <c r="BB15" s="92">
        <f t="shared" ca="1" si="40"/>
        <v>73199</v>
      </c>
      <c r="BC15" s="93">
        <f t="shared" ca="1" si="41"/>
        <v>13.761797330325249</v>
      </c>
      <c r="BD15" s="94">
        <f t="shared" ca="1" si="42"/>
        <v>9883</v>
      </c>
      <c r="BE15" s="94">
        <f t="shared" ca="1" si="42"/>
        <v>138620</v>
      </c>
      <c r="BF15" s="95">
        <f t="shared" ca="1" si="43"/>
        <v>14.026105433572802</v>
      </c>
      <c r="BG15" s="96">
        <f t="shared" ca="1" si="44"/>
        <v>27215</v>
      </c>
      <c r="BH15" s="96">
        <f t="shared" ca="1" si="44"/>
        <v>653459</v>
      </c>
      <c r="BI15" s="95">
        <f t="shared" ca="1" si="45"/>
        <v>24.010986588278524</v>
      </c>
      <c r="BJ15" s="91">
        <v>45209</v>
      </c>
      <c r="BK15" s="90">
        <f t="shared" ca="1" si="46"/>
        <v>383354</v>
      </c>
      <c r="BL15" s="90">
        <f t="shared" ca="1" si="47"/>
        <v>184282</v>
      </c>
      <c r="BM15" s="90">
        <f t="shared" ca="1" si="48"/>
        <v>3547</v>
      </c>
      <c r="BN15" s="90">
        <f t="shared" ca="1" si="49"/>
        <v>465</v>
      </c>
      <c r="BO15" s="90">
        <f t="shared" ca="1" si="50"/>
        <v>34470</v>
      </c>
      <c r="BP15" s="90">
        <f t="shared" ca="1" si="51"/>
        <v>554</v>
      </c>
      <c r="BQ15" s="90">
        <f t="shared" ca="1" si="52"/>
        <v>310</v>
      </c>
      <c r="BR15" s="90">
        <f t="shared" ca="1" si="53"/>
        <v>13879</v>
      </c>
      <c r="BS15" s="90">
        <f t="shared" ca="1" si="54"/>
        <v>5005</v>
      </c>
      <c r="BT15" s="90">
        <f t="shared" ca="1" si="55"/>
        <v>27593</v>
      </c>
      <c r="BU15" s="90">
        <f t="shared" ca="1" si="56"/>
        <v>653459</v>
      </c>
      <c r="BV15" s="90">
        <f t="shared" ca="1" si="57"/>
        <v>511806</v>
      </c>
      <c r="BW15" s="90">
        <f t="shared" ca="1" si="58"/>
        <v>26424</v>
      </c>
      <c r="BX15" s="90">
        <f t="shared" ca="1" si="59"/>
        <v>5033</v>
      </c>
      <c r="BY15" s="93">
        <f t="shared" ca="1" si="60"/>
        <v>5.2501490164911582</v>
      </c>
      <c r="BZ15" s="90">
        <f t="shared" ca="1" si="61"/>
        <v>945</v>
      </c>
      <c r="CA15" s="90"/>
      <c r="CB15" s="99"/>
      <c r="CC15" s="98">
        <f t="shared" si="62"/>
        <v>0</v>
      </c>
    </row>
    <row r="16" spans="1:81" ht="24.95" customHeight="1">
      <c r="A16" s="106" t="s">
        <v>346</v>
      </c>
      <c r="B16" s="91">
        <v>45210</v>
      </c>
      <c r="C16" s="90">
        <f t="shared" ca="1" si="0"/>
        <v>36</v>
      </c>
      <c r="D16" s="90">
        <f t="shared" ca="1" si="1"/>
        <v>26</v>
      </c>
      <c r="E16" s="90">
        <f t="shared" ca="1" si="2"/>
        <v>62</v>
      </c>
      <c r="F16" s="90">
        <f t="shared" ca="1" si="3"/>
        <v>0</v>
      </c>
      <c r="G16" s="90">
        <f t="shared" ca="1" si="4"/>
        <v>5</v>
      </c>
      <c r="H16" s="90">
        <f t="shared" ca="1" si="5"/>
        <v>5</v>
      </c>
      <c r="I16" s="90">
        <f t="shared" ca="1" si="6"/>
        <v>36</v>
      </c>
      <c r="J16" s="90">
        <f t="shared" ca="1" si="6"/>
        <v>21</v>
      </c>
      <c r="K16" s="90">
        <f t="shared" ca="1" si="7"/>
        <v>0</v>
      </c>
      <c r="L16" s="90">
        <f t="shared" ca="1" si="8"/>
        <v>57</v>
      </c>
      <c r="M16" s="90">
        <f t="shared" ca="1" si="9"/>
        <v>17332</v>
      </c>
      <c r="N16" s="90">
        <f t="shared" ca="1" si="10"/>
        <v>12283</v>
      </c>
      <c r="O16" s="90">
        <f t="shared" ca="1" si="11"/>
        <v>29615</v>
      </c>
      <c r="P16" s="90">
        <f t="shared" ca="1" si="12"/>
        <v>0</v>
      </c>
      <c r="Q16" s="90">
        <f t="shared" ca="1" si="13"/>
        <v>2419</v>
      </c>
      <c r="R16" s="90">
        <f t="shared" ca="1" si="14"/>
        <v>2419</v>
      </c>
      <c r="S16" s="90">
        <f t="shared" ca="1" si="15"/>
        <v>17332</v>
      </c>
      <c r="T16" s="90">
        <f t="shared" ca="1" si="15"/>
        <v>9864</v>
      </c>
      <c r="U16" s="90">
        <f t="shared" ca="1" si="16"/>
        <v>27196</v>
      </c>
      <c r="V16" s="90">
        <f t="shared" ca="1" si="17"/>
        <v>46</v>
      </c>
      <c r="W16" s="90">
        <f t="shared" ca="1" si="18"/>
        <v>213</v>
      </c>
      <c r="X16" s="90">
        <f t="shared" ca="1" si="19"/>
        <v>259</v>
      </c>
      <c r="Y16" s="90">
        <f t="shared" ca="1" si="20"/>
        <v>0</v>
      </c>
      <c r="Z16" s="90">
        <f t="shared" ca="1" si="21"/>
        <v>37</v>
      </c>
      <c r="AA16" s="90">
        <f t="shared" ca="1" si="22"/>
        <v>37</v>
      </c>
      <c r="AB16" s="90">
        <f t="shared" ca="1" si="63"/>
        <v>46</v>
      </c>
      <c r="AC16" s="90">
        <f t="shared" ca="1" si="63"/>
        <v>176</v>
      </c>
      <c r="AD16" s="90">
        <f t="shared" ca="1" si="23"/>
        <v>222</v>
      </c>
      <c r="AE16" s="90">
        <f t="shared" ca="1" si="24"/>
        <v>0</v>
      </c>
      <c r="AF16" s="92">
        <f t="shared" ca="1" si="25"/>
        <v>0</v>
      </c>
      <c r="AG16" s="92">
        <f t="shared" ca="1" si="26"/>
        <v>0</v>
      </c>
      <c r="AH16" s="92">
        <f t="shared" ca="1" si="27"/>
        <v>27196</v>
      </c>
      <c r="AI16" s="92">
        <f t="shared" ca="1" si="64"/>
        <v>4955</v>
      </c>
      <c r="AJ16" s="90">
        <f t="shared" ca="1" si="65"/>
        <v>133450</v>
      </c>
      <c r="AK16" s="93">
        <f t="shared" ca="1" si="66"/>
        <v>26.93239152371342</v>
      </c>
      <c r="AL16" s="92">
        <f t="shared" ca="1" si="67"/>
        <v>3911</v>
      </c>
      <c r="AM16" s="92">
        <f t="shared" ca="1" si="68"/>
        <v>110337</v>
      </c>
      <c r="AN16" s="93">
        <f t="shared" ca="1" si="69"/>
        <v>28.211966249041165</v>
      </c>
      <c r="AO16" s="90">
        <f t="shared" ca="1" si="70"/>
        <v>2562</v>
      </c>
      <c r="AP16" s="90">
        <f t="shared" ca="1" si="71"/>
        <v>82290</v>
      </c>
      <c r="AQ16" s="93">
        <f t="shared" ca="1" si="72"/>
        <v>32.119437939110071</v>
      </c>
      <c r="AR16" s="92">
        <f t="shared" ca="1" si="73"/>
        <v>5904</v>
      </c>
      <c r="AS16" s="92">
        <f t="shared" ca="1" si="74"/>
        <v>192638</v>
      </c>
      <c r="AT16" s="93">
        <f t="shared" ca="1" si="75"/>
        <v>32.62838753387534</v>
      </c>
      <c r="AU16" s="92">
        <f t="shared" ca="1" si="76"/>
        <v>17332</v>
      </c>
      <c r="AV16" s="92">
        <f t="shared" ca="1" si="76"/>
        <v>518715</v>
      </c>
      <c r="AW16" s="93">
        <f t="shared" ca="1" si="77"/>
        <v>29.928167551350104</v>
      </c>
      <c r="AX16" s="92">
        <f t="shared" ca="1" si="36"/>
        <v>4787</v>
      </c>
      <c r="AY16" s="92">
        <f t="shared" ca="1" si="37"/>
        <v>78364</v>
      </c>
      <c r="AZ16" s="93">
        <f t="shared" ca="1" si="38"/>
        <v>16.370169208272404</v>
      </c>
      <c r="BA16" s="92">
        <f t="shared" ca="1" si="39"/>
        <v>5077</v>
      </c>
      <c r="BB16" s="92">
        <f t="shared" ca="1" si="40"/>
        <v>94808</v>
      </c>
      <c r="BC16" s="93">
        <f t="shared" ca="1" si="41"/>
        <v>18.674020090604689</v>
      </c>
      <c r="BD16" s="94">
        <f t="shared" ca="1" si="42"/>
        <v>9864</v>
      </c>
      <c r="BE16" s="94">
        <f t="shared" ca="1" si="42"/>
        <v>173172</v>
      </c>
      <c r="BF16" s="95">
        <f t="shared" ca="1" si="43"/>
        <v>17.555961070559611</v>
      </c>
      <c r="BG16" s="96">
        <f t="shared" ca="1" si="44"/>
        <v>27196</v>
      </c>
      <c r="BH16" s="96">
        <f t="shared" ca="1" si="44"/>
        <v>691887</v>
      </c>
      <c r="BI16" s="95">
        <f t="shared" ca="1" si="45"/>
        <v>25.440763347551112</v>
      </c>
      <c r="BJ16" s="91">
        <v>45210</v>
      </c>
      <c r="BK16" s="90">
        <f t="shared" ca="1" si="46"/>
        <v>398748</v>
      </c>
      <c r="BL16" s="90">
        <f t="shared" ca="1" si="47"/>
        <v>204216</v>
      </c>
      <c r="BM16" s="90">
        <f t="shared" ca="1" si="48"/>
        <v>1641</v>
      </c>
      <c r="BN16" s="90">
        <f t="shared" ca="1" si="49"/>
        <v>665</v>
      </c>
      <c r="BO16" s="90">
        <f t="shared" ca="1" si="50"/>
        <v>36960</v>
      </c>
      <c r="BP16" s="90">
        <f t="shared" ca="1" si="51"/>
        <v>768</v>
      </c>
      <c r="BQ16" s="90">
        <f t="shared" ca="1" si="52"/>
        <v>160</v>
      </c>
      <c r="BR16" s="90">
        <f t="shared" ca="1" si="53"/>
        <v>15525</v>
      </c>
      <c r="BS16" s="90">
        <f t="shared" ca="1" si="54"/>
        <v>5005</v>
      </c>
      <c r="BT16" s="90">
        <f t="shared" ca="1" si="55"/>
        <v>28199</v>
      </c>
      <c r="BU16" s="90">
        <f t="shared" ca="1" si="56"/>
        <v>691887</v>
      </c>
      <c r="BV16" s="90">
        <f t="shared" ca="1" si="57"/>
        <v>511806</v>
      </c>
      <c r="BW16" s="90">
        <f t="shared" ca="1" si="58"/>
        <v>31343</v>
      </c>
      <c r="BX16" s="90">
        <f t="shared" ca="1" si="59"/>
        <v>6014</v>
      </c>
      <c r="BY16" s="93">
        <f t="shared" ca="1" si="60"/>
        <v>5.21</v>
      </c>
      <c r="BZ16" s="90">
        <f t="shared" ca="1" si="61"/>
        <v>1170</v>
      </c>
      <c r="CA16" s="99"/>
      <c r="CB16" s="99"/>
      <c r="CC16" s="98">
        <f t="shared" si="62"/>
        <v>0</v>
      </c>
    </row>
    <row r="17" spans="1:81" ht="24.95" customHeight="1">
      <c r="A17" s="106" t="s">
        <v>347</v>
      </c>
      <c r="B17" s="91">
        <v>45211</v>
      </c>
      <c r="C17" s="90">
        <f t="shared" ca="1" si="0"/>
        <v>36</v>
      </c>
      <c r="D17" s="90">
        <f t="shared" ca="1" si="1"/>
        <v>26</v>
      </c>
      <c r="E17" s="90">
        <f t="shared" ca="1" si="2"/>
        <v>62</v>
      </c>
      <c r="F17" s="90">
        <f t="shared" ca="1" si="3"/>
        <v>0</v>
      </c>
      <c r="G17" s="90">
        <f t="shared" ca="1" si="4"/>
        <v>6</v>
      </c>
      <c r="H17" s="90">
        <f t="shared" ca="1" si="5"/>
        <v>6</v>
      </c>
      <c r="I17" s="90">
        <f t="shared" ca="1" si="6"/>
        <v>36</v>
      </c>
      <c r="J17" s="90">
        <f t="shared" ca="1" si="6"/>
        <v>20</v>
      </c>
      <c r="K17" s="90">
        <f t="shared" ca="1" si="7"/>
        <v>0</v>
      </c>
      <c r="L17" s="90">
        <f t="shared" ca="1" si="8"/>
        <v>56</v>
      </c>
      <c r="M17" s="90">
        <f t="shared" ca="1" si="9"/>
        <v>17332</v>
      </c>
      <c r="N17" s="90">
        <f t="shared" ca="1" si="10"/>
        <v>12283</v>
      </c>
      <c r="O17" s="90">
        <f t="shared" ca="1" si="11"/>
        <v>29615</v>
      </c>
      <c r="P17" s="90">
        <f t="shared" ca="1" si="12"/>
        <v>0</v>
      </c>
      <c r="Q17" s="90">
        <f t="shared" ca="1" si="13"/>
        <v>2716</v>
      </c>
      <c r="R17" s="90">
        <f t="shared" ca="1" si="14"/>
        <v>2716</v>
      </c>
      <c r="S17" s="90">
        <f t="shared" ca="1" si="15"/>
        <v>17332</v>
      </c>
      <c r="T17" s="90">
        <f t="shared" ca="1" si="15"/>
        <v>9567</v>
      </c>
      <c r="U17" s="90">
        <f t="shared" ca="1" si="16"/>
        <v>26899</v>
      </c>
      <c r="V17" s="90">
        <f t="shared" ca="1" si="17"/>
        <v>46</v>
      </c>
      <c r="W17" s="90">
        <f t="shared" ca="1" si="18"/>
        <v>213</v>
      </c>
      <c r="X17" s="90">
        <f t="shared" ca="1" si="19"/>
        <v>259</v>
      </c>
      <c r="Y17" s="90">
        <f t="shared" ca="1" si="20"/>
        <v>0</v>
      </c>
      <c r="Z17" s="90">
        <f t="shared" ca="1" si="21"/>
        <v>39</v>
      </c>
      <c r="AA17" s="90">
        <f t="shared" ca="1" si="22"/>
        <v>39</v>
      </c>
      <c r="AB17" s="90">
        <f t="shared" ca="1" si="63"/>
        <v>46</v>
      </c>
      <c r="AC17" s="90">
        <f t="shared" ca="1" si="63"/>
        <v>174</v>
      </c>
      <c r="AD17" s="90">
        <f t="shared" ca="1" si="23"/>
        <v>220</v>
      </c>
      <c r="AE17" s="90">
        <f t="shared" ca="1" si="24"/>
        <v>0</v>
      </c>
      <c r="AF17" s="92">
        <f t="shared" ca="1" si="25"/>
        <v>0</v>
      </c>
      <c r="AG17" s="92">
        <f t="shared" ca="1" si="26"/>
        <v>0</v>
      </c>
      <c r="AH17" s="92">
        <f t="shared" ca="1" si="27"/>
        <v>26899</v>
      </c>
      <c r="AI17" s="92">
        <f t="shared" ca="1" si="64"/>
        <v>4955</v>
      </c>
      <c r="AJ17" s="90">
        <f t="shared" ca="1" si="65"/>
        <v>153559</v>
      </c>
      <c r="AK17" s="93">
        <f t="shared" ca="1" si="66"/>
        <v>30.990716448032291</v>
      </c>
      <c r="AL17" s="92">
        <f t="shared" ca="1" si="67"/>
        <v>3911</v>
      </c>
      <c r="AM17" s="92">
        <f t="shared" ca="1" si="68"/>
        <v>127948</v>
      </c>
      <c r="AN17" s="93">
        <f t="shared" ca="1" si="69"/>
        <v>32.714906673485039</v>
      </c>
      <c r="AO17" s="90">
        <f t="shared" ca="1" si="70"/>
        <v>2562</v>
      </c>
      <c r="AP17" s="90">
        <f t="shared" ca="1" si="71"/>
        <v>85085</v>
      </c>
      <c r="AQ17" s="93">
        <f t="shared" ca="1" si="72"/>
        <v>33.210382513661202</v>
      </c>
      <c r="AR17" s="92">
        <f t="shared" ca="1" si="73"/>
        <v>5904</v>
      </c>
      <c r="AS17" s="92">
        <f t="shared" ca="1" si="74"/>
        <v>181011</v>
      </c>
      <c r="AT17" s="93">
        <f t="shared" ca="1" si="75"/>
        <v>30.659044715447155</v>
      </c>
      <c r="AU17" s="92">
        <f t="shared" ca="1" si="76"/>
        <v>17332</v>
      </c>
      <c r="AV17" s="92">
        <f t="shared" ca="1" si="76"/>
        <v>547603</v>
      </c>
      <c r="AW17" s="93">
        <f t="shared" ca="1" si="77"/>
        <v>31.59491114701131</v>
      </c>
      <c r="AX17" s="92">
        <f t="shared" ca="1" si="36"/>
        <v>4787</v>
      </c>
      <c r="AY17" s="92">
        <f t="shared" ca="1" si="37"/>
        <v>66952</v>
      </c>
      <c r="AZ17" s="93">
        <f t="shared" ca="1" si="38"/>
        <v>13.986212659285565</v>
      </c>
      <c r="BA17" s="92">
        <f t="shared" ca="1" si="39"/>
        <v>4780</v>
      </c>
      <c r="BB17" s="92">
        <f t="shared" ca="1" si="40"/>
        <v>57404</v>
      </c>
      <c r="BC17" s="93">
        <f t="shared" ca="1" si="41"/>
        <v>12.009205020920502</v>
      </c>
      <c r="BD17" s="94">
        <f t="shared" ca="1" si="42"/>
        <v>9567</v>
      </c>
      <c r="BE17" s="94">
        <f t="shared" ca="1" si="42"/>
        <v>124356</v>
      </c>
      <c r="BF17" s="95">
        <f t="shared" ca="1" si="43"/>
        <v>12.998432110379429</v>
      </c>
      <c r="BG17" s="96">
        <f t="shared" ca="1" si="44"/>
        <v>26899</v>
      </c>
      <c r="BH17" s="96">
        <f t="shared" ca="1" si="44"/>
        <v>671959</v>
      </c>
      <c r="BI17" s="95">
        <f t="shared" ca="1" si="45"/>
        <v>24.980817130748356</v>
      </c>
      <c r="BJ17" s="91">
        <v>45211</v>
      </c>
      <c r="BK17" s="90">
        <f t="shared" ca="1" si="46"/>
        <v>381068</v>
      </c>
      <c r="BL17" s="90">
        <f t="shared" ca="1" si="47"/>
        <v>221722</v>
      </c>
      <c r="BM17" s="90">
        <f t="shared" ca="1" si="48"/>
        <v>3855</v>
      </c>
      <c r="BN17" s="90">
        <f t="shared" ca="1" si="49"/>
        <v>850</v>
      </c>
      <c r="BO17" s="90">
        <f t="shared" ca="1" si="50"/>
        <v>18660</v>
      </c>
      <c r="BP17" s="90">
        <f t="shared" ca="1" si="51"/>
        <v>439</v>
      </c>
      <c r="BQ17" s="90">
        <f t="shared" ca="1" si="52"/>
        <v>267</v>
      </c>
      <c r="BR17" s="90">
        <f t="shared" ca="1" si="53"/>
        <v>12777</v>
      </c>
      <c r="BS17" s="90">
        <f t="shared" ca="1" si="54"/>
        <v>4845</v>
      </c>
      <c r="BT17" s="90">
        <f t="shared" ca="1" si="55"/>
        <v>27476</v>
      </c>
      <c r="BU17" s="90">
        <f t="shared" ca="1" si="56"/>
        <v>671959</v>
      </c>
      <c r="BV17" s="90">
        <f t="shared" ca="1" si="57"/>
        <v>480217</v>
      </c>
      <c r="BW17" s="90">
        <f t="shared" ca="1" si="58"/>
        <v>27445</v>
      </c>
      <c r="BX17" s="90">
        <f t="shared" ca="1" si="59"/>
        <v>5166</v>
      </c>
      <c r="BY17" s="93">
        <f t="shared" ca="1" si="60"/>
        <v>5.3126209833526907</v>
      </c>
      <c r="BZ17" s="90">
        <f t="shared" ca="1" si="61"/>
        <v>889</v>
      </c>
      <c r="CA17" s="99"/>
      <c r="CB17" s="99"/>
      <c r="CC17" s="98">
        <f t="shared" si="62"/>
        <v>0</v>
      </c>
    </row>
    <row r="18" spans="1:81" ht="24.95" customHeight="1">
      <c r="A18" s="106" t="s">
        <v>348</v>
      </c>
      <c r="B18" s="91">
        <v>45212</v>
      </c>
      <c r="C18" s="90">
        <f t="shared" ca="1" si="0"/>
        <v>36</v>
      </c>
      <c r="D18" s="90">
        <f t="shared" ca="1" si="1"/>
        <v>26</v>
      </c>
      <c r="E18" s="90">
        <f t="shared" ca="1" si="2"/>
        <v>62</v>
      </c>
      <c r="F18" s="90">
        <f t="shared" ca="1" si="3"/>
        <v>0</v>
      </c>
      <c r="G18" s="90">
        <f t="shared" ca="1" si="4"/>
        <v>7</v>
      </c>
      <c r="H18" s="90">
        <f t="shared" ca="1" si="5"/>
        <v>7</v>
      </c>
      <c r="I18" s="90">
        <f t="shared" ca="1" si="6"/>
        <v>36</v>
      </c>
      <c r="J18" s="90">
        <f t="shared" ca="1" si="6"/>
        <v>19</v>
      </c>
      <c r="K18" s="90">
        <f t="shared" ca="1" si="7"/>
        <v>0</v>
      </c>
      <c r="L18" s="90">
        <f t="shared" ca="1" si="8"/>
        <v>55</v>
      </c>
      <c r="M18" s="90">
        <f t="shared" ca="1" si="9"/>
        <v>17332</v>
      </c>
      <c r="N18" s="90">
        <f t="shared" ca="1" si="10"/>
        <v>12283</v>
      </c>
      <c r="O18" s="90">
        <f t="shared" ca="1" si="11"/>
        <v>29615</v>
      </c>
      <c r="P18" s="90">
        <f t="shared" ca="1" si="12"/>
        <v>194</v>
      </c>
      <c r="Q18" s="90">
        <f t="shared" ca="1" si="13"/>
        <v>3042</v>
      </c>
      <c r="R18" s="90">
        <f t="shared" ca="1" si="14"/>
        <v>3236</v>
      </c>
      <c r="S18" s="90">
        <f t="shared" ca="1" si="15"/>
        <v>17138</v>
      </c>
      <c r="T18" s="90">
        <f t="shared" ca="1" si="15"/>
        <v>9241</v>
      </c>
      <c r="U18" s="90">
        <f t="shared" ca="1" si="16"/>
        <v>26379</v>
      </c>
      <c r="V18" s="90">
        <f t="shared" ca="1" si="17"/>
        <v>46</v>
      </c>
      <c r="W18" s="90">
        <f t="shared" ca="1" si="18"/>
        <v>213</v>
      </c>
      <c r="X18" s="90">
        <f t="shared" ca="1" si="19"/>
        <v>259</v>
      </c>
      <c r="Y18" s="90">
        <f t="shared" ca="1" si="20"/>
        <v>0</v>
      </c>
      <c r="Z18" s="90">
        <f t="shared" ca="1" si="21"/>
        <v>44</v>
      </c>
      <c r="AA18" s="90">
        <f t="shared" ca="1" si="22"/>
        <v>44</v>
      </c>
      <c r="AB18" s="90">
        <f t="shared" ca="1" si="63"/>
        <v>46</v>
      </c>
      <c r="AC18" s="90">
        <f t="shared" ca="1" si="63"/>
        <v>169</v>
      </c>
      <c r="AD18" s="90">
        <f t="shared" ca="1" si="23"/>
        <v>215</v>
      </c>
      <c r="AE18" s="90">
        <f t="shared" ca="1" si="24"/>
        <v>0</v>
      </c>
      <c r="AF18" s="92">
        <f t="shared" ca="1" si="25"/>
        <v>0</v>
      </c>
      <c r="AG18" s="92">
        <f t="shared" ca="1" si="26"/>
        <v>0</v>
      </c>
      <c r="AH18" s="92">
        <f t="shared" ca="1" si="27"/>
        <v>26379</v>
      </c>
      <c r="AI18" s="92">
        <f t="shared" ca="1" si="64"/>
        <v>4955</v>
      </c>
      <c r="AJ18" s="90">
        <f t="shared" ca="1" si="65"/>
        <v>148113</v>
      </c>
      <c r="AK18" s="93">
        <f t="shared" ca="1" si="66"/>
        <v>29.89162462159435</v>
      </c>
      <c r="AL18" s="92">
        <f t="shared" ca="1" si="67"/>
        <v>3717</v>
      </c>
      <c r="AM18" s="92">
        <f t="shared" ca="1" si="68"/>
        <v>123506</v>
      </c>
      <c r="AN18" s="93">
        <f t="shared" ca="1" si="69"/>
        <v>33.227333871401669</v>
      </c>
      <c r="AO18" s="90">
        <f t="shared" ca="1" si="70"/>
        <v>2562</v>
      </c>
      <c r="AP18" s="90">
        <f t="shared" ca="1" si="71"/>
        <v>80452</v>
      </c>
      <c r="AQ18" s="93">
        <f t="shared" ca="1" si="72"/>
        <v>31.402029664324747</v>
      </c>
      <c r="AR18" s="92">
        <f t="shared" ca="1" si="73"/>
        <v>5904</v>
      </c>
      <c r="AS18" s="92">
        <f t="shared" ca="1" si="74"/>
        <v>185357</v>
      </c>
      <c r="AT18" s="93">
        <f t="shared" ca="1" si="75"/>
        <v>31.395155826558266</v>
      </c>
      <c r="AU18" s="92">
        <f t="shared" ca="1" si="76"/>
        <v>17138</v>
      </c>
      <c r="AV18" s="92">
        <f t="shared" ca="1" si="76"/>
        <v>537428</v>
      </c>
      <c r="AW18" s="93">
        <f t="shared" ca="1" si="77"/>
        <v>31.358851674641148</v>
      </c>
      <c r="AX18" s="92">
        <f t="shared" ca="1" si="36"/>
        <v>4461</v>
      </c>
      <c r="AY18" s="92">
        <f t="shared" ca="1" si="37"/>
        <v>65433</v>
      </c>
      <c r="AZ18" s="93">
        <f t="shared" ca="1" si="38"/>
        <v>14.667787491593813</v>
      </c>
      <c r="BA18" s="92">
        <f t="shared" ca="1" si="39"/>
        <v>4780</v>
      </c>
      <c r="BB18" s="92">
        <f t="shared" ca="1" si="40"/>
        <v>89030</v>
      </c>
      <c r="BC18" s="93">
        <f t="shared" ca="1" si="41"/>
        <v>18.6255230125523</v>
      </c>
      <c r="BD18" s="94">
        <f t="shared" ca="1" si="42"/>
        <v>9241</v>
      </c>
      <c r="BE18" s="94">
        <f t="shared" ca="1" si="42"/>
        <v>154463</v>
      </c>
      <c r="BF18" s="95">
        <f t="shared" ca="1" si="43"/>
        <v>16.714965912780002</v>
      </c>
      <c r="BG18" s="96">
        <f t="shared" ca="1" si="44"/>
        <v>26379</v>
      </c>
      <c r="BH18" s="96">
        <f t="shared" ca="1" si="44"/>
        <v>691891</v>
      </c>
      <c r="BI18" s="95">
        <f t="shared" ca="1" si="45"/>
        <v>26.228856287198148</v>
      </c>
      <c r="BJ18" s="91">
        <v>45212</v>
      </c>
      <c r="BK18" s="90">
        <f t="shared" ca="1" si="46"/>
        <v>411410</v>
      </c>
      <c r="BL18" s="90">
        <f t="shared" ca="1" si="47"/>
        <v>216757</v>
      </c>
      <c r="BM18" s="90">
        <f t="shared" ca="1" si="48"/>
        <v>3469</v>
      </c>
      <c r="BN18" s="90">
        <f t="shared" ca="1" si="49"/>
        <v>595</v>
      </c>
      <c r="BO18" s="90">
        <f t="shared" ca="1" si="50"/>
        <v>14160</v>
      </c>
      <c r="BP18" s="90">
        <f t="shared" ca="1" si="51"/>
        <v>502</v>
      </c>
      <c r="BQ18" s="90">
        <f t="shared" ca="1" si="52"/>
        <v>314</v>
      </c>
      <c r="BR18" s="90">
        <f t="shared" ca="1" si="53"/>
        <v>12189</v>
      </c>
      <c r="BS18" s="90">
        <f t="shared" ca="1" si="54"/>
        <v>4540</v>
      </c>
      <c r="BT18" s="90">
        <f t="shared" ca="1" si="55"/>
        <v>27955</v>
      </c>
      <c r="BU18" s="90">
        <f t="shared" ca="1" si="56"/>
        <v>691891</v>
      </c>
      <c r="BV18" s="90">
        <f t="shared" ca="1" si="57"/>
        <v>487360</v>
      </c>
      <c r="BW18" s="90">
        <f t="shared" ca="1" si="58"/>
        <v>26537</v>
      </c>
      <c r="BX18" s="90">
        <f t="shared" ca="1" si="59"/>
        <v>5030</v>
      </c>
      <c r="BY18" s="93">
        <f t="shared" ca="1" si="60"/>
        <v>5.2757455268389659</v>
      </c>
      <c r="BZ18" s="90">
        <f t="shared" ca="1" si="61"/>
        <v>794</v>
      </c>
      <c r="CA18" s="99"/>
      <c r="CB18" s="90"/>
      <c r="CC18" s="98">
        <f t="shared" si="62"/>
        <v>0</v>
      </c>
    </row>
    <row r="19" spans="1:81" ht="24.95" customHeight="1">
      <c r="A19" s="106" t="s">
        <v>349</v>
      </c>
      <c r="B19" s="91">
        <v>45213</v>
      </c>
      <c r="C19" s="90">
        <f t="shared" ca="1" si="0"/>
        <v>36</v>
      </c>
      <c r="D19" s="90">
        <f t="shared" ca="1" si="1"/>
        <v>26</v>
      </c>
      <c r="E19" s="90">
        <f t="shared" ca="1" si="2"/>
        <v>62</v>
      </c>
      <c r="F19" s="90">
        <f t="shared" ca="1" si="3"/>
        <v>1</v>
      </c>
      <c r="G19" s="90">
        <f t="shared" ca="1" si="4"/>
        <v>8</v>
      </c>
      <c r="H19" s="90">
        <f t="shared" ca="1" si="5"/>
        <v>9</v>
      </c>
      <c r="I19" s="90">
        <f t="shared" ca="1" si="6"/>
        <v>35</v>
      </c>
      <c r="J19" s="90">
        <f t="shared" ca="1" si="6"/>
        <v>18</v>
      </c>
      <c r="K19" s="90">
        <f t="shared" ca="1" si="7"/>
        <v>0</v>
      </c>
      <c r="L19" s="90">
        <f t="shared" ca="1" si="8"/>
        <v>53</v>
      </c>
      <c r="M19" s="90">
        <f t="shared" ca="1" si="9"/>
        <v>17332</v>
      </c>
      <c r="N19" s="90">
        <f t="shared" ca="1" si="10"/>
        <v>12283</v>
      </c>
      <c r="O19" s="90">
        <f t="shared" ca="1" si="11"/>
        <v>29615</v>
      </c>
      <c r="P19" s="90">
        <f t="shared" ca="1" si="12"/>
        <v>450</v>
      </c>
      <c r="Q19" s="90">
        <f t="shared" ca="1" si="13"/>
        <v>3759</v>
      </c>
      <c r="R19" s="90">
        <f t="shared" ca="1" si="14"/>
        <v>4209</v>
      </c>
      <c r="S19" s="90">
        <f t="shared" ca="1" si="15"/>
        <v>16882</v>
      </c>
      <c r="T19" s="90">
        <f t="shared" ca="1" si="15"/>
        <v>8524</v>
      </c>
      <c r="U19" s="90">
        <f t="shared" ca="1" si="16"/>
        <v>25406</v>
      </c>
      <c r="V19" s="90">
        <f t="shared" ca="1" si="17"/>
        <v>46</v>
      </c>
      <c r="W19" s="90">
        <f t="shared" ca="1" si="18"/>
        <v>213</v>
      </c>
      <c r="X19" s="90">
        <f t="shared" ca="1" si="19"/>
        <v>259</v>
      </c>
      <c r="Y19" s="90">
        <f t="shared" ca="1" si="20"/>
        <v>1</v>
      </c>
      <c r="Z19" s="90">
        <f t="shared" ca="1" si="21"/>
        <v>62</v>
      </c>
      <c r="AA19" s="90">
        <f t="shared" ca="1" si="22"/>
        <v>63</v>
      </c>
      <c r="AB19" s="90">
        <f t="shared" ca="1" si="63"/>
        <v>45</v>
      </c>
      <c r="AC19" s="90">
        <f t="shared" ca="1" si="63"/>
        <v>151</v>
      </c>
      <c r="AD19" s="90">
        <f t="shared" ca="1" si="23"/>
        <v>196</v>
      </c>
      <c r="AE19" s="90">
        <f t="shared" ca="1" si="24"/>
        <v>0</v>
      </c>
      <c r="AF19" s="92">
        <f t="shared" ca="1" si="25"/>
        <v>0</v>
      </c>
      <c r="AG19" s="92">
        <f t="shared" ca="1" si="26"/>
        <v>0</v>
      </c>
      <c r="AH19" s="92">
        <f t="shared" ca="1" si="27"/>
        <v>25406</v>
      </c>
      <c r="AI19" s="92">
        <f t="shared" ca="1" si="64"/>
        <v>4955</v>
      </c>
      <c r="AJ19" s="90">
        <f t="shared" ca="1" si="65"/>
        <v>147142</v>
      </c>
      <c r="AK19" s="93">
        <f t="shared" ca="1" si="66"/>
        <v>29.695660948536833</v>
      </c>
      <c r="AL19" s="92">
        <f t="shared" ca="1" si="67"/>
        <v>3461</v>
      </c>
      <c r="AM19" s="92">
        <f t="shared" ca="1" si="68"/>
        <v>115994</v>
      </c>
      <c r="AN19" s="93">
        <f t="shared" ca="1" si="69"/>
        <v>33.514591158624675</v>
      </c>
      <c r="AO19" s="90">
        <f t="shared" ca="1" si="70"/>
        <v>2562</v>
      </c>
      <c r="AP19" s="90">
        <f t="shared" ca="1" si="71"/>
        <v>85413</v>
      </c>
      <c r="AQ19" s="93">
        <f t="shared" ca="1" si="72"/>
        <v>33.338407494145201</v>
      </c>
      <c r="AR19" s="92">
        <f t="shared" ca="1" si="73"/>
        <v>5904</v>
      </c>
      <c r="AS19" s="92">
        <f t="shared" ca="1" si="74"/>
        <v>179867</v>
      </c>
      <c r="AT19" s="93">
        <f t="shared" ca="1" si="75"/>
        <v>30.465277777777779</v>
      </c>
      <c r="AU19" s="92">
        <f t="shared" ca="1" si="76"/>
        <v>16882</v>
      </c>
      <c r="AV19" s="92">
        <f t="shared" ca="1" si="76"/>
        <v>528416</v>
      </c>
      <c r="AW19" s="93">
        <f t="shared" ca="1" si="77"/>
        <v>31.300556806065632</v>
      </c>
      <c r="AX19" s="92">
        <f t="shared" ca="1" si="36"/>
        <v>3976</v>
      </c>
      <c r="AY19" s="92">
        <f t="shared" ca="1" si="37"/>
        <v>61948</v>
      </c>
      <c r="AZ19" s="93">
        <f t="shared" ca="1" si="38"/>
        <v>15.580482897384305</v>
      </c>
      <c r="BA19" s="92">
        <f t="shared" ca="1" si="39"/>
        <v>4548</v>
      </c>
      <c r="BB19" s="92">
        <f t="shared" ca="1" si="40"/>
        <v>55388</v>
      </c>
      <c r="BC19" s="93">
        <f t="shared" ca="1" si="41"/>
        <v>12.17854001759015</v>
      </c>
      <c r="BD19" s="94">
        <f t="shared" ca="1" si="42"/>
        <v>8524</v>
      </c>
      <c r="BE19" s="94">
        <f t="shared" ca="1" si="42"/>
        <v>117336</v>
      </c>
      <c r="BF19" s="95">
        <f t="shared" ca="1" si="43"/>
        <v>13.7653683716565</v>
      </c>
      <c r="BG19" s="96">
        <f t="shared" ca="1" si="44"/>
        <v>25406</v>
      </c>
      <c r="BH19" s="96">
        <f t="shared" ca="1" si="44"/>
        <v>645752</v>
      </c>
      <c r="BI19" s="95">
        <f t="shared" ca="1" si="45"/>
        <v>25.417302999291508</v>
      </c>
      <c r="BJ19" s="91">
        <v>45213</v>
      </c>
      <c r="BK19" s="90">
        <f t="shared" ca="1" si="46"/>
        <v>359568</v>
      </c>
      <c r="BL19" s="90">
        <f t="shared" ca="1" si="47"/>
        <v>224740</v>
      </c>
      <c r="BM19" s="90">
        <f t="shared" ca="1" si="48"/>
        <v>2392</v>
      </c>
      <c r="BN19" s="90">
        <f t="shared" ca="1" si="49"/>
        <v>725</v>
      </c>
      <c r="BO19" s="90">
        <f t="shared" ca="1" si="50"/>
        <v>14430</v>
      </c>
      <c r="BP19" s="90">
        <f t="shared" ca="1" si="51"/>
        <v>368</v>
      </c>
      <c r="BQ19" s="90">
        <f t="shared" ca="1" si="52"/>
        <v>146</v>
      </c>
      <c r="BR19" s="90">
        <f t="shared" ca="1" si="53"/>
        <v>12563</v>
      </c>
      <c r="BS19" s="90">
        <f t="shared" ca="1" si="54"/>
        <v>4390</v>
      </c>
      <c r="BT19" s="90">
        <f t="shared" ca="1" si="55"/>
        <v>26430</v>
      </c>
      <c r="BU19" s="90">
        <f t="shared" ca="1" si="56"/>
        <v>645752</v>
      </c>
      <c r="BV19" s="90">
        <f t="shared" ca="1" si="57"/>
        <v>448400</v>
      </c>
      <c r="BW19" s="90">
        <f t="shared" ca="1" si="58"/>
        <v>28252</v>
      </c>
      <c r="BX19" s="90">
        <f t="shared" ca="1" si="59"/>
        <v>5395</v>
      </c>
      <c r="BY19" s="93">
        <f t="shared" ca="1" si="60"/>
        <v>5.2367006487488412</v>
      </c>
      <c r="BZ19" s="90">
        <f t="shared" ca="1" si="61"/>
        <v>740</v>
      </c>
      <c r="CA19" s="99"/>
      <c r="CB19" s="99"/>
      <c r="CC19" s="98">
        <f t="shared" si="62"/>
        <v>0</v>
      </c>
    </row>
    <row r="20" spans="1:81" ht="24.95" customHeight="1">
      <c r="A20" s="106" t="s">
        <v>350</v>
      </c>
      <c r="B20" s="91">
        <v>45214</v>
      </c>
      <c r="C20" s="90">
        <f t="shared" ca="1" si="0"/>
        <v>36</v>
      </c>
      <c r="D20" s="90">
        <f t="shared" ca="1" si="1"/>
        <v>26</v>
      </c>
      <c r="E20" s="90">
        <f t="shared" ca="1" si="2"/>
        <v>62</v>
      </c>
      <c r="F20" s="90" t="e">
        <f t="shared" ca="1" si="3"/>
        <v>#VALUE!</v>
      </c>
      <c r="G20" s="90" t="str">
        <f t="shared" ca="1" si="4"/>
        <v xml:space="preserve"> </v>
      </c>
      <c r="H20" s="90" t="str">
        <f t="shared" ca="1" si="5"/>
        <v/>
      </c>
      <c r="I20" s="90" t="str">
        <f t="shared" ca="1" si="6"/>
        <v xml:space="preserve"> </v>
      </c>
      <c r="J20" s="90" t="str">
        <f t="shared" ca="1" si="6"/>
        <v xml:space="preserve"> </v>
      </c>
      <c r="K20" s="90">
        <f t="shared" ca="1" si="7"/>
        <v>4</v>
      </c>
      <c r="L20" s="90" t="str">
        <f t="shared" ca="1" si="8"/>
        <v xml:space="preserve"> </v>
      </c>
      <c r="M20" s="90">
        <f t="shared" ca="1" si="9"/>
        <v>17332</v>
      </c>
      <c r="N20" s="90">
        <f t="shared" ca="1" si="10"/>
        <v>12283</v>
      </c>
      <c r="O20" s="90">
        <f t="shared" ca="1" si="11"/>
        <v>29615</v>
      </c>
      <c r="P20" s="90">
        <f t="shared" ca="1" si="12"/>
        <v>0</v>
      </c>
      <c r="Q20" s="90">
        <f t="shared" ca="1" si="13"/>
        <v>5442</v>
      </c>
      <c r="R20" s="90">
        <f t="shared" ca="1" si="14"/>
        <v>5442</v>
      </c>
      <c r="S20" s="90">
        <f t="shared" ca="1" si="15"/>
        <v>17332</v>
      </c>
      <c r="T20" s="90">
        <f t="shared" ca="1" si="15"/>
        <v>6841</v>
      </c>
      <c r="U20" s="90">
        <f t="shared" ca="1" si="16"/>
        <v>24173</v>
      </c>
      <c r="V20" s="90">
        <f t="shared" ca="1" si="17"/>
        <v>46</v>
      </c>
      <c r="W20" s="90">
        <f t="shared" ca="1" si="18"/>
        <v>213</v>
      </c>
      <c r="X20" s="90">
        <f t="shared" ca="1" si="19"/>
        <v>259</v>
      </c>
      <c r="Y20" s="90">
        <f t="shared" ca="1" si="20"/>
        <v>0</v>
      </c>
      <c r="Z20" s="90">
        <f t="shared" ca="1" si="21"/>
        <v>94</v>
      </c>
      <c r="AA20" s="90">
        <f t="shared" ca="1" si="22"/>
        <v>94</v>
      </c>
      <c r="AB20" s="90">
        <f t="shared" ca="1" si="63"/>
        <v>46</v>
      </c>
      <c r="AC20" s="90">
        <f t="shared" ca="1" si="63"/>
        <v>119</v>
      </c>
      <c r="AD20" s="90">
        <f t="shared" ca="1" si="23"/>
        <v>173</v>
      </c>
      <c r="AE20" s="90">
        <f t="shared" ca="1" si="24"/>
        <v>8</v>
      </c>
      <c r="AF20" s="92">
        <f t="shared" ca="1" si="25"/>
        <v>726</v>
      </c>
      <c r="AG20" s="92">
        <f t="shared" ca="1" si="26"/>
        <v>0</v>
      </c>
      <c r="AH20" s="92">
        <f t="shared" ca="1" si="27"/>
        <v>24899</v>
      </c>
      <c r="AI20" s="92">
        <f t="shared" ca="1" si="64"/>
        <v>4955</v>
      </c>
      <c r="AJ20" s="90">
        <f t="shared" ca="1" si="65"/>
        <v>158335</v>
      </c>
      <c r="AK20" s="93">
        <f t="shared" ca="1" si="66"/>
        <v>31.954591321897073</v>
      </c>
      <c r="AL20" s="92">
        <f t="shared" ca="1" si="67"/>
        <v>3911</v>
      </c>
      <c r="AM20" s="92">
        <f t="shared" ca="1" si="68"/>
        <v>137692</v>
      </c>
      <c r="AN20" s="93">
        <f t="shared" ca="1" si="69"/>
        <v>35.206341089235487</v>
      </c>
      <c r="AO20" s="90">
        <f t="shared" ca="1" si="70"/>
        <v>2562</v>
      </c>
      <c r="AP20" s="90">
        <f t="shared" ca="1" si="71"/>
        <v>90486</v>
      </c>
      <c r="AQ20" s="93">
        <f t="shared" ca="1" si="72"/>
        <v>35.318501170960189</v>
      </c>
      <c r="AR20" s="92">
        <f t="shared" ca="1" si="73"/>
        <v>6630</v>
      </c>
      <c r="AS20" s="92">
        <f t="shared" ca="1" si="74"/>
        <v>216074</v>
      </c>
      <c r="AT20" s="93">
        <f t="shared" ca="1" si="75"/>
        <v>32.590346907993968</v>
      </c>
      <c r="AU20" s="92">
        <f t="shared" ca="1" si="76"/>
        <v>18058</v>
      </c>
      <c r="AV20" s="92">
        <f t="shared" ca="1" si="76"/>
        <v>602587</v>
      </c>
      <c r="AW20" s="93">
        <f t="shared" ca="1" si="77"/>
        <v>33.369531509580241</v>
      </c>
      <c r="AX20" s="92">
        <f t="shared" ca="1" si="36"/>
        <v>2998</v>
      </c>
      <c r="AY20" s="92">
        <f t="shared" ca="1" si="37"/>
        <v>30550</v>
      </c>
      <c r="AZ20" s="93">
        <f t="shared" ca="1" si="38"/>
        <v>10.190126751167446</v>
      </c>
      <c r="BA20" s="92">
        <f t="shared" ca="1" si="39"/>
        <v>3843</v>
      </c>
      <c r="BB20" s="92">
        <f t="shared" ca="1" si="40"/>
        <v>78006</v>
      </c>
      <c r="BC20" s="93">
        <f t="shared" ca="1" si="41"/>
        <v>20.298204527712723</v>
      </c>
      <c r="BD20" s="94">
        <f t="shared" ca="1" si="42"/>
        <v>6841</v>
      </c>
      <c r="BE20" s="94">
        <f t="shared" ca="1" si="42"/>
        <v>108556</v>
      </c>
      <c r="BF20" s="95">
        <f t="shared" ca="1" si="43"/>
        <v>15.86844028650782</v>
      </c>
      <c r="BG20" s="96">
        <f t="shared" ca="1" si="44"/>
        <v>24899</v>
      </c>
      <c r="BH20" s="96">
        <f t="shared" ca="1" si="44"/>
        <v>711143</v>
      </c>
      <c r="BI20" s="95">
        <f t="shared" ca="1" si="45"/>
        <v>28.561106871761918</v>
      </c>
      <c r="BJ20" s="91">
        <v>45214</v>
      </c>
      <c r="BK20" s="90">
        <f t="shared" ca="1" si="46"/>
        <v>406077</v>
      </c>
      <c r="BL20" s="90">
        <f t="shared" ca="1" si="47"/>
        <v>260289</v>
      </c>
      <c r="BM20" s="90">
        <f t="shared" ca="1" si="48"/>
        <v>0</v>
      </c>
      <c r="BN20" s="90">
        <f t="shared" ca="1" si="49"/>
        <v>300</v>
      </c>
      <c r="BO20" s="90">
        <f t="shared" ca="1" si="50"/>
        <v>0</v>
      </c>
      <c r="BP20" s="90">
        <f t="shared" ca="1" si="51"/>
        <v>635</v>
      </c>
      <c r="BQ20" s="90">
        <f t="shared" ca="1" si="52"/>
        <v>0</v>
      </c>
      <c r="BR20" s="90">
        <f t="shared" ca="1" si="53"/>
        <v>12135</v>
      </c>
      <c r="BS20" s="90">
        <f t="shared" ca="1" si="54"/>
        <v>4540</v>
      </c>
      <c r="BT20" s="90">
        <f t="shared" ca="1" si="55"/>
        <v>27167</v>
      </c>
      <c r="BU20" s="90">
        <f t="shared" ca="1" si="56"/>
        <v>711143</v>
      </c>
      <c r="BV20" s="90">
        <f t="shared" ca="1" si="57"/>
        <v>460601</v>
      </c>
      <c r="BW20" s="90">
        <f t="shared" ca="1" si="58"/>
        <v>24011</v>
      </c>
      <c r="BX20" s="90">
        <f t="shared" ca="1" si="59"/>
        <v>4567</v>
      </c>
      <c r="BY20" s="93">
        <f t="shared" ca="1" si="60"/>
        <v>5.2574994525947014</v>
      </c>
      <c r="BZ20" s="90">
        <f t="shared" ca="1" si="61"/>
        <v>672</v>
      </c>
      <c r="CA20" s="90"/>
      <c r="CB20" s="90"/>
      <c r="CC20" s="98">
        <f t="shared" si="62"/>
        <v>0</v>
      </c>
    </row>
    <row r="21" spans="1:81" ht="24.95" customHeight="1">
      <c r="A21" s="106" t="s">
        <v>351</v>
      </c>
      <c r="B21" s="91">
        <v>45215</v>
      </c>
      <c r="C21" s="90">
        <f t="shared" ca="1" si="0"/>
        <v>36</v>
      </c>
      <c r="D21" s="90">
        <f t="shared" ca="1" si="1"/>
        <v>26</v>
      </c>
      <c r="E21" s="90">
        <f t="shared" ca="1" si="2"/>
        <v>62</v>
      </c>
      <c r="F21" s="90">
        <f t="shared" ca="1" si="3"/>
        <v>0</v>
      </c>
      <c r="G21" s="90">
        <f t="shared" ca="1" si="4"/>
        <v>6</v>
      </c>
      <c r="H21" s="90">
        <f t="shared" ca="1" si="5"/>
        <v>6</v>
      </c>
      <c r="I21" s="90">
        <f t="shared" ca="1" si="6"/>
        <v>36</v>
      </c>
      <c r="J21" s="90">
        <f t="shared" ca="1" si="6"/>
        <v>20</v>
      </c>
      <c r="K21" s="90">
        <f t="shared" ca="1" si="7"/>
        <v>0</v>
      </c>
      <c r="L21" s="90">
        <f t="shared" ca="1" si="8"/>
        <v>56</v>
      </c>
      <c r="M21" s="90">
        <f t="shared" ca="1" si="9"/>
        <v>17332</v>
      </c>
      <c r="N21" s="90">
        <f t="shared" ca="1" si="10"/>
        <v>12283</v>
      </c>
      <c r="O21" s="90">
        <f t="shared" ca="1" si="11"/>
        <v>29615</v>
      </c>
      <c r="P21" s="90">
        <f t="shared" ca="1" si="12"/>
        <v>0</v>
      </c>
      <c r="Q21" s="90">
        <f t="shared" ca="1" si="13"/>
        <v>2590</v>
      </c>
      <c r="R21" s="90">
        <f t="shared" ca="1" si="14"/>
        <v>2590</v>
      </c>
      <c r="S21" s="90">
        <f t="shared" ca="1" si="15"/>
        <v>17332</v>
      </c>
      <c r="T21" s="90">
        <f t="shared" ca="1" si="15"/>
        <v>9693</v>
      </c>
      <c r="U21" s="90">
        <f t="shared" ca="1" si="16"/>
        <v>27025</v>
      </c>
      <c r="V21" s="90">
        <f t="shared" ca="1" si="17"/>
        <v>46</v>
      </c>
      <c r="W21" s="90">
        <f t="shared" ca="1" si="18"/>
        <v>213</v>
      </c>
      <c r="X21" s="90">
        <f t="shared" ca="1" si="19"/>
        <v>259</v>
      </c>
      <c r="Y21" s="90">
        <f t="shared" ca="1" si="20"/>
        <v>0</v>
      </c>
      <c r="Z21" s="90">
        <f t="shared" ca="1" si="21"/>
        <v>40</v>
      </c>
      <c r="AA21" s="90">
        <f t="shared" ca="1" si="22"/>
        <v>40</v>
      </c>
      <c r="AB21" s="90">
        <f t="shared" ca="1" si="63"/>
        <v>46</v>
      </c>
      <c r="AC21" s="90">
        <f t="shared" ca="1" si="63"/>
        <v>173</v>
      </c>
      <c r="AD21" s="90">
        <f t="shared" ca="1" si="23"/>
        <v>219</v>
      </c>
      <c r="AE21" s="90">
        <f t="shared" ca="1" si="24"/>
        <v>0</v>
      </c>
      <c r="AF21" s="92">
        <f t="shared" ca="1" si="25"/>
        <v>0</v>
      </c>
      <c r="AG21" s="92">
        <f t="shared" ca="1" si="26"/>
        <v>0</v>
      </c>
      <c r="AH21" s="92">
        <f t="shared" ca="1" si="27"/>
        <v>27025</v>
      </c>
      <c r="AI21" s="92">
        <f t="shared" ca="1" si="64"/>
        <v>4955</v>
      </c>
      <c r="AJ21" s="90">
        <f t="shared" ca="1" si="65"/>
        <v>151231</v>
      </c>
      <c r="AK21" s="93">
        <f t="shared" ca="1" si="66"/>
        <v>30.520887991927346</v>
      </c>
      <c r="AL21" s="92">
        <f t="shared" ca="1" si="67"/>
        <v>3911</v>
      </c>
      <c r="AM21" s="92">
        <f t="shared" ca="1" si="68"/>
        <v>122728</v>
      </c>
      <c r="AN21" s="93">
        <f t="shared" ca="1" si="69"/>
        <v>31.380209665047303</v>
      </c>
      <c r="AO21" s="90">
        <f t="shared" ca="1" si="70"/>
        <v>2562</v>
      </c>
      <c r="AP21" s="90">
        <f t="shared" ca="1" si="71"/>
        <v>90471</v>
      </c>
      <c r="AQ21" s="93">
        <f t="shared" ca="1" si="72"/>
        <v>35.312646370023423</v>
      </c>
      <c r="AR21" s="92">
        <f t="shared" ca="1" si="73"/>
        <v>5904</v>
      </c>
      <c r="AS21" s="92">
        <f t="shared" ca="1" si="74"/>
        <v>178386</v>
      </c>
      <c r="AT21" s="93">
        <f t="shared" ca="1" si="75"/>
        <v>30.214430894308943</v>
      </c>
      <c r="AU21" s="92">
        <f t="shared" ca="1" si="76"/>
        <v>17332</v>
      </c>
      <c r="AV21" s="92">
        <f t="shared" ca="1" si="76"/>
        <v>542816</v>
      </c>
      <c r="AW21" s="93">
        <f t="shared" ca="1" si="77"/>
        <v>31.318716824371105</v>
      </c>
      <c r="AX21" s="92">
        <f t="shared" ca="1" si="36"/>
        <v>4374</v>
      </c>
      <c r="AY21" s="92">
        <f t="shared" ca="1" si="37"/>
        <v>70934</v>
      </c>
      <c r="AZ21" s="93">
        <f t="shared" ca="1" si="38"/>
        <v>16.217192501143117</v>
      </c>
      <c r="BA21" s="92">
        <f t="shared" ca="1" si="39"/>
        <v>5319</v>
      </c>
      <c r="BB21" s="92">
        <f t="shared" ca="1" si="40"/>
        <v>85503</v>
      </c>
      <c r="BC21" s="93">
        <f t="shared" ca="1" si="41"/>
        <v>16.07501410039481</v>
      </c>
      <c r="BD21" s="94">
        <f t="shared" ca="1" si="42"/>
        <v>9693</v>
      </c>
      <c r="BE21" s="94">
        <f t="shared" ca="1" si="42"/>
        <v>156437</v>
      </c>
      <c r="BF21" s="95">
        <f t="shared" ca="1" si="43"/>
        <v>16.139172598782626</v>
      </c>
      <c r="BG21" s="96">
        <f t="shared" ca="1" si="44"/>
        <v>27025</v>
      </c>
      <c r="BH21" s="96">
        <f t="shared" ca="1" si="44"/>
        <v>699253</v>
      </c>
      <c r="BI21" s="95">
        <f t="shared" ca="1" si="45"/>
        <v>25.874301572617945</v>
      </c>
      <c r="BJ21" s="91">
        <v>45215</v>
      </c>
      <c r="BK21" s="90">
        <f t="shared" ca="1" si="46"/>
        <v>377011</v>
      </c>
      <c r="BL21" s="90">
        <f t="shared" ca="1" si="47"/>
        <v>223760</v>
      </c>
      <c r="BM21" s="90">
        <f t="shared" ca="1" si="48"/>
        <v>8387</v>
      </c>
      <c r="BN21" s="90">
        <f t="shared" ca="1" si="49"/>
        <v>600</v>
      </c>
      <c r="BO21" s="90">
        <f t="shared" ca="1" si="50"/>
        <v>39480</v>
      </c>
      <c r="BP21" s="90">
        <f t="shared" ca="1" si="51"/>
        <v>641</v>
      </c>
      <c r="BQ21" s="90">
        <f t="shared" ca="1" si="52"/>
        <v>1120</v>
      </c>
      <c r="BR21" s="90">
        <f t="shared" ca="1" si="53"/>
        <v>16407</v>
      </c>
      <c r="BS21" s="90">
        <f t="shared" ca="1" si="54"/>
        <v>5080</v>
      </c>
      <c r="BT21" s="90">
        <f t="shared" ca="1" si="55"/>
        <v>26767</v>
      </c>
      <c r="BU21" s="90">
        <f t="shared" ca="1" si="56"/>
        <v>699253</v>
      </c>
      <c r="BV21" s="90">
        <f t="shared" ca="1" si="57"/>
        <v>498133</v>
      </c>
      <c r="BW21" s="90">
        <f t="shared" ca="1" si="58"/>
        <v>22379</v>
      </c>
      <c r="BX21" s="90">
        <f t="shared" ca="1" si="59"/>
        <v>4245</v>
      </c>
      <c r="BY21" s="93">
        <f t="shared" ca="1" si="60"/>
        <v>5.2718492343934038</v>
      </c>
      <c r="BZ21" s="90">
        <f t="shared" ca="1" si="61"/>
        <v>539</v>
      </c>
      <c r="CA21" s="90"/>
      <c r="CB21" s="90"/>
      <c r="CC21" s="98">
        <f t="shared" si="62"/>
        <v>0</v>
      </c>
    </row>
    <row r="22" spans="1:81" ht="24.95" customHeight="1">
      <c r="A22" s="106" t="s">
        <v>352</v>
      </c>
      <c r="B22" s="91">
        <v>45216</v>
      </c>
      <c r="C22" s="90">
        <f t="shared" ca="1" si="0"/>
        <v>36</v>
      </c>
      <c r="D22" s="90">
        <f t="shared" ca="1" si="1"/>
        <v>26</v>
      </c>
      <c r="E22" s="90">
        <f t="shared" ca="1" si="2"/>
        <v>62</v>
      </c>
      <c r="F22" s="90">
        <f t="shared" ca="1" si="3"/>
        <v>0</v>
      </c>
      <c r="G22" s="90">
        <f t="shared" ca="1" si="4"/>
        <v>5</v>
      </c>
      <c r="H22" s="90">
        <f t="shared" ca="1" si="5"/>
        <v>5</v>
      </c>
      <c r="I22" s="90">
        <f t="shared" ca="1" si="6"/>
        <v>36</v>
      </c>
      <c r="J22" s="90">
        <f t="shared" ca="1" si="6"/>
        <v>21</v>
      </c>
      <c r="K22" s="90">
        <f t="shared" ca="1" si="7"/>
        <v>0</v>
      </c>
      <c r="L22" s="90">
        <f t="shared" ca="1" si="8"/>
        <v>57</v>
      </c>
      <c r="M22" s="90">
        <f t="shared" ca="1" si="9"/>
        <v>17332</v>
      </c>
      <c r="N22" s="90">
        <f t="shared" ca="1" si="10"/>
        <v>12283</v>
      </c>
      <c r="O22" s="90">
        <f t="shared" ca="1" si="11"/>
        <v>29615</v>
      </c>
      <c r="P22" s="90">
        <f t="shared" ca="1" si="12"/>
        <v>0</v>
      </c>
      <c r="Q22" s="90">
        <f t="shared" ca="1" si="13"/>
        <v>2312</v>
      </c>
      <c r="R22" s="90">
        <f t="shared" ca="1" si="14"/>
        <v>2312</v>
      </c>
      <c r="S22" s="90">
        <f t="shared" ca="1" si="15"/>
        <v>17332</v>
      </c>
      <c r="T22" s="90">
        <f t="shared" ca="1" si="15"/>
        <v>9971</v>
      </c>
      <c r="U22" s="90">
        <f t="shared" ca="1" si="16"/>
        <v>27303</v>
      </c>
      <c r="V22" s="90">
        <f t="shared" ca="1" si="17"/>
        <v>46</v>
      </c>
      <c r="W22" s="90">
        <f t="shared" ca="1" si="18"/>
        <v>213</v>
      </c>
      <c r="X22" s="90">
        <f t="shared" ca="1" si="19"/>
        <v>259</v>
      </c>
      <c r="Y22" s="90">
        <f t="shared" ca="1" si="20"/>
        <v>0</v>
      </c>
      <c r="Z22" s="90">
        <f t="shared" ca="1" si="21"/>
        <v>37</v>
      </c>
      <c r="AA22" s="90">
        <f t="shared" ca="1" si="22"/>
        <v>37</v>
      </c>
      <c r="AB22" s="90">
        <f t="shared" ca="1" si="63"/>
        <v>46</v>
      </c>
      <c r="AC22" s="90">
        <f t="shared" ca="1" si="63"/>
        <v>176</v>
      </c>
      <c r="AD22" s="90">
        <f t="shared" ca="1" si="23"/>
        <v>222</v>
      </c>
      <c r="AE22" s="90">
        <f t="shared" ca="1" si="24"/>
        <v>0</v>
      </c>
      <c r="AF22" s="92">
        <f t="shared" ca="1" si="25"/>
        <v>0</v>
      </c>
      <c r="AG22" s="92">
        <f t="shared" ca="1" si="26"/>
        <v>0</v>
      </c>
      <c r="AH22" s="92">
        <f t="shared" ca="1" si="27"/>
        <v>27303</v>
      </c>
      <c r="AI22" s="92">
        <f t="shared" ca="1" si="64"/>
        <v>4955</v>
      </c>
      <c r="AJ22" s="90">
        <f t="shared" ca="1" si="65"/>
        <v>141901</v>
      </c>
      <c r="AK22" s="93">
        <f t="shared" ca="1" si="66"/>
        <v>28.637941473259335</v>
      </c>
      <c r="AL22" s="92">
        <f t="shared" ca="1" si="67"/>
        <v>3911</v>
      </c>
      <c r="AM22" s="92">
        <f t="shared" ca="1" si="68"/>
        <v>112522</v>
      </c>
      <c r="AN22" s="93">
        <f t="shared" ca="1" si="69"/>
        <v>28.770646893377652</v>
      </c>
      <c r="AO22" s="90">
        <f t="shared" ca="1" si="70"/>
        <v>2562</v>
      </c>
      <c r="AP22" s="90">
        <f t="shared" ca="1" si="71"/>
        <v>75210</v>
      </c>
      <c r="AQ22" s="93">
        <f t="shared" ca="1" si="72"/>
        <v>29.355971896955502</v>
      </c>
      <c r="AR22" s="92">
        <f t="shared" ca="1" si="73"/>
        <v>5904</v>
      </c>
      <c r="AS22" s="92">
        <f t="shared" ca="1" si="74"/>
        <v>156719</v>
      </c>
      <c r="AT22" s="93">
        <f t="shared" ca="1" si="75"/>
        <v>26.544546070460704</v>
      </c>
      <c r="AU22" s="92">
        <f t="shared" ca="1" si="76"/>
        <v>17332</v>
      </c>
      <c r="AV22" s="92">
        <f t="shared" ca="1" si="76"/>
        <v>486352</v>
      </c>
      <c r="AW22" s="93">
        <f t="shared" ca="1" si="77"/>
        <v>28.06092776367413</v>
      </c>
      <c r="AX22" s="92">
        <f t="shared" ca="1" si="36"/>
        <v>4652</v>
      </c>
      <c r="AY22" s="92">
        <f t="shared" ca="1" si="37"/>
        <v>64169</v>
      </c>
      <c r="AZ22" s="93">
        <f t="shared" ca="1" si="38"/>
        <v>13.793852106620808</v>
      </c>
      <c r="BA22" s="92">
        <f t="shared" ca="1" si="39"/>
        <v>5319</v>
      </c>
      <c r="BB22" s="92">
        <f t="shared" ca="1" si="40"/>
        <v>80396</v>
      </c>
      <c r="BC22" s="93">
        <f t="shared" ca="1" si="41"/>
        <v>15.114871216394059</v>
      </c>
      <c r="BD22" s="94">
        <f t="shared" ca="1" si="42"/>
        <v>9971</v>
      </c>
      <c r="BE22" s="94">
        <f t="shared" ca="1" si="42"/>
        <v>144565</v>
      </c>
      <c r="BF22" s="95">
        <f t="shared" ca="1" si="43"/>
        <v>14.498545782770034</v>
      </c>
      <c r="BG22" s="96">
        <f t="shared" ca="1" si="44"/>
        <v>27303</v>
      </c>
      <c r="BH22" s="96">
        <f t="shared" ca="1" si="44"/>
        <v>630917</v>
      </c>
      <c r="BI22" s="95">
        <f t="shared" ca="1" si="45"/>
        <v>23.107973482767463</v>
      </c>
      <c r="BJ22" s="91">
        <v>45216</v>
      </c>
      <c r="BK22" s="90">
        <f t="shared" ca="1" si="46"/>
        <v>377612</v>
      </c>
      <c r="BL22" s="90">
        <f t="shared" ca="1" si="47"/>
        <v>184077</v>
      </c>
      <c r="BM22" s="90">
        <f t="shared" ca="1" si="48"/>
        <v>3543</v>
      </c>
      <c r="BN22" s="90">
        <f t="shared" ca="1" si="49"/>
        <v>695</v>
      </c>
      <c r="BO22" s="90">
        <f t="shared" ca="1" si="50"/>
        <v>18600</v>
      </c>
      <c r="BP22" s="90">
        <f t="shared" ca="1" si="51"/>
        <v>710</v>
      </c>
      <c r="BQ22" s="90">
        <f t="shared" ca="1" si="52"/>
        <v>624</v>
      </c>
      <c r="BR22" s="90">
        <f t="shared" ca="1" si="53"/>
        <v>13732</v>
      </c>
      <c r="BS22" s="90">
        <f t="shared" ca="1" si="54"/>
        <v>4965</v>
      </c>
      <c r="BT22" s="90">
        <f t="shared" ca="1" si="55"/>
        <v>26359</v>
      </c>
      <c r="BU22" s="90">
        <f t="shared" ca="1" si="56"/>
        <v>630917</v>
      </c>
      <c r="BV22" s="90">
        <f t="shared" ca="1" si="57"/>
        <v>473675</v>
      </c>
      <c r="BW22" s="90">
        <f t="shared" ca="1" si="58"/>
        <v>31166</v>
      </c>
      <c r="BX22" s="90">
        <f t="shared" ca="1" si="59"/>
        <v>6044</v>
      </c>
      <c r="BY22" s="93">
        <f t="shared" ca="1" si="60"/>
        <v>5.16</v>
      </c>
      <c r="BZ22" s="90">
        <f t="shared" ca="1" si="61"/>
        <v>762</v>
      </c>
      <c r="CA22" s="90"/>
      <c r="CB22" s="90"/>
      <c r="CC22" s="98">
        <f t="shared" si="62"/>
        <v>0</v>
      </c>
    </row>
    <row r="23" spans="1:81" ht="24.95" customHeight="1">
      <c r="A23" s="106" t="s">
        <v>353</v>
      </c>
      <c r="B23" s="91">
        <v>45217</v>
      </c>
      <c r="C23" s="90">
        <f t="shared" ca="1" si="0"/>
        <v>36</v>
      </c>
      <c r="D23" s="90">
        <f t="shared" ca="1" si="1"/>
        <v>26</v>
      </c>
      <c r="E23" s="90">
        <f t="shared" ca="1" si="2"/>
        <v>62</v>
      </c>
      <c r="F23" s="90">
        <f t="shared" ca="1" si="3"/>
        <v>0</v>
      </c>
      <c r="G23" s="90">
        <f t="shared" ca="1" si="4"/>
        <v>6</v>
      </c>
      <c r="H23" s="90">
        <f t="shared" ca="1" si="5"/>
        <v>6</v>
      </c>
      <c r="I23" s="90">
        <f t="shared" ca="1" si="6"/>
        <v>36</v>
      </c>
      <c r="J23" s="90">
        <f t="shared" ca="1" si="6"/>
        <v>20</v>
      </c>
      <c r="K23" s="90">
        <f t="shared" ca="1" si="7"/>
        <v>0</v>
      </c>
      <c r="L23" s="90">
        <f t="shared" ca="1" si="8"/>
        <v>56</v>
      </c>
      <c r="M23" s="90">
        <f t="shared" ca="1" si="9"/>
        <v>17332</v>
      </c>
      <c r="N23" s="90">
        <f t="shared" ca="1" si="10"/>
        <v>12283</v>
      </c>
      <c r="O23" s="90">
        <f t="shared" ca="1" si="11"/>
        <v>29615</v>
      </c>
      <c r="P23" s="90">
        <f t="shared" ca="1" si="12"/>
        <v>0</v>
      </c>
      <c r="Q23" s="90">
        <f t="shared" ca="1" si="13"/>
        <v>2612</v>
      </c>
      <c r="R23" s="90">
        <f t="shared" ca="1" si="14"/>
        <v>2612</v>
      </c>
      <c r="S23" s="90">
        <f t="shared" ca="1" si="15"/>
        <v>17332</v>
      </c>
      <c r="T23" s="90">
        <f t="shared" ca="1" si="15"/>
        <v>9671</v>
      </c>
      <c r="U23" s="90">
        <f t="shared" ca="1" si="16"/>
        <v>27003</v>
      </c>
      <c r="V23" s="90">
        <f t="shared" ca="1" si="17"/>
        <v>46</v>
      </c>
      <c r="W23" s="90">
        <f t="shared" ca="1" si="18"/>
        <v>213</v>
      </c>
      <c r="X23" s="90">
        <f t="shared" ca="1" si="19"/>
        <v>259</v>
      </c>
      <c r="Y23" s="90">
        <f t="shared" ca="1" si="20"/>
        <v>0</v>
      </c>
      <c r="Z23" s="90">
        <f t="shared" ca="1" si="21"/>
        <v>39</v>
      </c>
      <c r="AA23" s="90">
        <f t="shared" ca="1" si="22"/>
        <v>39</v>
      </c>
      <c r="AB23" s="90">
        <f t="shared" ca="1" si="63"/>
        <v>46</v>
      </c>
      <c r="AC23" s="90">
        <f t="shared" ca="1" si="63"/>
        <v>174</v>
      </c>
      <c r="AD23" s="90">
        <f t="shared" ca="1" si="23"/>
        <v>220</v>
      </c>
      <c r="AE23" s="90">
        <f t="shared" ca="1" si="24"/>
        <v>0</v>
      </c>
      <c r="AF23" s="92">
        <f t="shared" ca="1" si="25"/>
        <v>0</v>
      </c>
      <c r="AG23" s="92">
        <f t="shared" ca="1" si="26"/>
        <v>0</v>
      </c>
      <c r="AH23" s="92">
        <f t="shared" ca="1" si="27"/>
        <v>27003</v>
      </c>
      <c r="AI23" s="92">
        <f t="shared" ca="1" si="64"/>
        <v>4955</v>
      </c>
      <c r="AJ23" s="90">
        <f t="shared" ca="1" si="65"/>
        <v>128937</v>
      </c>
      <c r="AK23" s="93">
        <f t="shared" ca="1" si="66"/>
        <v>26.02159434914228</v>
      </c>
      <c r="AL23" s="92">
        <f t="shared" ca="1" si="67"/>
        <v>3911</v>
      </c>
      <c r="AM23" s="92">
        <f t="shared" ca="1" si="68"/>
        <v>100956</v>
      </c>
      <c r="AN23" s="93">
        <f t="shared" ca="1" si="69"/>
        <v>25.813346970084378</v>
      </c>
      <c r="AO23" s="90">
        <f t="shared" ca="1" si="70"/>
        <v>2562</v>
      </c>
      <c r="AP23" s="90">
        <f t="shared" ca="1" si="71"/>
        <v>77757</v>
      </c>
      <c r="AQ23" s="93">
        <f t="shared" ca="1" si="72"/>
        <v>30.350117096018735</v>
      </c>
      <c r="AR23" s="92">
        <f t="shared" ca="1" si="73"/>
        <v>5904</v>
      </c>
      <c r="AS23" s="92">
        <f t="shared" ca="1" si="74"/>
        <v>132398</v>
      </c>
      <c r="AT23" s="93">
        <f t="shared" ca="1" si="75"/>
        <v>22.425135501355015</v>
      </c>
      <c r="AU23" s="92">
        <f t="shared" ca="1" si="76"/>
        <v>17332</v>
      </c>
      <c r="AV23" s="92">
        <f t="shared" ca="1" si="76"/>
        <v>440048</v>
      </c>
      <c r="AW23" s="93">
        <f t="shared" ca="1" si="77"/>
        <v>25.389337641357027</v>
      </c>
      <c r="AX23" s="92">
        <f t="shared" ca="1" si="36"/>
        <v>4594</v>
      </c>
      <c r="AY23" s="92">
        <f t="shared" ca="1" si="37"/>
        <v>60869</v>
      </c>
      <c r="AZ23" s="93">
        <f t="shared" ca="1" si="38"/>
        <v>13.249673487157162</v>
      </c>
      <c r="BA23" s="92">
        <f t="shared" ca="1" si="39"/>
        <v>5077</v>
      </c>
      <c r="BB23" s="92">
        <f t="shared" ca="1" si="40"/>
        <v>71312</v>
      </c>
      <c r="BC23" s="93">
        <f t="shared" ca="1" si="41"/>
        <v>14.046090210754382</v>
      </c>
      <c r="BD23" s="94">
        <f t="shared" ca="1" si="42"/>
        <v>9671</v>
      </c>
      <c r="BE23" s="94">
        <f t="shared" ca="1" si="42"/>
        <v>132181</v>
      </c>
      <c r="BF23" s="95">
        <f t="shared" ca="1" si="43"/>
        <v>13.667769620514942</v>
      </c>
      <c r="BG23" s="96">
        <f t="shared" ca="1" si="44"/>
        <v>27003</v>
      </c>
      <c r="BH23" s="96">
        <f t="shared" ca="1" si="44"/>
        <v>572229</v>
      </c>
      <c r="BI23" s="95">
        <f t="shared" ca="1" si="45"/>
        <v>21.191312076435953</v>
      </c>
      <c r="BJ23" s="91">
        <v>45217</v>
      </c>
      <c r="BK23" s="90">
        <f t="shared" ca="1" si="46"/>
        <v>340116</v>
      </c>
      <c r="BL23" s="90">
        <f t="shared" ca="1" si="47"/>
        <v>175074</v>
      </c>
      <c r="BM23" s="90">
        <f t="shared" ca="1" si="48"/>
        <v>2494</v>
      </c>
      <c r="BN23" s="90">
        <f t="shared" ca="1" si="49"/>
        <v>700</v>
      </c>
      <c r="BO23" s="90">
        <f t="shared" ca="1" si="50"/>
        <v>13650</v>
      </c>
      <c r="BP23" s="90">
        <f t="shared" ca="1" si="51"/>
        <v>516</v>
      </c>
      <c r="BQ23" s="90">
        <f t="shared" ca="1" si="52"/>
        <v>486</v>
      </c>
      <c r="BR23" s="90">
        <f t="shared" ca="1" si="53"/>
        <v>11435</v>
      </c>
      <c r="BS23" s="90">
        <f t="shared" ca="1" si="54"/>
        <v>4775</v>
      </c>
      <c r="BT23" s="90">
        <f t="shared" ca="1" si="55"/>
        <v>22983</v>
      </c>
      <c r="BU23" s="90">
        <f t="shared" ca="1" si="56"/>
        <v>572229</v>
      </c>
      <c r="BV23" s="90">
        <f t="shared" ca="1" si="57"/>
        <v>425697</v>
      </c>
      <c r="BW23" s="90">
        <f t="shared" ca="1" si="58"/>
        <v>27653</v>
      </c>
      <c r="BX23" s="90">
        <f t="shared" ca="1" si="59"/>
        <v>5224</v>
      </c>
      <c r="BY23" s="93">
        <f t="shared" ca="1" si="60"/>
        <v>5.29</v>
      </c>
      <c r="BZ23" s="90">
        <f t="shared" ca="1" si="61"/>
        <v>793</v>
      </c>
      <c r="CA23" s="90"/>
      <c r="CB23" s="90"/>
      <c r="CC23" s="98">
        <f t="shared" si="62"/>
        <v>0</v>
      </c>
    </row>
    <row r="24" spans="1:81" ht="24.95" customHeight="1">
      <c r="A24" s="106" t="s">
        <v>354</v>
      </c>
      <c r="B24" s="91">
        <v>45218</v>
      </c>
      <c r="C24" s="90">
        <f t="shared" ca="1" si="0"/>
        <v>36</v>
      </c>
      <c r="D24" s="90">
        <f t="shared" ca="1" si="1"/>
        <v>26</v>
      </c>
      <c r="E24" s="90">
        <f t="shared" ca="1" si="2"/>
        <v>62</v>
      </c>
      <c r="F24" s="90">
        <f t="shared" ca="1" si="3"/>
        <v>0</v>
      </c>
      <c r="G24" s="90">
        <f t="shared" ca="1" si="4"/>
        <v>6</v>
      </c>
      <c r="H24" s="90">
        <f t="shared" ca="1" si="5"/>
        <v>6</v>
      </c>
      <c r="I24" s="90">
        <f t="shared" ca="1" si="6"/>
        <v>36</v>
      </c>
      <c r="J24" s="90">
        <f t="shared" ca="1" si="6"/>
        <v>20</v>
      </c>
      <c r="K24" s="90">
        <f t="shared" ca="1" si="7"/>
        <v>0</v>
      </c>
      <c r="L24" s="90">
        <f t="shared" ca="1" si="8"/>
        <v>56</v>
      </c>
      <c r="M24" s="90">
        <f t="shared" ca="1" si="9"/>
        <v>17332</v>
      </c>
      <c r="N24" s="90">
        <f t="shared" ca="1" si="10"/>
        <v>12283</v>
      </c>
      <c r="O24" s="90">
        <f t="shared" ca="1" si="11"/>
        <v>29615</v>
      </c>
      <c r="P24" s="90">
        <f t="shared" ca="1" si="12"/>
        <v>0</v>
      </c>
      <c r="Q24" s="90">
        <f t="shared" ca="1" si="13"/>
        <v>2581</v>
      </c>
      <c r="R24" s="90">
        <f t="shared" ca="1" si="14"/>
        <v>2581</v>
      </c>
      <c r="S24" s="90">
        <f t="shared" ca="1" si="15"/>
        <v>17332</v>
      </c>
      <c r="T24" s="90">
        <f t="shared" ca="1" si="15"/>
        <v>9702</v>
      </c>
      <c r="U24" s="90">
        <f t="shared" ca="1" si="16"/>
        <v>27034</v>
      </c>
      <c r="V24" s="90">
        <f t="shared" ca="1" si="17"/>
        <v>46</v>
      </c>
      <c r="W24" s="90">
        <f t="shared" ca="1" si="18"/>
        <v>213</v>
      </c>
      <c r="X24" s="90">
        <f t="shared" ca="1" si="19"/>
        <v>259</v>
      </c>
      <c r="Y24" s="90">
        <f t="shared" ca="1" si="20"/>
        <v>0</v>
      </c>
      <c r="Z24" s="90">
        <f t="shared" ca="1" si="21"/>
        <v>41</v>
      </c>
      <c r="AA24" s="90">
        <f t="shared" ca="1" si="22"/>
        <v>41</v>
      </c>
      <c r="AB24" s="90">
        <f t="shared" ref="AB24:AC36" ca="1" si="78">IFERROR(V24-Y24, " ")</f>
        <v>46</v>
      </c>
      <c r="AC24" s="90">
        <f t="shared" ca="1" si="78"/>
        <v>172</v>
      </c>
      <c r="AD24" s="90">
        <f t="shared" ca="1" si="23"/>
        <v>218</v>
      </c>
      <c r="AE24" s="90">
        <f t="shared" ca="1" si="24"/>
        <v>0</v>
      </c>
      <c r="AF24" s="92">
        <f t="shared" ca="1" si="25"/>
        <v>0</v>
      </c>
      <c r="AG24" s="92">
        <f t="shared" ca="1" si="26"/>
        <v>0</v>
      </c>
      <c r="AH24" s="92">
        <f t="shared" ca="1" si="27"/>
        <v>27034</v>
      </c>
      <c r="AI24" s="92">
        <f t="shared" ca="1" si="64"/>
        <v>4955</v>
      </c>
      <c r="AJ24" s="90">
        <f t="shared" ca="1" si="65"/>
        <v>131565</v>
      </c>
      <c r="AK24" s="93">
        <f t="shared" ca="1" si="66"/>
        <v>26.55196770938446</v>
      </c>
      <c r="AL24" s="92">
        <f t="shared" ca="1" si="67"/>
        <v>3911</v>
      </c>
      <c r="AM24" s="92">
        <f t="shared" ca="1" si="68"/>
        <v>103946</v>
      </c>
      <c r="AN24" s="93">
        <f t="shared" ca="1" si="69"/>
        <v>26.5778573254922</v>
      </c>
      <c r="AO24" s="90">
        <f t="shared" ca="1" si="70"/>
        <v>2562</v>
      </c>
      <c r="AP24" s="90">
        <f t="shared" ca="1" si="71"/>
        <v>66570</v>
      </c>
      <c r="AQ24" s="93">
        <f t="shared" ca="1" si="72"/>
        <v>25.983606557377048</v>
      </c>
      <c r="AR24" s="92">
        <f t="shared" ca="1" si="73"/>
        <v>5904</v>
      </c>
      <c r="AS24" s="92">
        <f t="shared" ca="1" si="74"/>
        <v>152800</v>
      </c>
      <c r="AT24" s="93">
        <f t="shared" ca="1" si="75"/>
        <v>25.880758807588077</v>
      </c>
      <c r="AU24" s="92">
        <f t="shared" ca="1" si="76"/>
        <v>17332</v>
      </c>
      <c r="AV24" s="92">
        <f t="shared" ca="1" si="76"/>
        <v>454881</v>
      </c>
      <c r="AW24" s="93">
        <f t="shared" ca="1" si="77"/>
        <v>26.245153473344104</v>
      </c>
      <c r="AX24" s="92">
        <f t="shared" ca="1" si="36"/>
        <v>4698</v>
      </c>
      <c r="AY24" s="92">
        <f t="shared" ca="1" si="37"/>
        <v>58224</v>
      </c>
      <c r="AZ24" s="93">
        <f t="shared" ca="1" si="38"/>
        <v>12.393358876117496</v>
      </c>
      <c r="BA24" s="92">
        <f t="shared" ca="1" si="39"/>
        <v>5004</v>
      </c>
      <c r="BB24" s="92">
        <f t="shared" ca="1" si="40"/>
        <v>64238</v>
      </c>
      <c r="BC24" s="93">
        <f t="shared" ca="1" si="41"/>
        <v>12.837330135891287</v>
      </c>
      <c r="BD24" s="94">
        <f t="shared" ca="1" si="42"/>
        <v>9702</v>
      </c>
      <c r="BE24" s="94">
        <f t="shared" ca="1" si="42"/>
        <v>122462</v>
      </c>
      <c r="BF24" s="95">
        <f t="shared" ca="1" si="43"/>
        <v>12.622345908060193</v>
      </c>
      <c r="BG24" s="96">
        <f t="shared" ca="1" si="44"/>
        <v>27034</v>
      </c>
      <c r="BH24" s="96">
        <f t="shared" ca="1" si="44"/>
        <v>577343</v>
      </c>
      <c r="BI24" s="95">
        <f t="shared" ca="1" si="45"/>
        <v>21.356181105274839</v>
      </c>
      <c r="BJ24" s="91">
        <v>45218</v>
      </c>
      <c r="BK24" s="90">
        <f t="shared" ca="1" si="46"/>
        <v>322071</v>
      </c>
      <c r="BL24" s="90">
        <f t="shared" ca="1" si="47"/>
        <v>192776</v>
      </c>
      <c r="BM24" s="90">
        <f t="shared" ca="1" si="48"/>
        <v>2691</v>
      </c>
      <c r="BN24" s="90">
        <f t="shared" ca="1" si="49"/>
        <v>765</v>
      </c>
      <c r="BO24" s="90">
        <f t="shared" ca="1" si="50"/>
        <v>19890</v>
      </c>
      <c r="BP24" s="90">
        <f t="shared" ca="1" si="51"/>
        <v>539</v>
      </c>
      <c r="BQ24" s="90">
        <f t="shared" ca="1" si="52"/>
        <v>325</v>
      </c>
      <c r="BR24" s="90">
        <f t="shared" ca="1" si="53"/>
        <v>12187</v>
      </c>
      <c r="BS24" s="90">
        <f t="shared" ca="1" si="54"/>
        <v>4720</v>
      </c>
      <c r="BT24" s="90">
        <f t="shared" ca="1" si="55"/>
        <v>21379</v>
      </c>
      <c r="BU24" s="90">
        <f t="shared" ca="1" si="56"/>
        <v>577343</v>
      </c>
      <c r="BV24" s="90">
        <f t="shared" ca="1" si="57"/>
        <v>414149</v>
      </c>
      <c r="BW24" s="90">
        <f t="shared" ca="1" si="58"/>
        <v>26560</v>
      </c>
      <c r="BX24" s="90">
        <f t="shared" ca="1" si="59"/>
        <v>5079</v>
      </c>
      <c r="BY24" s="93">
        <f t="shared" ca="1" si="60"/>
        <v>5.23</v>
      </c>
      <c r="BZ24" s="90">
        <f t="shared" ca="1" si="61"/>
        <v>788</v>
      </c>
      <c r="CA24" s="90"/>
      <c r="CB24" s="90"/>
      <c r="CC24" s="98">
        <f t="shared" si="62"/>
        <v>0</v>
      </c>
    </row>
    <row r="25" spans="1:81" ht="24.95" customHeight="1">
      <c r="A25" s="106" t="s">
        <v>355</v>
      </c>
      <c r="B25" s="91">
        <v>45219</v>
      </c>
      <c r="C25" s="90">
        <f t="shared" ca="1" si="0"/>
        <v>36</v>
      </c>
      <c r="D25" s="90">
        <f t="shared" ca="1" si="1"/>
        <v>26</v>
      </c>
      <c r="E25" s="90">
        <f t="shared" ca="1" si="2"/>
        <v>62</v>
      </c>
      <c r="F25" s="90">
        <f t="shared" ca="1" si="3"/>
        <v>0</v>
      </c>
      <c r="G25" s="90">
        <f t="shared" ca="1" si="4"/>
        <v>6</v>
      </c>
      <c r="H25" s="90">
        <f t="shared" ca="1" si="5"/>
        <v>6</v>
      </c>
      <c r="I25" s="90">
        <f t="shared" ca="1" si="6"/>
        <v>36</v>
      </c>
      <c r="J25" s="90">
        <f t="shared" ca="1" si="6"/>
        <v>20</v>
      </c>
      <c r="K25" s="90">
        <f t="shared" ca="1" si="7"/>
        <v>0</v>
      </c>
      <c r="L25" s="90">
        <f t="shared" ca="1" si="8"/>
        <v>56</v>
      </c>
      <c r="M25" s="90">
        <f t="shared" ca="1" si="9"/>
        <v>17332</v>
      </c>
      <c r="N25" s="90">
        <f t="shared" ca="1" si="10"/>
        <v>12283</v>
      </c>
      <c r="O25" s="90">
        <f t="shared" ca="1" si="11"/>
        <v>29615</v>
      </c>
      <c r="P25" s="90">
        <f t="shared" ca="1" si="12"/>
        <v>0</v>
      </c>
      <c r="Q25" s="90">
        <f t="shared" ca="1" si="13"/>
        <v>2495</v>
      </c>
      <c r="R25" s="90">
        <f t="shared" ca="1" si="14"/>
        <v>2495</v>
      </c>
      <c r="S25" s="90">
        <f t="shared" ca="1" si="15"/>
        <v>17332</v>
      </c>
      <c r="T25" s="90">
        <f t="shared" ca="1" si="15"/>
        <v>9788</v>
      </c>
      <c r="U25" s="90">
        <f t="shared" ca="1" si="16"/>
        <v>27120</v>
      </c>
      <c r="V25" s="90">
        <f t="shared" ca="1" si="17"/>
        <v>46</v>
      </c>
      <c r="W25" s="90">
        <f t="shared" ca="1" si="18"/>
        <v>213</v>
      </c>
      <c r="X25" s="90">
        <f t="shared" ca="1" si="19"/>
        <v>259</v>
      </c>
      <c r="Y25" s="90">
        <f t="shared" ca="1" si="20"/>
        <v>0</v>
      </c>
      <c r="Z25" s="90">
        <f t="shared" ca="1" si="21"/>
        <v>35</v>
      </c>
      <c r="AA25" s="90">
        <f t="shared" ca="1" si="22"/>
        <v>35</v>
      </c>
      <c r="AB25" s="90">
        <f t="shared" ca="1" si="78"/>
        <v>46</v>
      </c>
      <c r="AC25" s="90">
        <f t="shared" ca="1" si="78"/>
        <v>178</v>
      </c>
      <c r="AD25" s="90">
        <f t="shared" ca="1" si="23"/>
        <v>224</v>
      </c>
      <c r="AE25" s="90">
        <f t="shared" ca="1" si="24"/>
        <v>0</v>
      </c>
      <c r="AF25" s="92">
        <f t="shared" ca="1" si="25"/>
        <v>0</v>
      </c>
      <c r="AG25" s="92">
        <f t="shared" ca="1" si="26"/>
        <v>0</v>
      </c>
      <c r="AH25" s="92">
        <f t="shared" ca="1" si="27"/>
        <v>27120</v>
      </c>
      <c r="AI25" s="92">
        <f t="shared" ca="1" si="64"/>
        <v>4955</v>
      </c>
      <c r="AJ25" s="90">
        <f t="shared" ca="1" si="65"/>
        <v>144706</v>
      </c>
      <c r="AK25" s="93">
        <f t="shared" ca="1" si="66"/>
        <v>29.204036326942482</v>
      </c>
      <c r="AL25" s="92">
        <f t="shared" ca="1" si="67"/>
        <v>3911</v>
      </c>
      <c r="AM25" s="92">
        <f t="shared" ca="1" si="68"/>
        <v>105729</v>
      </c>
      <c r="AN25" s="93">
        <f t="shared" ca="1" si="69"/>
        <v>27.033750958834059</v>
      </c>
      <c r="AO25" s="90">
        <f t="shared" ca="1" si="70"/>
        <v>2562</v>
      </c>
      <c r="AP25" s="90">
        <f t="shared" ca="1" si="71"/>
        <v>77970</v>
      </c>
      <c r="AQ25" s="93">
        <f t="shared" ca="1" si="72"/>
        <v>30.433255269320842</v>
      </c>
      <c r="AR25" s="92">
        <f t="shared" ca="1" si="73"/>
        <v>5904</v>
      </c>
      <c r="AS25" s="92">
        <f t="shared" ca="1" si="74"/>
        <v>172534</v>
      </c>
      <c r="AT25" s="93">
        <f t="shared" ca="1" si="75"/>
        <v>29.223238482384822</v>
      </c>
      <c r="AU25" s="92">
        <f t="shared" ca="1" si="76"/>
        <v>17332</v>
      </c>
      <c r="AV25" s="92">
        <f t="shared" ca="1" si="76"/>
        <v>500939</v>
      </c>
      <c r="AW25" s="93">
        <f t="shared" ca="1" si="77"/>
        <v>28.902550196168935</v>
      </c>
      <c r="AX25" s="92">
        <f t="shared" ca="1" si="36"/>
        <v>4766</v>
      </c>
      <c r="AY25" s="92">
        <f t="shared" ca="1" si="37"/>
        <v>62730</v>
      </c>
      <c r="AZ25" s="93">
        <f t="shared" ca="1" si="38"/>
        <v>13.161980696600923</v>
      </c>
      <c r="BA25" s="92">
        <f t="shared" ca="1" si="39"/>
        <v>5022</v>
      </c>
      <c r="BB25" s="92">
        <f t="shared" ca="1" si="40"/>
        <v>64910</v>
      </c>
      <c r="BC25" s="93">
        <f t="shared" ca="1" si="41"/>
        <v>12.925129430505775</v>
      </c>
      <c r="BD25" s="94">
        <f t="shared" ca="1" si="42"/>
        <v>9788</v>
      </c>
      <c r="BE25" s="94">
        <f t="shared" ca="1" si="42"/>
        <v>127640</v>
      </c>
      <c r="BF25" s="95">
        <f t="shared" ca="1" si="43"/>
        <v>13.040457703310176</v>
      </c>
      <c r="BG25" s="96">
        <f t="shared" ca="1" si="44"/>
        <v>27120</v>
      </c>
      <c r="BH25" s="96">
        <f t="shared" ca="1" si="44"/>
        <v>628579</v>
      </c>
      <c r="BI25" s="95">
        <f t="shared" ca="1" si="45"/>
        <v>23.177691740412978</v>
      </c>
      <c r="BJ25" s="91">
        <v>45219</v>
      </c>
      <c r="BK25" s="90">
        <f t="shared" ca="1" si="46"/>
        <v>349354</v>
      </c>
      <c r="BL25" s="90">
        <f t="shared" ca="1" si="47"/>
        <v>218910</v>
      </c>
      <c r="BM25" s="90">
        <f t="shared" ca="1" si="48"/>
        <v>1912</v>
      </c>
      <c r="BN25" s="90">
        <f t="shared" ca="1" si="49"/>
        <v>655</v>
      </c>
      <c r="BO25" s="90">
        <f t="shared" ca="1" si="50"/>
        <v>14820</v>
      </c>
      <c r="BP25" s="90">
        <f t="shared" ca="1" si="51"/>
        <v>443</v>
      </c>
      <c r="BQ25" s="90">
        <f t="shared" ca="1" si="52"/>
        <v>51</v>
      </c>
      <c r="BR25" s="90">
        <f t="shared" ca="1" si="53"/>
        <v>14082</v>
      </c>
      <c r="BS25" s="90">
        <f t="shared" ca="1" si="54"/>
        <v>5040</v>
      </c>
      <c r="BT25" s="90">
        <f t="shared" ca="1" si="55"/>
        <v>23312</v>
      </c>
      <c r="BU25" s="90">
        <f t="shared" ca="1" si="56"/>
        <v>628579</v>
      </c>
      <c r="BV25" s="90">
        <f t="shared" ca="1" si="57"/>
        <v>431493</v>
      </c>
      <c r="BW25" s="90">
        <f t="shared" ca="1" si="58"/>
        <v>29094</v>
      </c>
      <c r="BX25" s="90">
        <f t="shared" ca="1" si="59"/>
        <v>5476</v>
      </c>
      <c r="BY25" s="93">
        <f t="shared" ca="1" si="60"/>
        <v>5.3130021913805701</v>
      </c>
      <c r="BZ25" s="90">
        <f t="shared" ca="1" si="61"/>
        <v>706</v>
      </c>
      <c r="CA25" s="90"/>
      <c r="CB25" s="90"/>
      <c r="CC25" s="98">
        <f t="shared" si="62"/>
        <v>0</v>
      </c>
    </row>
    <row r="26" spans="1:81" ht="24.95" customHeight="1">
      <c r="A26" s="106" t="s">
        <v>356</v>
      </c>
      <c r="B26" s="91">
        <v>45220</v>
      </c>
      <c r="C26" s="90">
        <f t="shared" ca="1" si="0"/>
        <v>36</v>
      </c>
      <c r="D26" s="90">
        <f t="shared" ca="1" si="1"/>
        <v>26</v>
      </c>
      <c r="E26" s="90">
        <f t="shared" ca="1" si="2"/>
        <v>62</v>
      </c>
      <c r="F26" s="90">
        <f t="shared" ca="1" si="3"/>
        <v>0</v>
      </c>
      <c r="G26" s="90">
        <f t="shared" ca="1" si="4"/>
        <v>8</v>
      </c>
      <c r="H26" s="90">
        <f t="shared" ca="1" si="5"/>
        <v>8</v>
      </c>
      <c r="I26" s="90">
        <f t="shared" ca="1" si="6"/>
        <v>36</v>
      </c>
      <c r="J26" s="90">
        <f t="shared" ca="1" si="6"/>
        <v>18</v>
      </c>
      <c r="K26" s="90">
        <f t="shared" ca="1" si="7"/>
        <v>0</v>
      </c>
      <c r="L26" s="90">
        <f t="shared" ca="1" si="8"/>
        <v>54</v>
      </c>
      <c r="M26" s="90">
        <f t="shared" ca="1" si="9"/>
        <v>17332</v>
      </c>
      <c r="N26" s="90">
        <f t="shared" ca="1" si="10"/>
        <v>12283</v>
      </c>
      <c r="O26" s="90">
        <f t="shared" ca="1" si="11"/>
        <v>29615</v>
      </c>
      <c r="P26" s="90">
        <f t="shared" ca="1" si="12"/>
        <v>0</v>
      </c>
      <c r="Q26" s="90">
        <f t="shared" ca="1" si="13"/>
        <v>3711</v>
      </c>
      <c r="R26" s="90">
        <f t="shared" ca="1" si="14"/>
        <v>3711</v>
      </c>
      <c r="S26" s="90">
        <f t="shared" ca="1" si="15"/>
        <v>17332</v>
      </c>
      <c r="T26" s="90">
        <f t="shared" ca="1" si="15"/>
        <v>8572</v>
      </c>
      <c r="U26" s="90">
        <f t="shared" ca="1" si="16"/>
        <v>25904</v>
      </c>
      <c r="V26" s="90">
        <f t="shared" ca="1" si="17"/>
        <v>46</v>
      </c>
      <c r="W26" s="90">
        <f t="shared" ca="1" si="18"/>
        <v>213</v>
      </c>
      <c r="X26" s="90">
        <f t="shared" ca="1" si="19"/>
        <v>259</v>
      </c>
      <c r="Y26" s="90">
        <f t="shared" ca="1" si="20"/>
        <v>0</v>
      </c>
      <c r="Z26" s="90">
        <f t="shared" ca="1" si="21"/>
        <v>54</v>
      </c>
      <c r="AA26" s="90">
        <f t="shared" ca="1" si="22"/>
        <v>54</v>
      </c>
      <c r="AB26" s="90">
        <f t="shared" ca="1" si="78"/>
        <v>46</v>
      </c>
      <c r="AC26" s="90">
        <f t="shared" ca="1" si="78"/>
        <v>159</v>
      </c>
      <c r="AD26" s="90">
        <f t="shared" ca="1" si="23"/>
        <v>205</v>
      </c>
      <c r="AE26" s="90">
        <f t="shared" ca="1" si="24"/>
        <v>0</v>
      </c>
      <c r="AF26" s="92">
        <f t="shared" ca="1" si="25"/>
        <v>0</v>
      </c>
      <c r="AG26" s="92">
        <f t="shared" ca="1" si="26"/>
        <v>0</v>
      </c>
      <c r="AH26" s="92">
        <f t="shared" ca="1" si="27"/>
        <v>25904</v>
      </c>
      <c r="AI26" s="92">
        <f t="shared" ca="1" si="64"/>
        <v>4955</v>
      </c>
      <c r="AJ26" s="90">
        <f t="shared" ca="1" si="65"/>
        <v>141315</v>
      </c>
      <c r="AK26" s="93">
        <f t="shared" ca="1" si="66"/>
        <v>28.519677093844603</v>
      </c>
      <c r="AL26" s="92">
        <f t="shared" ca="1" si="67"/>
        <v>3911</v>
      </c>
      <c r="AM26" s="92">
        <f t="shared" ca="1" si="68"/>
        <v>113606</v>
      </c>
      <c r="AN26" s="93">
        <f t="shared" ca="1" si="69"/>
        <v>29.047813858348249</v>
      </c>
      <c r="AO26" s="90">
        <f t="shared" ca="1" si="70"/>
        <v>2562</v>
      </c>
      <c r="AP26" s="90">
        <f t="shared" ca="1" si="71"/>
        <v>103126</v>
      </c>
      <c r="AQ26" s="93">
        <f t="shared" ca="1" si="72"/>
        <v>40.252146760343479</v>
      </c>
      <c r="AR26" s="92">
        <f t="shared" ca="1" si="73"/>
        <v>5904</v>
      </c>
      <c r="AS26" s="92">
        <f t="shared" ca="1" si="74"/>
        <v>178150</v>
      </c>
      <c r="AT26" s="93">
        <f t="shared" ca="1" si="75"/>
        <v>30.174457994579946</v>
      </c>
      <c r="AU26" s="92">
        <f t="shared" ca="1" si="76"/>
        <v>17332</v>
      </c>
      <c r="AV26" s="92">
        <f t="shared" ca="1" si="76"/>
        <v>536197</v>
      </c>
      <c r="AW26" s="93">
        <f t="shared" ca="1" si="77"/>
        <v>30.936822063235635</v>
      </c>
      <c r="AX26" s="92">
        <f t="shared" ca="1" si="36"/>
        <v>4114</v>
      </c>
      <c r="AY26" s="92">
        <f t="shared" ca="1" si="37"/>
        <v>47482</v>
      </c>
      <c r="AZ26" s="93">
        <f t="shared" ca="1" si="38"/>
        <v>11.541565386485173</v>
      </c>
      <c r="BA26" s="92">
        <f t="shared" ca="1" si="39"/>
        <v>4458</v>
      </c>
      <c r="BB26" s="92">
        <f t="shared" ca="1" si="40"/>
        <v>76454</v>
      </c>
      <c r="BC26" s="93">
        <f t="shared" ca="1" si="41"/>
        <v>17.149842978914311</v>
      </c>
      <c r="BD26" s="94">
        <f t="shared" ca="1" si="42"/>
        <v>8572</v>
      </c>
      <c r="BE26" s="94">
        <f t="shared" ca="1" si="42"/>
        <v>123936</v>
      </c>
      <c r="BF26" s="95">
        <f t="shared" ca="1" si="43"/>
        <v>14.458236117592161</v>
      </c>
      <c r="BG26" s="96">
        <f t="shared" ca="1" si="44"/>
        <v>25904</v>
      </c>
      <c r="BH26" s="96">
        <f t="shared" ca="1" si="44"/>
        <v>660133</v>
      </c>
      <c r="BI26" s="95">
        <f t="shared" ca="1" si="45"/>
        <v>25.483824891908586</v>
      </c>
      <c r="BJ26" s="91">
        <v>45220</v>
      </c>
      <c r="BK26" s="90">
        <f t="shared" ca="1" si="46"/>
        <v>356251</v>
      </c>
      <c r="BL26" s="90">
        <f t="shared" ca="1" si="47"/>
        <v>249270</v>
      </c>
      <c r="BM26" s="90">
        <f t="shared" ca="1" si="48"/>
        <v>917</v>
      </c>
      <c r="BN26" s="90">
        <f t="shared" ca="1" si="49"/>
        <v>780</v>
      </c>
      <c r="BO26" s="90">
        <f t="shared" ca="1" si="50"/>
        <v>10740</v>
      </c>
      <c r="BP26" s="90">
        <f t="shared" ca="1" si="51"/>
        <v>495</v>
      </c>
      <c r="BQ26" s="90">
        <f t="shared" ca="1" si="52"/>
        <v>53</v>
      </c>
      <c r="BR26" s="90">
        <f t="shared" ca="1" si="53"/>
        <v>12481</v>
      </c>
      <c r="BS26" s="90">
        <f t="shared" ca="1" si="54"/>
        <v>5115</v>
      </c>
      <c r="BT26" s="90">
        <f t="shared" ca="1" si="55"/>
        <v>24031</v>
      </c>
      <c r="BU26" s="90">
        <f t="shared" ca="1" si="56"/>
        <v>660133</v>
      </c>
      <c r="BV26" s="90">
        <f t="shared" ca="1" si="57"/>
        <v>445965</v>
      </c>
      <c r="BW26" s="90">
        <f t="shared" ca="1" si="58"/>
        <v>25698</v>
      </c>
      <c r="BX26" s="90">
        <f t="shared" ca="1" si="59"/>
        <v>4902</v>
      </c>
      <c r="BY26" s="93">
        <f t="shared" ca="1" si="60"/>
        <v>5.24</v>
      </c>
      <c r="BZ26" s="90">
        <f t="shared" ca="1" si="61"/>
        <v>623</v>
      </c>
      <c r="CA26" s="90"/>
      <c r="CB26" s="90"/>
      <c r="CC26" s="98">
        <f t="shared" si="62"/>
        <v>0</v>
      </c>
    </row>
    <row r="27" spans="1:81" ht="24.95" customHeight="1">
      <c r="A27" s="106" t="s">
        <v>357</v>
      </c>
      <c r="B27" s="91">
        <v>45221</v>
      </c>
      <c r="C27" s="90">
        <f t="shared" ca="1" si="0"/>
        <v>36</v>
      </c>
      <c r="D27" s="90">
        <f t="shared" ca="1" si="1"/>
        <v>26</v>
      </c>
      <c r="E27" s="90">
        <f t="shared" ca="1" si="2"/>
        <v>62</v>
      </c>
      <c r="F27" s="90">
        <f t="shared" ca="1" si="3"/>
        <v>0</v>
      </c>
      <c r="G27" s="90">
        <f t="shared" ca="1" si="4"/>
        <v>14</v>
      </c>
      <c r="H27" s="90">
        <f t="shared" ca="1" si="5"/>
        <v>14</v>
      </c>
      <c r="I27" s="90">
        <f t="shared" ca="1" si="6"/>
        <v>36</v>
      </c>
      <c r="J27" s="90">
        <f t="shared" ca="1" si="6"/>
        <v>12</v>
      </c>
      <c r="K27" s="90">
        <f t="shared" ca="1" si="7"/>
        <v>0</v>
      </c>
      <c r="L27" s="90">
        <f t="shared" ca="1" si="8"/>
        <v>48</v>
      </c>
      <c r="M27" s="90">
        <f t="shared" ca="1" si="9"/>
        <v>17332</v>
      </c>
      <c r="N27" s="90">
        <f t="shared" ca="1" si="10"/>
        <v>12283</v>
      </c>
      <c r="O27" s="90">
        <f t="shared" ca="1" si="11"/>
        <v>29615</v>
      </c>
      <c r="P27" s="90">
        <f t="shared" ca="1" si="12"/>
        <v>0</v>
      </c>
      <c r="Q27" s="90">
        <f t="shared" ca="1" si="13"/>
        <v>6525</v>
      </c>
      <c r="R27" s="90">
        <f t="shared" ca="1" si="14"/>
        <v>6525</v>
      </c>
      <c r="S27" s="90">
        <f t="shared" ca="1" si="15"/>
        <v>17332</v>
      </c>
      <c r="T27" s="90">
        <f t="shared" ca="1" si="15"/>
        <v>5758</v>
      </c>
      <c r="U27" s="90">
        <f t="shared" ca="1" si="16"/>
        <v>23090</v>
      </c>
      <c r="V27" s="90">
        <f t="shared" ca="1" si="17"/>
        <v>46</v>
      </c>
      <c r="W27" s="90">
        <f t="shared" ca="1" si="18"/>
        <v>213</v>
      </c>
      <c r="X27" s="90">
        <f t="shared" ca="1" si="19"/>
        <v>259</v>
      </c>
      <c r="Y27" s="90">
        <f t="shared" ca="1" si="20"/>
        <v>0</v>
      </c>
      <c r="Z27" s="90">
        <f t="shared" ca="1" si="21"/>
        <v>109</v>
      </c>
      <c r="AA27" s="90">
        <f t="shared" ca="1" si="22"/>
        <v>109</v>
      </c>
      <c r="AB27" s="90">
        <f t="shared" ca="1" si="78"/>
        <v>46</v>
      </c>
      <c r="AC27" s="90">
        <f t="shared" ca="1" si="78"/>
        <v>104</v>
      </c>
      <c r="AD27" s="90">
        <f t="shared" ca="1" si="23"/>
        <v>150</v>
      </c>
      <c r="AE27" s="90">
        <f t="shared" ca="1" si="24"/>
        <v>0</v>
      </c>
      <c r="AF27" s="92">
        <f t="shared" ca="1" si="25"/>
        <v>0</v>
      </c>
      <c r="AG27" s="92">
        <f t="shared" ca="1" si="26"/>
        <v>0</v>
      </c>
      <c r="AH27" s="92">
        <f t="shared" ca="1" si="27"/>
        <v>23090</v>
      </c>
      <c r="AI27" s="92">
        <f t="shared" ca="1" si="64"/>
        <v>4955</v>
      </c>
      <c r="AJ27" s="90">
        <f t="shared" ca="1" si="65"/>
        <v>167590</v>
      </c>
      <c r="AK27" s="93">
        <f t="shared" ca="1" si="66"/>
        <v>33.822401614530776</v>
      </c>
      <c r="AL27" s="92">
        <f t="shared" ca="1" si="67"/>
        <v>3911</v>
      </c>
      <c r="AM27" s="92">
        <f t="shared" ca="1" si="68"/>
        <v>114667</v>
      </c>
      <c r="AN27" s="93">
        <f t="shared" ca="1" si="69"/>
        <v>29.31909997443109</v>
      </c>
      <c r="AO27" s="90">
        <f t="shared" ca="1" si="70"/>
        <v>2562</v>
      </c>
      <c r="AP27" s="90">
        <f t="shared" ca="1" si="71"/>
        <v>101684</v>
      </c>
      <c r="AQ27" s="93">
        <f t="shared" ca="1" si="72"/>
        <v>39.689305230288838</v>
      </c>
      <c r="AR27" s="92">
        <f t="shared" ca="1" si="73"/>
        <v>5904</v>
      </c>
      <c r="AS27" s="92">
        <f t="shared" ca="1" si="74"/>
        <v>196040</v>
      </c>
      <c r="AT27" s="93">
        <f t="shared" ca="1" si="75"/>
        <v>33.204607046070464</v>
      </c>
      <c r="AU27" s="92">
        <f t="shared" ca="1" si="76"/>
        <v>17332</v>
      </c>
      <c r="AV27" s="92">
        <f t="shared" ca="1" si="76"/>
        <v>579981</v>
      </c>
      <c r="AW27" s="93">
        <f t="shared" ca="1" si="77"/>
        <v>33.463016385875839</v>
      </c>
      <c r="AX27" s="92">
        <f t="shared" ca="1" si="36"/>
        <v>2622</v>
      </c>
      <c r="AY27" s="92">
        <f t="shared" ca="1" si="37"/>
        <v>33094</v>
      </c>
      <c r="AZ27" s="93">
        <f t="shared" ca="1" si="38"/>
        <v>12.621662852784134</v>
      </c>
      <c r="BA27" s="92">
        <f t="shared" ca="1" si="39"/>
        <v>3136</v>
      </c>
      <c r="BB27" s="92">
        <f t="shared" ca="1" si="40"/>
        <v>69600</v>
      </c>
      <c r="BC27" s="93">
        <f t="shared" ca="1" si="41"/>
        <v>22.193877551020407</v>
      </c>
      <c r="BD27" s="94">
        <f t="shared" ca="1" si="42"/>
        <v>5758</v>
      </c>
      <c r="BE27" s="94">
        <f t="shared" ca="1" si="42"/>
        <v>102694</v>
      </c>
      <c r="BF27" s="95">
        <f t="shared" ca="1" si="43"/>
        <v>17.835012156998957</v>
      </c>
      <c r="BG27" s="96">
        <f t="shared" ca="1" si="44"/>
        <v>23090</v>
      </c>
      <c r="BH27" s="96">
        <f t="shared" ca="1" si="44"/>
        <v>682675</v>
      </c>
      <c r="BI27" s="95">
        <f t="shared" ca="1" si="45"/>
        <v>29.565829363360763</v>
      </c>
      <c r="BJ27" s="91">
        <v>45221</v>
      </c>
      <c r="BK27" s="90">
        <f t="shared" ca="1" si="46"/>
        <v>385991</v>
      </c>
      <c r="BL27" s="90">
        <f t="shared" ca="1" si="47"/>
        <v>256106</v>
      </c>
      <c r="BM27" s="90">
        <f t="shared" ca="1" si="48"/>
        <v>0</v>
      </c>
      <c r="BN27" s="90">
        <f t="shared" ca="1" si="49"/>
        <v>450</v>
      </c>
      <c r="BO27" s="90">
        <f t="shared" ca="1" si="50"/>
        <v>0</v>
      </c>
      <c r="BP27" s="90">
        <f t="shared" ca="1" si="51"/>
        <v>663</v>
      </c>
      <c r="BQ27" s="90">
        <f t="shared" ca="1" si="52"/>
        <v>0</v>
      </c>
      <c r="BR27" s="90">
        <f t="shared" ca="1" si="53"/>
        <v>10901</v>
      </c>
      <c r="BS27" s="90">
        <f t="shared" ca="1" si="54"/>
        <v>4865</v>
      </c>
      <c r="BT27" s="90">
        <f t="shared" ca="1" si="55"/>
        <v>23699</v>
      </c>
      <c r="BU27" s="90">
        <f t="shared" ca="1" si="56"/>
        <v>682675</v>
      </c>
      <c r="BV27" s="90">
        <f t="shared" ca="1" si="57"/>
        <v>432830</v>
      </c>
      <c r="BW27" s="90">
        <f t="shared" ca="1" si="58"/>
        <v>24676</v>
      </c>
      <c r="BX27" s="90">
        <f t="shared" ca="1" si="59"/>
        <v>4736</v>
      </c>
      <c r="BY27" s="93">
        <f t="shared" ca="1" si="60"/>
        <v>5.21</v>
      </c>
      <c r="BZ27" s="90">
        <f t="shared" ca="1" si="61"/>
        <v>790</v>
      </c>
      <c r="CA27" s="90"/>
      <c r="CB27" s="90"/>
      <c r="CC27" s="98">
        <f t="shared" si="62"/>
        <v>0</v>
      </c>
    </row>
    <row r="28" spans="1:81" ht="24.95" customHeight="1">
      <c r="A28" s="106" t="s">
        <v>358</v>
      </c>
      <c r="B28" s="91">
        <v>45222</v>
      </c>
      <c r="C28" s="90">
        <f t="shared" ca="1" si="0"/>
        <v>36</v>
      </c>
      <c r="D28" s="90">
        <f t="shared" ca="1" si="1"/>
        <v>26</v>
      </c>
      <c r="E28" s="90">
        <f t="shared" ca="1" si="2"/>
        <v>62</v>
      </c>
      <c r="F28" s="90">
        <f t="shared" ca="1" si="3"/>
        <v>0</v>
      </c>
      <c r="G28" s="90">
        <f t="shared" ca="1" si="4"/>
        <v>14</v>
      </c>
      <c r="H28" s="90">
        <f t="shared" ca="1" si="5"/>
        <v>14</v>
      </c>
      <c r="I28" s="90">
        <f t="shared" ca="1" si="6"/>
        <v>36</v>
      </c>
      <c r="J28" s="90">
        <f t="shared" ca="1" si="6"/>
        <v>12</v>
      </c>
      <c r="K28" s="90">
        <f t="shared" ca="1" si="7"/>
        <v>0</v>
      </c>
      <c r="L28" s="90">
        <f t="shared" ca="1" si="8"/>
        <v>48</v>
      </c>
      <c r="M28" s="90">
        <f t="shared" ca="1" si="9"/>
        <v>17332</v>
      </c>
      <c r="N28" s="90">
        <f t="shared" ca="1" si="10"/>
        <v>12283</v>
      </c>
      <c r="O28" s="90">
        <f t="shared" ca="1" si="11"/>
        <v>29615</v>
      </c>
      <c r="P28" s="90">
        <f t="shared" ca="1" si="12"/>
        <v>0</v>
      </c>
      <c r="Q28" s="90">
        <f t="shared" ca="1" si="13"/>
        <v>6482</v>
      </c>
      <c r="R28" s="90">
        <f t="shared" ca="1" si="14"/>
        <v>6482</v>
      </c>
      <c r="S28" s="90">
        <f t="shared" ca="1" si="15"/>
        <v>17332</v>
      </c>
      <c r="T28" s="90">
        <f t="shared" ca="1" si="15"/>
        <v>5801</v>
      </c>
      <c r="U28" s="90">
        <f t="shared" ca="1" si="16"/>
        <v>23133</v>
      </c>
      <c r="V28" s="90">
        <f t="shared" ca="1" si="17"/>
        <v>46</v>
      </c>
      <c r="W28" s="90">
        <f t="shared" ca="1" si="18"/>
        <v>213</v>
      </c>
      <c r="X28" s="90">
        <f t="shared" ca="1" si="19"/>
        <v>259</v>
      </c>
      <c r="Y28" s="90">
        <f t="shared" ca="1" si="20"/>
        <v>0</v>
      </c>
      <c r="Z28" s="90">
        <f t="shared" ca="1" si="21"/>
        <v>110</v>
      </c>
      <c r="AA28" s="90">
        <f t="shared" ca="1" si="22"/>
        <v>110</v>
      </c>
      <c r="AB28" s="90">
        <f t="shared" ca="1" si="78"/>
        <v>46</v>
      </c>
      <c r="AC28" s="90">
        <f t="shared" ca="1" si="78"/>
        <v>103</v>
      </c>
      <c r="AD28" s="90">
        <f t="shared" ca="1" si="23"/>
        <v>149</v>
      </c>
      <c r="AE28" s="90">
        <f t="shared" ca="1" si="24"/>
        <v>0</v>
      </c>
      <c r="AF28" s="92">
        <f t="shared" ca="1" si="25"/>
        <v>0</v>
      </c>
      <c r="AG28" s="92">
        <f t="shared" ca="1" si="26"/>
        <v>0</v>
      </c>
      <c r="AH28" s="92">
        <f t="shared" ca="1" si="27"/>
        <v>23133</v>
      </c>
      <c r="AI28" s="92">
        <f t="shared" ca="1" si="64"/>
        <v>4955</v>
      </c>
      <c r="AJ28" s="90">
        <f t="shared" ca="1" si="65"/>
        <v>120682</v>
      </c>
      <c r="AK28" s="93">
        <f t="shared" ca="1" si="66"/>
        <v>24.355600403632693</v>
      </c>
      <c r="AL28" s="92">
        <f t="shared" ca="1" si="67"/>
        <v>3911</v>
      </c>
      <c r="AM28" s="92">
        <f t="shared" ca="1" si="68"/>
        <v>119689</v>
      </c>
      <c r="AN28" s="93">
        <f t="shared" ca="1" si="69"/>
        <v>30.603170544617743</v>
      </c>
      <c r="AO28" s="90">
        <f t="shared" ca="1" si="70"/>
        <v>2562</v>
      </c>
      <c r="AP28" s="90">
        <f t="shared" ca="1" si="71"/>
        <v>96418</v>
      </c>
      <c r="AQ28" s="93">
        <f t="shared" ca="1" si="72"/>
        <v>37.633879781420767</v>
      </c>
      <c r="AR28" s="92">
        <f t="shared" ca="1" si="73"/>
        <v>5904</v>
      </c>
      <c r="AS28" s="92">
        <f t="shared" ca="1" si="74"/>
        <v>193740</v>
      </c>
      <c r="AT28" s="93">
        <f t="shared" ca="1" si="75"/>
        <v>32.815040650406502</v>
      </c>
      <c r="AU28" s="92">
        <f t="shared" ca="1" si="76"/>
        <v>17332</v>
      </c>
      <c r="AV28" s="92">
        <f t="shared" ca="1" si="76"/>
        <v>530529</v>
      </c>
      <c r="AW28" s="93">
        <f t="shared" ca="1" si="77"/>
        <v>30.60979690745442</v>
      </c>
      <c r="AX28" s="92">
        <f t="shared" ca="1" si="36"/>
        <v>2622</v>
      </c>
      <c r="AY28" s="92">
        <f t="shared" ca="1" si="37"/>
        <v>66387</v>
      </c>
      <c r="AZ28" s="93">
        <f t="shared" ca="1" si="38"/>
        <v>25.319221967963387</v>
      </c>
      <c r="BA28" s="92">
        <f t="shared" ca="1" si="39"/>
        <v>3179</v>
      </c>
      <c r="BB28" s="92">
        <f t="shared" ca="1" si="40"/>
        <v>58854</v>
      </c>
      <c r="BC28" s="93">
        <f t="shared" ca="1" si="41"/>
        <v>18.513368983957218</v>
      </c>
      <c r="BD28" s="94">
        <f t="shared" ca="1" si="42"/>
        <v>5801</v>
      </c>
      <c r="BE28" s="94">
        <f t="shared" ca="1" si="42"/>
        <v>125241</v>
      </c>
      <c r="BF28" s="95">
        <f t="shared" ca="1" si="43"/>
        <v>21.589553525254267</v>
      </c>
      <c r="BG28" s="96">
        <f t="shared" ca="1" si="44"/>
        <v>23133</v>
      </c>
      <c r="BH28" s="96">
        <f t="shared" ca="1" si="44"/>
        <v>655770</v>
      </c>
      <c r="BI28" s="95">
        <f t="shared" ca="1" si="45"/>
        <v>28.347814810011673</v>
      </c>
      <c r="BJ28" s="91">
        <v>45222</v>
      </c>
      <c r="BK28" s="90">
        <f t="shared" ca="1" si="46"/>
        <v>385698</v>
      </c>
      <c r="BL28" s="90">
        <f t="shared" ca="1" si="47"/>
        <v>212227</v>
      </c>
      <c r="BM28" s="90">
        <f t="shared" ca="1" si="48"/>
        <v>1737</v>
      </c>
      <c r="BN28" s="90">
        <f t="shared" ca="1" si="49"/>
        <v>735</v>
      </c>
      <c r="BO28" s="90">
        <f t="shared" ca="1" si="50"/>
        <v>13020</v>
      </c>
      <c r="BP28" s="90">
        <f t="shared" ca="1" si="51"/>
        <v>497</v>
      </c>
      <c r="BQ28" s="90">
        <f t="shared" ca="1" si="52"/>
        <v>112</v>
      </c>
      <c r="BR28" s="90">
        <f t="shared" ca="1" si="53"/>
        <v>9684</v>
      </c>
      <c r="BS28" s="90">
        <f t="shared" ca="1" si="54"/>
        <v>4715</v>
      </c>
      <c r="BT28" s="90">
        <f t="shared" ca="1" si="55"/>
        <v>27345</v>
      </c>
      <c r="BU28" s="90">
        <f t="shared" ca="1" si="56"/>
        <v>655770</v>
      </c>
      <c r="BV28" s="90">
        <f t="shared" ca="1" si="57"/>
        <v>432830</v>
      </c>
      <c r="BW28" s="90">
        <f t="shared" ca="1" si="58"/>
        <v>28382</v>
      </c>
      <c r="BX28" s="90">
        <f t="shared" ca="1" si="59"/>
        <v>5586</v>
      </c>
      <c r="BY28" s="93">
        <f t="shared" ca="1" si="60"/>
        <v>5.08</v>
      </c>
      <c r="BZ28" s="90">
        <f t="shared" ca="1" si="61"/>
        <v>656</v>
      </c>
      <c r="CA28" s="90"/>
      <c r="CB28" s="90"/>
      <c r="CC28" s="98">
        <f t="shared" si="62"/>
        <v>0</v>
      </c>
    </row>
    <row r="29" spans="1:81" ht="24.95" customHeight="1">
      <c r="A29" s="106" t="s">
        <v>359</v>
      </c>
      <c r="B29" s="91">
        <v>45223</v>
      </c>
      <c r="C29" s="90">
        <f t="shared" ca="1" si="0"/>
        <v>36</v>
      </c>
      <c r="D29" s="90">
        <f t="shared" ca="1" si="1"/>
        <v>26</v>
      </c>
      <c r="E29" s="90">
        <f t="shared" ca="1" si="2"/>
        <v>62</v>
      </c>
      <c r="F29" s="90">
        <f t="shared" ca="1" si="3"/>
        <v>0</v>
      </c>
      <c r="G29" s="90">
        <f t="shared" ca="1" si="4"/>
        <v>11</v>
      </c>
      <c r="H29" s="90">
        <f t="shared" ca="1" si="5"/>
        <v>11</v>
      </c>
      <c r="I29" s="90">
        <f t="shared" ca="1" si="6"/>
        <v>36</v>
      </c>
      <c r="J29" s="90">
        <f t="shared" ca="1" si="6"/>
        <v>15</v>
      </c>
      <c r="K29" s="90">
        <f t="shared" ca="1" si="7"/>
        <v>0</v>
      </c>
      <c r="L29" s="90">
        <f t="shared" ca="1" si="8"/>
        <v>51</v>
      </c>
      <c r="M29" s="90">
        <f t="shared" ca="1" si="9"/>
        <v>17332</v>
      </c>
      <c r="N29" s="90">
        <f t="shared" ca="1" si="10"/>
        <v>12283</v>
      </c>
      <c r="O29" s="90">
        <f t="shared" ca="1" si="11"/>
        <v>29615</v>
      </c>
      <c r="P29" s="90">
        <f t="shared" ca="1" si="12"/>
        <v>0</v>
      </c>
      <c r="Q29" s="90">
        <f t="shared" ca="1" si="13"/>
        <v>5020</v>
      </c>
      <c r="R29" s="90">
        <f t="shared" ca="1" si="14"/>
        <v>5020</v>
      </c>
      <c r="S29" s="90">
        <f t="shared" ca="1" si="15"/>
        <v>17332</v>
      </c>
      <c r="T29" s="90">
        <f t="shared" ca="1" si="15"/>
        <v>7263</v>
      </c>
      <c r="U29" s="90">
        <f t="shared" ca="1" si="16"/>
        <v>24595</v>
      </c>
      <c r="V29" s="90">
        <f t="shared" ca="1" si="17"/>
        <v>46</v>
      </c>
      <c r="W29" s="90">
        <f t="shared" ca="1" si="18"/>
        <v>213</v>
      </c>
      <c r="X29" s="90">
        <f t="shared" ca="1" si="19"/>
        <v>259</v>
      </c>
      <c r="Y29" s="90">
        <f t="shared" ca="1" si="20"/>
        <v>0</v>
      </c>
      <c r="Z29" s="90">
        <f t="shared" ca="1" si="21"/>
        <v>88</v>
      </c>
      <c r="AA29" s="90">
        <f t="shared" ca="1" si="22"/>
        <v>88</v>
      </c>
      <c r="AB29" s="90">
        <f t="shared" ca="1" si="78"/>
        <v>46</v>
      </c>
      <c r="AC29" s="90">
        <f t="shared" ca="1" si="78"/>
        <v>125</v>
      </c>
      <c r="AD29" s="90">
        <f t="shared" ca="1" si="23"/>
        <v>171</v>
      </c>
      <c r="AE29" s="90">
        <f t="shared" ca="1" si="24"/>
        <v>0</v>
      </c>
      <c r="AF29" s="92">
        <f t="shared" ca="1" si="25"/>
        <v>0</v>
      </c>
      <c r="AG29" s="92">
        <f t="shared" ca="1" si="26"/>
        <v>0</v>
      </c>
      <c r="AH29" s="92">
        <f t="shared" ca="1" si="27"/>
        <v>24595</v>
      </c>
      <c r="AI29" s="92">
        <f t="shared" ca="1" si="64"/>
        <v>4955</v>
      </c>
      <c r="AJ29" s="90">
        <f t="shared" ca="1" si="65"/>
        <v>147225</v>
      </c>
      <c r="AK29" s="93">
        <f t="shared" ca="1" si="66"/>
        <v>29.712411705348135</v>
      </c>
      <c r="AL29" s="92">
        <f t="shared" ca="1" si="67"/>
        <v>3911</v>
      </c>
      <c r="AM29" s="92">
        <f t="shared" ca="1" si="68"/>
        <v>94970</v>
      </c>
      <c r="AN29" s="93">
        <f t="shared" ca="1" si="69"/>
        <v>24.282792124776272</v>
      </c>
      <c r="AO29" s="90">
        <f t="shared" ca="1" si="70"/>
        <v>2562</v>
      </c>
      <c r="AP29" s="90">
        <f t="shared" ca="1" si="71"/>
        <v>117482</v>
      </c>
      <c r="AQ29" s="93">
        <f t="shared" ca="1" si="72"/>
        <v>45.855581576893051</v>
      </c>
      <c r="AR29" s="92">
        <f t="shared" ca="1" si="73"/>
        <v>5904</v>
      </c>
      <c r="AS29" s="92">
        <f t="shared" ca="1" si="74"/>
        <v>183852</v>
      </c>
      <c r="AT29" s="93">
        <f t="shared" ca="1" si="75"/>
        <v>31.140243902439025</v>
      </c>
      <c r="AU29" s="92">
        <f t="shared" ca="1" si="76"/>
        <v>17332</v>
      </c>
      <c r="AV29" s="92">
        <f t="shared" ca="1" si="76"/>
        <v>543529</v>
      </c>
      <c r="AW29" s="93">
        <f t="shared" ca="1" si="77"/>
        <v>31.359854604200322</v>
      </c>
      <c r="AX29" s="92">
        <f t="shared" ca="1" si="36"/>
        <v>3645</v>
      </c>
      <c r="AY29" s="92">
        <f t="shared" ca="1" si="37"/>
        <v>33649</v>
      </c>
      <c r="AZ29" s="93">
        <f t="shared" ca="1" si="38"/>
        <v>9.2315500685871061</v>
      </c>
      <c r="BA29" s="92">
        <f t="shared" ca="1" si="39"/>
        <v>3618</v>
      </c>
      <c r="BB29" s="92">
        <f t="shared" ca="1" si="40"/>
        <v>60160</v>
      </c>
      <c r="BC29" s="93">
        <f t="shared" ca="1" si="41"/>
        <v>16.627971254836925</v>
      </c>
      <c r="BD29" s="94">
        <f t="shared" ca="1" si="42"/>
        <v>7263</v>
      </c>
      <c r="BE29" s="94">
        <f t="shared" ca="1" si="42"/>
        <v>93809</v>
      </c>
      <c r="BF29" s="95">
        <f t="shared" ca="1" si="43"/>
        <v>12.916012666942034</v>
      </c>
      <c r="BG29" s="96">
        <f t="shared" ca="1" si="44"/>
        <v>24595</v>
      </c>
      <c r="BH29" s="96">
        <f t="shared" ca="1" si="44"/>
        <v>637338</v>
      </c>
      <c r="BI29" s="95">
        <f t="shared" ca="1" si="45"/>
        <v>25.913315714576132</v>
      </c>
      <c r="BJ29" s="91">
        <v>45223</v>
      </c>
      <c r="BK29" s="90">
        <f t="shared" ca="1" si="46"/>
        <v>362671</v>
      </c>
      <c r="BL29" s="90">
        <f t="shared" ca="1" si="47"/>
        <v>235312</v>
      </c>
      <c r="BM29" s="90">
        <f t="shared" ca="1" si="48"/>
        <v>0</v>
      </c>
      <c r="BN29" s="90">
        <f t="shared" ca="1" si="49"/>
        <v>730</v>
      </c>
      <c r="BO29" s="90">
        <f t="shared" ca="1" si="50"/>
        <v>0</v>
      </c>
      <c r="BP29" s="90">
        <f t="shared" ca="1" si="51"/>
        <v>743</v>
      </c>
      <c r="BQ29" s="90">
        <f t="shared" ca="1" si="52"/>
        <v>0</v>
      </c>
      <c r="BR29" s="90">
        <f t="shared" ca="1" si="53"/>
        <v>10087</v>
      </c>
      <c r="BS29" s="90">
        <f t="shared" ca="1" si="54"/>
        <v>4790</v>
      </c>
      <c r="BT29" s="90">
        <f t="shared" ca="1" si="55"/>
        <v>23005</v>
      </c>
      <c r="BU29" s="90">
        <f t="shared" ca="1" si="56"/>
        <v>637338</v>
      </c>
      <c r="BV29" s="90">
        <f t="shared" ca="1" si="57"/>
        <v>427424</v>
      </c>
      <c r="BW29" s="90">
        <f t="shared" ca="1" si="58"/>
        <v>25759</v>
      </c>
      <c r="BX29" s="90">
        <f t="shared" ca="1" si="59"/>
        <v>4834</v>
      </c>
      <c r="BY29" s="93">
        <f t="shared" ca="1" si="60"/>
        <v>5.3287132809267685</v>
      </c>
      <c r="BZ29" s="90">
        <f t="shared" ca="1" si="61"/>
        <v>890</v>
      </c>
      <c r="CA29" s="90"/>
      <c r="CB29" s="90"/>
      <c r="CC29" s="98">
        <f t="shared" si="62"/>
        <v>0</v>
      </c>
    </row>
    <row r="30" spans="1:81" ht="24.95" customHeight="1">
      <c r="A30" s="106" t="s">
        <v>360</v>
      </c>
      <c r="B30" s="91">
        <v>45224</v>
      </c>
      <c r="C30" s="90">
        <f t="shared" ca="1" si="0"/>
        <v>36</v>
      </c>
      <c r="D30" s="90">
        <f t="shared" ca="1" si="1"/>
        <v>26</v>
      </c>
      <c r="E30" s="90">
        <f t="shared" ca="1" si="2"/>
        <v>62</v>
      </c>
      <c r="F30" s="90">
        <f t="shared" ca="1" si="3"/>
        <v>0</v>
      </c>
      <c r="G30" s="90">
        <f t="shared" ca="1" si="4"/>
        <v>5</v>
      </c>
      <c r="H30" s="90">
        <f t="shared" ca="1" si="5"/>
        <v>5</v>
      </c>
      <c r="I30" s="90">
        <f t="shared" ca="1" si="6"/>
        <v>36</v>
      </c>
      <c r="J30" s="90">
        <f t="shared" ca="1" si="6"/>
        <v>21</v>
      </c>
      <c r="K30" s="90">
        <f t="shared" ca="1" si="7"/>
        <v>0</v>
      </c>
      <c r="L30" s="90">
        <f t="shared" ca="1" si="8"/>
        <v>57</v>
      </c>
      <c r="M30" s="90">
        <f t="shared" ca="1" si="9"/>
        <v>17332</v>
      </c>
      <c r="N30" s="90">
        <f t="shared" ca="1" si="10"/>
        <v>12283</v>
      </c>
      <c r="O30" s="90">
        <f t="shared" ca="1" si="11"/>
        <v>29615</v>
      </c>
      <c r="P30" s="90">
        <f t="shared" ca="1" si="12"/>
        <v>0</v>
      </c>
      <c r="Q30" s="90">
        <f t="shared" ca="1" si="13"/>
        <v>2419</v>
      </c>
      <c r="R30" s="90">
        <f t="shared" ca="1" si="14"/>
        <v>2419</v>
      </c>
      <c r="S30" s="90">
        <f t="shared" ca="1" si="15"/>
        <v>17332</v>
      </c>
      <c r="T30" s="90">
        <f t="shared" ca="1" si="15"/>
        <v>9864</v>
      </c>
      <c r="U30" s="90">
        <f t="shared" ca="1" si="16"/>
        <v>27196</v>
      </c>
      <c r="V30" s="90">
        <f t="shared" ca="1" si="17"/>
        <v>46</v>
      </c>
      <c r="W30" s="90">
        <f t="shared" ca="1" si="18"/>
        <v>213</v>
      </c>
      <c r="X30" s="90">
        <f t="shared" ca="1" si="19"/>
        <v>259</v>
      </c>
      <c r="Y30" s="90">
        <f t="shared" ca="1" si="20"/>
        <v>0</v>
      </c>
      <c r="Z30" s="90">
        <f t="shared" ca="1" si="21"/>
        <v>37</v>
      </c>
      <c r="AA30" s="90">
        <f t="shared" ca="1" si="22"/>
        <v>37</v>
      </c>
      <c r="AB30" s="90">
        <f t="shared" ca="1" si="78"/>
        <v>46</v>
      </c>
      <c r="AC30" s="90">
        <f t="shared" ca="1" si="78"/>
        <v>176</v>
      </c>
      <c r="AD30" s="90">
        <f t="shared" ca="1" si="23"/>
        <v>222</v>
      </c>
      <c r="AE30" s="90">
        <f t="shared" ca="1" si="24"/>
        <v>0</v>
      </c>
      <c r="AF30" s="92">
        <f t="shared" ca="1" si="25"/>
        <v>0</v>
      </c>
      <c r="AG30" s="92">
        <f t="shared" ca="1" si="26"/>
        <v>0</v>
      </c>
      <c r="AH30" s="92">
        <f t="shared" ca="1" si="27"/>
        <v>27196</v>
      </c>
      <c r="AI30" s="92">
        <f t="shared" ca="1" si="64"/>
        <v>4955</v>
      </c>
      <c r="AJ30" s="90">
        <f t="shared" ca="1" si="65"/>
        <v>128980</v>
      </c>
      <c r="AK30" s="93">
        <f t="shared" ca="1" si="66"/>
        <v>26.030272452068619</v>
      </c>
      <c r="AL30" s="92">
        <f t="shared" ca="1" si="67"/>
        <v>3911</v>
      </c>
      <c r="AM30" s="92">
        <f t="shared" ca="1" si="68"/>
        <v>109974</v>
      </c>
      <c r="AN30" s="93">
        <f t="shared" ca="1" si="69"/>
        <v>28.119151112247508</v>
      </c>
      <c r="AO30" s="90">
        <f t="shared" ca="1" si="70"/>
        <v>2562</v>
      </c>
      <c r="AP30" s="90">
        <f t="shared" ca="1" si="71"/>
        <v>89923</v>
      </c>
      <c r="AQ30" s="93">
        <f t="shared" ca="1" si="72"/>
        <v>35.098750975800158</v>
      </c>
      <c r="AR30" s="92">
        <f t="shared" ca="1" si="73"/>
        <v>5904</v>
      </c>
      <c r="AS30" s="92">
        <f t="shared" ca="1" si="74"/>
        <v>198804</v>
      </c>
      <c r="AT30" s="93">
        <f t="shared" ca="1" si="75"/>
        <v>33.672764227642276</v>
      </c>
      <c r="AU30" s="92">
        <f t="shared" ca="1" si="76"/>
        <v>17332</v>
      </c>
      <c r="AV30" s="92">
        <f t="shared" ca="1" si="76"/>
        <v>527681</v>
      </c>
      <c r="AW30" s="93">
        <f t="shared" ca="1" si="77"/>
        <v>30.445476575121162</v>
      </c>
      <c r="AX30" s="92">
        <f t="shared" ca="1" si="36"/>
        <v>4787</v>
      </c>
      <c r="AY30" s="92">
        <f t="shared" ca="1" si="37"/>
        <v>63685</v>
      </c>
      <c r="AZ30" s="93">
        <f t="shared" ca="1" si="38"/>
        <v>13.303739293921035</v>
      </c>
      <c r="BA30" s="92">
        <f t="shared" ca="1" si="39"/>
        <v>5077</v>
      </c>
      <c r="BB30" s="92">
        <f t="shared" ca="1" si="40"/>
        <v>78046</v>
      </c>
      <c r="BC30" s="93">
        <f t="shared" ca="1" si="41"/>
        <v>15.372464053574946</v>
      </c>
      <c r="BD30" s="94">
        <f t="shared" ca="1" si="42"/>
        <v>9864</v>
      </c>
      <c r="BE30" s="94">
        <f t="shared" ca="1" si="42"/>
        <v>141731</v>
      </c>
      <c r="BF30" s="95">
        <f t="shared" ca="1" si="43"/>
        <v>14.368511759935117</v>
      </c>
      <c r="BG30" s="96">
        <f t="shared" ca="1" si="44"/>
        <v>27196</v>
      </c>
      <c r="BH30" s="96">
        <f t="shared" ca="1" si="44"/>
        <v>669412</v>
      </c>
      <c r="BI30" s="95">
        <f t="shared" ca="1" si="45"/>
        <v>24.614355052213561</v>
      </c>
      <c r="BJ30" s="91">
        <v>45224</v>
      </c>
      <c r="BK30" s="90">
        <f t="shared" ca="1" si="46"/>
        <v>379235</v>
      </c>
      <c r="BL30" s="90">
        <f t="shared" ca="1" si="47"/>
        <v>222053</v>
      </c>
      <c r="BM30" s="90">
        <f t="shared" ca="1" si="48"/>
        <v>4695</v>
      </c>
      <c r="BN30" s="90">
        <f t="shared" ca="1" si="49"/>
        <v>875</v>
      </c>
      <c r="BO30" s="90">
        <f t="shared" ca="1" si="50"/>
        <v>15000</v>
      </c>
      <c r="BP30" s="90">
        <f t="shared" ca="1" si="51"/>
        <v>497</v>
      </c>
      <c r="BQ30" s="90">
        <f t="shared" ca="1" si="52"/>
        <v>294</v>
      </c>
      <c r="BR30" s="90">
        <f t="shared" ca="1" si="53"/>
        <v>14717</v>
      </c>
      <c r="BS30" s="90">
        <f t="shared" ca="1" si="54"/>
        <v>4450</v>
      </c>
      <c r="BT30" s="90">
        <f t="shared" ca="1" si="55"/>
        <v>27596</v>
      </c>
      <c r="BU30" s="90">
        <f t="shared" ca="1" si="56"/>
        <v>669412</v>
      </c>
      <c r="BV30" s="90">
        <f t="shared" ca="1" si="57"/>
        <v>480765</v>
      </c>
      <c r="BW30" s="90">
        <f t="shared" ca="1" si="58"/>
        <v>25960</v>
      </c>
      <c r="BX30" s="90">
        <f t="shared" ca="1" si="59"/>
        <v>4829</v>
      </c>
      <c r="BY30" s="93">
        <f t="shared" ca="1" si="60"/>
        <v>5.38</v>
      </c>
      <c r="BZ30" s="90">
        <f t="shared" ca="1" si="61"/>
        <v>801</v>
      </c>
      <c r="CA30" s="90"/>
      <c r="CB30" s="90"/>
      <c r="CC30" s="98">
        <f t="shared" si="62"/>
        <v>0</v>
      </c>
    </row>
    <row r="31" spans="1:81" ht="24.95" customHeight="1">
      <c r="A31" s="106" t="s">
        <v>361</v>
      </c>
      <c r="B31" s="91">
        <v>45225</v>
      </c>
      <c r="C31" s="90">
        <f t="shared" ca="1" si="0"/>
        <v>36</v>
      </c>
      <c r="D31" s="90">
        <f t="shared" ca="1" si="1"/>
        <v>26</v>
      </c>
      <c r="E31" s="90">
        <f t="shared" ca="1" si="2"/>
        <v>62</v>
      </c>
      <c r="F31" s="90">
        <f t="shared" ca="1" si="3"/>
        <v>0</v>
      </c>
      <c r="G31" s="90">
        <f t="shared" ca="1" si="4"/>
        <v>7</v>
      </c>
      <c r="H31" s="90">
        <f t="shared" ca="1" si="5"/>
        <v>7</v>
      </c>
      <c r="I31" s="90">
        <f t="shared" ca="1" si="6"/>
        <v>36</v>
      </c>
      <c r="J31" s="90">
        <f t="shared" ca="1" si="6"/>
        <v>19</v>
      </c>
      <c r="K31" s="90">
        <f t="shared" ca="1" si="7"/>
        <v>0</v>
      </c>
      <c r="L31" s="90">
        <f t="shared" ca="1" si="8"/>
        <v>55</v>
      </c>
      <c r="M31" s="90">
        <f t="shared" ca="1" si="9"/>
        <v>17332</v>
      </c>
      <c r="N31" s="90">
        <f t="shared" ca="1" si="10"/>
        <v>12283</v>
      </c>
      <c r="O31" s="90">
        <f t="shared" ca="1" si="11"/>
        <v>29615</v>
      </c>
      <c r="P31" s="90">
        <f t="shared" ca="1" si="12"/>
        <v>250</v>
      </c>
      <c r="Q31" s="90">
        <f t="shared" ca="1" si="13"/>
        <v>2858</v>
      </c>
      <c r="R31" s="90">
        <f t="shared" ca="1" si="14"/>
        <v>3108</v>
      </c>
      <c r="S31" s="90">
        <f t="shared" ca="1" si="15"/>
        <v>17082</v>
      </c>
      <c r="T31" s="90">
        <f t="shared" ca="1" si="15"/>
        <v>9425</v>
      </c>
      <c r="U31" s="90">
        <f t="shared" ca="1" si="16"/>
        <v>26507</v>
      </c>
      <c r="V31" s="90">
        <f t="shared" ca="1" si="17"/>
        <v>46</v>
      </c>
      <c r="W31" s="90">
        <f t="shared" ca="1" si="18"/>
        <v>213</v>
      </c>
      <c r="X31" s="90">
        <f t="shared" ca="1" si="19"/>
        <v>259</v>
      </c>
      <c r="Y31" s="90">
        <f t="shared" ca="1" si="20"/>
        <v>0</v>
      </c>
      <c r="Z31" s="90">
        <f t="shared" ca="1" si="21"/>
        <v>41</v>
      </c>
      <c r="AA31" s="90">
        <f t="shared" ca="1" si="22"/>
        <v>41</v>
      </c>
      <c r="AB31" s="90">
        <f t="shared" ca="1" si="78"/>
        <v>46</v>
      </c>
      <c r="AC31" s="90">
        <f t="shared" ca="1" si="78"/>
        <v>172</v>
      </c>
      <c r="AD31" s="90">
        <f t="shared" ca="1" si="23"/>
        <v>218</v>
      </c>
      <c r="AE31" s="90">
        <f t="shared" ca="1" si="24"/>
        <v>0</v>
      </c>
      <c r="AF31" s="92">
        <f t="shared" ca="1" si="25"/>
        <v>0</v>
      </c>
      <c r="AG31" s="92">
        <f t="shared" ca="1" si="26"/>
        <v>0</v>
      </c>
      <c r="AH31" s="92">
        <f t="shared" ca="1" si="27"/>
        <v>26507</v>
      </c>
      <c r="AI31" s="92">
        <f t="shared" ca="1" si="64"/>
        <v>4955</v>
      </c>
      <c r="AJ31" s="90">
        <f t="shared" ca="1" si="65"/>
        <v>134502</v>
      </c>
      <c r="AK31" s="93">
        <f t="shared" ca="1" si="66"/>
        <v>27.144702320887991</v>
      </c>
      <c r="AL31" s="92">
        <f t="shared" ca="1" si="67"/>
        <v>3661</v>
      </c>
      <c r="AM31" s="92">
        <f t="shared" ca="1" si="68"/>
        <v>99640</v>
      </c>
      <c r="AN31" s="93">
        <f t="shared" ca="1" si="69"/>
        <v>27.21660748429391</v>
      </c>
      <c r="AO31" s="90">
        <f t="shared" ca="1" si="70"/>
        <v>2562</v>
      </c>
      <c r="AP31" s="90">
        <f t="shared" ca="1" si="71"/>
        <v>89755</v>
      </c>
      <c r="AQ31" s="93">
        <f t="shared" ca="1" si="72"/>
        <v>35.033177205308355</v>
      </c>
      <c r="AR31" s="92">
        <f t="shared" ca="1" si="73"/>
        <v>5904</v>
      </c>
      <c r="AS31" s="92">
        <f t="shared" ca="1" si="74"/>
        <v>170504</v>
      </c>
      <c r="AT31" s="93">
        <f t="shared" ca="1" si="75"/>
        <v>28.879403794037941</v>
      </c>
      <c r="AU31" s="92">
        <f t="shared" ca="1" si="76"/>
        <v>17082</v>
      </c>
      <c r="AV31" s="92">
        <f t="shared" ca="1" si="76"/>
        <v>494401</v>
      </c>
      <c r="AW31" s="93">
        <f t="shared" ca="1" si="77"/>
        <v>28.942805292120362</v>
      </c>
      <c r="AX31" s="92">
        <f t="shared" ca="1" si="36"/>
        <v>4619</v>
      </c>
      <c r="AY31" s="92">
        <f t="shared" ca="1" si="37"/>
        <v>74820</v>
      </c>
      <c r="AZ31" s="93">
        <f t="shared" ca="1" si="38"/>
        <v>16.198311322797142</v>
      </c>
      <c r="BA31" s="92">
        <f t="shared" ca="1" si="39"/>
        <v>4806</v>
      </c>
      <c r="BB31" s="92">
        <f t="shared" ca="1" si="40"/>
        <v>79946</v>
      </c>
      <c r="BC31" s="93">
        <f t="shared" ca="1" si="41"/>
        <v>16.634623387432377</v>
      </c>
      <c r="BD31" s="94">
        <f t="shared" ca="1" si="42"/>
        <v>9425</v>
      </c>
      <c r="BE31" s="94">
        <f t="shared" ca="1" si="42"/>
        <v>154766</v>
      </c>
      <c r="BF31" s="95">
        <f t="shared" ca="1" si="43"/>
        <v>16.420795755968168</v>
      </c>
      <c r="BG31" s="96">
        <f t="shared" ca="1" si="44"/>
        <v>26507</v>
      </c>
      <c r="BH31" s="96">
        <f t="shared" ca="1" si="44"/>
        <v>649167</v>
      </c>
      <c r="BI31" s="95">
        <f t="shared" ca="1" si="45"/>
        <v>24.490398762591013</v>
      </c>
      <c r="BJ31" s="91">
        <v>45225</v>
      </c>
      <c r="BK31" s="90">
        <f t="shared" ca="1" si="46"/>
        <v>410641</v>
      </c>
      <c r="BL31" s="90">
        <f t="shared" ca="1" si="47"/>
        <v>177313</v>
      </c>
      <c r="BM31" s="90">
        <f t="shared" ca="1" si="48"/>
        <v>1593</v>
      </c>
      <c r="BN31" s="90">
        <f t="shared" ca="1" si="49"/>
        <v>665</v>
      </c>
      <c r="BO31" s="90">
        <f t="shared" ca="1" si="50"/>
        <v>13440</v>
      </c>
      <c r="BP31" s="90">
        <f t="shared" ca="1" si="51"/>
        <v>473</v>
      </c>
      <c r="BQ31" s="90">
        <f t="shared" ca="1" si="52"/>
        <v>141</v>
      </c>
      <c r="BR31" s="90">
        <f t="shared" ca="1" si="53"/>
        <v>13927</v>
      </c>
      <c r="BS31" s="90">
        <f t="shared" ca="1" si="54"/>
        <v>4540</v>
      </c>
      <c r="BT31" s="90">
        <f t="shared" ca="1" si="55"/>
        <v>26434</v>
      </c>
      <c r="BU31" s="90">
        <f t="shared" ca="1" si="56"/>
        <v>649167</v>
      </c>
      <c r="BV31" s="90">
        <f t="shared" ca="1" si="57"/>
        <v>492476</v>
      </c>
      <c r="BW31" s="90">
        <f t="shared" ca="1" si="58"/>
        <v>27327</v>
      </c>
      <c r="BX31" s="90">
        <f t="shared" ca="1" si="59"/>
        <v>5215</v>
      </c>
      <c r="BY31" s="93">
        <f t="shared" ca="1" si="60"/>
        <v>5.24</v>
      </c>
      <c r="BZ31" s="90">
        <f t="shared" ca="1" si="61"/>
        <v>857</v>
      </c>
      <c r="CA31" s="90"/>
      <c r="CB31" s="90"/>
      <c r="CC31" s="98">
        <f t="shared" si="62"/>
        <v>0</v>
      </c>
    </row>
    <row r="32" spans="1:81" ht="24.95" customHeight="1">
      <c r="A32" s="106" t="s">
        <v>362</v>
      </c>
      <c r="B32" s="91">
        <v>45226</v>
      </c>
      <c r="C32" s="90">
        <f t="shared" ca="1" si="0"/>
        <v>36</v>
      </c>
      <c r="D32" s="90">
        <f t="shared" ca="1" si="1"/>
        <v>26</v>
      </c>
      <c r="E32" s="90">
        <f t="shared" ca="1" si="2"/>
        <v>62</v>
      </c>
      <c r="F32" s="90">
        <f t="shared" ca="1" si="3"/>
        <v>0</v>
      </c>
      <c r="G32" s="90">
        <f t="shared" ca="1" si="4"/>
        <v>9</v>
      </c>
      <c r="H32" s="90">
        <f t="shared" ca="1" si="5"/>
        <v>9</v>
      </c>
      <c r="I32" s="90">
        <f t="shared" ca="1" si="6"/>
        <v>36</v>
      </c>
      <c r="J32" s="90">
        <f t="shared" ca="1" si="6"/>
        <v>17</v>
      </c>
      <c r="K32" s="90">
        <f t="shared" ca="1" si="7"/>
        <v>0</v>
      </c>
      <c r="L32" s="90">
        <f t="shared" ca="1" si="8"/>
        <v>53</v>
      </c>
      <c r="M32" s="90">
        <f t="shared" ca="1" si="9"/>
        <v>17332</v>
      </c>
      <c r="N32" s="90">
        <f t="shared" ca="1" si="10"/>
        <v>12283</v>
      </c>
      <c r="O32" s="90">
        <f t="shared" ca="1" si="11"/>
        <v>29615</v>
      </c>
      <c r="P32" s="90">
        <f t="shared" ca="1" si="12"/>
        <v>0</v>
      </c>
      <c r="Q32" s="90">
        <f t="shared" ca="1" si="13"/>
        <v>4071</v>
      </c>
      <c r="R32" s="90">
        <f t="shared" ca="1" si="14"/>
        <v>4071</v>
      </c>
      <c r="S32" s="90">
        <f t="shared" ca="1" si="15"/>
        <v>17332</v>
      </c>
      <c r="T32" s="90">
        <f t="shared" ca="1" si="15"/>
        <v>8212</v>
      </c>
      <c r="U32" s="90">
        <f t="shared" ca="1" si="16"/>
        <v>25544</v>
      </c>
      <c r="V32" s="90">
        <f t="shared" ca="1" si="17"/>
        <v>46</v>
      </c>
      <c r="W32" s="90">
        <f t="shared" ca="1" si="18"/>
        <v>213</v>
      </c>
      <c r="X32" s="90">
        <f t="shared" ca="1" si="19"/>
        <v>259</v>
      </c>
      <c r="Y32" s="90">
        <f t="shared" ca="1" si="20"/>
        <v>0</v>
      </c>
      <c r="Z32" s="90">
        <f t="shared" ca="1" si="21"/>
        <v>52</v>
      </c>
      <c r="AA32" s="90">
        <f t="shared" ca="1" si="22"/>
        <v>52</v>
      </c>
      <c r="AB32" s="90">
        <f t="shared" ca="1" si="78"/>
        <v>46</v>
      </c>
      <c r="AC32" s="90">
        <f t="shared" ca="1" si="78"/>
        <v>161</v>
      </c>
      <c r="AD32" s="90">
        <f t="shared" ca="1" si="23"/>
        <v>207</v>
      </c>
      <c r="AE32" s="90">
        <f t="shared" ca="1" si="24"/>
        <v>0</v>
      </c>
      <c r="AF32" s="92">
        <f t="shared" ca="1" si="25"/>
        <v>0</v>
      </c>
      <c r="AG32" s="92">
        <f t="shared" ca="1" si="26"/>
        <v>0</v>
      </c>
      <c r="AH32" s="92">
        <f t="shared" ca="1" si="27"/>
        <v>25544</v>
      </c>
      <c r="AI32" s="92">
        <f t="shared" ca="1" si="64"/>
        <v>4955</v>
      </c>
      <c r="AJ32" s="90">
        <f t="shared" ca="1" si="65"/>
        <v>134292</v>
      </c>
      <c r="AK32" s="93">
        <f t="shared" ca="1" si="66"/>
        <v>27.102320887991926</v>
      </c>
      <c r="AL32" s="92">
        <f t="shared" ca="1" si="67"/>
        <v>3911</v>
      </c>
      <c r="AM32" s="92">
        <f t="shared" ca="1" si="68"/>
        <v>96466</v>
      </c>
      <c r="AN32" s="93">
        <f t="shared" ca="1" si="69"/>
        <v>24.66530299156226</v>
      </c>
      <c r="AO32" s="90">
        <f t="shared" ca="1" si="70"/>
        <v>2562</v>
      </c>
      <c r="AP32" s="90">
        <f t="shared" ca="1" si="71"/>
        <v>83973</v>
      </c>
      <c r="AQ32" s="93">
        <f t="shared" ca="1" si="72"/>
        <v>32.776346604215455</v>
      </c>
      <c r="AR32" s="92">
        <f t="shared" ca="1" si="73"/>
        <v>5904</v>
      </c>
      <c r="AS32" s="92">
        <f t="shared" ca="1" si="74"/>
        <v>181591</v>
      </c>
      <c r="AT32" s="93">
        <f t="shared" ca="1" si="75"/>
        <v>30.757283197831978</v>
      </c>
      <c r="AU32" s="92">
        <f t="shared" ca="1" si="76"/>
        <v>17332</v>
      </c>
      <c r="AV32" s="92">
        <f t="shared" ca="1" si="76"/>
        <v>496322</v>
      </c>
      <c r="AW32" s="93">
        <f t="shared" ca="1" si="77"/>
        <v>28.636164320332334</v>
      </c>
      <c r="AX32" s="92">
        <f t="shared" ca="1" si="36"/>
        <v>4279</v>
      </c>
      <c r="AY32" s="92">
        <f t="shared" ca="1" si="37"/>
        <v>65771</v>
      </c>
      <c r="AZ32" s="93">
        <f t="shared" ca="1" si="38"/>
        <v>15.370647347511101</v>
      </c>
      <c r="BA32" s="92">
        <f t="shared" ca="1" si="39"/>
        <v>3933</v>
      </c>
      <c r="BB32" s="92">
        <f t="shared" ca="1" si="40"/>
        <v>50633</v>
      </c>
      <c r="BC32" s="93">
        <f t="shared" ca="1" si="41"/>
        <v>12.873887617594711</v>
      </c>
      <c r="BD32" s="94">
        <f t="shared" ca="1" si="42"/>
        <v>8212</v>
      </c>
      <c r="BE32" s="94">
        <f t="shared" ca="1" si="42"/>
        <v>116404</v>
      </c>
      <c r="BF32" s="95">
        <f t="shared" ca="1" si="43"/>
        <v>14.17486604968339</v>
      </c>
      <c r="BG32" s="96">
        <f t="shared" ca="1" si="44"/>
        <v>25544</v>
      </c>
      <c r="BH32" s="96">
        <f t="shared" ca="1" si="44"/>
        <v>612726</v>
      </c>
      <c r="BI32" s="95">
        <f t="shared" ca="1" si="45"/>
        <v>23.987081114938928</v>
      </c>
      <c r="BJ32" s="91">
        <v>45226</v>
      </c>
      <c r="BK32" s="90">
        <f t="shared" ca="1" si="46"/>
        <v>342911</v>
      </c>
      <c r="BL32" s="90">
        <f t="shared" ca="1" si="47"/>
        <v>214673</v>
      </c>
      <c r="BM32" s="90">
        <f t="shared" ca="1" si="48"/>
        <v>262</v>
      </c>
      <c r="BN32" s="90">
        <f t="shared" ca="1" si="49"/>
        <v>625</v>
      </c>
      <c r="BO32" s="90">
        <f t="shared" ca="1" si="50"/>
        <v>10560</v>
      </c>
      <c r="BP32" s="90">
        <f t="shared" ca="1" si="51"/>
        <v>555</v>
      </c>
      <c r="BQ32" s="90">
        <f t="shared" ca="1" si="52"/>
        <v>100</v>
      </c>
      <c r="BR32" s="90">
        <f t="shared" ca="1" si="53"/>
        <v>13881</v>
      </c>
      <c r="BS32" s="90">
        <f t="shared" ca="1" si="54"/>
        <v>4355</v>
      </c>
      <c r="BT32" s="90">
        <f t="shared" ca="1" si="55"/>
        <v>24804</v>
      </c>
      <c r="BU32" s="90">
        <f t="shared" ca="1" si="56"/>
        <v>612726</v>
      </c>
      <c r="BV32" s="90">
        <f t="shared" ca="1" si="57"/>
        <v>418062</v>
      </c>
      <c r="BW32" s="90">
        <f t="shared" ca="1" si="58"/>
        <v>24204</v>
      </c>
      <c r="BX32" s="90">
        <f t="shared" ca="1" si="59"/>
        <v>4686</v>
      </c>
      <c r="BY32" s="93">
        <f t="shared" ca="1" si="60"/>
        <v>5.1651728553137</v>
      </c>
      <c r="BZ32" s="90">
        <f t="shared" ca="1" si="61"/>
        <v>968</v>
      </c>
      <c r="CA32" s="90"/>
      <c r="CB32" s="90"/>
      <c r="CC32" s="98">
        <f t="shared" si="62"/>
        <v>0</v>
      </c>
    </row>
    <row r="33" spans="1:81" ht="24.95" customHeight="1">
      <c r="A33" s="106" t="s">
        <v>363</v>
      </c>
      <c r="B33" s="91">
        <v>45227</v>
      </c>
      <c r="C33" s="90">
        <f t="shared" ca="1" si="0"/>
        <v>36</v>
      </c>
      <c r="D33" s="90">
        <f t="shared" ca="1" si="1"/>
        <v>26</v>
      </c>
      <c r="E33" s="90">
        <f t="shared" ca="1" si="2"/>
        <v>62</v>
      </c>
      <c r="F33" s="90">
        <f t="shared" ca="1" si="3"/>
        <v>0</v>
      </c>
      <c r="G33" s="90">
        <f t="shared" ca="1" si="4"/>
        <v>8</v>
      </c>
      <c r="H33" s="90">
        <f t="shared" ca="1" si="5"/>
        <v>8</v>
      </c>
      <c r="I33" s="90">
        <f t="shared" ca="1" si="6"/>
        <v>36</v>
      </c>
      <c r="J33" s="90">
        <f t="shared" ca="1" si="6"/>
        <v>18</v>
      </c>
      <c r="K33" s="90">
        <f t="shared" ca="1" si="7"/>
        <v>0</v>
      </c>
      <c r="L33" s="90">
        <f t="shared" ca="1" si="8"/>
        <v>54</v>
      </c>
      <c r="M33" s="90">
        <f t="shared" ca="1" si="9"/>
        <v>17332</v>
      </c>
      <c r="N33" s="90">
        <f t="shared" ca="1" si="10"/>
        <v>12283</v>
      </c>
      <c r="O33" s="90">
        <f t="shared" ca="1" si="11"/>
        <v>29615</v>
      </c>
      <c r="P33" s="90">
        <f t="shared" ca="1" si="12"/>
        <v>0</v>
      </c>
      <c r="Q33" s="90">
        <f t="shared" ca="1" si="13"/>
        <v>3432</v>
      </c>
      <c r="R33" s="90">
        <f t="shared" ca="1" si="14"/>
        <v>3432</v>
      </c>
      <c r="S33" s="90">
        <f t="shared" ca="1" si="15"/>
        <v>17332</v>
      </c>
      <c r="T33" s="90">
        <f t="shared" ca="1" si="15"/>
        <v>8851</v>
      </c>
      <c r="U33" s="90">
        <f t="shared" ca="1" si="16"/>
        <v>26183</v>
      </c>
      <c r="V33" s="90">
        <f t="shared" ca="1" si="17"/>
        <v>46</v>
      </c>
      <c r="W33" s="90">
        <f t="shared" ca="1" si="18"/>
        <v>213</v>
      </c>
      <c r="X33" s="90">
        <f t="shared" ca="1" si="19"/>
        <v>259</v>
      </c>
      <c r="Y33" s="90">
        <f t="shared" ca="1" si="20"/>
        <v>0</v>
      </c>
      <c r="Z33" s="90">
        <f t="shared" ca="1" si="21"/>
        <v>47</v>
      </c>
      <c r="AA33" s="90">
        <f t="shared" ca="1" si="22"/>
        <v>47</v>
      </c>
      <c r="AB33" s="90">
        <f t="shared" ca="1" si="78"/>
        <v>46</v>
      </c>
      <c r="AC33" s="90">
        <f t="shared" ca="1" si="78"/>
        <v>166</v>
      </c>
      <c r="AD33" s="90">
        <f t="shared" ca="1" si="23"/>
        <v>212</v>
      </c>
      <c r="AE33" s="90">
        <f t="shared" ca="1" si="24"/>
        <v>0</v>
      </c>
      <c r="AF33" s="92">
        <f t="shared" ca="1" si="25"/>
        <v>0</v>
      </c>
      <c r="AG33" s="92">
        <f t="shared" ca="1" si="26"/>
        <v>5752</v>
      </c>
      <c r="AH33" s="92">
        <f t="shared" ca="1" si="27"/>
        <v>26183</v>
      </c>
      <c r="AI33" s="92">
        <f t="shared" ca="1" si="64"/>
        <v>4955</v>
      </c>
      <c r="AJ33" s="90">
        <f t="shared" ca="1" si="65"/>
        <v>143347</v>
      </c>
      <c r="AK33" s="93">
        <f t="shared" ca="1" si="66"/>
        <v>28.929767911200809</v>
      </c>
      <c r="AL33" s="92">
        <f t="shared" ca="1" si="67"/>
        <v>3911</v>
      </c>
      <c r="AM33" s="92">
        <f t="shared" ca="1" si="68"/>
        <v>98058</v>
      </c>
      <c r="AN33" s="93">
        <f t="shared" ca="1" si="69"/>
        <v>25.072360010227563</v>
      </c>
      <c r="AO33" s="90">
        <f t="shared" ca="1" si="70"/>
        <v>2562</v>
      </c>
      <c r="AP33" s="90">
        <f t="shared" ca="1" si="71"/>
        <v>85548</v>
      </c>
      <c r="AQ33" s="93">
        <f t="shared" ca="1" si="72"/>
        <v>33.391100702576111</v>
      </c>
      <c r="AR33" s="92">
        <f t="shared" ca="1" si="73"/>
        <v>5904</v>
      </c>
      <c r="AS33" s="92">
        <f t="shared" ca="1" si="74"/>
        <v>178684</v>
      </c>
      <c r="AT33" s="93">
        <f t="shared" ca="1" si="75"/>
        <v>30.26490514905149</v>
      </c>
      <c r="AU33" s="92">
        <f t="shared" ca="1" si="76"/>
        <v>17332</v>
      </c>
      <c r="AV33" s="92">
        <f t="shared" ca="1" si="76"/>
        <v>505637</v>
      </c>
      <c r="AW33" s="93">
        <f t="shared" ca="1" si="77"/>
        <v>29.173609508423723</v>
      </c>
      <c r="AX33" s="92">
        <f t="shared" ca="1" si="36"/>
        <v>4324</v>
      </c>
      <c r="AY33" s="92">
        <f t="shared" ca="1" si="37"/>
        <v>59679</v>
      </c>
      <c r="AZ33" s="93">
        <f t="shared" ca="1" si="38"/>
        <v>13.801803885291397</v>
      </c>
      <c r="BA33" s="92">
        <f t="shared" ca="1" si="39"/>
        <v>4527</v>
      </c>
      <c r="BB33" s="92">
        <f t="shared" ca="1" si="40"/>
        <v>88884</v>
      </c>
      <c r="BC33" s="93">
        <f t="shared" ca="1" si="41"/>
        <v>19.634194831013918</v>
      </c>
      <c r="BD33" s="94">
        <f t="shared" ca="1" si="42"/>
        <v>8851</v>
      </c>
      <c r="BE33" s="94">
        <f t="shared" ca="1" si="42"/>
        <v>148563</v>
      </c>
      <c r="BF33" s="95">
        <f t="shared" ca="1" si="43"/>
        <v>16.784883064060558</v>
      </c>
      <c r="BG33" s="96">
        <f t="shared" ca="1" si="44"/>
        <v>26183</v>
      </c>
      <c r="BH33" s="96">
        <f t="shared" ca="1" si="44"/>
        <v>654200</v>
      </c>
      <c r="BI33" s="95">
        <f t="shared" ca="1" si="45"/>
        <v>24.985677729824694</v>
      </c>
      <c r="BJ33" s="91">
        <v>45227</v>
      </c>
      <c r="BK33" s="90">
        <f t="shared" ca="1" si="46"/>
        <v>387680</v>
      </c>
      <c r="BL33" s="90">
        <f t="shared" ca="1" si="47"/>
        <v>209647</v>
      </c>
      <c r="BM33" s="90">
        <f t="shared" ca="1" si="48"/>
        <v>1811</v>
      </c>
      <c r="BN33" s="90">
        <f t="shared" ca="1" si="49"/>
        <v>1090</v>
      </c>
      <c r="BO33" s="90">
        <f t="shared" ca="1" si="50"/>
        <v>8460</v>
      </c>
      <c r="BP33" s="90">
        <f t="shared" ca="1" si="51"/>
        <v>669</v>
      </c>
      <c r="BQ33" s="90">
        <f t="shared" ca="1" si="52"/>
        <v>342</v>
      </c>
      <c r="BR33" s="90">
        <f t="shared" ca="1" si="53"/>
        <v>13575</v>
      </c>
      <c r="BS33" s="90">
        <f t="shared" ca="1" si="54"/>
        <v>4640</v>
      </c>
      <c r="BT33" s="90">
        <f t="shared" ca="1" si="55"/>
        <v>26286</v>
      </c>
      <c r="BU33" s="90">
        <f t="shared" ca="1" si="56"/>
        <v>654200</v>
      </c>
      <c r="BV33" s="90">
        <f t="shared" ca="1" si="57"/>
        <v>478578</v>
      </c>
      <c r="BW33" s="90">
        <f t="shared" ca="1" si="58"/>
        <v>35541</v>
      </c>
      <c r="BX33" s="90">
        <f t="shared" ca="1" si="59"/>
        <v>6736</v>
      </c>
      <c r="BY33" s="93">
        <f t="shared" ca="1" si="60"/>
        <v>5.2762767220902616</v>
      </c>
      <c r="BZ33" s="90">
        <f t="shared" ca="1" si="61"/>
        <v>937</v>
      </c>
      <c r="CA33" s="90"/>
      <c r="CB33" s="90"/>
      <c r="CC33" s="98">
        <f t="shared" si="62"/>
        <v>0</v>
      </c>
    </row>
    <row r="34" spans="1:81" ht="24.95" customHeight="1">
      <c r="A34" s="106" t="s">
        <v>364</v>
      </c>
      <c r="B34" s="91">
        <v>45228</v>
      </c>
      <c r="C34" s="90">
        <f t="shared" ca="1" si="0"/>
        <v>36</v>
      </c>
      <c r="D34" s="90">
        <f t="shared" ca="1" si="1"/>
        <v>26</v>
      </c>
      <c r="E34" s="90">
        <f t="shared" ca="1" si="2"/>
        <v>62</v>
      </c>
      <c r="F34" s="90">
        <f t="shared" ca="1" si="3"/>
        <v>0</v>
      </c>
      <c r="G34" s="90">
        <f t="shared" ca="1" si="4"/>
        <v>9</v>
      </c>
      <c r="H34" s="90">
        <f t="shared" ca="1" si="5"/>
        <v>9</v>
      </c>
      <c r="I34" s="90">
        <f t="shared" ca="1" si="6"/>
        <v>36</v>
      </c>
      <c r="J34" s="90">
        <f t="shared" ca="1" si="6"/>
        <v>17</v>
      </c>
      <c r="K34" s="90">
        <f t="shared" ca="1" si="7"/>
        <v>0</v>
      </c>
      <c r="L34" s="90">
        <f t="shared" ca="1" si="8"/>
        <v>53</v>
      </c>
      <c r="M34" s="90">
        <f t="shared" ca="1" si="9"/>
        <v>17332</v>
      </c>
      <c r="N34" s="90">
        <f t="shared" ca="1" si="10"/>
        <v>12283</v>
      </c>
      <c r="O34" s="90">
        <f t="shared" ca="1" si="11"/>
        <v>29615</v>
      </c>
      <c r="P34" s="90">
        <f t="shared" ca="1" si="12"/>
        <v>0</v>
      </c>
      <c r="Q34" s="90">
        <f t="shared" ca="1" si="13"/>
        <v>4121</v>
      </c>
      <c r="R34" s="90">
        <f t="shared" ca="1" si="14"/>
        <v>4121</v>
      </c>
      <c r="S34" s="90">
        <f t="shared" ca="1" si="15"/>
        <v>17332</v>
      </c>
      <c r="T34" s="90">
        <f t="shared" ca="1" si="15"/>
        <v>8162</v>
      </c>
      <c r="U34" s="90">
        <f t="shared" ca="1" si="16"/>
        <v>25494</v>
      </c>
      <c r="V34" s="90">
        <f t="shared" ca="1" si="17"/>
        <v>46</v>
      </c>
      <c r="W34" s="90">
        <f t="shared" ca="1" si="18"/>
        <v>213</v>
      </c>
      <c r="X34" s="90">
        <f t="shared" ca="1" si="19"/>
        <v>259</v>
      </c>
      <c r="Y34" s="90">
        <f t="shared" ca="1" si="20"/>
        <v>0</v>
      </c>
      <c r="Z34" s="90">
        <f t="shared" ca="1" si="21"/>
        <v>79</v>
      </c>
      <c r="AA34" s="90">
        <f t="shared" ca="1" si="22"/>
        <v>79</v>
      </c>
      <c r="AB34" s="90">
        <f t="shared" ca="1" si="78"/>
        <v>46</v>
      </c>
      <c r="AC34" s="90">
        <f t="shared" ca="1" si="78"/>
        <v>134</v>
      </c>
      <c r="AD34" s="90">
        <f t="shared" ca="1" si="23"/>
        <v>180</v>
      </c>
      <c r="AE34" s="90">
        <f t="shared" ca="1" si="24"/>
        <v>0</v>
      </c>
      <c r="AF34" s="92">
        <f t="shared" ca="1" si="25"/>
        <v>0</v>
      </c>
      <c r="AG34" s="92">
        <f t="shared" ca="1" si="26"/>
        <v>0</v>
      </c>
      <c r="AH34" s="92">
        <f t="shared" ca="1" si="27"/>
        <v>25494</v>
      </c>
      <c r="AI34" s="92">
        <f t="shared" ca="1" si="64"/>
        <v>4955</v>
      </c>
      <c r="AJ34" s="90">
        <f t="shared" ca="1" si="65"/>
        <v>127990</v>
      </c>
      <c r="AK34" s="93">
        <f t="shared" ca="1" si="66"/>
        <v>25.830474268415742</v>
      </c>
      <c r="AL34" s="92">
        <f t="shared" ca="1" si="67"/>
        <v>3911</v>
      </c>
      <c r="AM34" s="92">
        <f t="shared" ca="1" si="68"/>
        <v>87460</v>
      </c>
      <c r="AN34" s="93">
        <f t="shared" ca="1" si="69"/>
        <v>22.362567118384046</v>
      </c>
      <c r="AO34" s="90">
        <f t="shared" ca="1" si="70"/>
        <v>2562</v>
      </c>
      <c r="AP34" s="90">
        <f t="shared" ca="1" si="71"/>
        <v>72502</v>
      </c>
      <c r="AQ34" s="93">
        <f t="shared" ca="1" si="72"/>
        <v>28.298985167837628</v>
      </c>
      <c r="AR34" s="92">
        <f t="shared" ca="1" si="73"/>
        <v>5904</v>
      </c>
      <c r="AS34" s="92">
        <f t="shared" ca="1" si="74"/>
        <v>160702</v>
      </c>
      <c r="AT34" s="93">
        <f t="shared" ca="1" si="75"/>
        <v>27.219173441734416</v>
      </c>
      <c r="AU34" s="92">
        <f t="shared" ca="1" si="76"/>
        <v>17332</v>
      </c>
      <c r="AV34" s="92">
        <f t="shared" ca="1" si="76"/>
        <v>448654</v>
      </c>
      <c r="AW34" s="93">
        <f t="shared" ca="1" si="77"/>
        <v>25.885875836602814</v>
      </c>
      <c r="AX34" s="92">
        <f t="shared" ca="1" si="36"/>
        <v>3794</v>
      </c>
      <c r="AY34" s="92">
        <f t="shared" ca="1" si="37"/>
        <v>40617</v>
      </c>
      <c r="AZ34" s="93">
        <f t="shared" ca="1" si="38"/>
        <v>10.705587770163415</v>
      </c>
      <c r="BA34" s="92">
        <f t="shared" ca="1" si="39"/>
        <v>4368</v>
      </c>
      <c r="BB34" s="92">
        <f t="shared" ca="1" si="40"/>
        <v>61087</v>
      </c>
      <c r="BC34" s="93">
        <f t="shared" ca="1" si="41"/>
        <v>13.985119047619047</v>
      </c>
      <c r="BD34" s="94">
        <f t="shared" ca="1" si="42"/>
        <v>8162</v>
      </c>
      <c r="BE34" s="94">
        <f t="shared" ca="1" si="42"/>
        <v>101704</v>
      </c>
      <c r="BF34" s="95">
        <f t="shared" ca="1" si="43"/>
        <v>12.460671404067631</v>
      </c>
      <c r="BG34" s="96">
        <f t="shared" ca="1" si="44"/>
        <v>25494</v>
      </c>
      <c r="BH34" s="96">
        <f t="shared" ca="1" si="44"/>
        <v>550358</v>
      </c>
      <c r="BI34" s="95">
        <f t="shared" ca="1" si="45"/>
        <v>21.587746136345807</v>
      </c>
      <c r="BJ34" s="91">
        <v>45228</v>
      </c>
      <c r="BK34" s="90">
        <f t="shared" ca="1" si="46"/>
        <v>317759</v>
      </c>
      <c r="BL34" s="90">
        <f t="shared" ca="1" si="47"/>
        <v>193055</v>
      </c>
      <c r="BM34" s="90">
        <f t="shared" ca="1" si="48"/>
        <v>0</v>
      </c>
      <c r="BN34" s="90">
        <f t="shared" ca="1" si="49"/>
        <v>825</v>
      </c>
      <c r="BO34" s="90">
        <f t="shared" ca="1" si="50"/>
        <v>0</v>
      </c>
      <c r="BP34" s="90">
        <f t="shared" ca="1" si="51"/>
        <v>765</v>
      </c>
      <c r="BQ34" s="90">
        <f t="shared" ca="1" si="52"/>
        <v>0</v>
      </c>
      <c r="BR34" s="90">
        <f t="shared" ca="1" si="53"/>
        <v>11463</v>
      </c>
      <c r="BS34" s="90">
        <f t="shared" ca="1" si="54"/>
        <v>4715</v>
      </c>
      <c r="BT34" s="90">
        <f t="shared" ca="1" si="55"/>
        <v>21776</v>
      </c>
      <c r="BU34" s="90">
        <f t="shared" ca="1" si="56"/>
        <v>550358</v>
      </c>
      <c r="BV34" s="90">
        <f t="shared" ca="1" si="57"/>
        <v>388836</v>
      </c>
      <c r="BW34" s="90">
        <f t="shared" ca="1" si="58"/>
        <v>25235</v>
      </c>
      <c r="BX34" s="90">
        <f t="shared" ca="1" si="59"/>
        <v>4763</v>
      </c>
      <c r="BY34" s="93">
        <f t="shared" ca="1" si="60"/>
        <v>5.2981314297711526</v>
      </c>
      <c r="BZ34" s="90">
        <f t="shared" ca="1" si="61"/>
        <v>831</v>
      </c>
      <c r="CA34" s="90"/>
      <c r="CB34" s="90"/>
      <c r="CC34" s="98">
        <f t="shared" si="62"/>
        <v>0</v>
      </c>
    </row>
    <row r="35" spans="1:81" ht="24.95" customHeight="1">
      <c r="A35" s="106" t="s">
        <v>365</v>
      </c>
      <c r="B35" s="91">
        <v>45229</v>
      </c>
      <c r="C35" s="90">
        <f t="shared" ca="1" si="0"/>
        <v>36</v>
      </c>
      <c r="D35" s="90">
        <f t="shared" ca="1" si="1"/>
        <v>26</v>
      </c>
      <c r="E35" s="90">
        <f t="shared" ca="1" si="2"/>
        <v>62</v>
      </c>
      <c r="F35" s="90">
        <f t="shared" ca="1" si="3"/>
        <v>0</v>
      </c>
      <c r="G35" s="90">
        <f t="shared" ca="1" si="4"/>
        <v>6</v>
      </c>
      <c r="H35" s="90">
        <f t="shared" ca="1" si="5"/>
        <v>6</v>
      </c>
      <c r="I35" s="90">
        <f t="shared" ca="1" si="6"/>
        <v>36</v>
      </c>
      <c r="J35" s="90">
        <f t="shared" ca="1" si="6"/>
        <v>20</v>
      </c>
      <c r="K35" s="90">
        <f t="shared" ca="1" si="7"/>
        <v>0</v>
      </c>
      <c r="L35" s="90">
        <f t="shared" ca="1" si="8"/>
        <v>56</v>
      </c>
      <c r="M35" s="90">
        <f t="shared" ca="1" si="9"/>
        <v>17332</v>
      </c>
      <c r="N35" s="90">
        <f t="shared" ca="1" si="10"/>
        <v>12283</v>
      </c>
      <c r="O35" s="90">
        <f t="shared" ca="1" si="11"/>
        <v>29615</v>
      </c>
      <c r="P35" s="90">
        <f t="shared" ca="1" si="12"/>
        <v>0</v>
      </c>
      <c r="Q35" s="90">
        <f t="shared" ca="1" si="13"/>
        <v>2545</v>
      </c>
      <c r="R35" s="90">
        <f t="shared" ca="1" si="14"/>
        <v>2545</v>
      </c>
      <c r="S35" s="90">
        <f t="shared" ca="1" si="15"/>
        <v>17332</v>
      </c>
      <c r="T35" s="90">
        <f t="shared" ca="1" si="15"/>
        <v>9738</v>
      </c>
      <c r="U35" s="90">
        <f t="shared" ca="1" si="16"/>
        <v>27070</v>
      </c>
      <c r="V35" s="90">
        <f t="shared" ca="1" si="17"/>
        <v>46</v>
      </c>
      <c r="W35" s="90">
        <f t="shared" ca="1" si="18"/>
        <v>213</v>
      </c>
      <c r="X35" s="90">
        <f t="shared" ca="1" si="19"/>
        <v>259</v>
      </c>
      <c r="Y35" s="90">
        <f t="shared" ca="1" si="20"/>
        <v>0</v>
      </c>
      <c r="Z35" s="90">
        <f t="shared" ca="1" si="21"/>
        <v>39</v>
      </c>
      <c r="AA35" s="90">
        <f t="shared" ca="1" si="22"/>
        <v>39</v>
      </c>
      <c r="AB35" s="90">
        <f t="shared" ca="1" si="78"/>
        <v>46</v>
      </c>
      <c r="AC35" s="90">
        <f t="shared" ca="1" si="78"/>
        <v>174</v>
      </c>
      <c r="AD35" s="90">
        <f t="shared" ca="1" si="23"/>
        <v>220</v>
      </c>
      <c r="AE35" s="90">
        <f ca="1">IFERROR(INDIRECT(A35&amp;"!C9")," ")</f>
        <v>0</v>
      </c>
      <c r="AF35" s="92">
        <f t="shared" ca="1" si="25"/>
        <v>0</v>
      </c>
      <c r="AG35" s="92"/>
      <c r="AH35" s="92"/>
      <c r="AI35" s="92">
        <f ca="1">IFERROR(INDIRECT(A35&amp;"!L22")," ")</f>
        <v>4955</v>
      </c>
      <c r="AJ35" s="90">
        <f ca="1">IFERROR(INDIRECT(A35&amp;"!M22")," ")</f>
        <v>121713</v>
      </c>
      <c r="AK35" s="93">
        <f ca="1">IFERROR(AJ35/AI35, " ")</f>
        <v>24.563673057517658</v>
      </c>
      <c r="AL35" s="92">
        <f ca="1">IFERROR(INDIRECT(A35&amp;"!L23")," ")</f>
        <v>3911</v>
      </c>
      <c r="AM35" s="92">
        <f ca="1">IFERROR(INDIRECT(A35&amp;"!M23")," ")</f>
        <v>86207</v>
      </c>
      <c r="AN35" s="93">
        <f ca="1">IFERROR(AM35/AL35, " ")</f>
        <v>22.042188698542571</v>
      </c>
      <c r="AO35" s="90">
        <f t="shared" ca="1" si="70"/>
        <v>2562</v>
      </c>
      <c r="AP35" s="90">
        <f t="shared" ca="1" si="71"/>
        <v>77331</v>
      </c>
      <c r="AQ35" s="93">
        <f t="shared" ca="1" si="72"/>
        <v>30.183840749414522</v>
      </c>
      <c r="AR35" s="92">
        <f t="shared" ca="1" si="73"/>
        <v>5904</v>
      </c>
      <c r="AS35" s="92">
        <f t="shared" ca="1" si="74"/>
        <v>160844</v>
      </c>
      <c r="AT35" s="93">
        <f t="shared" ca="1" si="75"/>
        <v>27.243224932249323</v>
      </c>
      <c r="AU35" s="92">
        <f t="shared" ca="1" si="76"/>
        <v>17332</v>
      </c>
      <c r="AV35" s="92">
        <f t="shared" ca="1" si="76"/>
        <v>446095</v>
      </c>
      <c r="AW35" s="93">
        <f t="shared" ca="1" si="77"/>
        <v>25.738229863835681</v>
      </c>
      <c r="AX35" s="92">
        <f t="shared" ca="1" si="36"/>
        <v>4661</v>
      </c>
      <c r="AY35" s="92">
        <f t="shared" ca="1" si="37"/>
        <v>55822</v>
      </c>
      <c r="AZ35" s="93">
        <f t="shared" ca="1" si="38"/>
        <v>11.976399914181506</v>
      </c>
      <c r="BA35" s="92">
        <f t="shared" ca="1" si="39"/>
        <v>5077</v>
      </c>
      <c r="BB35" s="92">
        <f t="shared" ca="1" si="40"/>
        <v>72737</v>
      </c>
      <c r="BC35" s="93">
        <f t="shared" ca="1" si="41"/>
        <v>14.326767776245815</v>
      </c>
      <c r="BD35" s="94">
        <f t="shared" ca="1" si="42"/>
        <v>9738</v>
      </c>
      <c r="BE35" s="94">
        <f t="shared" ca="1" si="42"/>
        <v>128559</v>
      </c>
      <c r="BF35" s="95">
        <f t="shared" ca="1" si="43"/>
        <v>13.201786814540974</v>
      </c>
      <c r="BG35" s="96">
        <f t="shared" ca="1" si="44"/>
        <v>27070</v>
      </c>
      <c r="BH35" s="96">
        <f t="shared" ca="1" si="44"/>
        <v>574654</v>
      </c>
      <c r="BI35" s="95">
        <f t="shared" ca="1" si="45"/>
        <v>21.22844477281123</v>
      </c>
      <c r="BJ35" s="91">
        <v>45229</v>
      </c>
      <c r="BK35" s="90">
        <f t="shared" ca="1" si="46"/>
        <v>359116</v>
      </c>
      <c r="BL35" s="90">
        <f t="shared" ca="1" si="47"/>
        <v>153880</v>
      </c>
      <c r="BM35" s="90">
        <f t="shared" ca="1" si="48"/>
        <v>794</v>
      </c>
      <c r="BN35" s="90">
        <f t="shared" ca="1" si="49"/>
        <v>2532</v>
      </c>
      <c r="BO35" s="90">
        <f t="shared" ca="1" si="50"/>
        <v>13740</v>
      </c>
      <c r="BP35" s="90">
        <f t="shared" ca="1" si="51"/>
        <v>1031</v>
      </c>
      <c r="BQ35" s="90">
        <f t="shared" ca="1" si="52"/>
        <v>72</v>
      </c>
      <c r="BR35" s="90">
        <f t="shared" ca="1" si="53"/>
        <v>13878</v>
      </c>
      <c r="BS35" s="90">
        <f t="shared" ca="1" si="54"/>
        <v>4715</v>
      </c>
      <c r="BT35" s="90">
        <f t="shared" ca="1" si="55"/>
        <v>24896</v>
      </c>
      <c r="BU35" s="90">
        <f t="shared" ca="1" si="56"/>
        <v>574654</v>
      </c>
      <c r="BV35" s="90">
        <f t="shared" ca="1" si="57"/>
        <v>461875</v>
      </c>
      <c r="BW35" s="90">
        <f t="shared" ca="1" si="58"/>
        <v>28087</v>
      </c>
      <c r="BX35" s="90">
        <f t="shared" ca="1" si="59"/>
        <v>5271</v>
      </c>
      <c r="BY35" s="93">
        <f t="shared" ca="1" si="60"/>
        <v>5.33</v>
      </c>
      <c r="BZ35" s="90">
        <f t="shared" ca="1" si="61"/>
        <v>887</v>
      </c>
      <c r="CA35" s="90"/>
      <c r="CB35" s="90"/>
      <c r="CC35" s="98">
        <f t="shared" si="62"/>
        <v>0</v>
      </c>
    </row>
    <row r="36" spans="1:81" ht="24.95" customHeight="1">
      <c r="A36" s="106" t="s">
        <v>366</v>
      </c>
      <c r="B36" s="91">
        <v>45230</v>
      </c>
      <c r="C36" s="90">
        <f t="shared" ca="1" si="0"/>
        <v>36</v>
      </c>
      <c r="D36" s="90">
        <f t="shared" ca="1" si="1"/>
        <v>26</v>
      </c>
      <c r="E36" s="90">
        <f t="shared" ca="1" si="2"/>
        <v>62</v>
      </c>
      <c r="F36" s="90">
        <f t="shared" ca="1" si="3"/>
        <v>0</v>
      </c>
      <c r="G36" s="90">
        <f t="shared" ca="1" si="4"/>
        <v>7</v>
      </c>
      <c r="H36" s="90">
        <f t="shared" ca="1" si="5"/>
        <v>7</v>
      </c>
      <c r="I36" s="90">
        <f t="shared" ca="1" si="6"/>
        <v>36</v>
      </c>
      <c r="J36" s="90">
        <f t="shared" ca="1" si="6"/>
        <v>19</v>
      </c>
      <c r="K36" s="90">
        <f t="shared" ca="1" si="7"/>
        <v>0</v>
      </c>
      <c r="L36" s="90">
        <f t="shared" ca="1" si="8"/>
        <v>55</v>
      </c>
      <c r="M36" s="90">
        <f t="shared" ca="1" si="9"/>
        <v>17332</v>
      </c>
      <c r="N36" s="90">
        <f t="shared" ca="1" si="10"/>
        <v>12283</v>
      </c>
      <c r="O36" s="90">
        <f t="shared" ca="1" si="11"/>
        <v>29615</v>
      </c>
      <c r="P36" s="90">
        <f t="shared" ca="1" si="12"/>
        <v>0</v>
      </c>
      <c r="Q36" s="90">
        <f t="shared" ca="1" si="13"/>
        <v>3515</v>
      </c>
      <c r="R36" s="90">
        <f t="shared" ca="1" si="14"/>
        <v>3515</v>
      </c>
      <c r="S36" s="90">
        <f t="shared" ca="1" si="15"/>
        <v>17332</v>
      </c>
      <c r="T36" s="90">
        <f t="shared" ca="1" si="15"/>
        <v>8768</v>
      </c>
      <c r="U36" s="90">
        <f t="shared" ca="1" si="16"/>
        <v>26100</v>
      </c>
      <c r="V36" s="90">
        <f t="shared" ca="1" si="17"/>
        <v>46</v>
      </c>
      <c r="W36" s="90">
        <f t="shared" ca="1" si="18"/>
        <v>213</v>
      </c>
      <c r="X36" s="90">
        <f t="shared" ca="1" si="19"/>
        <v>259</v>
      </c>
      <c r="Y36" s="90">
        <f t="shared" ca="1" si="20"/>
        <v>0</v>
      </c>
      <c r="Z36" s="90">
        <f t="shared" ca="1" si="21"/>
        <v>75</v>
      </c>
      <c r="AA36" s="90">
        <f t="shared" ca="1" si="22"/>
        <v>75</v>
      </c>
      <c r="AB36" s="90">
        <f t="shared" ca="1" si="78"/>
        <v>46</v>
      </c>
      <c r="AC36" s="90">
        <f t="shared" ca="1" si="78"/>
        <v>138</v>
      </c>
      <c r="AD36" s="90">
        <f t="shared" ca="1" si="23"/>
        <v>184</v>
      </c>
      <c r="AE36" s="90">
        <f ca="1">IFERROR(INDIRECT(A36&amp;"!C9")," ")</f>
        <v>0</v>
      </c>
      <c r="AF36" s="92">
        <f t="shared" ca="1" si="25"/>
        <v>0</v>
      </c>
      <c r="AG36" s="92"/>
      <c r="AH36" s="92"/>
      <c r="AI36" s="90">
        <f ca="1">IFERROR(INDIRECT(A36&amp;"!L22")," ")</f>
        <v>4955</v>
      </c>
      <c r="AJ36" s="90">
        <f ca="1">IFERROR(INDIRECT(A36&amp;"!M22")," ")</f>
        <v>130417</v>
      </c>
      <c r="AK36" s="93">
        <f ca="1">IFERROR(AJ36/AI36, " ")</f>
        <v>26.320282542885973</v>
      </c>
      <c r="AL36" s="92">
        <f ca="1">IFERROR(INDIRECT(A36&amp;"!L23")," ")</f>
        <v>3911</v>
      </c>
      <c r="AM36" s="92">
        <f ca="1">IFERROR(INDIRECT(A36&amp;"!M23")," ")</f>
        <v>110366</v>
      </c>
      <c r="AN36" s="93">
        <f ca="1">IFERROR(AM36/AL36, " ")</f>
        <v>28.219381232421377</v>
      </c>
      <c r="AO36" s="90">
        <f t="shared" ca="1" si="70"/>
        <v>2562</v>
      </c>
      <c r="AP36" s="90">
        <f t="shared" ca="1" si="71"/>
        <v>80529</v>
      </c>
      <c r="AQ36" s="93">
        <f t="shared" ca="1" si="72"/>
        <v>31.43208430913349</v>
      </c>
      <c r="AR36" s="92">
        <f t="shared" ca="1" si="73"/>
        <v>5904</v>
      </c>
      <c r="AS36" s="92">
        <f t="shared" ca="1" si="74"/>
        <v>152446</v>
      </c>
      <c r="AT36" s="93">
        <f t="shared" ca="1" si="75"/>
        <v>25.820799457994578</v>
      </c>
      <c r="AU36" s="92">
        <f t="shared" ca="1" si="76"/>
        <v>17332</v>
      </c>
      <c r="AV36" s="92">
        <f t="shared" ca="1" si="76"/>
        <v>473758</v>
      </c>
      <c r="AW36" s="93">
        <f t="shared" ca="1" si="77"/>
        <v>27.334294945765059</v>
      </c>
      <c r="AX36" s="93">
        <f t="shared" ca="1" si="36"/>
        <v>4185</v>
      </c>
      <c r="AY36" s="93">
        <f t="shared" ca="1" si="37"/>
        <v>43683</v>
      </c>
      <c r="AZ36" s="93">
        <f t="shared" ca="1" si="38"/>
        <v>10.437992831541219</v>
      </c>
      <c r="BA36" s="92">
        <f t="shared" ca="1" si="39"/>
        <v>4583</v>
      </c>
      <c r="BB36" s="92">
        <f t="shared" ca="1" si="40"/>
        <v>70861</v>
      </c>
      <c r="BC36" s="93">
        <f t="shared" ca="1" si="41"/>
        <v>15.461706305913157</v>
      </c>
      <c r="BD36" s="93">
        <f t="shared" ca="1" si="42"/>
        <v>8768</v>
      </c>
      <c r="BE36" s="94">
        <f t="shared" ca="1" si="42"/>
        <v>114544</v>
      </c>
      <c r="BF36" s="100">
        <f t="shared" ca="1" si="43"/>
        <v>13.063868613138686</v>
      </c>
      <c r="BG36" s="100">
        <f t="shared" ca="1" si="44"/>
        <v>26100</v>
      </c>
      <c r="BH36" s="100">
        <f t="shared" ca="1" si="44"/>
        <v>588302</v>
      </c>
      <c r="BI36" s="100">
        <f t="shared" ca="1" si="45"/>
        <v>22.540306513409963</v>
      </c>
      <c r="BJ36" s="91">
        <v>45230</v>
      </c>
      <c r="BK36" s="90">
        <f t="shared" ca="1" si="46"/>
        <v>353267</v>
      </c>
      <c r="BL36" s="90">
        <f t="shared" ca="1" si="47"/>
        <v>182395</v>
      </c>
      <c r="BM36" s="90">
        <f t="shared" ca="1" si="48"/>
        <v>0</v>
      </c>
      <c r="BN36" s="90">
        <f t="shared" ca="1" si="49"/>
        <v>770</v>
      </c>
      <c r="BO36" s="90">
        <f t="shared" ca="1" si="50"/>
        <v>10530</v>
      </c>
      <c r="BP36" s="90">
        <f t="shared" ca="1" si="51"/>
        <v>518</v>
      </c>
      <c r="BQ36" s="90">
        <f t="shared" ca="1" si="52"/>
        <v>20</v>
      </c>
      <c r="BR36" s="90">
        <f t="shared" ca="1" si="53"/>
        <v>12409</v>
      </c>
      <c r="BS36" s="90">
        <f t="shared" ca="1" si="54"/>
        <v>4515</v>
      </c>
      <c r="BT36" s="90">
        <f t="shared" ca="1" si="55"/>
        <v>23878</v>
      </c>
      <c r="BU36" s="90">
        <f t="shared" ca="1" si="56"/>
        <v>588302</v>
      </c>
      <c r="BV36" s="90">
        <f t="shared" ca="1" si="57"/>
        <v>430225</v>
      </c>
      <c r="BW36" s="90">
        <f t="shared" ca="1" si="58"/>
        <v>29214</v>
      </c>
      <c r="BX36" s="90">
        <f t="shared" ca="1" si="59"/>
        <v>5547</v>
      </c>
      <c r="BY36" s="90">
        <f t="shared" ca="1" si="60"/>
        <v>5.27</v>
      </c>
      <c r="BZ36" s="90">
        <f t="shared" ca="1" si="61"/>
        <v>779</v>
      </c>
      <c r="CA36" s="90"/>
      <c r="CB36" s="90"/>
      <c r="CC36" s="98">
        <f t="shared" si="62"/>
        <v>0</v>
      </c>
    </row>
    <row r="37" spans="1:81" ht="24.95" customHeight="1">
      <c r="B37" s="91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2"/>
      <c r="AG37" s="92"/>
      <c r="AH37" s="92"/>
      <c r="AI37" s="90"/>
      <c r="AJ37" s="90"/>
      <c r="AK37" s="93"/>
      <c r="AL37" s="92"/>
      <c r="AM37" s="92"/>
      <c r="AN37" s="93"/>
      <c r="AO37" s="90"/>
      <c r="AP37" s="90"/>
      <c r="AQ37" s="93"/>
      <c r="AR37" s="92"/>
      <c r="AS37" s="92"/>
      <c r="AT37" s="93"/>
      <c r="AU37" s="92"/>
      <c r="AV37" s="92"/>
      <c r="AW37" s="93"/>
      <c r="AX37" s="93"/>
      <c r="AY37" s="93"/>
      <c r="AZ37" s="93"/>
      <c r="BA37" s="92"/>
      <c r="BB37" s="92"/>
      <c r="BC37" s="93"/>
      <c r="BD37" s="93"/>
      <c r="BE37" s="93"/>
      <c r="BF37" s="100"/>
      <c r="BG37" s="100"/>
      <c r="BH37" s="100"/>
      <c r="BI37" s="100"/>
      <c r="BJ37" s="91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</row>
    <row r="38" spans="1:81" ht="24.95" customHeight="1">
      <c r="B38" s="90" t="s">
        <v>161</v>
      </c>
      <c r="C38" s="90">
        <f ca="1">SUM(C6:C36)</f>
        <v>1116</v>
      </c>
      <c r="D38" s="90">
        <f t="shared" ref="D38:BP38" ca="1" si="79">SUM(D6:D36)</f>
        <v>806</v>
      </c>
      <c r="E38" s="90">
        <f t="shared" ca="1" si="79"/>
        <v>1922</v>
      </c>
      <c r="F38" s="90" t="e">
        <f t="shared" ca="1" si="79"/>
        <v>#VALUE!</v>
      </c>
      <c r="G38" s="90">
        <f t="shared" ca="1" si="79"/>
        <v>204</v>
      </c>
      <c r="H38" s="90">
        <f t="shared" ca="1" si="79"/>
        <v>205</v>
      </c>
      <c r="I38" s="90">
        <f t="shared" ca="1" si="79"/>
        <v>1079</v>
      </c>
      <c r="J38" s="90">
        <f t="shared" ca="1" si="79"/>
        <v>576</v>
      </c>
      <c r="K38" s="90">
        <f t="shared" ca="1" si="79"/>
        <v>4</v>
      </c>
      <c r="L38" s="90">
        <f ca="1">I38+J38+K38</f>
        <v>1659</v>
      </c>
      <c r="M38" s="90">
        <f t="shared" ca="1" si="79"/>
        <v>537292</v>
      </c>
      <c r="N38" s="90">
        <f t="shared" ca="1" si="79"/>
        <v>380773</v>
      </c>
      <c r="O38" s="90">
        <f t="shared" ca="1" si="79"/>
        <v>918065</v>
      </c>
      <c r="P38" s="90">
        <f t="shared" ca="1" si="79"/>
        <v>894</v>
      </c>
      <c r="Q38" s="90">
        <f t="shared" ca="1" si="79"/>
        <v>99161</v>
      </c>
      <c r="R38" s="90">
        <f t="shared" ca="1" si="79"/>
        <v>100055</v>
      </c>
      <c r="S38" s="90">
        <f t="shared" ca="1" si="79"/>
        <v>536398</v>
      </c>
      <c r="T38" s="90">
        <f t="shared" ca="1" si="79"/>
        <v>281612</v>
      </c>
      <c r="U38" s="90">
        <f t="shared" ca="1" si="79"/>
        <v>818010</v>
      </c>
      <c r="V38" s="90">
        <f t="shared" ca="1" si="79"/>
        <v>1426</v>
      </c>
      <c r="W38" s="90">
        <f t="shared" ca="1" si="79"/>
        <v>6603</v>
      </c>
      <c r="X38" s="90">
        <f t="shared" ca="1" si="79"/>
        <v>8029</v>
      </c>
      <c r="Y38" s="90">
        <f t="shared" ca="1" si="79"/>
        <v>1</v>
      </c>
      <c r="Z38" s="90">
        <f t="shared" ca="1" si="79"/>
        <v>1645</v>
      </c>
      <c r="AA38" s="90">
        <f t="shared" ca="1" si="79"/>
        <v>1646</v>
      </c>
      <c r="AB38" s="90">
        <f t="shared" ca="1" si="79"/>
        <v>1425</v>
      </c>
      <c r="AC38" s="90">
        <f t="shared" ca="1" si="79"/>
        <v>4958</v>
      </c>
      <c r="AD38" s="90">
        <f t="shared" ca="1" si="79"/>
        <v>6391</v>
      </c>
      <c r="AE38" s="90">
        <f t="shared" ca="1" si="79"/>
        <v>8</v>
      </c>
      <c r="AF38" s="90">
        <f t="shared" ca="1" si="79"/>
        <v>726</v>
      </c>
      <c r="AG38" s="90">
        <f t="shared" ca="1" si="79"/>
        <v>5752</v>
      </c>
      <c r="AH38" s="90">
        <f t="shared" ca="1" si="79"/>
        <v>765566</v>
      </c>
      <c r="AI38" s="90">
        <f t="shared" ca="1" si="79"/>
        <v>153605</v>
      </c>
      <c r="AJ38" s="90">
        <f t="shared" ca="1" si="79"/>
        <v>4353708</v>
      </c>
      <c r="AK38" s="93">
        <f ca="1">AJ38/AI38</f>
        <v>28.343530484033725</v>
      </c>
      <c r="AL38" s="90">
        <f t="shared" ca="1" si="79"/>
        <v>120347</v>
      </c>
      <c r="AM38" s="90">
        <f t="shared" ca="1" si="79"/>
        <v>3475025</v>
      </c>
      <c r="AN38" s="93">
        <f ca="1">AM38/AL38</f>
        <v>28.875044662517553</v>
      </c>
      <c r="AO38" s="90">
        <f t="shared" ca="1" si="79"/>
        <v>79422</v>
      </c>
      <c r="AP38" s="90">
        <f t="shared" ca="1" si="79"/>
        <v>2696477</v>
      </c>
      <c r="AQ38" s="93">
        <f ca="1">AP38/AO38</f>
        <v>33.951260356072623</v>
      </c>
      <c r="AR38" s="90">
        <f t="shared" ca="1" si="79"/>
        <v>183750</v>
      </c>
      <c r="AS38" s="90">
        <f t="shared" ca="1" si="79"/>
        <v>5465003</v>
      </c>
      <c r="AT38" s="93">
        <f ca="1">AS38/AR38</f>
        <v>29.741512925170067</v>
      </c>
      <c r="AU38" s="90">
        <f t="shared" ca="1" si="79"/>
        <v>537124</v>
      </c>
      <c r="AV38" s="90">
        <f t="shared" ca="1" si="79"/>
        <v>15990213</v>
      </c>
      <c r="AW38" s="93">
        <f ca="1">AV38/AU38</f>
        <v>29.770058682911209</v>
      </c>
      <c r="AX38" s="90">
        <f t="shared" ca="1" si="79"/>
        <v>135341</v>
      </c>
      <c r="AY38" s="90">
        <f t="shared" ca="1" si="79"/>
        <v>1906978</v>
      </c>
      <c r="AZ38" s="93">
        <f ca="1">AY38/AX38</f>
        <v>14.090172231622347</v>
      </c>
      <c r="BA38" s="90">
        <f t="shared" ca="1" si="79"/>
        <v>146271</v>
      </c>
      <c r="BB38" s="90">
        <f t="shared" ca="1" si="79"/>
        <v>2361168</v>
      </c>
      <c r="BC38" s="93">
        <f ca="1">BB38/BA38</f>
        <v>16.142420575507106</v>
      </c>
      <c r="BD38" s="90">
        <f t="shared" ca="1" si="79"/>
        <v>281612</v>
      </c>
      <c r="BE38" s="90">
        <f t="shared" ca="1" si="79"/>
        <v>4268146</v>
      </c>
      <c r="BF38" s="93">
        <f ca="1">BE38/BD38</f>
        <v>15.156122608411573</v>
      </c>
      <c r="BG38" s="90">
        <f t="shared" ca="1" si="79"/>
        <v>818736</v>
      </c>
      <c r="BH38" s="90">
        <f t="shared" ca="1" si="79"/>
        <v>20258359</v>
      </c>
      <c r="BI38" s="93">
        <f ca="1">BH38/BG38</f>
        <v>24.743456987356119</v>
      </c>
      <c r="BJ38" s="90"/>
      <c r="BK38" s="90">
        <f t="shared" ca="1" si="79"/>
        <v>11765940</v>
      </c>
      <c r="BL38" s="90">
        <f t="shared" ca="1" si="79"/>
        <v>6563158</v>
      </c>
      <c r="BM38" s="90">
        <f t="shared" ca="1" si="79"/>
        <v>67443</v>
      </c>
      <c r="BN38" s="90">
        <f t="shared" ca="1" si="79"/>
        <v>23657</v>
      </c>
      <c r="BO38" s="90">
        <f t="shared" ca="1" si="79"/>
        <v>430419</v>
      </c>
      <c r="BP38" s="90">
        <f t="shared" ca="1" si="79"/>
        <v>18787</v>
      </c>
      <c r="BQ38" s="90">
        <f t="shared" ref="BQ38:BZ38" ca="1" si="80">SUM(BQ6:BQ36)</f>
        <v>7850</v>
      </c>
      <c r="BR38" s="90">
        <f t="shared" ca="1" si="80"/>
        <v>421271</v>
      </c>
      <c r="BS38" s="90">
        <f t="shared" ca="1" si="80"/>
        <v>148460</v>
      </c>
      <c r="BT38" s="90">
        <f t="shared" ca="1" si="80"/>
        <v>811374</v>
      </c>
      <c r="BU38" s="90">
        <f t="shared" ca="1" si="80"/>
        <v>20258359</v>
      </c>
      <c r="BV38" s="90">
        <f t="shared" ca="1" si="80"/>
        <v>14611454</v>
      </c>
      <c r="BW38" s="90">
        <f t="shared" ca="1" si="80"/>
        <v>846660</v>
      </c>
      <c r="BX38" s="90">
        <f t="shared" ca="1" si="80"/>
        <v>161042</v>
      </c>
      <c r="BY38" s="93">
        <f ca="1">BW38/BX38</f>
        <v>5.2573862719042239</v>
      </c>
      <c r="BZ38" s="90">
        <f t="shared" ca="1" si="80"/>
        <v>24439</v>
      </c>
      <c r="CA38" s="97">
        <f>SUM(CA6:CA36)</f>
        <v>0</v>
      </c>
      <c r="CB38" s="97">
        <f>SUM(CB6:CB36)</f>
        <v>0</v>
      </c>
      <c r="CC38" s="97">
        <f>SUM(CC6:CC36)</f>
        <v>0</v>
      </c>
    </row>
    <row r="39" spans="1:8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3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</row>
    <row r="40" spans="1:81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3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</row>
    <row r="41" spans="1:81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3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</row>
    <row r="42" spans="1:81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3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</row>
    <row r="43" spans="1:81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3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</row>
    <row r="44" spans="1:81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3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</row>
    <row r="45" spans="1:81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3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</row>
    <row r="46" spans="1:81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3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</row>
    <row r="47" spans="1:81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3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</row>
    <row r="48" spans="1:81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3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</row>
    <row r="49" spans="2:81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3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</row>
    <row r="50" spans="2:81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3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</row>
    <row r="51" spans="2:81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3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</row>
    <row r="52" spans="2:81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3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</row>
    <row r="53" spans="2:81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3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</row>
    <row r="54" spans="2:81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</row>
    <row r="55" spans="2:81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</row>
    <row r="56" spans="2:8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</row>
    <row r="57" spans="2:8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</row>
    <row r="58" spans="2:8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</row>
    <row r="59" spans="2:8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</row>
    <row r="60" spans="2:8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</row>
    <row r="61" spans="2:8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</row>
    <row r="62" spans="2:81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</row>
    <row r="63" spans="2:81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</row>
    <row r="64" spans="2:81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</row>
    <row r="65" spans="2:81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</row>
    <row r="66" spans="2:81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</row>
    <row r="67" spans="2:81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</row>
    <row r="68" spans="2:81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</row>
    <row r="69" spans="2:81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</row>
    <row r="70" spans="2:81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102"/>
      <c r="CA70" s="102"/>
      <c r="CB70" s="102"/>
      <c r="CC70" s="102"/>
    </row>
    <row r="71" spans="2:81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</row>
    <row r="72" spans="2:81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</row>
    <row r="73" spans="2:81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</row>
    <row r="74" spans="2:81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</row>
    <row r="75" spans="2:81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</row>
    <row r="76" spans="2:81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</row>
    <row r="77" spans="2:81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2"/>
      <c r="CB77" s="102"/>
      <c r="CC77" s="102"/>
    </row>
    <row r="78" spans="2:81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2"/>
      <c r="CB78" s="102"/>
      <c r="CC78" s="102"/>
    </row>
    <row r="79" spans="2:81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02"/>
      <c r="BX79" s="102"/>
      <c r="BY79" s="102"/>
      <c r="BZ79" s="102"/>
      <c r="CA79" s="102"/>
      <c r="CB79" s="102"/>
      <c r="CC79" s="102"/>
    </row>
    <row r="80" spans="2:81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02"/>
      <c r="BX80" s="102"/>
      <c r="BY80" s="102"/>
      <c r="BZ80" s="102"/>
      <c r="CA80" s="102"/>
      <c r="CB80" s="102"/>
      <c r="CC80" s="102"/>
    </row>
    <row r="81" spans="2:81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</row>
    <row r="82" spans="2:81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02"/>
      <c r="CA82" s="102"/>
      <c r="CB82" s="102"/>
      <c r="CC82" s="102"/>
    </row>
    <row r="83" spans="2:81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</row>
    <row r="84" spans="2:81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02"/>
      <c r="BX84" s="102"/>
      <c r="BY84" s="102"/>
      <c r="BZ84" s="102"/>
      <c r="CA84" s="102"/>
      <c r="CB84" s="102"/>
      <c r="CC84" s="102"/>
    </row>
    <row r="85" spans="2:81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</row>
    <row r="86" spans="2:81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102"/>
      <c r="BX86" s="102"/>
      <c r="BY86" s="102"/>
      <c r="BZ86" s="102"/>
      <c r="CA86" s="102"/>
      <c r="CB86" s="102"/>
      <c r="CC86" s="102"/>
    </row>
    <row r="87" spans="2:81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</row>
    <row r="88" spans="2:81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  <c r="BW88" s="102"/>
      <c r="BX88" s="102"/>
      <c r="BY88" s="102"/>
      <c r="BZ88" s="102"/>
      <c r="CA88" s="102"/>
      <c r="CB88" s="102"/>
      <c r="CC88" s="102"/>
    </row>
    <row r="89" spans="2:81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02"/>
      <c r="BW89" s="102"/>
      <c r="BX89" s="102"/>
      <c r="BY89" s="102"/>
      <c r="BZ89" s="102"/>
      <c r="CA89" s="102"/>
      <c r="CB89" s="102"/>
      <c r="CC89" s="102"/>
    </row>
    <row r="90" spans="2:81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</row>
    <row r="91" spans="2:81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  <c r="BS91" s="102"/>
      <c r="BT91" s="102"/>
      <c r="BU91" s="102"/>
      <c r="BV91" s="102"/>
      <c r="BW91" s="102"/>
      <c r="BX91" s="102"/>
      <c r="BY91" s="102"/>
      <c r="BZ91" s="102"/>
      <c r="CA91" s="102"/>
      <c r="CB91" s="102"/>
      <c r="CC91" s="102"/>
    </row>
    <row r="92" spans="2:81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  <c r="BV92" s="102"/>
      <c r="BW92" s="102"/>
      <c r="BX92" s="102"/>
      <c r="BY92" s="102"/>
      <c r="BZ92" s="102"/>
      <c r="CA92" s="102"/>
      <c r="CB92" s="102"/>
      <c r="CC92" s="102"/>
    </row>
    <row r="93" spans="2:81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02"/>
      <c r="BW93" s="102"/>
      <c r="BX93" s="102"/>
      <c r="BY93" s="102"/>
      <c r="BZ93" s="102"/>
      <c r="CA93" s="102"/>
      <c r="CB93" s="102"/>
      <c r="CC93" s="102"/>
    </row>
    <row r="94" spans="2:81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02"/>
      <c r="BW94" s="102"/>
      <c r="BX94" s="102"/>
      <c r="BY94" s="102"/>
      <c r="BZ94" s="102"/>
      <c r="CA94" s="102"/>
      <c r="CB94" s="102"/>
      <c r="CC94" s="102"/>
    </row>
    <row r="95" spans="2:81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02"/>
      <c r="BW95" s="102"/>
      <c r="BX95" s="102"/>
      <c r="BY95" s="102"/>
      <c r="BZ95" s="102"/>
      <c r="CA95" s="102"/>
      <c r="CB95" s="102"/>
      <c r="CC95" s="102"/>
    </row>
    <row r="96" spans="2:81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</row>
    <row r="97" spans="2:81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  <c r="BW97" s="102"/>
      <c r="BX97" s="102"/>
      <c r="BY97" s="102"/>
      <c r="BZ97" s="102"/>
      <c r="CA97" s="102"/>
      <c r="CB97" s="102"/>
      <c r="CC97" s="102"/>
    </row>
    <row r="98" spans="2:81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</row>
    <row r="99" spans="2:81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  <c r="BW99" s="102"/>
      <c r="BX99" s="102"/>
      <c r="BY99" s="102"/>
      <c r="BZ99" s="102"/>
      <c r="CA99" s="102"/>
      <c r="CB99" s="102"/>
      <c r="CC99" s="102"/>
    </row>
    <row r="100" spans="2:8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  <c r="BS100" s="102"/>
      <c r="BT100" s="102"/>
      <c r="BU100" s="102"/>
      <c r="BV100" s="102"/>
      <c r="BW100" s="102"/>
      <c r="BX100" s="102"/>
      <c r="BY100" s="102"/>
      <c r="BZ100" s="102"/>
      <c r="CA100" s="102"/>
      <c r="CB100" s="102"/>
      <c r="CC100" s="102"/>
    </row>
    <row r="101" spans="2:8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102"/>
      <c r="BX101" s="102"/>
      <c r="BY101" s="102"/>
      <c r="BZ101" s="102"/>
      <c r="CA101" s="102"/>
      <c r="CB101" s="102"/>
      <c r="CC101" s="102"/>
    </row>
    <row r="102" spans="2:8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  <c r="BS102" s="102"/>
      <c r="BT102" s="102"/>
      <c r="BU102" s="102"/>
      <c r="BV102" s="102"/>
      <c r="BW102" s="102"/>
      <c r="BX102" s="102"/>
      <c r="BY102" s="102"/>
      <c r="BZ102" s="102"/>
      <c r="CA102" s="102"/>
      <c r="CB102" s="102"/>
      <c r="CC102" s="102"/>
    </row>
    <row r="103" spans="2:8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102"/>
      <c r="BT103" s="102"/>
      <c r="BU103" s="102"/>
      <c r="BV103" s="102"/>
      <c r="BW103" s="102"/>
      <c r="BX103" s="102"/>
      <c r="BY103" s="102"/>
      <c r="BZ103" s="102"/>
      <c r="CA103" s="102"/>
      <c r="CB103" s="102"/>
      <c r="CC103" s="102"/>
    </row>
    <row r="104" spans="2:8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  <c r="BS104" s="102"/>
      <c r="BT104" s="102"/>
      <c r="BU104" s="102"/>
      <c r="BV104" s="102"/>
      <c r="BW104" s="102"/>
      <c r="BX104" s="102"/>
      <c r="BY104" s="102"/>
      <c r="BZ104" s="102"/>
      <c r="CA104" s="102"/>
      <c r="CB104" s="102"/>
      <c r="CC104" s="102"/>
    </row>
    <row r="105" spans="2:8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  <c r="BV105" s="102"/>
      <c r="BW105" s="102"/>
      <c r="BX105" s="102"/>
      <c r="BY105" s="102"/>
      <c r="BZ105" s="102"/>
      <c r="CA105" s="102"/>
      <c r="CB105" s="102"/>
      <c r="CC105" s="102"/>
    </row>
    <row r="106" spans="2:8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</row>
    <row r="107" spans="2:8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/>
      <c r="BR107" s="102"/>
      <c r="BS107" s="102"/>
      <c r="BT107" s="102"/>
      <c r="BU107" s="102"/>
      <c r="BV107" s="102"/>
      <c r="BW107" s="102"/>
      <c r="BX107" s="102"/>
      <c r="BY107" s="102"/>
      <c r="BZ107" s="102"/>
      <c r="CA107" s="102"/>
      <c r="CB107" s="102"/>
      <c r="CC107" s="102"/>
    </row>
    <row r="108" spans="2:8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  <c r="BS108" s="102"/>
      <c r="BT108" s="102"/>
      <c r="BU108" s="102"/>
      <c r="BV108" s="102"/>
      <c r="BW108" s="102"/>
      <c r="BX108" s="102"/>
      <c r="BY108" s="102"/>
      <c r="BZ108" s="102"/>
      <c r="CA108" s="102"/>
      <c r="CB108" s="102"/>
      <c r="CC108" s="102"/>
    </row>
    <row r="109" spans="2:8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  <c r="BV109" s="102"/>
      <c r="BW109" s="102"/>
      <c r="BX109" s="102"/>
      <c r="BY109" s="102"/>
      <c r="BZ109" s="102"/>
      <c r="CA109" s="102"/>
      <c r="CB109" s="102"/>
      <c r="CC109" s="102"/>
    </row>
    <row r="110" spans="2:8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102"/>
      <c r="BX110" s="102"/>
      <c r="BY110" s="102"/>
      <c r="BZ110" s="102"/>
      <c r="CA110" s="102"/>
      <c r="CB110" s="102"/>
      <c r="CC110" s="102"/>
    </row>
    <row r="111" spans="2:8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</row>
    <row r="112" spans="2:8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</row>
    <row r="113" spans="2:8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102"/>
      <c r="BX113" s="102"/>
      <c r="BY113" s="102"/>
      <c r="BZ113" s="102"/>
      <c r="CA113" s="102"/>
      <c r="CB113" s="102"/>
      <c r="CC113" s="102"/>
    </row>
    <row r="114" spans="2:8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02"/>
      <c r="CC114" s="102"/>
    </row>
    <row r="115" spans="2:8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  <c r="BZ115" s="102"/>
      <c r="CA115" s="102"/>
      <c r="CB115" s="102"/>
      <c r="CC115" s="102"/>
    </row>
    <row r="116" spans="2:8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  <c r="BS116" s="102"/>
      <c r="BT116" s="102"/>
      <c r="BU116" s="102"/>
      <c r="BV116" s="102"/>
      <c r="BW116" s="102"/>
      <c r="BX116" s="102"/>
      <c r="BY116" s="102"/>
      <c r="BZ116" s="102"/>
      <c r="CA116" s="102"/>
      <c r="CB116" s="102"/>
      <c r="CC116" s="102"/>
    </row>
    <row r="117" spans="2:8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</row>
    <row r="118" spans="2:8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  <c r="BV118" s="102"/>
      <c r="BW118" s="102"/>
      <c r="BX118" s="102"/>
      <c r="BY118" s="102"/>
      <c r="BZ118" s="102"/>
      <c r="CA118" s="102"/>
      <c r="CB118" s="102"/>
      <c r="CC118" s="102"/>
    </row>
    <row r="119" spans="2:8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  <c r="BS119" s="102"/>
      <c r="BT119" s="102"/>
      <c r="BU119" s="102"/>
      <c r="BV119" s="102"/>
      <c r="BW119" s="102"/>
      <c r="BX119" s="102"/>
      <c r="BY119" s="102"/>
      <c r="BZ119" s="102"/>
      <c r="CA119" s="102"/>
      <c r="CB119" s="102"/>
      <c r="CC119" s="102"/>
    </row>
    <row r="120" spans="2:81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2"/>
      <c r="BV120" s="102"/>
      <c r="BW120" s="102"/>
      <c r="BX120" s="102"/>
      <c r="BY120" s="102"/>
      <c r="BZ120" s="102"/>
      <c r="CA120" s="102"/>
      <c r="CB120" s="102"/>
      <c r="CC120" s="102"/>
    </row>
    <row r="121" spans="2:81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  <c r="BS121" s="102"/>
      <c r="BT121" s="102"/>
      <c r="BU121" s="102"/>
      <c r="BV121" s="102"/>
      <c r="BW121" s="102"/>
      <c r="BX121" s="102"/>
      <c r="BY121" s="102"/>
      <c r="BZ121" s="102"/>
      <c r="CA121" s="102"/>
      <c r="CB121" s="102"/>
      <c r="CC121" s="102"/>
    </row>
    <row r="122" spans="2:81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</row>
    <row r="123" spans="2:81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  <c r="BS123" s="102"/>
      <c r="BT123" s="102"/>
      <c r="BU123" s="102"/>
      <c r="BV123" s="102"/>
      <c r="BW123" s="102"/>
      <c r="BX123" s="102"/>
      <c r="BY123" s="102"/>
      <c r="BZ123" s="102"/>
      <c r="CA123" s="102"/>
      <c r="CB123" s="102"/>
      <c r="CC123" s="102"/>
    </row>
    <row r="124" spans="2:81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02"/>
      <c r="BV124" s="102"/>
      <c r="BW124" s="102"/>
      <c r="BX124" s="102"/>
      <c r="BY124" s="102"/>
      <c r="BZ124" s="102"/>
      <c r="CA124" s="102"/>
      <c r="CB124" s="102"/>
      <c r="CC124" s="102"/>
    </row>
    <row r="125" spans="2:81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  <c r="BQ125" s="102"/>
      <c r="BR125" s="102"/>
      <c r="BS125" s="102"/>
      <c r="BT125" s="102"/>
      <c r="BU125" s="102"/>
      <c r="BV125" s="102"/>
      <c r="BW125" s="102"/>
      <c r="BX125" s="102"/>
      <c r="BY125" s="102"/>
      <c r="BZ125" s="102"/>
      <c r="CA125" s="102"/>
      <c r="CB125" s="102"/>
      <c r="CC125" s="102"/>
    </row>
    <row r="126" spans="2:81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102"/>
      <c r="BT126" s="102"/>
      <c r="BU126" s="102"/>
      <c r="BV126" s="102"/>
      <c r="BW126" s="102"/>
      <c r="BX126" s="102"/>
      <c r="BY126" s="102"/>
      <c r="BZ126" s="102"/>
      <c r="CA126" s="102"/>
      <c r="CB126" s="102"/>
      <c r="CC126" s="102"/>
    </row>
    <row r="127" spans="2:81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  <c r="BQ127" s="102"/>
      <c r="BR127" s="102"/>
      <c r="BS127" s="102"/>
      <c r="BT127" s="102"/>
      <c r="BU127" s="102"/>
      <c r="BV127" s="102"/>
      <c r="BW127" s="102"/>
      <c r="BX127" s="102"/>
      <c r="BY127" s="102"/>
      <c r="BZ127" s="102"/>
      <c r="CA127" s="102"/>
      <c r="CB127" s="102"/>
      <c r="CC127" s="102"/>
    </row>
    <row r="128" spans="2:81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</row>
    <row r="129" spans="2:81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  <c r="BQ129" s="102"/>
      <c r="BR129" s="102"/>
      <c r="BS129" s="102"/>
      <c r="BT129" s="102"/>
      <c r="BU129" s="102"/>
      <c r="BV129" s="102"/>
      <c r="BW129" s="102"/>
      <c r="BX129" s="102"/>
      <c r="BY129" s="102"/>
      <c r="BZ129" s="102"/>
      <c r="CA129" s="102"/>
      <c r="CB129" s="102"/>
      <c r="CC129" s="102"/>
    </row>
    <row r="130" spans="2:81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  <c r="BQ130" s="102"/>
      <c r="BR130" s="102"/>
      <c r="BS130" s="102"/>
      <c r="BT130" s="102"/>
      <c r="BU130" s="102"/>
      <c r="BV130" s="102"/>
      <c r="BW130" s="102"/>
      <c r="BX130" s="102"/>
      <c r="BY130" s="102"/>
      <c r="BZ130" s="102"/>
      <c r="CA130" s="102"/>
      <c r="CB130" s="102"/>
      <c r="CC130" s="102"/>
    </row>
    <row r="131" spans="2:81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102"/>
      <c r="BP131" s="102"/>
      <c r="BQ131" s="102"/>
      <c r="BR131" s="102"/>
      <c r="BS131" s="102"/>
      <c r="BT131" s="102"/>
      <c r="BU131" s="102"/>
      <c r="BV131" s="102"/>
      <c r="BW131" s="102"/>
      <c r="BX131" s="102"/>
      <c r="BY131" s="102"/>
      <c r="BZ131" s="102"/>
      <c r="CA131" s="102"/>
      <c r="CB131" s="102"/>
      <c r="CC131" s="102"/>
    </row>
    <row r="132" spans="2:81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  <c r="BH132" s="102"/>
      <c r="BI132" s="102"/>
      <c r="BJ132" s="102"/>
      <c r="BK132" s="102"/>
      <c r="BL132" s="102"/>
      <c r="BM132" s="102"/>
      <c r="BN132" s="102"/>
      <c r="BO132" s="102"/>
      <c r="BP132" s="102"/>
      <c r="BQ132" s="102"/>
      <c r="BR132" s="102"/>
      <c r="BS132" s="102"/>
      <c r="BT132" s="102"/>
      <c r="BU132" s="102"/>
      <c r="BV132" s="102"/>
      <c r="BW132" s="102"/>
      <c r="BX132" s="102"/>
      <c r="BY132" s="102"/>
      <c r="BZ132" s="102"/>
      <c r="CA132" s="102"/>
      <c r="CB132" s="102"/>
      <c r="CC132" s="102"/>
    </row>
    <row r="133" spans="2:81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  <c r="BN133" s="102"/>
      <c r="BO133" s="102"/>
      <c r="BP133" s="102"/>
      <c r="BQ133" s="102"/>
      <c r="BR133" s="102"/>
      <c r="BS133" s="102"/>
      <c r="BT133" s="102"/>
      <c r="BU133" s="102"/>
      <c r="BV133" s="102"/>
      <c r="BW133" s="102"/>
      <c r="BX133" s="102"/>
      <c r="BY133" s="102"/>
      <c r="BZ133" s="102"/>
      <c r="CA133" s="102"/>
      <c r="CB133" s="102"/>
      <c r="CC133" s="102"/>
    </row>
    <row r="134" spans="2:81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  <c r="BQ134" s="102"/>
      <c r="BR134" s="102"/>
      <c r="BS134" s="102"/>
      <c r="BT134" s="102"/>
      <c r="BU134" s="102"/>
      <c r="BV134" s="102"/>
      <c r="BW134" s="102"/>
      <c r="BX134" s="102"/>
      <c r="BY134" s="102"/>
      <c r="BZ134" s="102"/>
      <c r="CA134" s="102"/>
      <c r="CB134" s="102"/>
      <c r="CC134" s="102"/>
    </row>
    <row r="135" spans="2:81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  <c r="BN135" s="102"/>
      <c r="BO135" s="102"/>
      <c r="BP135" s="102"/>
      <c r="BQ135" s="102"/>
      <c r="BR135" s="102"/>
      <c r="BS135" s="102"/>
      <c r="BT135" s="102"/>
      <c r="BU135" s="102"/>
      <c r="BV135" s="102"/>
      <c r="BW135" s="102"/>
      <c r="BX135" s="102"/>
      <c r="BY135" s="102"/>
      <c r="BZ135" s="102"/>
      <c r="CA135" s="102"/>
      <c r="CB135" s="102"/>
      <c r="CC135" s="102"/>
    </row>
    <row r="136" spans="2:81"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  <c r="BN136" s="102"/>
      <c r="BO136" s="102"/>
      <c r="BP136" s="102"/>
      <c r="BQ136" s="102"/>
      <c r="BR136" s="102"/>
      <c r="BS136" s="102"/>
      <c r="BT136" s="102"/>
      <c r="BU136" s="102"/>
      <c r="BV136" s="102"/>
      <c r="BW136" s="102"/>
      <c r="BX136" s="102"/>
      <c r="BY136" s="102"/>
      <c r="BZ136" s="102"/>
      <c r="CA136" s="102"/>
      <c r="CB136" s="102"/>
      <c r="CC136" s="102"/>
    </row>
    <row r="137" spans="2:81"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  <c r="BS137" s="102"/>
      <c r="BT137" s="102"/>
      <c r="BU137" s="102"/>
      <c r="BV137" s="102"/>
      <c r="BW137" s="102"/>
      <c r="BX137" s="102"/>
      <c r="BY137" s="102"/>
      <c r="BZ137" s="102"/>
      <c r="CA137" s="102"/>
      <c r="CB137" s="102"/>
      <c r="CC137" s="102"/>
    </row>
    <row r="138" spans="2:81"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  <c r="BQ138" s="102"/>
      <c r="BR138" s="102"/>
      <c r="BS138" s="102"/>
      <c r="BT138" s="102"/>
      <c r="BU138" s="102"/>
      <c r="BV138" s="102"/>
      <c r="BW138" s="102"/>
      <c r="BX138" s="102"/>
      <c r="BY138" s="102"/>
      <c r="BZ138" s="102"/>
      <c r="CA138" s="102"/>
      <c r="CB138" s="102"/>
      <c r="CC138" s="102"/>
    </row>
    <row r="139" spans="2:81"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</row>
    <row r="140" spans="2:81"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  <c r="BN140" s="102"/>
      <c r="BO140" s="102"/>
      <c r="BP140" s="102"/>
      <c r="BQ140" s="102"/>
      <c r="BR140" s="102"/>
      <c r="BS140" s="102"/>
      <c r="BT140" s="102"/>
      <c r="BU140" s="102"/>
      <c r="BV140" s="102"/>
      <c r="BW140" s="102"/>
      <c r="BX140" s="102"/>
      <c r="BY140" s="102"/>
      <c r="BZ140" s="102"/>
      <c r="CA140" s="102"/>
      <c r="CB140" s="102"/>
      <c r="CC140" s="102"/>
    </row>
    <row r="141" spans="2:81"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  <c r="BH141" s="102"/>
      <c r="BI141" s="102"/>
      <c r="BJ141" s="102"/>
      <c r="BK141" s="102"/>
      <c r="BL141" s="102"/>
      <c r="BM141" s="102"/>
      <c r="BN141" s="102"/>
      <c r="BO141" s="102"/>
      <c r="BP141" s="102"/>
      <c r="BQ141" s="102"/>
      <c r="BR141" s="102"/>
      <c r="BS141" s="102"/>
      <c r="BT141" s="102"/>
      <c r="BU141" s="102"/>
      <c r="BV141" s="102"/>
      <c r="BW141" s="102"/>
      <c r="BX141" s="102"/>
      <c r="BY141" s="102"/>
      <c r="BZ141" s="102"/>
      <c r="CA141" s="102"/>
      <c r="CB141" s="102"/>
      <c r="CC141" s="102"/>
    </row>
    <row r="142" spans="2:81"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  <c r="BH142" s="102"/>
      <c r="BI142" s="102"/>
      <c r="BJ142" s="102"/>
      <c r="BK142" s="102"/>
      <c r="BL142" s="102"/>
      <c r="BM142" s="102"/>
      <c r="BN142" s="102"/>
      <c r="BO142" s="102"/>
      <c r="BP142" s="102"/>
      <c r="BQ142" s="102"/>
      <c r="BR142" s="102"/>
      <c r="BS142" s="102"/>
      <c r="BT142" s="102"/>
      <c r="BU142" s="102"/>
      <c r="BV142" s="102"/>
      <c r="BW142" s="102"/>
      <c r="BX142" s="102"/>
      <c r="BY142" s="102"/>
      <c r="BZ142" s="102"/>
      <c r="CA142" s="102"/>
      <c r="CB142" s="102"/>
      <c r="CC142" s="102"/>
    </row>
    <row r="143" spans="2:81"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  <c r="BQ143" s="102"/>
      <c r="BR143" s="102"/>
      <c r="BS143" s="102"/>
      <c r="BT143" s="102"/>
      <c r="BU143" s="102"/>
      <c r="BV143" s="102"/>
      <c r="BW143" s="102"/>
      <c r="BX143" s="102"/>
      <c r="BY143" s="102"/>
      <c r="BZ143" s="102"/>
      <c r="CA143" s="102"/>
      <c r="CB143" s="102"/>
      <c r="CC143" s="102"/>
    </row>
    <row r="144" spans="2:81"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  <c r="BH144" s="102"/>
      <c r="BI144" s="102"/>
      <c r="BJ144" s="102"/>
      <c r="BK144" s="102"/>
      <c r="BL144" s="102"/>
      <c r="BM144" s="102"/>
      <c r="BN144" s="102"/>
      <c r="BO144" s="102"/>
      <c r="BP144" s="102"/>
      <c r="BQ144" s="102"/>
      <c r="BR144" s="102"/>
      <c r="BS144" s="102"/>
      <c r="BT144" s="102"/>
      <c r="BU144" s="102"/>
      <c r="BV144" s="102"/>
      <c r="BW144" s="102"/>
      <c r="BX144" s="102"/>
      <c r="BY144" s="102"/>
      <c r="BZ144" s="102"/>
      <c r="CA144" s="102"/>
      <c r="CB144" s="102"/>
      <c r="CC144" s="102"/>
    </row>
    <row r="145" spans="2:81"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  <c r="BQ145" s="102"/>
      <c r="BR145" s="102"/>
      <c r="BS145" s="102"/>
      <c r="BT145" s="102"/>
      <c r="BU145" s="102"/>
      <c r="BV145" s="102"/>
      <c r="BW145" s="102"/>
      <c r="BX145" s="102"/>
      <c r="BY145" s="102"/>
      <c r="BZ145" s="102"/>
      <c r="CA145" s="102"/>
      <c r="CB145" s="102"/>
      <c r="CC145" s="102"/>
    </row>
    <row r="146" spans="2:81"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  <c r="BN146" s="102"/>
      <c r="BO146" s="102"/>
      <c r="BP146" s="102"/>
      <c r="BQ146" s="102"/>
      <c r="BR146" s="102"/>
      <c r="BS146" s="102"/>
      <c r="BT146" s="102"/>
      <c r="BU146" s="102"/>
      <c r="BV146" s="102"/>
      <c r="BW146" s="102"/>
      <c r="BX146" s="102"/>
      <c r="BY146" s="102"/>
      <c r="BZ146" s="102"/>
      <c r="CA146" s="102"/>
      <c r="CB146" s="102"/>
      <c r="CC146" s="102"/>
    </row>
    <row r="147" spans="2:81"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  <c r="BH147" s="102"/>
      <c r="BI147" s="102"/>
      <c r="BJ147" s="102"/>
      <c r="BK147" s="102"/>
      <c r="BL147" s="102"/>
      <c r="BM147" s="102"/>
      <c r="BN147" s="102"/>
      <c r="BO147" s="102"/>
      <c r="BP147" s="102"/>
      <c r="BQ147" s="102"/>
      <c r="BR147" s="102"/>
      <c r="BS147" s="102"/>
      <c r="BT147" s="102"/>
      <c r="BU147" s="102"/>
      <c r="BV147" s="102"/>
      <c r="BW147" s="102"/>
      <c r="BX147" s="102"/>
      <c r="BY147" s="102"/>
      <c r="BZ147" s="102"/>
      <c r="CA147" s="102"/>
      <c r="CB147" s="102"/>
      <c r="CC147" s="102"/>
    </row>
    <row r="148" spans="2:81"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  <c r="BH148" s="102"/>
      <c r="BI148" s="102"/>
      <c r="BJ148" s="102"/>
      <c r="BK148" s="102"/>
      <c r="BL148" s="102"/>
      <c r="BM148" s="102"/>
      <c r="BN148" s="102"/>
      <c r="BO148" s="102"/>
      <c r="BP148" s="102"/>
      <c r="BQ148" s="102"/>
      <c r="BR148" s="102"/>
      <c r="BS148" s="102"/>
      <c r="BT148" s="102"/>
      <c r="BU148" s="102"/>
      <c r="BV148" s="102"/>
      <c r="BW148" s="102"/>
      <c r="BX148" s="102"/>
      <c r="BY148" s="102"/>
      <c r="BZ148" s="102"/>
      <c r="CA148" s="102"/>
      <c r="CB148" s="102"/>
      <c r="CC148" s="102"/>
    </row>
    <row r="149" spans="2:81"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102"/>
      <c r="BP149" s="102"/>
      <c r="BQ149" s="102"/>
      <c r="BR149" s="102"/>
      <c r="BS149" s="102"/>
      <c r="BT149" s="102"/>
      <c r="BU149" s="102"/>
      <c r="BV149" s="102"/>
      <c r="BW149" s="102"/>
      <c r="BX149" s="102"/>
      <c r="BY149" s="102"/>
      <c r="BZ149" s="102"/>
      <c r="CA149" s="102"/>
      <c r="CB149" s="102"/>
      <c r="CC149" s="102"/>
    </row>
    <row r="150" spans="2:81"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2"/>
      <c r="BB150" s="102"/>
      <c r="BC150" s="102"/>
      <c r="BD150" s="102"/>
      <c r="BE150" s="102"/>
      <c r="BF150" s="102"/>
      <c r="BG150" s="102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</row>
    <row r="151" spans="2:81"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  <c r="BH151" s="102"/>
      <c r="BI151" s="102"/>
      <c r="BJ151" s="102"/>
      <c r="BK151" s="102"/>
      <c r="BL151" s="102"/>
      <c r="BM151" s="102"/>
      <c r="BN151" s="102"/>
      <c r="BO151" s="102"/>
      <c r="BP151" s="102"/>
      <c r="BQ151" s="102"/>
      <c r="BR151" s="102"/>
      <c r="BS151" s="102"/>
      <c r="BT151" s="102"/>
      <c r="BU151" s="102"/>
      <c r="BV151" s="102"/>
      <c r="BW151" s="102"/>
      <c r="BX151" s="102"/>
      <c r="BY151" s="102"/>
      <c r="BZ151" s="102"/>
      <c r="CA151" s="102"/>
      <c r="CB151" s="102"/>
      <c r="CC151" s="102"/>
    </row>
    <row r="152" spans="2:81"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  <c r="BH152" s="102"/>
      <c r="BI152" s="102"/>
      <c r="BJ152" s="102"/>
      <c r="BK152" s="102"/>
      <c r="BL152" s="102"/>
      <c r="BM152" s="102"/>
      <c r="BN152" s="102"/>
      <c r="BO152" s="102"/>
      <c r="BP152" s="102"/>
      <c r="BQ152" s="102"/>
      <c r="BR152" s="102"/>
      <c r="BS152" s="102"/>
      <c r="BT152" s="102"/>
      <c r="BU152" s="102"/>
      <c r="BV152" s="102"/>
      <c r="BW152" s="102"/>
      <c r="BX152" s="102"/>
      <c r="BY152" s="102"/>
      <c r="BZ152" s="102"/>
      <c r="CA152" s="102"/>
      <c r="CB152" s="102"/>
      <c r="CC152" s="102"/>
    </row>
    <row r="153" spans="2:81"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  <c r="BH153" s="102"/>
      <c r="BI153" s="102"/>
      <c r="BJ153" s="102"/>
      <c r="BK153" s="102"/>
      <c r="BL153" s="102"/>
      <c r="BM153" s="102"/>
      <c r="BN153" s="102"/>
      <c r="BO153" s="102"/>
      <c r="BP153" s="102"/>
      <c r="BQ153" s="102"/>
      <c r="BR153" s="102"/>
      <c r="BS153" s="102"/>
      <c r="BT153" s="102"/>
      <c r="BU153" s="102"/>
      <c r="BV153" s="102"/>
      <c r="BW153" s="102"/>
      <c r="BX153" s="102"/>
      <c r="BY153" s="102"/>
      <c r="BZ153" s="102"/>
      <c r="CA153" s="102"/>
      <c r="CB153" s="102"/>
      <c r="CC153" s="102"/>
    </row>
    <row r="154" spans="2:81"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  <c r="BQ154" s="10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</row>
    <row r="155" spans="2:81"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102"/>
      <c r="BK155" s="102"/>
      <c r="BL155" s="102"/>
      <c r="BM155" s="102"/>
      <c r="BN155" s="102"/>
      <c r="BO155" s="102"/>
      <c r="BP155" s="102"/>
      <c r="BQ155" s="102"/>
      <c r="BR155" s="10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2"/>
    </row>
    <row r="156" spans="2:81"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  <c r="BH156" s="102"/>
      <c r="BI156" s="102"/>
      <c r="BJ156" s="102"/>
      <c r="BK156" s="102"/>
      <c r="BL156" s="102"/>
      <c r="BM156" s="102"/>
      <c r="BN156" s="102"/>
      <c r="BO156" s="102"/>
      <c r="BP156" s="102"/>
      <c r="BQ156" s="102"/>
      <c r="BR156" s="102"/>
      <c r="BS156" s="102"/>
      <c r="BT156" s="102"/>
      <c r="BU156" s="102"/>
      <c r="BV156" s="102"/>
      <c r="BW156" s="102"/>
      <c r="BX156" s="102"/>
      <c r="BY156" s="102"/>
      <c r="BZ156" s="102"/>
      <c r="CA156" s="102"/>
      <c r="CB156" s="102"/>
      <c r="CC156" s="102"/>
    </row>
    <row r="157" spans="2:81"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  <c r="BH157" s="102"/>
      <c r="BI157" s="102"/>
      <c r="BJ157" s="102"/>
      <c r="BK157" s="102"/>
      <c r="BL157" s="102"/>
      <c r="BM157" s="102"/>
      <c r="BN157" s="102"/>
      <c r="BO157" s="102"/>
      <c r="BP157" s="102"/>
      <c r="BQ157" s="102"/>
      <c r="BR157" s="102"/>
      <c r="BS157" s="102"/>
      <c r="BT157" s="102"/>
      <c r="BU157" s="102"/>
      <c r="BV157" s="102"/>
      <c r="BW157" s="102"/>
      <c r="BX157" s="102"/>
      <c r="BY157" s="102"/>
      <c r="BZ157" s="102"/>
      <c r="CA157" s="102"/>
      <c r="CB157" s="102"/>
      <c r="CC157" s="102"/>
    </row>
    <row r="158" spans="2:81"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  <c r="BH158" s="102"/>
      <c r="BI158" s="102"/>
      <c r="BJ158" s="102"/>
      <c r="BK158" s="102"/>
      <c r="BL158" s="102"/>
      <c r="BM158" s="102"/>
      <c r="BN158" s="102"/>
      <c r="BO158" s="102"/>
      <c r="BP158" s="102"/>
      <c r="BQ158" s="102"/>
      <c r="BR158" s="102"/>
      <c r="BS158" s="102"/>
      <c r="BT158" s="102"/>
      <c r="BU158" s="102"/>
      <c r="BV158" s="102"/>
      <c r="BW158" s="102"/>
      <c r="BX158" s="102"/>
      <c r="BY158" s="102"/>
      <c r="BZ158" s="102"/>
      <c r="CA158" s="102"/>
      <c r="CB158" s="102"/>
      <c r="CC158" s="102"/>
    </row>
    <row r="159" spans="2:81"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102"/>
      <c r="BK159" s="102"/>
      <c r="BL159" s="102"/>
      <c r="BM159" s="102"/>
      <c r="BN159" s="102"/>
      <c r="BO159" s="102"/>
      <c r="BP159" s="102"/>
      <c r="BQ159" s="102"/>
      <c r="BR159" s="10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2"/>
    </row>
    <row r="160" spans="2:81"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  <c r="BQ160" s="102"/>
      <c r="BR160" s="10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2"/>
    </row>
    <row r="161" spans="2:81"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102"/>
      <c r="BK161" s="102"/>
      <c r="BL161" s="102"/>
      <c r="BM161" s="102"/>
      <c r="BN161" s="102"/>
      <c r="BO161" s="102"/>
      <c r="BP161" s="102"/>
      <c r="BQ161" s="102"/>
      <c r="BR161" s="10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2"/>
    </row>
    <row r="162" spans="2:81"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102"/>
      <c r="BK162" s="102"/>
      <c r="BL162" s="102"/>
      <c r="BM162" s="102"/>
      <c r="BN162" s="102"/>
      <c r="BO162" s="102"/>
      <c r="BP162" s="102"/>
      <c r="BQ162" s="102"/>
      <c r="BR162" s="10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2"/>
    </row>
    <row r="163" spans="2:81"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  <c r="BH163" s="102"/>
      <c r="BI163" s="102"/>
      <c r="BJ163" s="102"/>
      <c r="BK163" s="102"/>
      <c r="BL163" s="102"/>
      <c r="BM163" s="102"/>
      <c r="BN163" s="102"/>
      <c r="BO163" s="102"/>
      <c r="BP163" s="102"/>
      <c r="BQ163" s="102"/>
      <c r="BR163" s="102"/>
      <c r="BS163" s="102"/>
      <c r="BT163" s="102"/>
      <c r="BU163" s="102"/>
      <c r="BV163" s="102"/>
      <c r="BW163" s="102"/>
      <c r="BX163" s="102"/>
      <c r="BY163" s="102"/>
      <c r="BZ163" s="102"/>
      <c r="CA163" s="102"/>
      <c r="CB163" s="102"/>
      <c r="CC163" s="102"/>
    </row>
    <row r="164" spans="2:81"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  <c r="BH164" s="102"/>
      <c r="BI164" s="102"/>
      <c r="BJ164" s="102"/>
      <c r="BK164" s="102"/>
      <c r="BL164" s="102"/>
      <c r="BM164" s="102"/>
      <c r="BN164" s="102"/>
      <c r="BO164" s="102"/>
      <c r="BP164" s="102"/>
      <c r="BQ164" s="102"/>
      <c r="BR164" s="102"/>
      <c r="BS164" s="102"/>
      <c r="BT164" s="102"/>
      <c r="BU164" s="102"/>
      <c r="BV164" s="102"/>
      <c r="BW164" s="102"/>
      <c r="BX164" s="102"/>
      <c r="BY164" s="102"/>
      <c r="BZ164" s="102"/>
      <c r="CA164" s="102"/>
      <c r="CB164" s="102"/>
      <c r="CC164" s="102"/>
    </row>
    <row r="165" spans="2:81"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  <c r="BH165" s="102"/>
      <c r="BI165" s="102"/>
      <c r="BJ165" s="102"/>
      <c r="BK165" s="102"/>
      <c r="BL165" s="102"/>
      <c r="BM165" s="102"/>
      <c r="BN165" s="102"/>
      <c r="BO165" s="102"/>
      <c r="BP165" s="102"/>
      <c r="BQ165" s="102"/>
      <c r="BR165" s="102"/>
      <c r="BS165" s="102"/>
      <c r="BT165" s="102"/>
      <c r="BU165" s="102"/>
      <c r="BV165" s="102"/>
      <c r="BW165" s="102"/>
      <c r="BX165" s="102"/>
      <c r="BY165" s="102"/>
      <c r="BZ165" s="102"/>
      <c r="CA165" s="102"/>
      <c r="CB165" s="102"/>
      <c r="CC165" s="102"/>
    </row>
    <row r="166" spans="2:81"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  <c r="BH166" s="102"/>
      <c r="BI166" s="102"/>
      <c r="BJ166" s="102"/>
      <c r="BK166" s="102"/>
      <c r="BL166" s="102"/>
      <c r="BM166" s="102"/>
      <c r="BN166" s="102"/>
      <c r="BO166" s="102"/>
      <c r="BP166" s="102"/>
      <c r="BQ166" s="102"/>
      <c r="BR166" s="102"/>
      <c r="BS166" s="102"/>
      <c r="BT166" s="102"/>
      <c r="BU166" s="102"/>
      <c r="BV166" s="102"/>
      <c r="BW166" s="102"/>
      <c r="BX166" s="102"/>
      <c r="BY166" s="102"/>
      <c r="BZ166" s="102"/>
      <c r="CA166" s="102"/>
      <c r="CB166" s="102"/>
      <c r="CC166" s="102"/>
    </row>
    <row r="167" spans="2:81"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102"/>
      <c r="BK167" s="102"/>
      <c r="BL167" s="102"/>
      <c r="BM167" s="102"/>
      <c r="BN167" s="102"/>
      <c r="BO167" s="102"/>
      <c r="BP167" s="102"/>
      <c r="BQ167" s="10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</row>
    <row r="168" spans="2:81"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102"/>
      <c r="BK168" s="102"/>
      <c r="BL168" s="102"/>
      <c r="BM168" s="102"/>
      <c r="BN168" s="102"/>
      <c r="BO168" s="102"/>
      <c r="BP168" s="102"/>
      <c r="BQ168" s="10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</row>
    <row r="169" spans="2:81"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102"/>
      <c r="BK169" s="102"/>
      <c r="BL169" s="102"/>
      <c r="BM169" s="102"/>
      <c r="BN169" s="102"/>
      <c r="BO169" s="102"/>
      <c r="BP169" s="102"/>
      <c r="BQ169" s="102"/>
      <c r="BR169" s="10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2"/>
    </row>
    <row r="170" spans="2:81"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102"/>
      <c r="BK170" s="102"/>
      <c r="BL170" s="102"/>
      <c r="BM170" s="102"/>
      <c r="BN170" s="102"/>
      <c r="BO170" s="102"/>
      <c r="BP170" s="102"/>
      <c r="BQ170" s="10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</row>
    <row r="171" spans="2:81"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02"/>
      <c r="BE171" s="102"/>
      <c r="BF171" s="102"/>
      <c r="BG171" s="102"/>
      <c r="BH171" s="102"/>
      <c r="BI171" s="102"/>
      <c r="BJ171" s="102"/>
      <c r="BK171" s="102"/>
      <c r="BL171" s="102"/>
      <c r="BM171" s="102"/>
      <c r="BN171" s="102"/>
      <c r="BO171" s="102"/>
      <c r="BP171" s="102"/>
      <c r="BQ171" s="102"/>
      <c r="BR171" s="102"/>
      <c r="BS171" s="102"/>
      <c r="BT171" s="102"/>
      <c r="BU171" s="102"/>
      <c r="BV171" s="102"/>
      <c r="BW171" s="102"/>
      <c r="BX171" s="102"/>
      <c r="BY171" s="102"/>
      <c r="BZ171" s="102"/>
      <c r="CA171" s="102"/>
      <c r="CB171" s="102"/>
      <c r="CC171" s="102"/>
    </row>
    <row r="172" spans="2:81"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02"/>
      <c r="BE172" s="102"/>
      <c r="BF172" s="102"/>
      <c r="BG172" s="102"/>
      <c r="BH172" s="102"/>
      <c r="BI172" s="102"/>
      <c r="BJ172" s="102"/>
      <c r="BK172" s="102"/>
      <c r="BL172" s="102"/>
      <c r="BM172" s="102"/>
      <c r="BN172" s="102"/>
      <c r="BO172" s="102"/>
      <c r="BP172" s="102"/>
      <c r="BQ172" s="102"/>
      <c r="BR172" s="102"/>
      <c r="BS172" s="102"/>
      <c r="BT172" s="102"/>
      <c r="BU172" s="102"/>
      <c r="BV172" s="102"/>
      <c r="BW172" s="102"/>
      <c r="BX172" s="102"/>
      <c r="BY172" s="102"/>
      <c r="BZ172" s="102"/>
      <c r="CA172" s="102"/>
      <c r="CB172" s="102"/>
      <c r="CC172" s="102"/>
    </row>
    <row r="173" spans="2:81"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02"/>
      <c r="BE173" s="102"/>
      <c r="BF173" s="102"/>
      <c r="BG173" s="102"/>
      <c r="BH173" s="102"/>
      <c r="BI173" s="102"/>
      <c r="BJ173" s="102"/>
      <c r="BK173" s="102"/>
      <c r="BL173" s="102"/>
      <c r="BM173" s="102"/>
      <c r="BN173" s="102"/>
      <c r="BO173" s="102"/>
      <c r="BP173" s="102"/>
      <c r="BQ173" s="102"/>
      <c r="BR173" s="102"/>
      <c r="BS173" s="102"/>
      <c r="BT173" s="102"/>
      <c r="BU173" s="102"/>
      <c r="BV173" s="102"/>
      <c r="BW173" s="102"/>
      <c r="BX173" s="102"/>
      <c r="BY173" s="102"/>
      <c r="BZ173" s="102"/>
      <c r="CA173" s="102"/>
      <c r="CB173" s="102"/>
      <c r="CC173" s="102"/>
    </row>
    <row r="174" spans="2:81"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102"/>
      <c r="BJ174" s="102"/>
      <c r="BK174" s="102"/>
      <c r="BL174" s="102"/>
      <c r="BM174" s="102"/>
      <c r="BN174" s="102"/>
      <c r="BO174" s="102"/>
      <c r="BP174" s="102"/>
      <c r="BQ174" s="102"/>
      <c r="BR174" s="10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2"/>
    </row>
    <row r="175" spans="2:81"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102"/>
      <c r="BJ175" s="102"/>
      <c r="BK175" s="102"/>
      <c r="BL175" s="102"/>
      <c r="BM175" s="102"/>
      <c r="BN175" s="102"/>
      <c r="BO175" s="102"/>
      <c r="BP175" s="102"/>
      <c r="BQ175" s="102"/>
      <c r="BR175" s="10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2"/>
    </row>
    <row r="176" spans="2:81"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  <c r="BE176" s="102"/>
      <c r="BF176" s="102"/>
      <c r="BG176" s="102"/>
      <c r="BH176" s="102"/>
      <c r="BI176" s="102"/>
      <c r="BJ176" s="102"/>
      <c r="BK176" s="102"/>
      <c r="BL176" s="102"/>
      <c r="BM176" s="102"/>
      <c r="BN176" s="102"/>
      <c r="BO176" s="102"/>
      <c r="BP176" s="102"/>
      <c r="BQ176" s="102"/>
      <c r="BR176" s="102"/>
      <c r="BS176" s="102"/>
      <c r="BT176" s="102"/>
      <c r="BU176" s="102"/>
      <c r="BV176" s="102"/>
      <c r="BW176" s="102"/>
      <c r="BX176" s="102"/>
      <c r="BY176" s="102"/>
      <c r="BZ176" s="102"/>
      <c r="CA176" s="102"/>
      <c r="CB176" s="102"/>
      <c r="CC176" s="102"/>
    </row>
    <row r="177" spans="2:81"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102"/>
      <c r="BJ177" s="102"/>
      <c r="BK177" s="102"/>
      <c r="BL177" s="102"/>
      <c r="BM177" s="102"/>
      <c r="BN177" s="102"/>
      <c r="BO177" s="102"/>
      <c r="BP177" s="102"/>
      <c r="BQ177" s="102"/>
      <c r="BR177" s="10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2"/>
    </row>
    <row r="178" spans="2:81"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  <c r="BE178" s="102"/>
      <c r="BF178" s="102"/>
      <c r="BG178" s="102"/>
      <c r="BH178" s="102"/>
      <c r="BI178" s="102"/>
      <c r="BJ178" s="102"/>
      <c r="BK178" s="102"/>
      <c r="BL178" s="102"/>
      <c r="BM178" s="102"/>
      <c r="BN178" s="102"/>
      <c r="BO178" s="102"/>
      <c r="BP178" s="102"/>
      <c r="BQ178" s="102"/>
      <c r="BR178" s="102"/>
      <c r="BS178" s="102"/>
      <c r="BT178" s="102"/>
      <c r="BU178" s="102"/>
      <c r="BV178" s="102"/>
      <c r="BW178" s="102"/>
      <c r="BX178" s="102"/>
      <c r="BY178" s="102"/>
      <c r="BZ178" s="102"/>
      <c r="CA178" s="102"/>
      <c r="CB178" s="102"/>
      <c r="CC178" s="102"/>
    </row>
    <row r="179" spans="2:81"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  <c r="BE179" s="102"/>
      <c r="BF179" s="102"/>
      <c r="BG179" s="102"/>
      <c r="BH179" s="102"/>
      <c r="BI179" s="102"/>
      <c r="BJ179" s="102"/>
      <c r="BK179" s="102"/>
      <c r="BL179" s="102"/>
      <c r="BM179" s="102"/>
      <c r="BN179" s="102"/>
      <c r="BO179" s="102"/>
      <c r="BP179" s="102"/>
      <c r="BQ179" s="102"/>
      <c r="BR179" s="102"/>
      <c r="BS179" s="102"/>
      <c r="BT179" s="102"/>
      <c r="BU179" s="102"/>
      <c r="BV179" s="102"/>
      <c r="BW179" s="102"/>
      <c r="BX179" s="102"/>
      <c r="BY179" s="102"/>
      <c r="BZ179" s="102"/>
      <c r="CA179" s="102"/>
      <c r="CB179" s="102"/>
      <c r="CC179" s="102"/>
    </row>
    <row r="180" spans="2:81"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102"/>
      <c r="BJ180" s="102"/>
      <c r="BK180" s="102"/>
      <c r="BL180" s="102"/>
      <c r="BM180" s="102"/>
      <c r="BN180" s="102"/>
      <c r="BO180" s="102"/>
      <c r="BP180" s="102"/>
      <c r="BQ180" s="102"/>
      <c r="BR180" s="10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2"/>
    </row>
    <row r="181" spans="2:81"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102"/>
      <c r="BJ181" s="102"/>
      <c r="BK181" s="102"/>
      <c r="BL181" s="102"/>
      <c r="BM181" s="102"/>
      <c r="BN181" s="102"/>
      <c r="BO181" s="102"/>
      <c r="BP181" s="102"/>
      <c r="BQ181" s="102"/>
      <c r="BR181" s="10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2"/>
    </row>
    <row r="182" spans="2:81"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  <c r="BJ182" s="102"/>
      <c r="BK182" s="102"/>
      <c r="BL182" s="102"/>
      <c r="BM182" s="102"/>
      <c r="BN182" s="102"/>
      <c r="BO182" s="102"/>
      <c r="BP182" s="102"/>
      <c r="BQ182" s="102"/>
      <c r="BR182" s="10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2"/>
    </row>
    <row r="183" spans="2:81"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  <c r="BJ183" s="102"/>
      <c r="BK183" s="102"/>
      <c r="BL183" s="102"/>
      <c r="BM183" s="102"/>
      <c r="BN183" s="102"/>
      <c r="BO183" s="102"/>
      <c r="BP183" s="102"/>
      <c r="BQ183" s="102"/>
      <c r="BR183" s="10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2"/>
    </row>
    <row r="184" spans="2:81"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102"/>
      <c r="BJ184" s="102"/>
      <c r="BK184" s="102"/>
      <c r="BL184" s="102"/>
      <c r="BM184" s="102"/>
      <c r="BN184" s="102"/>
      <c r="BO184" s="102"/>
      <c r="BP184" s="102"/>
      <c r="BQ184" s="102"/>
      <c r="BR184" s="10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2"/>
    </row>
    <row r="185" spans="2:81"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  <c r="AY185" s="102"/>
      <c r="AZ185" s="102"/>
      <c r="BA185" s="102"/>
      <c r="BB185" s="102"/>
      <c r="BC185" s="102"/>
      <c r="BD185" s="102"/>
      <c r="BE185" s="102"/>
      <c r="BF185" s="102"/>
      <c r="BG185" s="102"/>
      <c r="BH185" s="102"/>
      <c r="BI185" s="102"/>
      <c r="BJ185" s="102"/>
      <c r="BK185" s="102"/>
      <c r="BL185" s="102"/>
      <c r="BM185" s="102"/>
      <c r="BN185" s="102"/>
      <c r="BO185" s="102"/>
      <c r="BP185" s="102"/>
      <c r="BQ185" s="102"/>
      <c r="BR185" s="102"/>
      <c r="BS185" s="102"/>
      <c r="BT185" s="102"/>
      <c r="BU185" s="102"/>
      <c r="BV185" s="102"/>
      <c r="BW185" s="102"/>
      <c r="BX185" s="102"/>
      <c r="BY185" s="102"/>
      <c r="BZ185" s="102"/>
      <c r="CA185" s="102"/>
      <c r="CB185" s="102"/>
      <c r="CC185" s="102"/>
    </row>
    <row r="186" spans="2:81"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  <c r="BE186" s="102"/>
      <c r="BF186" s="102"/>
      <c r="BG186" s="102"/>
      <c r="BH186" s="102"/>
      <c r="BI186" s="102"/>
      <c r="BJ186" s="102"/>
      <c r="BK186" s="102"/>
      <c r="BL186" s="102"/>
      <c r="BM186" s="102"/>
      <c r="BN186" s="102"/>
      <c r="BO186" s="102"/>
      <c r="BP186" s="102"/>
      <c r="BQ186" s="102"/>
      <c r="BR186" s="102"/>
      <c r="BS186" s="102"/>
      <c r="BT186" s="102"/>
      <c r="BU186" s="102"/>
      <c r="BV186" s="102"/>
      <c r="BW186" s="102"/>
      <c r="BX186" s="102"/>
      <c r="BY186" s="102"/>
      <c r="BZ186" s="102"/>
      <c r="CA186" s="102"/>
      <c r="CB186" s="102"/>
      <c r="CC186" s="102"/>
    </row>
    <row r="187" spans="2:81"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  <c r="BH187" s="102"/>
      <c r="BI187" s="102"/>
      <c r="BJ187" s="102"/>
      <c r="BK187" s="102"/>
      <c r="BL187" s="102"/>
      <c r="BM187" s="102"/>
      <c r="BN187" s="102"/>
      <c r="BO187" s="102"/>
      <c r="BP187" s="102"/>
      <c r="BQ187" s="102"/>
      <c r="BR187" s="102"/>
      <c r="BS187" s="102"/>
      <c r="BT187" s="102"/>
      <c r="BU187" s="102"/>
      <c r="BV187" s="102"/>
      <c r="BW187" s="102"/>
      <c r="BX187" s="102"/>
      <c r="BY187" s="102"/>
      <c r="BZ187" s="102"/>
      <c r="CA187" s="102"/>
      <c r="CB187" s="102"/>
      <c r="CC187" s="102"/>
    </row>
    <row r="188" spans="2:81"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2"/>
      <c r="BB188" s="102"/>
      <c r="BC188" s="102"/>
      <c r="BD188" s="102"/>
      <c r="BE188" s="102"/>
      <c r="BF188" s="102"/>
      <c r="BG188" s="102"/>
      <c r="BH188" s="102"/>
      <c r="BI188" s="102"/>
      <c r="BJ188" s="102"/>
      <c r="BK188" s="102"/>
      <c r="BL188" s="102"/>
      <c r="BM188" s="102"/>
      <c r="BN188" s="102"/>
      <c r="BO188" s="102"/>
      <c r="BP188" s="102"/>
      <c r="BQ188" s="102"/>
      <c r="BR188" s="102"/>
      <c r="BS188" s="102"/>
      <c r="BT188" s="102"/>
      <c r="BU188" s="102"/>
      <c r="BV188" s="102"/>
      <c r="BW188" s="102"/>
      <c r="BX188" s="102"/>
      <c r="BY188" s="102"/>
      <c r="BZ188" s="102"/>
      <c r="CA188" s="102"/>
      <c r="CB188" s="102"/>
      <c r="CC188" s="102"/>
    </row>
    <row r="189" spans="2:81"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2"/>
      <c r="BA189" s="102"/>
      <c r="BB189" s="102"/>
      <c r="BC189" s="102"/>
      <c r="BD189" s="102"/>
      <c r="BE189" s="102"/>
      <c r="BF189" s="102"/>
      <c r="BG189" s="102"/>
      <c r="BH189" s="102"/>
      <c r="BI189" s="102"/>
      <c r="BJ189" s="102"/>
      <c r="BK189" s="102"/>
      <c r="BL189" s="102"/>
      <c r="BM189" s="102"/>
      <c r="BN189" s="102"/>
      <c r="BO189" s="102"/>
      <c r="BP189" s="102"/>
      <c r="BQ189" s="102"/>
      <c r="BR189" s="102"/>
      <c r="BS189" s="102"/>
      <c r="BT189" s="102"/>
      <c r="BU189" s="102"/>
      <c r="BV189" s="102"/>
      <c r="BW189" s="102"/>
      <c r="BX189" s="102"/>
      <c r="BY189" s="102"/>
      <c r="BZ189" s="102"/>
      <c r="CA189" s="102"/>
      <c r="CB189" s="102"/>
      <c r="CC189" s="102"/>
    </row>
    <row r="190" spans="2:81"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2"/>
      <c r="BA190" s="102"/>
      <c r="BB190" s="102"/>
      <c r="BC190" s="102"/>
      <c r="BD190" s="102"/>
      <c r="BE190" s="102"/>
      <c r="BF190" s="102"/>
      <c r="BG190" s="102"/>
      <c r="BH190" s="102"/>
      <c r="BI190" s="102"/>
      <c r="BJ190" s="102"/>
      <c r="BK190" s="102"/>
      <c r="BL190" s="102"/>
      <c r="BM190" s="102"/>
      <c r="BN190" s="102"/>
      <c r="BO190" s="102"/>
      <c r="BP190" s="102"/>
      <c r="BQ190" s="102"/>
      <c r="BR190" s="102"/>
      <c r="BS190" s="102"/>
      <c r="BT190" s="102"/>
      <c r="BU190" s="102"/>
      <c r="BV190" s="102"/>
      <c r="BW190" s="102"/>
      <c r="BX190" s="102"/>
      <c r="BY190" s="102"/>
      <c r="BZ190" s="102"/>
      <c r="CA190" s="102"/>
      <c r="CB190" s="102"/>
      <c r="CC190" s="102"/>
    </row>
    <row r="191" spans="2:81"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  <c r="BE191" s="102"/>
      <c r="BF191" s="102"/>
      <c r="BG191" s="102"/>
      <c r="BH191" s="102"/>
      <c r="BI191" s="102"/>
      <c r="BJ191" s="102"/>
      <c r="BK191" s="102"/>
      <c r="BL191" s="102"/>
      <c r="BM191" s="102"/>
      <c r="BN191" s="102"/>
      <c r="BO191" s="102"/>
      <c r="BP191" s="102"/>
      <c r="BQ191" s="102"/>
      <c r="BR191" s="102"/>
      <c r="BS191" s="102"/>
      <c r="BT191" s="102"/>
      <c r="BU191" s="102"/>
      <c r="BV191" s="102"/>
      <c r="BW191" s="102"/>
      <c r="BX191" s="102"/>
      <c r="BY191" s="102"/>
      <c r="BZ191" s="102"/>
      <c r="CA191" s="102"/>
      <c r="CB191" s="102"/>
      <c r="CC191" s="102"/>
    </row>
    <row r="192" spans="2:81"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  <c r="BE192" s="102"/>
      <c r="BF192" s="102"/>
      <c r="BG192" s="102"/>
      <c r="BH192" s="102"/>
      <c r="BI192" s="102"/>
      <c r="BJ192" s="102"/>
      <c r="BK192" s="102"/>
      <c r="BL192" s="102"/>
      <c r="BM192" s="102"/>
      <c r="BN192" s="102"/>
      <c r="BO192" s="102"/>
      <c r="BP192" s="102"/>
      <c r="BQ192" s="102"/>
      <c r="BR192" s="102"/>
      <c r="BS192" s="102"/>
      <c r="BT192" s="102"/>
      <c r="BU192" s="102"/>
      <c r="BV192" s="102"/>
      <c r="BW192" s="102"/>
      <c r="BX192" s="102"/>
      <c r="BY192" s="102"/>
      <c r="BZ192" s="102"/>
      <c r="CA192" s="102"/>
      <c r="CB192" s="102"/>
      <c r="CC192" s="102"/>
    </row>
    <row r="193" spans="2:81"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2"/>
      <c r="BA193" s="102"/>
      <c r="BB193" s="102"/>
      <c r="BC193" s="102"/>
      <c r="BD193" s="102"/>
      <c r="BE193" s="102"/>
      <c r="BF193" s="102"/>
      <c r="BG193" s="102"/>
      <c r="BH193" s="102"/>
      <c r="BI193" s="102"/>
      <c r="BJ193" s="102"/>
      <c r="BK193" s="102"/>
      <c r="BL193" s="102"/>
      <c r="BM193" s="102"/>
      <c r="BN193" s="102"/>
      <c r="BO193" s="102"/>
      <c r="BP193" s="102"/>
      <c r="BQ193" s="102"/>
      <c r="BR193" s="102"/>
      <c r="BS193" s="102"/>
      <c r="BT193" s="102"/>
      <c r="BU193" s="102"/>
      <c r="BV193" s="102"/>
      <c r="BW193" s="102"/>
      <c r="BX193" s="102"/>
      <c r="BY193" s="102"/>
      <c r="BZ193" s="102"/>
      <c r="CA193" s="102"/>
      <c r="CB193" s="102"/>
      <c r="CC193" s="102"/>
    </row>
    <row r="194" spans="2:81"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  <c r="BE194" s="102"/>
      <c r="BF194" s="102"/>
      <c r="BG194" s="102"/>
      <c r="BH194" s="102"/>
      <c r="BI194" s="102"/>
      <c r="BJ194" s="102"/>
      <c r="BK194" s="102"/>
      <c r="BL194" s="102"/>
      <c r="BM194" s="102"/>
      <c r="BN194" s="102"/>
      <c r="BO194" s="102"/>
      <c r="BP194" s="102"/>
      <c r="BQ194" s="102"/>
      <c r="BR194" s="102"/>
      <c r="BS194" s="102"/>
      <c r="BT194" s="102"/>
      <c r="BU194" s="102"/>
      <c r="BV194" s="102"/>
      <c r="BW194" s="102"/>
      <c r="BX194" s="102"/>
      <c r="BY194" s="102"/>
      <c r="BZ194" s="102"/>
      <c r="CA194" s="102"/>
      <c r="CB194" s="102"/>
      <c r="CC194" s="102"/>
    </row>
    <row r="195" spans="2:81"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  <c r="BE195" s="102"/>
      <c r="BF195" s="102"/>
      <c r="BG195" s="102"/>
      <c r="BH195" s="102"/>
      <c r="BI195" s="102"/>
      <c r="BJ195" s="102"/>
      <c r="BK195" s="102"/>
      <c r="BL195" s="102"/>
      <c r="BM195" s="102"/>
      <c r="BN195" s="102"/>
      <c r="BO195" s="102"/>
      <c r="BP195" s="102"/>
      <c r="BQ195" s="102"/>
      <c r="BR195" s="102"/>
      <c r="BS195" s="102"/>
      <c r="BT195" s="102"/>
      <c r="BU195" s="102"/>
      <c r="BV195" s="102"/>
      <c r="BW195" s="102"/>
      <c r="BX195" s="102"/>
      <c r="BY195" s="102"/>
      <c r="BZ195" s="102"/>
      <c r="CA195" s="102"/>
      <c r="CB195" s="102"/>
      <c r="CC195" s="102"/>
    </row>
    <row r="196" spans="2:81"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R196" s="102"/>
      <c r="AS196" s="102"/>
      <c r="AT196" s="102"/>
      <c r="AU196" s="102"/>
      <c r="AV196" s="102"/>
      <c r="AW196" s="102"/>
      <c r="AX196" s="102"/>
      <c r="AY196" s="102"/>
      <c r="AZ196" s="102"/>
      <c r="BA196" s="102"/>
      <c r="BB196" s="102"/>
      <c r="BC196" s="102"/>
      <c r="BD196" s="102"/>
      <c r="BE196" s="102"/>
      <c r="BF196" s="102"/>
      <c r="BG196" s="102"/>
      <c r="BH196" s="102"/>
      <c r="BI196" s="102"/>
      <c r="BJ196" s="102"/>
      <c r="BK196" s="102"/>
      <c r="BL196" s="102"/>
      <c r="BM196" s="102"/>
      <c r="BN196" s="102"/>
      <c r="BO196" s="102"/>
      <c r="BP196" s="102"/>
      <c r="BQ196" s="102"/>
      <c r="BR196" s="102"/>
      <c r="BS196" s="102"/>
      <c r="BT196" s="102"/>
      <c r="BU196" s="102"/>
      <c r="BV196" s="102"/>
      <c r="BW196" s="102"/>
      <c r="BX196" s="102"/>
      <c r="BY196" s="102"/>
      <c r="BZ196" s="102"/>
      <c r="CA196" s="102"/>
      <c r="CB196" s="102"/>
      <c r="CC196" s="102"/>
    </row>
    <row r="197" spans="2:81"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  <c r="AY197" s="102"/>
      <c r="AZ197" s="102"/>
      <c r="BA197" s="102"/>
      <c r="BB197" s="102"/>
      <c r="BC197" s="102"/>
      <c r="BD197" s="102"/>
      <c r="BE197" s="102"/>
      <c r="BF197" s="102"/>
      <c r="BG197" s="102"/>
      <c r="BH197" s="102"/>
      <c r="BI197" s="102"/>
      <c r="BJ197" s="102"/>
      <c r="BK197" s="102"/>
      <c r="BL197" s="102"/>
      <c r="BM197" s="102"/>
      <c r="BN197" s="102"/>
      <c r="BO197" s="102"/>
      <c r="BP197" s="102"/>
      <c r="BQ197" s="102"/>
      <c r="BR197" s="102"/>
      <c r="BS197" s="102"/>
      <c r="BT197" s="102"/>
      <c r="BU197" s="102"/>
      <c r="BV197" s="102"/>
      <c r="BW197" s="102"/>
      <c r="BX197" s="102"/>
      <c r="BY197" s="102"/>
      <c r="BZ197" s="102"/>
      <c r="CA197" s="102"/>
      <c r="CB197" s="102"/>
      <c r="CC197" s="102"/>
    </row>
    <row r="198" spans="2:81"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R198" s="102"/>
      <c r="AS198" s="102"/>
      <c r="AT198" s="102"/>
      <c r="AU198" s="102"/>
      <c r="AV198" s="102"/>
      <c r="AW198" s="102"/>
      <c r="AX198" s="102"/>
      <c r="AY198" s="102"/>
      <c r="AZ198" s="102"/>
      <c r="BA198" s="102"/>
      <c r="BB198" s="102"/>
      <c r="BC198" s="102"/>
      <c r="BD198" s="102"/>
      <c r="BE198" s="102"/>
      <c r="BF198" s="102"/>
      <c r="BG198" s="102"/>
      <c r="BH198" s="102"/>
      <c r="BI198" s="102"/>
      <c r="BJ198" s="102"/>
      <c r="BK198" s="102"/>
      <c r="BL198" s="102"/>
      <c r="BM198" s="102"/>
      <c r="BN198" s="102"/>
      <c r="BO198" s="102"/>
      <c r="BP198" s="102"/>
      <c r="BQ198" s="102"/>
      <c r="BR198" s="102"/>
      <c r="BS198" s="102"/>
      <c r="BT198" s="102"/>
      <c r="BU198" s="102"/>
      <c r="BV198" s="102"/>
      <c r="BW198" s="102"/>
      <c r="BX198" s="102"/>
      <c r="BY198" s="102"/>
      <c r="BZ198" s="102"/>
      <c r="CA198" s="102"/>
      <c r="CB198" s="102"/>
      <c r="CC198" s="102"/>
    </row>
    <row r="199" spans="2:81"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  <c r="AZ199" s="102"/>
      <c r="BA199" s="102"/>
      <c r="BB199" s="102"/>
      <c r="BC199" s="102"/>
      <c r="BD199" s="102"/>
      <c r="BE199" s="102"/>
      <c r="BF199" s="102"/>
      <c r="BG199" s="102"/>
      <c r="BH199" s="102"/>
      <c r="BI199" s="102"/>
      <c r="BJ199" s="102"/>
      <c r="BK199" s="102"/>
      <c r="BL199" s="102"/>
      <c r="BM199" s="102"/>
      <c r="BN199" s="102"/>
      <c r="BO199" s="102"/>
      <c r="BP199" s="102"/>
      <c r="BQ199" s="102"/>
      <c r="BR199" s="102"/>
      <c r="BS199" s="102"/>
      <c r="BT199" s="102"/>
      <c r="BU199" s="102"/>
      <c r="BV199" s="102"/>
      <c r="BW199" s="102"/>
      <c r="BX199" s="102"/>
      <c r="BY199" s="102"/>
      <c r="BZ199" s="102"/>
      <c r="CA199" s="102"/>
      <c r="CB199" s="102"/>
      <c r="CC199" s="102"/>
    </row>
  </sheetData>
  <mergeCells count="20">
    <mergeCell ref="B4:B5"/>
    <mergeCell ref="C4:E4"/>
    <mergeCell ref="F4:H4"/>
    <mergeCell ref="I4:L4"/>
    <mergeCell ref="M4:O4"/>
    <mergeCell ref="P4:R4"/>
    <mergeCell ref="C1:G3"/>
    <mergeCell ref="H1:AE3"/>
    <mergeCell ref="AM1:BG3"/>
    <mergeCell ref="BO1:CB3"/>
    <mergeCell ref="AI2:AL3"/>
    <mergeCell ref="BJ2:BN3"/>
    <mergeCell ref="AG4:AG5"/>
    <mergeCell ref="AH4:AH5"/>
    <mergeCell ref="S4:U4"/>
    <mergeCell ref="V4:X4"/>
    <mergeCell ref="Y4:AA4"/>
    <mergeCell ref="AB4:AD4"/>
    <mergeCell ref="AE4:AE5"/>
    <mergeCell ref="AF4:AF5"/>
  </mergeCells>
  <pageMargins left="0.31496062992125984" right="0.23622047244094491" top="0" bottom="0" header="0.19685039370078741" footer="0"/>
  <pageSetup paperSize="5" scale="60" fitToWidth="3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K26" sqref="K26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420</v>
      </c>
      <c r="N2" s="531"/>
      <c r="O2" s="531"/>
      <c r="P2" s="460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68" t="s">
        <v>4</v>
      </c>
      <c r="C4" s="132">
        <v>259</v>
      </c>
      <c r="D4" s="132">
        <v>29615</v>
      </c>
      <c r="E4" s="133" t="s">
        <v>5</v>
      </c>
      <c r="F4" s="463">
        <v>62</v>
      </c>
      <c r="G4" s="468" t="s">
        <v>6</v>
      </c>
      <c r="H4" s="466">
        <v>342911</v>
      </c>
      <c r="I4" s="466"/>
      <c r="J4" s="468" t="s">
        <v>7</v>
      </c>
      <c r="K4" s="468" t="s">
        <v>8</v>
      </c>
      <c r="L4" s="468" t="s">
        <v>9</v>
      </c>
      <c r="M4" s="468" t="s">
        <v>10</v>
      </c>
      <c r="N4" s="134" t="s">
        <v>11</v>
      </c>
      <c r="O4" s="134" t="s">
        <v>12</v>
      </c>
      <c r="P4" s="468" t="s">
        <v>13</v>
      </c>
      <c r="Q4" s="135" t="s">
        <v>14</v>
      </c>
    </row>
    <row r="5" spans="1:24" ht="24.75" customHeight="1">
      <c r="A5" s="136"/>
      <c r="B5" s="468" t="s">
        <v>7</v>
      </c>
      <c r="C5" s="468" t="s">
        <v>15</v>
      </c>
      <c r="D5" s="468" t="s">
        <v>16</v>
      </c>
      <c r="E5" s="468" t="s">
        <v>17</v>
      </c>
      <c r="F5" s="137">
        <v>9</v>
      </c>
      <c r="G5" s="468" t="s">
        <v>18</v>
      </c>
      <c r="H5" s="466">
        <v>214673</v>
      </c>
      <c r="I5" s="466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68" t="s">
        <v>20</v>
      </c>
      <c r="C6" s="143"/>
      <c r="D6" s="143"/>
      <c r="E6" s="468" t="s">
        <v>21</v>
      </c>
      <c r="F6" s="144">
        <f>F4-F5</f>
        <v>53</v>
      </c>
      <c r="G6" s="468" t="s">
        <v>22</v>
      </c>
      <c r="H6" s="466">
        <v>262</v>
      </c>
      <c r="I6" s="466"/>
      <c r="J6" s="138" t="s">
        <v>23</v>
      </c>
      <c r="K6" s="467">
        <v>10</v>
      </c>
      <c r="L6" s="467">
        <v>8</v>
      </c>
      <c r="M6" s="466">
        <v>13</v>
      </c>
      <c r="N6" s="145">
        <v>5</v>
      </c>
      <c r="O6" s="146">
        <v>9</v>
      </c>
      <c r="P6" s="146">
        <v>8</v>
      </c>
      <c r="Q6" s="142">
        <f t="shared" si="0"/>
        <v>53</v>
      </c>
    </row>
    <row r="7" spans="1:24" ht="18.75">
      <c r="B7" s="134" t="s">
        <v>24</v>
      </c>
      <c r="C7" s="466">
        <v>52</v>
      </c>
      <c r="D7" s="466">
        <v>4071</v>
      </c>
      <c r="E7" s="468" t="s">
        <v>25</v>
      </c>
      <c r="F7" s="463">
        <v>0</v>
      </c>
      <c r="G7" s="468" t="s">
        <v>26</v>
      </c>
      <c r="H7" s="466">
        <v>625</v>
      </c>
      <c r="I7" s="466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68" t="s">
        <v>28</v>
      </c>
      <c r="C8" s="148">
        <f>C4-C7</f>
        <v>207</v>
      </c>
      <c r="D8" s="148">
        <f>D4-D7</f>
        <v>25544</v>
      </c>
      <c r="E8" s="468" t="s">
        <v>29</v>
      </c>
      <c r="F8" s="144">
        <v>5</v>
      </c>
      <c r="G8" s="468" t="s">
        <v>30</v>
      </c>
      <c r="H8" s="466">
        <v>10560</v>
      </c>
      <c r="I8" s="466"/>
      <c r="J8" s="138" t="s">
        <v>31</v>
      </c>
      <c r="K8" s="467">
        <v>0</v>
      </c>
      <c r="L8" s="467">
        <v>0</v>
      </c>
      <c r="M8" s="467">
        <v>0</v>
      </c>
      <c r="N8" s="146">
        <v>0</v>
      </c>
      <c r="O8" s="146">
        <v>28</v>
      </c>
      <c r="P8" s="146">
        <v>24</v>
      </c>
      <c r="Q8" s="149">
        <f t="shared" si="0"/>
        <v>52</v>
      </c>
    </row>
    <row r="9" spans="1:24" ht="18" customHeight="1">
      <c r="B9" s="468" t="s">
        <v>25</v>
      </c>
      <c r="C9" s="466"/>
      <c r="D9" s="466"/>
      <c r="E9" s="468" t="s">
        <v>14</v>
      </c>
      <c r="F9" s="463">
        <f>SUM(F6:F8)</f>
        <v>58</v>
      </c>
      <c r="G9" s="468" t="s">
        <v>32</v>
      </c>
      <c r="H9" s="466">
        <v>555</v>
      </c>
      <c r="I9" s="466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68" t="s">
        <v>29</v>
      </c>
      <c r="C10" s="466"/>
      <c r="D10" s="466"/>
      <c r="E10" s="468" t="s">
        <v>34</v>
      </c>
      <c r="F10" s="144">
        <v>69</v>
      </c>
      <c r="G10" s="468" t="s">
        <v>35</v>
      </c>
      <c r="H10" s="466">
        <f>SUM(N17:N20)</f>
        <v>100</v>
      </c>
      <c r="I10" s="466"/>
      <c r="J10" s="138" t="s">
        <v>36</v>
      </c>
      <c r="K10" s="466"/>
      <c r="L10" s="466"/>
      <c r="M10" s="466"/>
      <c r="N10" s="151"/>
      <c r="O10" s="151">
        <v>2156</v>
      </c>
      <c r="P10" s="151">
        <v>1915</v>
      </c>
      <c r="Q10" s="142">
        <f t="shared" si="0"/>
        <v>4071</v>
      </c>
    </row>
    <row r="11" spans="1:24" ht="25.5" customHeight="1">
      <c r="B11" s="468" t="s">
        <v>35</v>
      </c>
      <c r="C11" s="466"/>
      <c r="D11" s="466"/>
      <c r="E11" s="152" t="s">
        <v>37</v>
      </c>
      <c r="F11" s="153" t="s">
        <v>419</v>
      </c>
      <c r="G11" s="154" t="s">
        <v>38</v>
      </c>
      <c r="H11" s="466">
        <v>0</v>
      </c>
      <c r="I11" s="466"/>
      <c r="J11" s="138" t="s">
        <v>39</v>
      </c>
      <c r="L11" s="466"/>
      <c r="M11" s="466"/>
      <c r="N11" s="151"/>
      <c r="O11" s="155"/>
      <c r="P11" s="155"/>
      <c r="Q11" s="142">
        <f t="shared" si="0"/>
        <v>0</v>
      </c>
    </row>
    <row r="12" spans="1:24" ht="18" customHeight="1">
      <c r="B12" s="468" t="s">
        <v>14</v>
      </c>
      <c r="C12" s="148">
        <f>C8+C9</f>
        <v>207</v>
      </c>
      <c r="D12" s="148">
        <f>D8+D9</f>
        <v>25544</v>
      </c>
      <c r="E12" s="468" t="s">
        <v>40</v>
      </c>
      <c r="F12" s="463">
        <f>F9</f>
        <v>58</v>
      </c>
      <c r="G12" s="468" t="s">
        <v>41</v>
      </c>
      <c r="H12" s="466">
        <v>13881</v>
      </c>
      <c r="I12" s="466"/>
      <c r="J12" s="138" t="s">
        <v>42</v>
      </c>
      <c r="K12" s="466">
        <f>K9-K10</f>
        <v>4955</v>
      </c>
      <c r="L12" s="466">
        <f>L9-L10+L11</f>
        <v>3911</v>
      </c>
      <c r="M12" s="466">
        <f>M9-M10+M11</f>
        <v>5904</v>
      </c>
      <c r="N12" s="466">
        <f>N9-N10+N11</f>
        <v>2562</v>
      </c>
      <c r="O12" s="466">
        <f>O9-O10+O11</f>
        <v>4279</v>
      </c>
      <c r="P12" s="466">
        <f>P9-P10+P11</f>
        <v>3933</v>
      </c>
      <c r="Q12" s="142">
        <f t="shared" si="0"/>
        <v>25544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68" t="s">
        <v>45</v>
      </c>
      <c r="F13" s="463">
        <v>0</v>
      </c>
      <c r="G13" s="468" t="s">
        <v>46</v>
      </c>
      <c r="H13" s="466">
        <v>4355</v>
      </c>
      <c r="I13" s="466"/>
      <c r="J13" s="138" t="s">
        <v>47</v>
      </c>
      <c r="K13" s="466"/>
      <c r="L13" s="466"/>
      <c r="M13" s="466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68" t="s">
        <v>50</v>
      </c>
      <c r="H14" s="466">
        <v>24804</v>
      </c>
      <c r="I14" s="466"/>
      <c r="J14" s="138" t="s">
        <v>51</v>
      </c>
      <c r="K14" s="466">
        <f t="shared" ref="K14:Q14" si="1">K6</f>
        <v>10</v>
      </c>
      <c r="L14" s="466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8</v>
      </c>
      <c r="Q14" s="142">
        <f t="shared" si="1"/>
        <v>53</v>
      </c>
    </row>
    <row r="15" spans="1:24" ht="18" customHeight="1">
      <c r="B15" s="468" t="s">
        <v>52</v>
      </c>
      <c r="C15" s="144">
        <f>H15</f>
        <v>612726</v>
      </c>
      <c r="D15" s="539">
        <v>418062</v>
      </c>
      <c r="E15" s="539"/>
      <c r="F15" s="159" t="s">
        <v>53</v>
      </c>
      <c r="G15" s="468" t="s">
        <v>54</v>
      </c>
      <c r="H15" s="157">
        <f>SUM(H4:H14)</f>
        <v>612726</v>
      </c>
      <c r="I15" s="466"/>
      <c r="J15" s="138" t="s">
        <v>55</v>
      </c>
      <c r="K15" s="466">
        <v>12</v>
      </c>
      <c r="L15" s="466">
        <v>12</v>
      </c>
      <c r="M15" s="466">
        <v>18</v>
      </c>
      <c r="N15" s="151">
        <v>8</v>
      </c>
      <c r="O15" s="151">
        <v>16</v>
      </c>
      <c r="P15" s="151">
        <v>16</v>
      </c>
      <c r="Q15" s="142">
        <f>SUM(K15:P15)</f>
        <v>82</v>
      </c>
    </row>
    <row r="16" spans="1:24" ht="18" customHeight="1">
      <c r="B16" s="468" t="s">
        <v>56</v>
      </c>
      <c r="C16" s="144">
        <f>D12</f>
        <v>25544</v>
      </c>
      <c r="D16" s="539">
        <v>0</v>
      </c>
      <c r="E16" s="539"/>
      <c r="F16" s="159"/>
      <c r="G16" s="468" t="s">
        <v>57</v>
      </c>
      <c r="H16" s="160">
        <f>H15/D12</f>
        <v>23.987081114938928</v>
      </c>
      <c r="I16" s="157"/>
      <c r="J16" s="138" t="s">
        <v>58</v>
      </c>
      <c r="K16" s="13">
        <v>0</v>
      </c>
      <c r="L16" s="466"/>
      <c r="M16" s="466"/>
      <c r="N16" s="151"/>
      <c r="O16" s="151"/>
      <c r="P16" s="151"/>
      <c r="Q16" s="466"/>
    </row>
    <row r="17" spans="2:17" ht="18" customHeight="1">
      <c r="B17" s="468" t="s">
        <v>57</v>
      </c>
      <c r="C17" s="161">
        <f>H16</f>
        <v>23.987081114938928</v>
      </c>
      <c r="D17" s="159" t="s">
        <v>59</v>
      </c>
      <c r="E17" s="159"/>
      <c r="F17" s="159"/>
      <c r="I17" s="160"/>
      <c r="J17" s="138" t="s">
        <v>328</v>
      </c>
      <c r="K17" s="13">
        <v>9</v>
      </c>
      <c r="L17" s="528" t="s">
        <v>60</v>
      </c>
      <c r="M17" s="528"/>
      <c r="N17" s="466">
        <v>100</v>
      </c>
      <c r="O17" s="151"/>
      <c r="P17" s="151"/>
      <c r="Q17" s="466"/>
    </row>
    <row r="18" spans="2:17" ht="19.5" customHeight="1">
      <c r="B18" s="468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66"/>
      <c r="O18" s="151"/>
      <c r="P18" s="151"/>
      <c r="Q18" s="466"/>
    </row>
    <row r="19" spans="2:17" ht="18" customHeight="1">
      <c r="B19" s="164" t="s">
        <v>7</v>
      </c>
      <c r="C19" s="164" t="s">
        <v>15</v>
      </c>
      <c r="D19" s="164" t="s">
        <v>65</v>
      </c>
      <c r="E19" s="461" t="s">
        <v>7</v>
      </c>
      <c r="F19" s="461" t="s">
        <v>66</v>
      </c>
      <c r="G19" s="461" t="s">
        <v>67</v>
      </c>
      <c r="H19" s="461" t="s">
        <v>68</v>
      </c>
      <c r="I19" s="131"/>
      <c r="J19" s="138" t="s">
        <v>69</v>
      </c>
      <c r="K19" s="13">
        <v>1</v>
      </c>
      <c r="L19" s="542" t="s">
        <v>336</v>
      </c>
      <c r="M19" s="543"/>
      <c r="N19" s="147"/>
      <c r="O19" s="151"/>
      <c r="P19" s="151"/>
      <c r="Q19" s="466"/>
    </row>
    <row r="20" spans="2:17" ht="19.5" customHeight="1">
      <c r="B20" s="165" t="s">
        <v>329</v>
      </c>
      <c r="C20" s="166">
        <v>21</v>
      </c>
      <c r="D20" s="166">
        <v>2372</v>
      </c>
      <c r="E20" s="468" t="s">
        <v>12</v>
      </c>
      <c r="F20" s="151">
        <v>12283</v>
      </c>
      <c r="G20" s="155">
        <f>F20-H20</f>
        <v>8212</v>
      </c>
      <c r="H20" s="155">
        <v>4071</v>
      </c>
      <c r="I20" s="151"/>
      <c r="J20" s="138" t="s">
        <v>71</v>
      </c>
      <c r="K20" s="13">
        <v>4</v>
      </c>
      <c r="L20" s="542" t="s">
        <v>334</v>
      </c>
      <c r="M20" s="542"/>
      <c r="N20" s="466"/>
      <c r="O20" s="151"/>
      <c r="P20" s="151"/>
      <c r="Q20" s="466"/>
    </row>
    <row r="21" spans="2:17" ht="19.5" customHeight="1">
      <c r="B21" s="165" t="s">
        <v>70</v>
      </c>
      <c r="C21" s="166"/>
      <c r="D21" s="166"/>
      <c r="E21" s="468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462" t="s">
        <v>7</v>
      </c>
      <c r="K21" s="461" t="s">
        <v>73</v>
      </c>
      <c r="L21" s="169" t="s">
        <v>67</v>
      </c>
      <c r="M21" s="462" t="s">
        <v>2</v>
      </c>
      <c r="N21" s="462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68" t="s">
        <v>14</v>
      </c>
      <c r="F22" s="170">
        <f>SUM(F20:F21)</f>
        <v>29615</v>
      </c>
      <c r="G22" s="170">
        <f>SUM(G20:G21)</f>
        <v>25544</v>
      </c>
      <c r="H22" s="170">
        <f>SUM(H20:H21)</f>
        <v>4071</v>
      </c>
      <c r="I22" s="162"/>
      <c r="J22" s="468" t="s">
        <v>75</v>
      </c>
      <c r="K22" s="147">
        <f>K9</f>
        <v>4955</v>
      </c>
      <c r="L22" s="466">
        <f>K12</f>
        <v>4955</v>
      </c>
      <c r="M22" s="467">
        <v>134292</v>
      </c>
      <c r="N22" s="160">
        <f t="shared" ref="N22:N29" si="2">M22/L22</f>
        <v>27.102320887991926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68" t="s">
        <v>78</v>
      </c>
      <c r="K23" s="147">
        <f>L9</f>
        <v>3911</v>
      </c>
      <c r="L23" s="466">
        <f>L12</f>
        <v>3911</v>
      </c>
      <c r="M23" s="467">
        <v>96466</v>
      </c>
      <c r="N23" s="160">
        <f t="shared" si="2"/>
        <v>24.66530299156226</v>
      </c>
      <c r="O23" s="159"/>
      <c r="P23" s="159"/>
      <c r="Q23" s="172"/>
    </row>
    <row r="24" spans="2:17" ht="19.5" customHeight="1">
      <c r="B24" s="165" t="s">
        <v>79</v>
      </c>
      <c r="C24" s="166">
        <v>29</v>
      </c>
      <c r="D24" s="166">
        <v>1418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68" t="s">
        <v>11</v>
      </c>
      <c r="K24" s="147">
        <f>N9</f>
        <v>2562</v>
      </c>
      <c r="L24" s="466">
        <f>N12</f>
        <v>2562</v>
      </c>
      <c r="M24" s="146">
        <v>83973</v>
      </c>
      <c r="N24" s="160">
        <f t="shared" si="2"/>
        <v>32.776346604215455</v>
      </c>
      <c r="O24" s="156"/>
      <c r="P24" s="156"/>
      <c r="Q24" s="173"/>
    </row>
    <row r="25" spans="2:17" ht="19.5" customHeight="1">
      <c r="B25" s="165" t="s">
        <v>84</v>
      </c>
      <c r="C25" s="166">
        <v>2</v>
      </c>
      <c r="D25" s="166">
        <v>271</v>
      </c>
      <c r="E25" s="174">
        <v>24204</v>
      </c>
      <c r="F25" s="466">
        <v>968</v>
      </c>
      <c r="G25" s="175">
        <f>E25/H26</f>
        <v>5.1651728553137</v>
      </c>
      <c r="H25" s="466">
        <v>43</v>
      </c>
      <c r="I25" s="466"/>
      <c r="J25" s="468" t="s">
        <v>10</v>
      </c>
      <c r="K25" s="147">
        <f>M9</f>
        <v>5904</v>
      </c>
      <c r="L25" s="466">
        <f>M12</f>
        <v>5904</v>
      </c>
      <c r="M25" s="176">
        <f>H15-M22-M23-M24-M26-M27</f>
        <v>181591</v>
      </c>
      <c r="N25" s="160">
        <f t="shared" si="2"/>
        <v>30.757283197831978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9432</v>
      </c>
      <c r="G26" s="180" t="s">
        <v>87</v>
      </c>
      <c r="H26" s="181">
        <v>4686</v>
      </c>
      <c r="I26" s="163" t="s">
        <v>53</v>
      </c>
      <c r="J26" s="468" t="s">
        <v>88</v>
      </c>
      <c r="K26" s="147">
        <f>P9</f>
        <v>5848</v>
      </c>
      <c r="L26" s="466">
        <f>P12</f>
        <v>3933</v>
      </c>
      <c r="M26" s="466">
        <v>50633</v>
      </c>
      <c r="N26" s="160">
        <f t="shared" si="2"/>
        <v>12.873887617594711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4071</v>
      </c>
      <c r="D27" s="166"/>
      <c r="E27" s="468" t="s">
        <v>12</v>
      </c>
      <c r="F27" s="468" t="s">
        <v>72</v>
      </c>
      <c r="G27" s="549" t="s">
        <v>90</v>
      </c>
      <c r="H27" s="550"/>
      <c r="I27" s="461"/>
      <c r="J27" s="461" t="s">
        <v>91</v>
      </c>
      <c r="K27" s="147">
        <f>O9</f>
        <v>6435</v>
      </c>
      <c r="L27" s="466">
        <f>O12</f>
        <v>4279</v>
      </c>
      <c r="M27" s="467">
        <v>65771</v>
      </c>
      <c r="N27" s="160">
        <f t="shared" si="2"/>
        <v>15.370647347511101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52</v>
      </c>
      <c r="D28" s="166"/>
      <c r="E28" s="469">
        <f>H20/F20*100</f>
        <v>33.143368883823172</v>
      </c>
      <c r="F28" s="175">
        <f>H21/F21*100</f>
        <v>0</v>
      </c>
      <c r="G28" s="545">
        <f>D7/D4*100</f>
        <v>13.746412291068715</v>
      </c>
      <c r="H28" s="545"/>
      <c r="I28" s="466"/>
      <c r="J28" s="468" t="s">
        <v>93</v>
      </c>
      <c r="K28" s="147">
        <f>K22+K23+K24+K25</f>
        <v>17332</v>
      </c>
      <c r="L28" s="466">
        <f>SUM(L22:L25)</f>
        <v>17332</v>
      </c>
      <c r="M28" s="176">
        <f>SUM(M22:M25)</f>
        <v>496322</v>
      </c>
      <c r="N28" s="160">
        <f t="shared" si="2"/>
        <v>28.636164320332334</v>
      </c>
      <c r="O28" s="156"/>
      <c r="P28" s="156"/>
      <c r="Q28" s="468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68" t="s">
        <v>94</v>
      </c>
      <c r="K29" s="147">
        <f>K26+K27</f>
        <v>12283</v>
      </c>
      <c r="L29" s="151">
        <f>SUM(L26:L27)</f>
        <v>8212</v>
      </c>
      <c r="M29" s="466">
        <f>SUM(M26:M27)</f>
        <v>116404</v>
      </c>
      <c r="N29" s="160">
        <f t="shared" si="2"/>
        <v>14.17486604968339</v>
      </c>
      <c r="O29" s="468"/>
      <c r="P29" s="468"/>
      <c r="Q29" s="468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66"/>
      <c r="N30" s="160"/>
      <c r="O30" s="174"/>
      <c r="P30" s="468"/>
      <c r="Q30" s="468"/>
    </row>
    <row r="31" spans="2:17" ht="19.5" customHeight="1">
      <c r="J31" s="468" t="s">
        <v>327</v>
      </c>
      <c r="K31" s="188"/>
      <c r="L31" s="158">
        <f>C16</f>
        <v>25544</v>
      </c>
      <c r="M31" s="189">
        <f>C15</f>
        <v>612726</v>
      </c>
      <c r="N31" s="160">
        <f>M31/L31</f>
        <v>23.987081114938928</v>
      </c>
      <c r="O31" s="466"/>
      <c r="P31" s="466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64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65"/>
      <c r="F34" s="465"/>
      <c r="G34" s="540"/>
      <c r="H34" s="540"/>
      <c r="I34" s="540"/>
      <c r="J34" s="540"/>
      <c r="K34" s="541"/>
      <c r="L34" s="541"/>
      <c r="M34" s="541"/>
      <c r="N34" s="541"/>
      <c r="O34" s="541"/>
      <c r="P34" s="465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180439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K27" sqref="K27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421</v>
      </c>
      <c r="N2" s="531"/>
      <c r="O2" s="531"/>
      <c r="P2" s="471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79" t="s">
        <v>4</v>
      </c>
      <c r="C4" s="132">
        <v>259</v>
      </c>
      <c r="D4" s="132">
        <v>29615</v>
      </c>
      <c r="E4" s="133" t="s">
        <v>5</v>
      </c>
      <c r="F4" s="474">
        <v>62</v>
      </c>
      <c r="G4" s="479" t="s">
        <v>6</v>
      </c>
      <c r="H4" s="477">
        <v>387680</v>
      </c>
      <c r="I4" s="477"/>
      <c r="J4" s="479" t="s">
        <v>7</v>
      </c>
      <c r="K4" s="479" t="s">
        <v>8</v>
      </c>
      <c r="L4" s="479" t="s">
        <v>9</v>
      </c>
      <c r="M4" s="479" t="s">
        <v>10</v>
      </c>
      <c r="N4" s="134" t="s">
        <v>11</v>
      </c>
      <c r="O4" s="134" t="s">
        <v>12</v>
      </c>
      <c r="P4" s="479" t="s">
        <v>13</v>
      </c>
      <c r="Q4" s="135" t="s">
        <v>14</v>
      </c>
    </row>
    <row r="5" spans="1:24" ht="24.75" customHeight="1">
      <c r="A5" s="136"/>
      <c r="B5" s="479" t="s">
        <v>7</v>
      </c>
      <c r="C5" s="479" t="s">
        <v>15</v>
      </c>
      <c r="D5" s="479" t="s">
        <v>16</v>
      </c>
      <c r="E5" s="479" t="s">
        <v>17</v>
      </c>
      <c r="F5" s="137">
        <v>8</v>
      </c>
      <c r="G5" s="479" t="s">
        <v>18</v>
      </c>
      <c r="H5" s="477">
        <v>209647</v>
      </c>
      <c r="I5" s="477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79" t="s">
        <v>20</v>
      </c>
      <c r="C6" s="143"/>
      <c r="D6" s="143"/>
      <c r="E6" s="479" t="s">
        <v>21</v>
      </c>
      <c r="F6" s="144">
        <f>F4-F5</f>
        <v>54</v>
      </c>
      <c r="G6" s="479" t="s">
        <v>22</v>
      </c>
      <c r="H6" s="477">
        <v>1811</v>
      </c>
      <c r="I6" s="477"/>
      <c r="J6" s="138" t="s">
        <v>23</v>
      </c>
      <c r="K6" s="478">
        <v>10</v>
      </c>
      <c r="L6" s="478">
        <v>8</v>
      </c>
      <c r="M6" s="477">
        <v>13</v>
      </c>
      <c r="N6" s="145">
        <v>5</v>
      </c>
      <c r="O6" s="146">
        <v>9</v>
      </c>
      <c r="P6" s="146">
        <v>9</v>
      </c>
      <c r="Q6" s="142">
        <f t="shared" si="0"/>
        <v>54</v>
      </c>
    </row>
    <row r="7" spans="1:24" ht="18.75">
      <c r="B7" s="134" t="s">
        <v>24</v>
      </c>
      <c r="C7" s="477">
        <v>47</v>
      </c>
      <c r="D7" s="477">
        <v>3432</v>
      </c>
      <c r="E7" s="479" t="s">
        <v>25</v>
      </c>
      <c r="F7" s="474">
        <v>0</v>
      </c>
      <c r="G7" s="479" t="s">
        <v>26</v>
      </c>
      <c r="H7" s="477">
        <v>1090</v>
      </c>
      <c r="I7" s="477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79" t="s">
        <v>28</v>
      </c>
      <c r="C8" s="148">
        <f>C4-C7</f>
        <v>212</v>
      </c>
      <c r="D8" s="148">
        <f>D4-D7</f>
        <v>26183</v>
      </c>
      <c r="E8" s="479" t="s">
        <v>29</v>
      </c>
      <c r="F8" s="144">
        <v>5</v>
      </c>
      <c r="G8" s="479" t="s">
        <v>30</v>
      </c>
      <c r="H8" s="477">
        <v>8460</v>
      </c>
      <c r="I8" s="477"/>
      <c r="J8" s="138" t="s">
        <v>31</v>
      </c>
      <c r="K8" s="478">
        <v>0</v>
      </c>
      <c r="L8" s="478">
        <v>0</v>
      </c>
      <c r="M8" s="478">
        <v>0</v>
      </c>
      <c r="N8" s="146">
        <v>0</v>
      </c>
      <c r="O8" s="146">
        <v>26</v>
      </c>
      <c r="P8" s="146">
        <v>21</v>
      </c>
      <c r="Q8" s="149">
        <f t="shared" si="0"/>
        <v>47</v>
      </c>
    </row>
    <row r="9" spans="1:24" ht="18" customHeight="1">
      <c r="B9" s="479" t="s">
        <v>25</v>
      </c>
      <c r="C9" s="477"/>
      <c r="D9" s="477"/>
      <c r="E9" s="479" t="s">
        <v>14</v>
      </c>
      <c r="F9" s="474">
        <f>SUM(F6:F8)</f>
        <v>59</v>
      </c>
      <c r="G9" s="479" t="s">
        <v>32</v>
      </c>
      <c r="H9" s="477">
        <v>669</v>
      </c>
      <c r="I9" s="477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79" t="s">
        <v>29</v>
      </c>
      <c r="C10" s="477"/>
      <c r="D10" s="477">
        <v>5752</v>
      </c>
      <c r="E10" s="479" t="s">
        <v>34</v>
      </c>
      <c r="F10" s="144">
        <v>69</v>
      </c>
      <c r="G10" s="479" t="s">
        <v>35</v>
      </c>
      <c r="H10" s="477">
        <f>SUM(N17:N20)</f>
        <v>342</v>
      </c>
      <c r="I10" s="477"/>
      <c r="J10" s="138" t="s">
        <v>36</v>
      </c>
      <c r="K10" s="477"/>
      <c r="L10" s="477"/>
      <c r="M10" s="477"/>
      <c r="N10" s="151"/>
      <c r="O10" s="151">
        <v>2111</v>
      </c>
      <c r="P10" s="151">
        <v>1321</v>
      </c>
      <c r="Q10" s="142">
        <f t="shared" si="0"/>
        <v>3432</v>
      </c>
    </row>
    <row r="11" spans="1:24" ht="25.5" customHeight="1">
      <c r="B11" s="479" t="s">
        <v>35</v>
      </c>
      <c r="C11" s="477"/>
      <c r="D11" s="477"/>
      <c r="E11" s="152" t="s">
        <v>37</v>
      </c>
      <c r="F11" s="153" t="s">
        <v>422</v>
      </c>
      <c r="G11" s="154" t="s">
        <v>38</v>
      </c>
      <c r="H11" s="477">
        <v>0</v>
      </c>
      <c r="I11" s="477"/>
      <c r="J11" s="138" t="s">
        <v>39</v>
      </c>
      <c r="L11" s="477"/>
      <c r="M11" s="477"/>
      <c r="N11" s="151"/>
      <c r="O11" s="155"/>
      <c r="P11" s="155"/>
      <c r="Q11" s="142">
        <f t="shared" si="0"/>
        <v>0</v>
      </c>
    </row>
    <row r="12" spans="1:24" ht="18" customHeight="1">
      <c r="B12" s="479" t="s">
        <v>14</v>
      </c>
      <c r="C12" s="148">
        <f>C8+C9</f>
        <v>212</v>
      </c>
      <c r="D12" s="148">
        <f>D8+D9</f>
        <v>26183</v>
      </c>
      <c r="E12" s="479" t="s">
        <v>40</v>
      </c>
      <c r="F12" s="474">
        <f>F9</f>
        <v>59</v>
      </c>
      <c r="G12" s="479" t="s">
        <v>41</v>
      </c>
      <c r="H12" s="477">
        <v>13575</v>
      </c>
      <c r="I12" s="477"/>
      <c r="J12" s="138" t="s">
        <v>42</v>
      </c>
      <c r="K12" s="477">
        <f>K9-K10</f>
        <v>4955</v>
      </c>
      <c r="L12" s="477">
        <f>L9-L10+L11</f>
        <v>3911</v>
      </c>
      <c r="M12" s="477">
        <f>M9-M10+M11</f>
        <v>5904</v>
      </c>
      <c r="N12" s="477">
        <f>N9-N10+N11</f>
        <v>2562</v>
      </c>
      <c r="O12" s="477">
        <f>O9-O10+O11</f>
        <v>4324</v>
      </c>
      <c r="P12" s="477">
        <f>P9-P10+P11</f>
        <v>4527</v>
      </c>
      <c r="Q12" s="142">
        <f t="shared" si="0"/>
        <v>26183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79" t="s">
        <v>45</v>
      </c>
      <c r="F13" s="474">
        <v>0</v>
      </c>
      <c r="G13" s="479" t="s">
        <v>46</v>
      </c>
      <c r="H13" s="477">
        <v>4640</v>
      </c>
      <c r="I13" s="477"/>
      <c r="J13" s="138" t="s">
        <v>47</v>
      </c>
      <c r="K13" s="477"/>
      <c r="L13" s="477"/>
      <c r="M13" s="477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79" t="s">
        <v>50</v>
      </c>
      <c r="H14" s="477">
        <v>26286</v>
      </c>
      <c r="I14" s="477"/>
      <c r="J14" s="138" t="s">
        <v>51</v>
      </c>
      <c r="K14" s="477">
        <f t="shared" ref="K14:Q14" si="1">K6</f>
        <v>10</v>
      </c>
      <c r="L14" s="477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9</v>
      </c>
      <c r="Q14" s="142">
        <f t="shared" si="1"/>
        <v>54</v>
      </c>
    </row>
    <row r="15" spans="1:24" ht="18" customHeight="1">
      <c r="B15" s="479" t="s">
        <v>52</v>
      </c>
      <c r="C15" s="144">
        <f>H15</f>
        <v>654200</v>
      </c>
      <c r="D15" s="539">
        <v>478578</v>
      </c>
      <c r="E15" s="539"/>
      <c r="F15" s="159" t="s">
        <v>53</v>
      </c>
      <c r="G15" s="479" t="s">
        <v>54</v>
      </c>
      <c r="H15" s="157">
        <f>SUM(H4:H14)</f>
        <v>654200</v>
      </c>
      <c r="I15" s="477"/>
      <c r="J15" s="138" t="s">
        <v>55</v>
      </c>
      <c r="K15" s="477">
        <v>12</v>
      </c>
      <c r="L15" s="477">
        <v>12</v>
      </c>
      <c r="M15" s="477">
        <v>18</v>
      </c>
      <c r="N15" s="151">
        <v>8</v>
      </c>
      <c r="O15" s="151">
        <v>16</v>
      </c>
      <c r="P15" s="151">
        <v>18</v>
      </c>
      <c r="Q15" s="142">
        <f>SUM(K15:P15)</f>
        <v>84</v>
      </c>
    </row>
    <row r="16" spans="1:24" ht="18" customHeight="1">
      <c r="B16" s="479" t="s">
        <v>56</v>
      </c>
      <c r="C16" s="144">
        <f>D12</f>
        <v>26183</v>
      </c>
      <c r="D16" s="539">
        <v>0</v>
      </c>
      <c r="E16" s="539"/>
      <c r="F16" s="159"/>
      <c r="G16" s="479" t="s">
        <v>57</v>
      </c>
      <c r="H16" s="160">
        <f>H15/D12</f>
        <v>24.985677729824694</v>
      </c>
      <c r="I16" s="157"/>
      <c r="J16" s="138" t="s">
        <v>58</v>
      </c>
      <c r="K16" s="13">
        <v>0</v>
      </c>
      <c r="L16" s="477"/>
      <c r="M16" s="477"/>
      <c r="N16" s="151"/>
      <c r="O16" s="151"/>
      <c r="P16" s="151"/>
      <c r="Q16" s="477"/>
    </row>
    <row r="17" spans="2:17" ht="18" customHeight="1">
      <c r="B17" s="479" t="s">
        <v>57</v>
      </c>
      <c r="C17" s="161">
        <f>H16</f>
        <v>24.985677729824694</v>
      </c>
      <c r="D17" s="159" t="s">
        <v>59</v>
      </c>
      <c r="E17" s="159"/>
      <c r="F17" s="159"/>
      <c r="I17" s="160"/>
      <c r="J17" s="138" t="s">
        <v>328</v>
      </c>
      <c r="K17" s="13">
        <v>9</v>
      </c>
      <c r="L17" s="528" t="s">
        <v>60</v>
      </c>
      <c r="M17" s="528"/>
      <c r="N17" s="477">
        <v>100</v>
      </c>
      <c r="O17" s="151"/>
      <c r="P17" s="151"/>
      <c r="Q17" s="477"/>
    </row>
    <row r="18" spans="2:17" ht="19.5" customHeight="1">
      <c r="B18" s="479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77">
        <v>242</v>
      </c>
      <c r="O18" s="151"/>
      <c r="P18" s="151"/>
      <c r="Q18" s="477"/>
    </row>
    <row r="19" spans="2:17" ht="18" customHeight="1">
      <c r="B19" s="164" t="s">
        <v>7</v>
      </c>
      <c r="C19" s="164" t="s">
        <v>15</v>
      </c>
      <c r="D19" s="164" t="s">
        <v>65</v>
      </c>
      <c r="E19" s="472" t="s">
        <v>7</v>
      </c>
      <c r="F19" s="472" t="s">
        <v>66</v>
      </c>
      <c r="G19" s="472" t="s">
        <v>67</v>
      </c>
      <c r="H19" s="472" t="s">
        <v>68</v>
      </c>
      <c r="I19" s="131"/>
      <c r="J19" s="138" t="s">
        <v>69</v>
      </c>
      <c r="K19" s="13">
        <v>1</v>
      </c>
      <c r="L19" s="542" t="s">
        <v>336</v>
      </c>
      <c r="M19" s="543"/>
      <c r="N19" s="147"/>
      <c r="O19" s="151"/>
      <c r="P19" s="151"/>
      <c r="Q19" s="477"/>
    </row>
    <row r="20" spans="2:17" ht="19.5" customHeight="1">
      <c r="B20" s="165" t="s">
        <v>329</v>
      </c>
      <c r="C20" s="166">
        <v>18</v>
      </c>
      <c r="D20" s="166">
        <v>1986</v>
      </c>
      <c r="E20" s="479" t="s">
        <v>12</v>
      </c>
      <c r="F20" s="151">
        <v>12283</v>
      </c>
      <c r="G20" s="155">
        <f>F20-H20</f>
        <v>8851</v>
      </c>
      <c r="H20" s="155">
        <v>3432</v>
      </c>
      <c r="I20" s="151"/>
      <c r="J20" s="138" t="s">
        <v>71</v>
      </c>
      <c r="K20" s="13">
        <v>5</v>
      </c>
      <c r="L20" s="542" t="s">
        <v>334</v>
      </c>
      <c r="M20" s="542"/>
      <c r="N20" s="477"/>
      <c r="O20" s="151"/>
      <c r="P20" s="151"/>
      <c r="Q20" s="477"/>
    </row>
    <row r="21" spans="2:17" ht="19.5" customHeight="1">
      <c r="B21" s="165" t="s">
        <v>70</v>
      </c>
      <c r="C21" s="166"/>
      <c r="D21" s="166"/>
      <c r="E21" s="479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473" t="s">
        <v>7</v>
      </c>
      <c r="K21" s="472" t="s">
        <v>73</v>
      </c>
      <c r="L21" s="169" t="s">
        <v>67</v>
      </c>
      <c r="M21" s="473" t="s">
        <v>2</v>
      </c>
      <c r="N21" s="473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79" t="s">
        <v>14</v>
      </c>
      <c r="F22" s="170">
        <f>SUM(F20:F21)</f>
        <v>29615</v>
      </c>
      <c r="G22" s="170">
        <f>SUM(G20:G21)</f>
        <v>26183</v>
      </c>
      <c r="H22" s="170">
        <f>SUM(H20:H21)</f>
        <v>3432</v>
      </c>
      <c r="I22" s="162"/>
      <c r="J22" s="479" t="s">
        <v>75</v>
      </c>
      <c r="K22" s="147">
        <f>K9</f>
        <v>4955</v>
      </c>
      <c r="L22" s="477">
        <f>K12</f>
        <v>4955</v>
      </c>
      <c r="M22" s="478">
        <v>143347</v>
      </c>
      <c r="N22" s="160">
        <f t="shared" ref="N22:N29" si="2">M22/L22</f>
        <v>28.929767911200809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79" t="s">
        <v>78</v>
      </c>
      <c r="K23" s="147">
        <f>L9</f>
        <v>3911</v>
      </c>
      <c r="L23" s="477">
        <f>L12</f>
        <v>3911</v>
      </c>
      <c r="M23" s="478">
        <v>98058</v>
      </c>
      <c r="N23" s="160">
        <f t="shared" si="2"/>
        <v>25.072360010227563</v>
      </c>
      <c r="O23" s="159"/>
      <c r="P23" s="159"/>
      <c r="Q23" s="172"/>
    </row>
    <row r="24" spans="2:17" ht="19.5" customHeight="1">
      <c r="B24" s="165" t="s">
        <v>79</v>
      </c>
      <c r="C24" s="166">
        <v>29</v>
      </c>
      <c r="D24" s="166">
        <v>1436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79" t="s">
        <v>11</v>
      </c>
      <c r="K24" s="147">
        <f>N9</f>
        <v>2562</v>
      </c>
      <c r="L24" s="477">
        <f>N12</f>
        <v>2562</v>
      </c>
      <c r="M24" s="146">
        <v>85548</v>
      </c>
      <c r="N24" s="160">
        <f t="shared" si="2"/>
        <v>33.391100702576111</v>
      </c>
      <c r="O24" s="156"/>
      <c r="P24" s="156"/>
      <c r="Q24" s="173"/>
    </row>
    <row r="25" spans="2:17" ht="19.5" customHeight="1">
      <c r="B25" s="165" t="s">
        <v>84</v>
      </c>
      <c r="C25" s="166"/>
      <c r="D25" s="166"/>
      <c r="E25" s="174">
        <v>35541</v>
      </c>
      <c r="F25" s="477">
        <v>937</v>
      </c>
      <c r="G25" s="175">
        <f>E25/H26</f>
        <v>5.2762767220902616</v>
      </c>
      <c r="H25" s="477">
        <v>56</v>
      </c>
      <c r="I25" s="477"/>
      <c r="J25" s="479" t="s">
        <v>10</v>
      </c>
      <c r="K25" s="147">
        <f>M9</f>
        <v>5904</v>
      </c>
      <c r="L25" s="477">
        <f>M12</f>
        <v>5904</v>
      </c>
      <c r="M25" s="176">
        <f>H15-M22-M23-M24-M26-M27</f>
        <v>178684</v>
      </c>
      <c r="N25" s="160">
        <f t="shared" si="2"/>
        <v>30.26490514905149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10032</v>
      </c>
      <c r="G26" s="180" t="s">
        <v>87</v>
      </c>
      <c r="H26" s="181">
        <v>6736</v>
      </c>
      <c r="I26" s="163" t="s">
        <v>53</v>
      </c>
      <c r="J26" s="479" t="s">
        <v>88</v>
      </c>
      <c r="K26" s="147">
        <f>P9</f>
        <v>5848</v>
      </c>
      <c r="L26" s="477">
        <f>P12</f>
        <v>4527</v>
      </c>
      <c r="M26" s="477">
        <v>88884</v>
      </c>
      <c r="N26" s="160">
        <f t="shared" si="2"/>
        <v>19.634194831013918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3432</v>
      </c>
      <c r="D27" s="166"/>
      <c r="E27" s="479" t="s">
        <v>12</v>
      </c>
      <c r="F27" s="479" t="s">
        <v>72</v>
      </c>
      <c r="G27" s="549" t="s">
        <v>90</v>
      </c>
      <c r="H27" s="550"/>
      <c r="I27" s="472"/>
      <c r="J27" s="472" t="s">
        <v>91</v>
      </c>
      <c r="K27" s="147">
        <f>O9</f>
        <v>6435</v>
      </c>
      <c r="L27" s="477">
        <f>O12</f>
        <v>4324</v>
      </c>
      <c r="M27" s="478">
        <v>59679</v>
      </c>
      <c r="N27" s="160">
        <f t="shared" si="2"/>
        <v>13.801803885291397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47</v>
      </c>
      <c r="D28" s="166"/>
      <c r="E28" s="480">
        <f>H20/F20*100</f>
        <v>27.941056745094844</v>
      </c>
      <c r="F28" s="175">
        <f>H21/F21*100</f>
        <v>0</v>
      </c>
      <c r="G28" s="545">
        <f>D7/D4*100</f>
        <v>11.588721931453655</v>
      </c>
      <c r="H28" s="545"/>
      <c r="I28" s="477"/>
      <c r="J28" s="479" t="s">
        <v>93</v>
      </c>
      <c r="K28" s="147">
        <f>K22+K23+K24+K25</f>
        <v>17332</v>
      </c>
      <c r="L28" s="477">
        <f>SUM(L22:L25)</f>
        <v>17332</v>
      </c>
      <c r="M28" s="176">
        <f>SUM(M22:M25)</f>
        <v>505637</v>
      </c>
      <c r="N28" s="160">
        <f t="shared" si="2"/>
        <v>29.173609508423723</v>
      </c>
      <c r="O28" s="156"/>
      <c r="P28" s="156"/>
      <c r="Q28" s="479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79" t="s">
        <v>94</v>
      </c>
      <c r="K29" s="147">
        <f>K26+K27</f>
        <v>12283</v>
      </c>
      <c r="L29" s="151">
        <f>SUM(L26:L27)</f>
        <v>8851</v>
      </c>
      <c r="M29" s="477">
        <f>SUM(M26:M27)</f>
        <v>148563</v>
      </c>
      <c r="N29" s="160">
        <f t="shared" si="2"/>
        <v>16.784883064060558</v>
      </c>
      <c r="O29" s="479"/>
      <c r="P29" s="479"/>
      <c r="Q29" s="479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77"/>
      <c r="N30" s="160"/>
      <c r="O30" s="174"/>
      <c r="P30" s="479"/>
      <c r="Q30" s="479"/>
    </row>
    <row r="31" spans="2:17" ht="19.5" customHeight="1">
      <c r="J31" s="479" t="s">
        <v>327</v>
      </c>
      <c r="K31" s="188"/>
      <c r="L31" s="158">
        <f>C16</f>
        <v>26183</v>
      </c>
      <c r="M31" s="189">
        <f>C15</f>
        <v>654200</v>
      </c>
      <c r="N31" s="160">
        <f>M31/L31</f>
        <v>24.985677729824694</v>
      </c>
      <c r="O31" s="477"/>
      <c r="P31" s="477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75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76"/>
      <c r="F34" s="476"/>
      <c r="G34" s="540"/>
      <c r="H34" s="540"/>
      <c r="I34" s="540"/>
      <c r="J34" s="540"/>
      <c r="K34" s="541"/>
      <c r="L34" s="541"/>
      <c r="M34" s="541"/>
      <c r="N34" s="541"/>
      <c r="O34" s="541"/>
      <c r="P34" s="476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183606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M27" sqref="M27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423</v>
      </c>
      <c r="N2" s="531"/>
      <c r="O2" s="531"/>
      <c r="P2" s="481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89" t="s">
        <v>4</v>
      </c>
      <c r="C4" s="132">
        <v>259</v>
      </c>
      <c r="D4" s="132">
        <v>29615</v>
      </c>
      <c r="E4" s="133" t="s">
        <v>5</v>
      </c>
      <c r="F4" s="484">
        <v>62</v>
      </c>
      <c r="G4" s="489" t="s">
        <v>6</v>
      </c>
      <c r="H4" s="487">
        <v>317759</v>
      </c>
      <c r="I4" s="487"/>
      <c r="J4" s="489" t="s">
        <v>7</v>
      </c>
      <c r="K4" s="489" t="s">
        <v>8</v>
      </c>
      <c r="L4" s="489" t="s">
        <v>9</v>
      </c>
      <c r="M4" s="489" t="s">
        <v>10</v>
      </c>
      <c r="N4" s="134" t="s">
        <v>11</v>
      </c>
      <c r="O4" s="134" t="s">
        <v>12</v>
      </c>
      <c r="P4" s="489" t="s">
        <v>13</v>
      </c>
      <c r="Q4" s="135" t="s">
        <v>14</v>
      </c>
    </row>
    <row r="5" spans="1:24" ht="24.75" customHeight="1">
      <c r="A5" s="136"/>
      <c r="B5" s="489" t="s">
        <v>7</v>
      </c>
      <c r="C5" s="489" t="s">
        <v>15</v>
      </c>
      <c r="D5" s="489" t="s">
        <v>16</v>
      </c>
      <c r="E5" s="489" t="s">
        <v>17</v>
      </c>
      <c r="F5" s="137">
        <v>9</v>
      </c>
      <c r="G5" s="489" t="s">
        <v>18</v>
      </c>
      <c r="H5" s="487">
        <v>193055</v>
      </c>
      <c r="I5" s="487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89" t="s">
        <v>20</v>
      </c>
      <c r="C6" s="143">
        <v>64</v>
      </c>
      <c r="D6" s="143">
        <v>2203</v>
      </c>
      <c r="E6" s="489" t="s">
        <v>21</v>
      </c>
      <c r="F6" s="144">
        <f>F4-F5</f>
        <v>53</v>
      </c>
      <c r="G6" s="489" t="s">
        <v>22</v>
      </c>
      <c r="H6" s="487">
        <v>0</v>
      </c>
      <c r="I6" s="487"/>
      <c r="J6" s="138" t="s">
        <v>23</v>
      </c>
      <c r="K6" s="488">
        <v>10</v>
      </c>
      <c r="L6" s="488">
        <v>8</v>
      </c>
      <c r="M6" s="487">
        <v>13</v>
      </c>
      <c r="N6" s="145">
        <v>5</v>
      </c>
      <c r="O6" s="146">
        <v>8</v>
      </c>
      <c r="P6" s="146">
        <v>9</v>
      </c>
      <c r="Q6" s="142">
        <f t="shared" si="0"/>
        <v>53</v>
      </c>
    </row>
    <row r="7" spans="1:24" ht="18.75">
      <c r="B7" s="134" t="s">
        <v>24</v>
      </c>
      <c r="C7" s="487">
        <v>79</v>
      </c>
      <c r="D7" s="487">
        <v>4121</v>
      </c>
      <c r="E7" s="489" t="s">
        <v>25</v>
      </c>
      <c r="F7" s="484">
        <v>0</v>
      </c>
      <c r="G7" s="489" t="s">
        <v>26</v>
      </c>
      <c r="H7" s="487">
        <v>825</v>
      </c>
      <c r="I7" s="487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89" t="s">
        <v>28</v>
      </c>
      <c r="C8" s="148">
        <f>C4-C7</f>
        <v>180</v>
      </c>
      <c r="D8" s="148">
        <f>D4-D7</f>
        <v>25494</v>
      </c>
      <c r="E8" s="489" t="s">
        <v>29</v>
      </c>
      <c r="F8" s="144">
        <v>0</v>
      </c>
      <c r="G8" s="489" t="s">
        <v>30</v>
      </c>
      <c r="H8" s="487">
        <v>0</v>
      </c>
      <c r="I8" s="487"/>
      <c r="J8" s="138" t="s">
        <v>31</v>
      </c>
      <c r="K8" s="488">
        <v>0</v>
      </c>
      <c r="L8" s="488">
        <v>0</v>
      </c>
      <c r="M8" s="488">
        <v>0</v>
      </c>
      <c r="N8" s="146">
        <v>0</v>
      </c>
      <c r="O8" s="146">
        <v>45</v>
      </c>
      <c r="P8" s="146">
        <v>34</v>
      </c>
      <c r="Q8" s="149">
        <f t="shared" si="0"/>
        <v>79</v>
      </c>
    </row>
    <row r="9" spans="1:24" ht="18" customHeight="1">
      <c r="B9" s="489" t="s">
        <v>25</v>
      </c>
      <c r="C9" s="487"/>
      <c r="D9" s="487"/>
      <c r="E9" s="489" t="s">
        <v>14</v>
      </c>
      <c r="F9" s="484">
        <f>SUM(F6:F8)</f>
        <v>53</v>
      </c>
      <c r="G9" s="489" t="s">
        <v>32</v>
      </c>
      <c r="H9" s="487">
        <v>765</v>
      </c>
      <c r="I9" s="487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89" t="s">
        <v>29</v>
      </c>
      <c r="C10" s="487"/>
      <c r="D10" s="487"/>
      <c r="E10" s="489" t="s">
        <v>34</v>
      </c>
      <c r="F10" s="144">
        <v>69</v>
      </c>
      <c r="G10" s="489" t="s">
        <v>35</v>
      </c>
      <c r="H10" s="487">
        <f>SUM(N17:N20)</f>
        <v>0</v>
      </c>
      <c r="I10" s="487"/>
      <c r="J10" s="138" t="s">
        <v>36</v>
      </c>
      <c r="K10" s="487"/>
      <c r="L10" s="487"/>
      <c r="M10" s="487"/>
      <c r="N10" s="151"/>
      <c r="O10" s="151">
        <v>2641</v>
      </c>
      <c r="P10" s="151">
        <v>1480</v>
      </c>
      <c r="Q10" s="142">
        <f t="shared" si="0"/>
        <v>4121</v>
      </c>
    </row>
    <row r="11" spans="1:24" ht="25.5" customHeight="1">
      <c r="B11" s="489" t="s">
        <v>35</v>
      </c>
      <c r="C11" s="487"/>
      <c r="D11" s="487"/>
      <c r="E11" s="152" t="s">
        <v>37</v>
      </c>
      <c r="F11" s="153" t="s">
        <v>422</v>
      </c>
      <c r="G11" s="154" t="s">
        <v>38</v>
      </c>
      <c r="H11" s="487">
        <v>0</v>
      </c>
      <c r="I11" s="487"/>
      <c r="J11" s="138" t="s">
        <v>39</v>
      </c>
      <c r="L11" s="487"/>
      <c r="M11" s="487"/>
      <c r="N11" s="151"/>
      <c r="O11" s="155"/>
      <c r="P11" s="155"/>
      <c r="Q11" s="142">
        <f t="shared" si="0"/>
        <v>0</v>
      </c>
    </row>
    <row r="12" spans="1:24" ht="18" customHeight="1">
      <c r="B12" s="489" t="s">
        <v>14</v>
      </c>
      <c r="C12" s="148">
        <f>C8+C9</f>
        <v>180</v>
      </c>
      <c r="D12" s="148">
        <f>D8+D9</f>
        <v>25494</v>
      </c>
      <c r="E12" s="489" t="s">
        <v>40</v>
      </c>
      <c r="F12" s="484">
        <f>F9</f>
        <v>53</v>
      </c>
      <c r="G12" s="489" t="s">
        <v>41</v>
      </c>
      <c r="H12" s="487">
        <v>11463</v>
      </c>
      <c r="I12" s="487"/>
      <c r="J12" s="138" t="s">
        <v>42</v>
      </c>
      <c r="K12" s="487">
        <f>K9-K10</f>
        <v>4955</v>
      </c>
      <c r="L12" s="487">
        <f>L9-L10+L11</f>
        <v>3911</v>
      </c>
      <c r="M12" s="487">
        <f>M9-M10+M11</f>
        <v>5904</v>
      </c>
      <c r="N12" s="487">
        <f>N9-N10+N11</f>
        <v>2562</v>
      </c>
      <c r="O12" s="487">
        <f>O9-O10+O11</f>
        <v>3794</v>
      </c>
      <c r="P12" s="487">
        <f>P9-P10+P11</f>
        <v>4368</v>
      </c>
      <c r="Q12" s="142">
        <f t="shared" si="0"/>
        <v>25494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89" t="s">
        <v>45</v>
      </c>
      <c r="F13" s="484">
        <v>1</v>
      </c>
      <c r="G13" s="489" t="s">
        <v>46</v>
      </c>
      <c r="H13" s="487">
        <v>4715</v>
      </c>
      <c r="I13" s="487"/>
      <c r="J13" s="138" t="s">
        <v>47</v>
      </c>
      <c r="K13" s="487"/>
      <c r="L13" s="487"/>
      <c r="M13" s="487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89" t="s">
        <v>50</v>
      </c>
      <c r="H14" s="487">
        <v>21776</v>
      </c>
      <c r="I14" s="487"/>
      <c r="J14" s="138" t="s">
        <v>51</v>
      </c>
      <c r="K14" s="487">
        <f t="shared" ref="K14:Q14" si="1">K6</f>
        <v>10</v>
      </c>
      <c r="L14" s="487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8</v>
      </c>
      <c r="P14" s="158">
        <f t="shared" si="1"/>
        <v>9</v>
      </c>
      <c r="Q14" s="142">
        <f t="shared" si="1"/>
        <v>53</v>
      </c>
    </row>
    <row r="15" spans="1:24" ht="18" customHeight="1">
      <c r="B15" s="489" t="s">
        <v>52</v>
      </c>
      <c r="C15" s="144">
        <f>H15</f>
        <v>550358</v>
      </c>
      <c r="D15" s="539">
        <v>388836</v>
      </c>
      <c r="E15" s="539"/>
      <c r="F15" s="159" t="s">
        <v>53</v>
      </c>
      <c r="G15" s="489" t="s">
        <v>54</v>
      </c>
      <c r="H15" s="157">
        <f>SUM(H4:H14)</f>
        <v>550358</v>
      </c>
      <c r="I15" s="487"/>
      <c r="J15" s="138" t="s">
        <v>55</v>
      </c>
      <c r="K15" s="487">
        <v>12</v>
      </c>
      <c r="L15" s="487">
        <v>12</v>
      </c>
      <c r="M15" s="487">
        <v>18</v>
      </c>
      <c r="N15" s="151">
        <v>8</v>
      </c>
      <c r="O15" s="151">
        <v>15</v>
      </c>
      <c r="P15" s="151">
        <v>18</v>
      </c>
      <c r="Q15" s="142">
        <f>SUM(K15:P15)</f>
        <v>83</v>
      </c>
    </row>
    <row r="16" spans="1:24" ht="18" customHeight="1">
      <c r="B16" s="489" t="s">
        <v>56</v>
      </c>
      <c r="C16" s="144">
        <f>D12</f>
        <v>25494</v>
      </c>
      <c r="D16" s="539">
        <v>0</v>
      </c>
      <c r="E16" s="539"/>
      <c r="F16" s="159"/>
      <c r="G16" s="489" t="s">
        <v>57</v>
      </c>
      <c r="H16" s="160">
        <f>H15/D12</f>
        <v>21.587746136345807</v>
      </c>
      <c r="I16" s="157"/>
      <c r="J16" s="138" t="s">
        <v>58</v>
      </c>
      <c r="K16" s="13">
        <v>0</v>
      </c>
      <c r="L16" s="487"/>
      <c r="M16" s="487"/>
      <c r="N16" s="151"/>
      <c r="O16" s="151"/>
      <c r="P16" s="151"/>
      <c r="Q16" s="487"/>
    </row>
    <row r="17" spans="2:17" ht="18" customHeight="1">
      <c r="B17" s="489" t="s">
        <v>57</v>
      </c>
      <c r="C17" s="161">
        <f>H16</f>
        <v>21.587746136345807</v>
      </c>
      <c r="D17" s="159" t="s">
        <v>59</v>
      </c>
      <c r="E17" s="159"/>
      <c r="F17" s="159"/>
      <c r="I17" s="160"/>
      <c r="J17" s="138" t="s">
        <v>328</v>
      </c>
      <c r="K17" s="13">
        <v>9</v>
      </c>
      <c r="L17" s="528" t="s">
        <v>60</v>
      </c>
      <c r="M17" s="528"/>
      <c r="N17" s="487"/>
      <c r="O17" s="151"/>
      <c r="P17" s="151"/>
      <c r="Q17" s="487"/>
    </row>
    <row r="18" spans="2:17" ht="19.5" customHeight="1">
      <c r="B18" s="489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87"/>
      <c r="O18" s="151"/>
      <c r="P18" s="151"/>
      <c r="Q18" s="487"/>
    </row>
    <row r="19" spans="2:17" ht="18" customHeight="1">
      <c r="B19" s="164" t="s">
        <v>7</v>
      </c>
      <c r="C19" s="164" t="s">
        <v>15</v>
      </c>
      <c r="D19" s="164" t="s">
        <v>65</v>
      </c>
      <c r="E19" s="482" t="s">
        <v>7</v>
      </c>
      <c r="F19" s="482" t="s">
        <v>66</v>
      </c>
      <c r="G19" s="482" t="s">
        <v>67</v>
      </c>
      <c r="H19" s="482" t="s">
        <v>68</v>
      </c>
      <c r="I19" s="131"/>
      <c r="J19" s="138" t="s">
        <v>69</v>
      </c>
      <c r="K19" s="13">
        <v>1</v>
      </c>
      <c r="L19" s="542" t="s">
        <v>336</v>
      </c>
      <c r="M19" s="543"/>
      <c r="N19" s="147"/>
      <c r="O19" s="151"/>
      <c r="P19" s="151"/>
      <c r="Q19" s="487"/>
    </row>
    <row r="20" spans="2:17" ht="19.5" customHeight="1">
      <c r="B20" s="165" t="s">
        <v>329</v>
      </c>
      <c r="C20" s="166"/>
      <c r="D20" s="166"/>
      <c r="E20" s="489" t="s">
        <v>12</v>
      </c>
      <c r="F20" s="151">
        <v>12283</v>
      </c>
      <c r="G20" s="155">
        <f>F20-H20</f>
        <v>8162</v>
      </c>
      <c r="H20" s="151">
        <f>D7</f>
        <v>4121</v>
      </c>
      <c r="I20" s="151"/>
      <c r="J20" s="138" t="s">
        <v>71</v>
      </c>
      <c r="K20" s="13">
        <v>5</v>
      </c>
      <c r="L20" s="542" t="s">
        <v>334</v>
      </c>
      <c r="M20" s="542"/>
      <c r="N20" s="487"/>
      <c r="O20" s="151"/>
      <c r="P20" s="151"/>
      <c r="Q20" s="487"/>
    </row>
    <row r="21" spans="2:17" ht="19.5" customHeight="1">
      <c r="B21" s="165" t="s">
        <v>70</v>
      </c>
      <c r="C21" s="166"/>
      <c r="D21" s="166"/>
      <c r="E21" s="489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483" t="s">
        <v>7</v>
      </c>
      <c r="K21" s="482" t="s">
        <v>73</v>
      </c>
      <c r="L21" s="169" t="s">
        <v>67</v>
      </c>
      <c r="M21" s="483" t="s">
        <v>2</v>
      </c>
      <c r="N21" s="483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89" t="s">
        <v>14</v>
      </c>
      <c r="F22" s="170">
        <f>SUM(F20:F21)</f>
        <v>29615</v>
      </c>
      <c r="G22" s="170">
        <f>SUM(G20:G21)</f>
        <v>25494</v>
      </c>
      <c r="H22" s="170">
        <f>SUM(H20:H21)</f>
        <v>4121</v>
      </c>
      <c r="I22" s="162"/>
      <c r="J22" s="489" t="s">
        <v>75</v>
      </c>
      <c r="K22" s="147">
        <f>K9</f>
        <v>4955</v>
      </c>
      <c r="L22" s="487">
        <f>K12</f>
        <v>4955</v>
      </c>
      <c r="M22" s="488">
        <v>127990</v>
      </c>
      <c r="N22" s="160">
        <f t="shared" ref="N22:N29" si="2">M22/L22</f>
        <v>25.830474268415742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89" t="s">
        <v>78</v>
      </c>
      <c r="K23" s="147">
        <f>L9</f>
        <v>3911</v>
      </c>
      <c r="L23" s="487">
        <f>L12</f>
        <v>3911</v>
      </c>
      <c r="M23" s="488">
        <v>87460</v>
      </c>
      <c r="N23" s="160">
        <f t="shared" si="2"/>
        <v>22.362567118384046</v>
      </c>
      <c r="O23" s="159"/>
      <c r="P23" s="159"/>
      <c r="Q23" s="172"/>
    </row>
    <row r="24" spans="2:17" ht="19.5" customHeight="1">
      <c r="B24" s="165" t="s">
        <v>79</v>
      </c>
      <c r="C24" s="166">
        <v>68</v>
      </c>
      <c r="D24" s="166">
        <v>2897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89" t="s">
        <v>11</v>
      </c>
      <c r="K24" s="147">
        <f>N9</f>
        <v>2562</v>
      </c>
      <c r="L24" s="487">
        <f>N12</f>
        <v>2562</v>
      </c>
      <c r="M24" s="146">
        <v>72502</v>
      </c>
      <c r="N24" s="160">
        <f t="shared" si="2"/>
        <v>28.298985167837628</v>
      </c>
      <c r="O24" s="156"/>
      <c r="P24" s="156"/>
      <c r="Q24" s="173"/>
    </row>
    <row r="25" spans="2:17" ht="19.5" customHeight="1">
      <c r="B25" s="165" t="s">
        <v>84</v>
      </c>
      <c r="C25" s="166">
        <v>11</v>
      </c>
      <c r="D25" s="166">
        <v>1214</v>
      </c>
      <c r="E25" s="174">
        <v>25235</v>
      </c>
      <c r="F25" s="487">
        <v>831</v>
      </c>
      <c r="G25" s="175">
        <f>E25/H26</f>
        <v>5.2981314297711526</v>
      </c>
      <c r="H25" s="487">
        <v>44</v>
      </c>
      <c r="I25" s="487"/>
      <c r="J25" s="489" t="s">
        <v>10</v>
      </c>
      <c r="K25" s="147">
        <f>M9</f>
        <v>5904</v>
      </c>
      <c r="L25" s="487">
        <f>M12</f>
        <v>5904</v>
      </c>
      <c r="M25" s="176">
        <f>H15-M22-M23-M24-M26-M27</f>
        <v>160702</v>
      </c>
      <c r="N25" s="160">
        <f t="shared" si="2"/>
        <v>27.219173441734416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6410</v>
      </c>
      <c r="G26" s="180" t="s">
        <v>87</v>
      </c>
      <c r="H26" s="181">
        <v>4763</v>
      </c>
      <c r="I26" s="163" t="s">
        <v>53</v>
      </c>
      <c r="J26" s="489" t="s">
        <v>88</v>
      </c>
      <c r="K26" s="147">
        <f>P9</f>
        <v>5848</v>
      </c>
      <c r="L26" s="487">
        <f>P12</f>
        <v>4368</v>
      </c>
      <c r="M26" s="487">
        <v>61087</v>
      </c>
      <c r="N26" s="160">
        <f t="shared" si="2"/>
        <v>13.985119047619047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4121</v>
      </c>
      <c r="D27" s="166"/>
      <c r="E27" s="489" t="s">
        <v>12</v>
      </c>
      <c r="F27" s="489" t="s">
        <v>72</v>
      </c>
      <c r="G27" s="549" t="s">
        <v>90</v>
      </c>
      <c r="H27" s="550"/>
      <c r="I27" s="482"/>
      <c r="J27" s="482" t="s">
        <v>91</v>
      </c>
      <c r="K27" s="147">
        <f>O9</f>
        <v>6435</v>
      </c>
      <c r="L27" s="487">
        <f>O12</f>
        <v>3794</v>
      </c>
      <c r="M27" s="488">
        <v>40617</v>
      </c>
      <c r="N27" s="160">
        <f t="shared" si="2"/>
        <v>10.705587770163415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79</v>
      </c>
      <c r="D28" s="166"/>
      <c r="E28" s="490">
        <f>H20/F20*100</f>
        <v>33.550435561344948</v>
      </c>
      <c r="F28" s="175">
        <f>H21/F21*100</f>
        <v>0</v>
      </c>
      <c r="G28" s="545">
        <f>D7/D4*100</f>
        <v>13.915245652540943</v>
      </c>
      <c r="H28" s="545"/>
      <c r="I28" s="487"/>
      <c r="J28" s="489" t="s">
        <v>93</v>
      </c>
      <c r="K28" s="147">
        <f>K22+K23+K24+K25</f>
        <v>17332</v>
      </c>
      <c r="L28" s="487">
        <f>SUM(L22:L25)</f>
        <v>17332</v>
      </c>
      <c r="M28" s="176">
        <f>SUM(M22:M25)</f>
        <v>448654</v>
      </c>
      <c r="N28" s="160">
        <f t="shared" si="2"/>
        <v>25.885875836602814</v>
      </c>
      <c r="O28" s="156"/>
      <c r="P28" s="156"/>
      <c r="Q28" s="489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89" t="s">
        <v>94</v>
      </c>
      <c r="K29" s="147">
        <f>K26+K27</f>
        <v>12283</v>
      </c>
      <c r="L29" s="151">
        <f>SUM(L26:L27)</f>
        <v>8162</v>
      </c>
      <c r="M29" s="487">
        <f>SUM(M26:M27)</f>
        <v>101704</v>
      </c>
      <c r="N29" s="160">
        <f t="shared" si="2"/>
        <v>12.460671404067631</v>
      </c>
      <c r="O29" s="489"/>
      <c r="P29" s="489"/>
      <c r="Q29" s="489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87"/>
      <c r="N30" s="160"/>
      <c r="O30" s="174"/>
      <c r="P30" s="489"/>
      <c r="Q30" s="489"/>
    </row>
    <row r="31" spans="2:17" ht="19.5" customHeight="1">
      <c r="J31" s="489" t="s">
        <v>327</v>
      </c>
      <c r="K31" s="188"/>
      <c r="L31" s="158">
        <f>C16</f>
        <v>25494</v>
      </c>
      <c r="M31" s="189">
        <f>C15</f>
        <v>550358</v>
      </c>
      <c r="N31" s="160">
        <f>M31/L31</f>
        <v>21.587746136345807</v>
      </c>
      <c r="O31" s="487"/>
      <c r="P31" s="487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85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86"/>
      <c r="F34" s="486"/>
      <c r="G34" s="540"/>
      <c r="H34" s="540"/>
      <c r="I34" s="540"/>
      <c r="J34" s="540"/>
      <c r="K34" s="541"/>
      <c r="L34" s="541"/>
      <c r="M34" s="541"/>
      <c r="N34" s="541"/>
      <c r="O34" s="541"/>
      <c r="P34" s="486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159962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H15" sqref="H15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426</v>
      </c>
      <c r="N2" s="531"/>
      <c r="O2" s="531"/>
      <c r="P2" s="491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99" t="s">
        <v>4</v>
      </c>
      <c r="C4" s="132">
        <v>259</v>
      </c>
      <c r="D4" s="132">
        <v>29615</v>
      </c>
      <c r="E4" s="133" t="s">
        <v>5</v>
      </c>
      <c r="F4" s="494">
        <v>62</v>
      </c>
      <c r="G4" s="499" t="s">
        <v>6</v>
      </c>
      <c r="H4" s="497">
        <v>359116</v>
      </c>
      <c r="I4" s="497"/>
      <c r="J4" s="499" t="s">
        <v>7</v>
      </c>
      <c r="K4" s="499" t="s">
        <v>8</v>
      </c>
      <c r="L4" s="499" t="s">
        <v>9</v>
      </c>
      <c r="M4" s="499" t="s">
        <v>10</v>
      </c>
      <c r="N4" s="134" t="s">
        <v>11</v>
      </c>
      <c r="O4" s="134" t="s">
        <v>12</v>
      </c>
      <c r="P4" s="499" t="s">
        <v>13</v>
      </c>
      <c r="Q4" s="135" t="s">
        <v>14</v>
      </c>
    </row>
    <row r="5" spans="1:24" ht="24.75" customHeight="1">
      <c r="A5" s="136"/>
      <c r="B5" s="499" t="s">
        <v>7</v>
      </c>
      <c r="C5" s="499" t="s">
        <v>15</v>
      </c>
      <c r="D5" s="499" t="s">
        <v>16</v>
      </c>
      <c r="E5" s="499" t="s">
        <v>17</v>
      </c>
      <c r="F5" s="137">
        <v>6</v>
      </c>
      <c r="G5" s="499" t="s">
        <v>18</v>
      </c>
      <c r="H5" s="497">
        <v>153880</v>
      </c>
      <c r="I5" s="497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99" t="s">
        <v>20</v>
      </c>
      <c r="C6" s="143"/>
      <c r="D6" s="143"/>
      <c r="E6" s="499" t="s">
        <v>21</v>
      </c>
      <c r="F6" s="144">
        <f>F4-F5</f>
        <v>56</v>
      </c>
      <c r="G6" s="499" t="s">
        <v>22</v>
      </c>
      <c r="H6" s="497">
        <v>794</v>
      </c>
      <c r="I6" s="497"/>
      <c r="J6" s="138" t="s">
        <v>23</v>
      </c>
      <c r="K6" s="498">
        <v>10</v>
      </c>
      <c r="L6" s="498">
        <v>8</v>
      </c>
      <c r="M6" s="497">
        <v>13</v>
      </c>
      <c r="N6" s="145">
        <v>5</v>
      </c>
      <c r="O6" s="146">
        <v>10</v>
      </c>
      <c r="P6" s="146">
        <v>10</v>
      </c>
      <c r="Q6" s="142">
        <f t="shared" si="0"/>
        <v>56</v>
      </c>
    </row>
    <row r="7" spans="1:24" ht="18.75">
      <c r="B7" s="134" t="s">
        <v>24</v>
      </c>
      <c r="C7" s="497">
        <v>39</v>
      </c>
      <c r="D7" s="497">
        <v>2545</v>
      </c>
      <c r="E7" s="499" t="s">
        <v>25</v>
      </c>
      <c r="F7" s="494">
        <v>0</v>
      </c>
      <c r="G7" s="499" t="s">
        <v>26</v>
      </c>
      <c r="H7" s="497">
        <v>2532</v>
      </c>
      <c r="I7" s="497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99" t="s">
        <v>28</v>
      </c>
      <c r="C8" s="148">
        <f>C4-C7</f>
        <v>220</v>
      </c>
      <c r="D8" s="148">
        <f>D4-D7</f>
        <v>27070</v>
      </c>
      <c r="E8" s="499" t="s">
        <v>29</v>
      </c>
      <c r="F8" s="144">
        <v>0</v>
      </c>
      <c r="G8" s="499" t="s">
        <v>30</v>
      </c>
      <c r="H8" s="497">
        <v>13740</v>
      </c>
      <c r="I8" s="497"/>
      <c r="J8" s="138" t="s">
        <v>31</v>
      </c>
      <c r="K8" s="498">
        <v>0</v>
      </c>
      <c r="L8" s="498">
        <v>0</v>
      </c>
      <c r="M8" s="498">
        <v>0</v>
      </c>
      <c r="N8" s="146">
        <v>0</v>
      </c>
      <c r="O8" s="146">
        <v>22</v>
      </c>
      <c r="P8" s="146">
        <v>17</v>
      </c>
      <c r="Q8" s="149">
        <f t="shared" si="0"/>
        <v>39</v>
      </c>
    </row>
    <row r="9" spans="1:24" ht="18" customHeight="1">
      <c r="B9" s="499" t="s">
        <v>25</v>
      </c>
      <c r="C9" s="497"/>
      <c r="D9" s="497"/>
      <c r="E9" s="499" t="s">
        <v>14</v>
      </c>
      <c r="F9" s="494">
        <f>SUM(F6:F8)</f>
        <v>56</v>
      </c>
      <c r="G9" s="499" t="s">
        <v>32</v>
      </c>
      <c r="H9" s="497">
        <v>1031</v>
      </c>
      <c r="I9" s="497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99" t="s">
        <v>29</v>
      </c>
      <c r="C10" s="497"/>
      <c r="D10" s="497"/>
      <c r="E10" s="499" t="s">
        <v>34</v>
      </c>
      <c r="F10" s="144">
        <v>69</v>
      </c>
      <c r="G10" s="499" t="s">
        <v>35</v>
      </c>
      <c r="H10" s="497">
        <f>SUM(N17:N20)</f>
        <v>72</v>
      </c>
      <c r="I10" s="497"/>
      <c r="J10" s="138" t="s">
        <v>36</v>
      </c>
      <c r="K10" s="497"/>
      <c r="L10" s="497"/>
      <c r="M10" s="497"/>
      <c r="N10" s="151"/>
      <c r="O10" s="151">
        <v>1774</v>
      </c>
      <c r="P10" s="151">
        <v>771</v>
      </c>
      <c r="Q10" s="142">
        <f t="shared" si="0"/>
        <v>2545</v>
      </c>
    </row>
    <row r="11" spans="1:24" ht="25.5" customHeight="1">
      <c r="B11" s="499" t="s">
        <v>35</v>
      </c>
      <c r="C11" s="497"/>
      <c r="D11" s="497"/>
      <c r="E11" s="152" t="s">
        <v>37</v>
      </c>
      <c r="F11" s="153" t="s">
        <v>425</v>
      </c>
      <c r="G11" s="154" t="s">
        <v>38</v>
      </c>
      <c r="H11" s="497">
        <v>0</v>
      </c>
      <c r="I11" s="497"/>
      <c r="J11" s="138" t="s">
        <v>39</v>
      </c>
      <c r="L11" s="497"/>
      <c r="M11" s="497"/>
      <c r="N11" s="151"/>
      <c r="O11" s="155"/>
      <c r="P11" s="155"/>
      <c r="Q11" s="142">
        <f t="shared" si="0"/>
        <v>0</v>
      </c>
    </row>
    <row r="12" spans="1:24" ht="18" customHeight="1">
      <c r="B12" s="499" t="s">
        <v>14</v>
      </c>
      <c r="C12" s="148">
        <f>C8+C9</f>
        <v>220</v>
      </c>
      <c r="D12" s="148">
        <f>D8+D9</f>
        <v>27070</v>
      </c>
      <c r="E12" s="499" t="s">
        <v>40</v>
      </c>
      <c r="F12" s="494">
        <f>F9</f>
        <v>56</v>
      </c>
      <c r="G12" s="499" t="s">
        <v>41</v>
      </c>
      <c r="H12" s="497">
        <v>13878</v>
      </c>
      <c r="I12" s="497"/>
      <c r="J12" s="138" t="s">
        <v>42</v>
      </c>
      <c r="K12" s="497">
        <f>K9-K10</f>
        <v>4955</v>
      </c>
      <c r="L12" s="497">
        <f>L9-L10+L11</f>
        <v>3911</v>
      </c>
      <c r="M12" s="497">
        <f>M9-M10+M11</f>
        <v>5904</v>
      </c>
      <c r="N12" s="497">
        <f>N9-N10+N11</f>
        <v>2562</v>
      </c>
      <c r="O12" s="497">
        <f>O9-O10+O11</f>
        <v>4661</v>
      </c>
      <c r="P12" s="497">
        <f>P9-P10+P11</f>
        <v>5077</v>
      </c>
      <c r="Q12" s="142">
        <f t="shared" si="0"/>
        <v>27070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99" t="s">
        <v>45</v>
      </c>
      <c r="F13" s="494">
        <v>0</v>
      </c>
      <c r="G13" s="499" t="s">
        <v>46</v>
      </c>
      <c r="H13" s="497">
        <v>4715</v>
      </c>
      <c r="I13" s="497"/>
      <c r="J13" s="138" t="s">
        <v>47</v>
      </c>
      <c r="K13" s="497"/>
      <c r="L13" s="497"/>
      <c r="M13" s="497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99" t="s">
        <v>50</v>
      </c>
      <c r="H14" s="497">
        <v>24896</v>
      </c>
      <c r="I14" s="497"/>
      <c r="J14" s="138" t="s">
        <v>51</v>
      </c>
      <c r="K14" s="497">
        <f t="shared" ref="K14:Q14" si="1">K6</f>
        <v>10</v>
      </c>
      <c r="L14" s="497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10</v>
      </c>
      <c r="Q14" s="142">
        <f t="shared" si="1"/>
        <v>56</v>
      </c>
    </row>
    <row r="15" spans="1:24" ht="18" customHeight="1">
      <c r="B15" s="499" t="s">
        <v>52</v>
      </c>
      <c r="C15" s="144">
        <f>H15</f>
        <v>574654</v>
      </c>
      <c r="D15" s="539">
        <v>461875</v>
      </c>
      <c r="E15" s="539"/>
      <c r="F15" s="159" t="s">
        <v>53</v>
      </c>
      <c r="G15" s="499" t="s">
        <v>54</v>
      </c>
      <c r="H15" s="157">
        <f>SUM(H4:H14)</f>
        <v>574654</v>
      </c>
      <c r="I15" s="497"/>
      <c r="J15" s="138" t="s">
        <v>55</v>
      </c>
      <c r="K15" s="497">
        <v>12</v>
      </c>
      <c r="L15" s="497">
        <v>12</v>
      </c>
      <c r="M15" s="497">
        <v>18</v>
      </c>
      <c r="N15" s="151">
        <v>8</v>
      </c>
      <c r="O15" s="151">
        <v>18</v>
      </c>
      <c r="P15" s="151">
        <v>20</v>
      </c>
      <c r="Q15" s="142">
        <f>SUM(K15:P15)</f>
        <v>88</v>
      </c>
    </row>
    <row r="16" spans="1:24" ht="18" customHeight="1">
      <c r="B16" s="499" t="s">
        <v>56</v>
      </c>
      <c r="C16" s="144">
        <f>D12</f>
        <v>27070</v>
      </c>
      <c r="D16" s="539">
        <v>0</v>
      </c>
      <c r="E16" s="539"/>
      <c r="F16" s="159"/>
      <c r="G16" s="499" t="s">
        <v>57</v>
      </c>
      <c r="H16" s="160">
        <f>H15/D12</f>
        <v>21.22844477281123</v>
      </c>
      <c r="I16" s="157"/>
      <c r="J16" s="138" t="s">
        <v>424</v>
      </c>
      <c r="K16" s="13">
        <v>1</v>
      </c>
      <c r="L16" s="497"/>
      <c r="M16" s="497"/>
      <c r="N16" s="151"/>
      <c r="O16" s="151"/>
      <c r="P16" s="151"/>
      <c r="Q16" s="497"/>
    </row>
    <row r="17" spans="2:17" ht="18" customHeight="1">
      <c r="B17" s="499" t="s">
        <v>57</v>
      </c>
      <c r="C17" s="161">
        <f>H16</f>
        <v>21.22844477281123</v>
      </c>
      <c r="D17" s="159" t="s">
        <v>59</v>
      </c>
      <c r="E17" s="159"/>
      <c r="F17" s="159"/>
      <c r="I17" s="160"/>
      <c r="J17" s="138" t="s">
        <v>328</v>
      </c>
      <c r="K17" s="13">
        <v>9</v>
      </c>
      <c r="L17" s="528" t="s">
        <v>60</v>
      </c>
      <c r="M17" s="528"/>
      <c r="N17" s="497"/>
      <c r="O17" s="151"/>
      <c r="P17" s="151"/>
      <c r="Q17" s="497"/>
    </row>
    <row r="18" spans="2:17" ht="19.5" customHeight="1">
      <c r="B18" s="499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97">
        <v>72</v>
      </c>
      <c r="O18" s="151"/>
      <c r="P18" s="151"/>
      <c r="Q18" s="497"/>
    </row>
    <row r="19" spans="2:17" ht="18" customHeight="1">
      <c r="B19" s="164" t="s">
        <v>7</v>
      </c>
      <c r="C19" s="164" t="s">
        <v>15</v>
      </c>
      <c r="D19" s="164" t="s">
        <v>65</v>
      </c>
      <c r="E19" s="492" t="s">
        <v>7</v>
      </c>
      <c r="F19" s="492" t="s">
        <v>66</v>
      </c>
      <c r="G19" s="492" t="s">
        <v>67</v>
      </c>
      <c r="H19" s="492" t="s">
        <v>68</v>
      </c>
      <c r="I19" s="131"/>
      <c r="J19" s="138" t="s">
        <v>69</v>
      </c>
      <c r="K19" s="13">
        <v>1</v>
      </c>
      <c r="L19" s="542" t="s">
        <v>336</v>
      </c>
      <c r="M19" s="543"/>
      <c r="N19" s="147"/>
      <c r="O19" s="151"/>
      <c r="P19" s="151"/>
      <c r="Q19" s="497"/>
    </row>
    <row r="20" spans="2:17" ht="19.5" customHeight="1">
      <c r="B20" s="165" t="s">
        <v>329</v>
      </c>
      <c r="C20" s="166"/>
      <c r="D20" s="166"/>
      <c r="E20" s="499" t="s">
        <v>12</v>
      </c>
      <c r="F20" s="151">
        <v>12283</v>
      </c>
      <c r="G20" s="155">
        <f>F20-H20</f>
        <v>9738</v>
      </c>
      <c r="H20" s="151">
        <f>D7</f>
        <v>2545</v>
      </c>
      <c r="I20" s="151"/>
      <c r="J20" s="138" t="s">
        <v>71</v>
      </c>
      <c r="K20" s="13">
        <v>5</v>
      </c>
      <c r="L20" s="542" t="s">
        <v>334</v>
      </c>
      <c r="M20" s="542"/>
      <c r="N20" s="497"/>
      <c r="O20" s="151"/>
      <c r="P20" s="151"/>
      <c r="Q20" s="497"/>
    </row>
    <row r="21" spans="2:17" ht="19.5" customHeight="1">
      <c r="B21" s="165" t="s">
        <v>70</v>
      </c>
      <c r="C21" s="166">
        <v>4</v>
      </c>
      <c r="D21" s="166">
        <v>181</v>
      </c>
      <c r="E21" s="499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493" t="s">
        <v>7</v>
      </c>
      <c r="K21" s="492" t="s">
        <v>73</v>
      </c>
      <c r="L21" s="169" t="s">
        <v>67</v>
      </c>
      <c r="M21" s="493" t="s">
        <v>2</v>
      </c>
      <c r="N21" s="493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99" t="s">
        <v>14</v>
      </c>
      <c r="F22" s="170">
        <f>SUM(F20:F21)</f>
        <v>29615</v>
      </c>
      <c r="G22" s="170">
        <f>SUM(G20:G21)</f>
        <v>27070</v>
      </c>
      <c r="H22" s="170">
        <f>SUM(H20:H21)</f>
        <v>2545</v>
      </c>
      <c r="I22" s="162"/>
      <c r="J22" s="499" t="s">
        <v>75</v>
      </c>
      <c r="K22" s="147">
        <f>K9</f>
        <v>4955</v>
      </c>
      <c r="L22" s="497">
        <f>K12</f>
        <v>4955</v>
      </c>
      <c r="M22" s="498">
        <v>121713</v>
      </c>
      <c r="N22" s="160">
        <f t="shared" ref="N22:N29" si="2">M22/L22</f>
        <v>24.563673057517658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99" t="s">
        <v>78</v>
      </c>
      <c r="K23" s="147">
        <f>L9</f>
        <v>3911</v>
      </c>
      <c r="L23" s="497">
        <f>L12</f>
        <v>3911</v>
      </c>
      <c r="M23" s="498">
        <v>86207</v>
      </c>
      <c r="N23" s="160">
        <f t="shared" si="2"/>
        <v>22.042188698542571</v>
      </c>
      <c r="O23" s="159"/>
      <c r="P23" s="159"/>
      <c r="Q23" s="172"/>
    </row>
    <row r="24" spans="2:17" ht="19.5" customHeight="1">
      <c r="B24" s="165" t="s">
        <v>79</v>
      </c>
      <c r="C24" s="166">
        <v>27</v>
      </c>
      <c r="D24" s="166">
        <v>1363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99" t="s">
        <v>11</v>
      </c>
      <c r="K24" s="147">
        <f>N9</f>
        <v>2562</v>
      </c>
      <c r="L24" s="497">
        <f>N12</f>
        <v>2562</v>
      </c>
      <c r="M24" s="146">
        <v>77331</v>
      </c>
      <c r="N24" s="160">
        <f t="shared" si="2"/>
        <v>30.183840749414522</v>
      </c>
      <c r="O24" s="156"/>
      <c r="P24" s="156"/>
      <c r="Q24" s="173"/>
    </row>
    <row r="25" spans="2:17" ht="19.5" customHeight="1">
      <c r="B25" s="165" t="s">
        <v>84</v>
      </c>
      <c r="C25" s="166">
        <v>8</v>
      </c>
      <c r="D25" s="166">
        <v>991</v>
      </c>
      <c r="E25" s="174">
        <v>28087</v>
      </c>
      <c r="F25" s="497">
        <v>887</v>
      </c>
      <c r="G25" s="175">
        <v>5.33</v>
      </c>
      <c r="H25" s="497">
        <v>51</v>
      </c>
      <c r="I25" s="497"/>
      <c r="J25" s="499" t="s">
        <v>10</v>
      </c>
      <c r="K25" s="147">
        <f>M9</f>
        <v>5904</v>
      </c>
      <c r="L25" s="497">
        <f>M12</f>
        <v>5904</v>
      </c>
      <c r="M25" s="176">
        <f>H15-M22-M23-M24-M26-M27</f>
        <v>160844</v>
      </c>
      <c r="N25" s="160">
        <f t="shared" si="2"/>
        <v>27.243224932249323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8651</v>
      </c>
      <c r="G26" s="180" t="s">
        <v>87</v>
      </c>
      <c r="H26" s="181">
        <v>5271</v>
      </c>
      <c r="I26" s="163" t="s">
        <v>53</v>
      </c>
      <c r="J26" s="499" t="s">
        <v>88</v>
      </c>
      <c r="K26" s="147">
        <f>P9</f>
        <v>5848</v>
      </c>
      <c r="L26" s="497">
        <f>P12</f>
        <v>5077</v>
      </c>
      <c r="M26" s="497">
        <v>72737</v>
      </c>
      <c r="N26" s="160">
        <f t="shared" si="2"/>
        <v>14.326767776245815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2545</v>
      </c>
      <c r="D27" s="166"/>
      <c r="E27" s="499" t="s">
        <v>12</v>
      </c>
      <c r="F27" s="499" t="s">
        <v>72</v>
      </c>
      <c r="G27" s="544" t="s">
        <v>90</v>
      </c>
      <c r="H27" s="544"/>
      <c r="I27" s="492"/>
      <c r="J27" s="492" t="s">
        <v>91</v>
      </c>
      <c r="K27" s="147">
        <f>O9</f>
        <v>6435</v>
      </c>
      <c r="L27" s="497">
        <f>O12</f>
        <v>4661</v>
      </c>
      <c r="M27" s="498">
        <v>55822</v>
      </c>
      <c r="N27" s="160">
        <f t="shared" si="2"/>
        <v>11.976399914181506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39</v>
      </c>
      <c r="D28" s="166"/>
      <c r="E28" s="500">
        <f>H20/F20*100</f>
        <v>20.719693885858504</v>
      </c>
      <c r="F28" s="175">
        <f>H21/F21*100</f>
        <v>0</v>
      </c>
      <c r="G28" s="545">
        <f>D7/D4*100</f>
        <v>8.59361809893635</v>
      </c>
      <c r="H28" s="545"/>
      <c r="I28" s="497"/>
      <c r="J28" s="499" t="s">
        <v>93</v>
      </c>
      <c r="K28" s="147">
        <f>K22+K23+K24+K25</f>
        <v>17332</v>
      </c>
      <c r="L28" s="497">
        <f>SUM(L22:L25)</f>
        <v>17332</v>
      </c>
      <c r="M28" s="176">
        <f>SUM(M22:M25)</f>
        <v>446095</v>
      </c>
      <c r="N28" s="160">
        <f t="shared" si="2"/>
        <v>25.738229863835681</v>
      </c>
      <c r="O28" s="156"/>
      <c r="P28" s="156"/>
      <c r="Q28" s="499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99" t="s">
        <v>94</v>
      </c>
      <c r="K29" s="147">
        <f>K26+K27</f>
        <v>12283</v>
      </c>
      <c r="L29" s="151">
        <f>SUM(L26:L27)</f>
        <v>9738</v>
      </c>
      <c r="M29" s="497">
        <f>SUM(M26:M27)</f>
        <v>128559</v>
      </c>
      <c r="N29" s="160">
        <f t="shared" si="2"/>
        <v>13.201786814540974</v>
      </c>
      <c r="O29" s="499"/>
      <c r="P29" s="499"/>
      <c r="Q29" s="499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97"/>
      <c r="N30" s="160"/>
      <c r="O30" s="174"/>
      <c r="P30" s="499"/>
      <c r="Q30" s="499"/>
    </row>
    <row r="31" spans="2:17" ht="19.5" customHeight="1">
      <c r="J31" s="499" t="s">
        <v>327</v>
      </c>
      <c r="K31" s="188"/>
      <c r="L31" s="158">
        <f>C16</f>
        <v>27070</v>
      </c>
      <c r="M31" s="189">
        <f>C15</f>
        <v>574654</v>
      </c>
      <c r="N31" s="160">
        <f>M31/L31</f>
        <v>21.22844477281123</v>
      </c>
      <c r="O31" s="497"/>
      <c r="P31" s="497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95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96"/>
      <c r="F34" s="496"/>
      <c r="G34" s="540"/>
      <c r="H34" s="540"/>
      <c r="I34" s="540"/>
      <c r="J34" s="540"/>
      <c r="K34" s="541"/>
      <c r="L34" s="541"/>
      <c r="M34" s="541"/>
      <c r="N34" s="541"/>
      <c r="O34" s="541"/>
      <c r="P34" s="496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163538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E18:H18"/>
    <mergeCell ref="L18:M18"/>
    <mergeCell ref="O33:Q33"/>
    <mergeCell ref="B1:Q1"/>
    <mergeCell ref="F2:K2"/>
    <mergeCell ref="M2:O2"/>
    <mergeCell ref="B3:F3"/>
    <mergeCell ref="G3:H3"/>
    <mergeCell ref="J3:Q3"/>
    <mergeCell ref="D15:E15"/>
    <mergeCell ref="D16:E16"/>
    <mergeCell ref="L17:M17"/>
    <mergeCell ref="B14:C14"/>
    <mergeCell ref="D14:F14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M22" sqref="M22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427</v>
      </c>
      <c r="N2" s="531"/>
      <c r="O2" s="531"/>
      <c r="P2" s="491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499" t="s">
        <v>4</v>
      </c>
      <c r="C4" s="132">
        <v>259</v>
      </c>
      <c r="D4" s="132">
        <v>29615</v>
      </c>
      <c r="E4" s="133" t="s">
        <v>5</v>
      </c>
      <c r="F4" s="494">
        <v>62</v>
      </c>
      <c r="G4" s="499" t="s">
        <v>6</v>
      </c>
      <c r="H4" s="497">
        <v>353267</v>
      </c>
      <c r="I4" s="497"/>
      <c r="J4" s="499" t="s">
        <v>7</v>
      </c>
      <c r="K4" s="499" t="s">
        <v>8</v>
      </c>
      <c r="L4" s="499" t="s">
        <v>9</v>
      </c>
      <c r="M4" s="499" t="s">
        <v>10</v>
      </c>
      <c r="N4" s="134" t="s">
        <v>11</v>
      </c>
      <c r="O4" s="134" t="s">
        <v>12</v>
      </c>
      <c r="P4" s="499" t="s">
        <v>13</v>
      </c>
      <c r="Q4" s="135" t="s">
        <v>14</v>
      </c>
    </row>
    <row r="5" spans="1:24" ht="24.75" customHeight="1">
      <c r="A5" s="136"/>
      <c r="B5" s="499" t="s">
        <v>7</v>
      </c>
      <c r="C5" s="499" t="s">
        <v>15</v>
      </c>
      <c r="D5" s="499" t="s">
        <v>16</v>
      </c>
      <c r="E5" s="499" t="s">
        <v>17</v>
      </c>
      <c r="F5" s="137">
        <v>7</v>
      </c>
      <c r="G5" s="499" t="s">
        <v>18</v>
      </c>
      <c r="H5" s="497">
        <v>182395</v>
      </c>
      <c r="I5" s="497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2" si="0">SUM(K5:P5)</f>
        <v>62</v>
      </c>
    </row>
    <row r="6" spans="1:24" ht="18" customHeight="1">
      <c r="B6" s="499" t="s">
        <v>20</v>
      </c>
      <c r="C6" s="143">
        <v>64</v>
      </c>
      <c r="D6" s="143">
        <v>2203</v>
      </c>
      <c r="E6" s="499" t="s">
        <v>21</v>
      </c>
      <c r="F6" s="144">
        <f>F4-F5</f>
        <v>55</v>
      </c>
      <c r="G6" s="499" t="s">
        <v>22</v>
      </c>
      <c r="H6" s="497">
        <v>0</v>
      </c>
      <c r="I6" s="497"/>
      <c r="J6" s="138" t="s">
        <v>23</v>
      </c>
      <c r="K6" s="498">
        <v>10</v>
      </c>
      <c r="L6" s="498">
        <v>8</v>
      </c>
      <c r="M6" s="497">
        <v>13</v>
      </c>
      <c r="N6" s="145">
        <v>5</v>
      </c>
      <c r="O6" s="146">
        <v>9</v>
      </c>
      <c r="P6" s="146">
        <v>10</v>
      </c>
      <c r="Q6" s="142">
        <f t="shared" si="0"/>
        <v>55</v>
      </c>
    </row>
    <row r="7" spans="1:24" ht="18.75">
      <c r="B7" s="134" t="s">
        <v>24</v>
      </c>
      <c r="C7" s="497">
        <v>75</v>
      </c>
      <c r="D7" s="497">
        <v>3515</v>
      </c>
      <c r="E7" s="499" t="s">
        <v>25</v>
      </c>
      <c r="F7" s="494">
        <v>0</v>
      </c>
      <c r="G7" s="499" t="s">
        <v>26</v>
      </c>
      <c r="H7" s="497">
        <v>770</v>
      </c>
      <c r="I7" s="497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499" t="s">
        <v>28</v>
      </c>
      <c r="C8" s="148">
        <f>C4-C7</f>
        <v>184</v>
      </c>
      <c r="D8" s="148">
        <f>D4-D7</f>
        <v>26100</v>
      </c>
      <c r="E8" s="499" t="s">
        <v>29</v>
      </c>
      <c r="F8" s="144">
        <v>0</v>
      </c>
      <c r="G8" s="499" t="s">
        <v>30</v>
      </c>
      <c r="H8" s="497">
        <v>10530</v>
      </c>
      <c r="I8" s="497"/>
      <c r="J8" s="138" t="s">
        <v>31</v>
      </c>
      <c r="K8" s="498">
        <v>0</v>
      </c>
      <c r="L8" s="498">
        <v>0</v>
      </c>
      <c r="M8" s="498">
        <v>0</v>
      </c>
      <c r="N8" s="146">
        <v>0</v>
      </c>
      <c r="O8" s="146">
        <v>43</v>
      </c>
      <c r="P8" s="146">
        <v>32</v>
      </c>
      <c r="Q8" s="149">
        <f t="shared" si="0"/>
        <v>75</v>
      </c>
    </row>
    <row r="9" spans="1:24" ht="18" customHeight="1">
      <c r="B9" s="499" t="s">
        <v>25</v>
      </c>
      <c r="C9" s="497"/>
      <c r="D9" s="497"/>
      <c r="E9" s="499" t="s">
        <v>14</v>
      </c>
      <c r="F9" s="494">
        <f>SUM(F6:F8)</f>
        <v>55</v>
      </c>
      <c r="G9" s="499" t="s">
        <v>32</v>
      </c>
      <c r="H9" s="497">
        <v>518</v>
      </c>
      <c r="I9" s="497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499" t="s">
        <v>29</v>
      </c>
      <c r="C10" s="497"/>
      <c r="D10" s="497"/>
      <c r="E10" s="499" t="s">
        <v>34</v>
      </c>
      <c r="F10" s="144">
        <v>69</v>
      </c>
      <c r="G10" s="499" t="s">
        <v>35</v>
      </c>
      <c r="H10" s="497">
        <f>SUM(N17:N20)</f>
        <v>20</v>
      </c>
      <c r="I10" s="497"/>
      <c r="J10" s="138" t="s">
        <v>36</v>
      </c>
      <c r="K10" s="497"/>
      <c r="L10" s="497"/>
      <c r="M10" s="497"/>
      <c r="N10" s="151"/>
      <c r="O10" s="151">
        <v>2250</v>
      </c>
      <c r="P10" s="151">
        <v>1265</v>
      </c>
      <c r="Q10" s="142">
        <f t="shared" si="0"/>
        <v>3515</v>
      </c>
    </row>
    <row r="11" spans="1:24" ht="25.5" customHeight="1">
      <c r="B11" s="499" t="s">
        <v>35</v>
      </c>
      <c r="C11" s="497"/>
      <c r="D11" s="497"/>
      <c r="E11" s="152" t="s">
        <v>37</v>
      </c>
      <c r="F11" s="153" t="s">
        <v>419</v>
      </c>
      <c r="G11" s="154" t="s">
        <v>38</v>
      </c>
      <c r="H11" s="497">
        <v>0</v>
      </c>
      <c r="I11" s="497"/>
      <c r="J11" s="138" t="s">
        <v>39</v>
      </c>
      <c r="L11" s="497"/>
      <c r="M11" s="497"/>
      <c r="N11" s="151"/>
      <c r="O11" s="155"/>
      <c r="P11" s="155"/>
      <c r="Q11" s="142">
        <f t="shared" si="0"/>
        <v>0</v>
      </c>
    </row>
    <row r="12" spans="1:24" ht="18" customHeight="1">
      <c r="B12" s="499" t="s">
        <v>14</v>
      </c>
      <c r="C12" s="148">
        <f>C8+C9</f>
        <v>184</v>
      </c>
      <c r="D12" s="148">
        <f>D8+D9</f>
        <v>26100</v>
      </c>
      <c r="E12" s="499" t="s">
        <v>40</v>
      </c>
      <c r="F12" s="494">
        <f>F9</f>
        <v>55</v>
      </c>
      <c r="G12" s="499" t="s">
        <v>41</v>
      </c>
      <c r="H12" s="497">
        <v>12409</v>
      </c>
      <c r="I12" s="497"/>
      <c r="J12" s="138" t="s">
        <v>42</v>
      </c>
      <c r="K12" s="497">
        <f>K9-K10</f>
        <v>4955</v>
      </c>
      <c r="L12" s="497">
        <f>L9-L10+L11</f>
        <v>3911</v>
      </c>
      <c r="M12" s="497">
        <f>M9-M10+M11</f>
        <v>5904</v>
      </c>
      <c r="N12" s="497">
        <f>N9-N10+N11</f>
        <v>2562</v>
      </c>
      <c r="O12" s="497">
        <f>O9-O10+O11</f>
        <v>4185</v>
      </c>
      <c r="P12" s="497">
        <f>P9-P10+P11</f>
        <v>4583</v>
      </c>
      <c r="Q12" s="142">
        <f t="shared" si="0"/>
        <v>26100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499" t="s">
        <v>45</v>
      </c>
      <c r="F13" s="494">
        <v>1</v>
      </c>
      <c r="G13" s="499" t="s">
        <v>46</v>
      </c>
      <c r="H13" s="497">
        <v>4515</v>
      </c>
      <c r="I13" s="497"/>
      <c r="J13" s="138" t="s">
        <v>47</v>
      </c>
      <c r="K13" s="497"/>
      <c r="L13" s="497"/>
      <c r="M13" s="497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499" t="s">
        <v>50</v>
      </c>
      <c r="H14" s="497">
        <v>23878</v>
      </c>
      <c r="I14" s="497"/>
      <c r="J14" s="138" t="s">
        <v>51</v>
      </c>
      <c r="K14" s="497">
        <f t="shared" ref="K14:Q14" si="1">K6</f>
        <v>10</v>
      </c>
      <c r="L14" s="497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9</v>
      </c>
      <c r="P14" s="158">
        <f t="shared" si="1"/>
        <v>10</v>
      </c>
      <c r="Q14" s="142">
        <f t="shared" si="1"/>
        <v>55</v>
      </c>
    </row>
    <row r="15" spans="1:24" ht="18" customHeight="1">
      <c r="B15" s="499" t="s">
        <v>52</v>
      </c>
      <c r="C15" s="144">
        <f>H15</f>
        <v>588302</v>
      </c>
      <c r="D15" s="539">
        <v>430225</v>
      </c>
      <c r="E15" s="539"/>
      <c r="F15" s="159" t="s">
        <v>53</v>
      </c>
      <c r="G15" s="499" t="s">
        <v>54</v>
      </c>
      <c r="H15" s="157">
        <f>SUM(H4:H14)</f>
        <v>588302</v>
      </c>
      <c r="I15" s="497"/>
      <c r="J15" s="138" t="s">
        <v>55</v>
      </c>
      <c r="K15" s="497">
        <v>12</v>
      </c>
      <c r="L15" s="497">
        <v>12</v>
      </c>
      <c r="M15" s="497">
        <v>18</v>
      </c>
      <c r="N15" s="151">
        <v>8</v>
      </c>
      <c r="O15" s="151">
        <v>16</v>
      </c>
      <c r="P15" s="151">
        <v>19</v>
      </c>
      <c r="Q15" s="142">
        <f>SUM(K15:P15)</f>
        <v>85</v>
      </c>
    </row>
    <row r="16" spans="1:24" ht="18" customHeight="1">
      <c r="B16" s="499" t="s">
        <v>56</v>
      </c>
      <c r="C16" s="144">
        <f>D12</f>
        <v>26100</v>
      </c>
      <c r="D16" s="539">
        <v>0</v>
      </c>
      <c r="E16" s="539"/>
      <c r="F16" s="159"/>
      <c r="G16" s="499" t="s">
        <v>57</v>
      </c>
      <c r="H16" s="160">
        <f>H15/D12</f>
        <v>22.540306513409963</v>
      </c>
      <c r="I16" s="157"/>
      <c r="J16" s="138" t="s">
        <v>424</v>
      </c>
      <c r="K16" s="13">
        <v>0</v>
      </c>
      <c r="L16" s="497"/>
      <c r="M16" s="497"/>
      <c r="N16" s="151"/>
      <c r="O16" s="151"/>
      <c r="P16" s="151"/>
      <c r="Q16" s="497"/>
    </row>
    <row r="17" spans="2:17" ht="18" customHeight="1">
      <c r="B17" s="499" t="s">
        <v>57</v>
      </c>
      <c r="C17" s="161">
        <f>H16</f>
        <v>22.540306513409963</v>
      </c>
      <c r="D17" s="159" t="s">
        <v>59</v>
      </c>
      <c r="E17" s="159"/>
      <c r="F17" s="159"/>
      <c r="I17" s="160"/>
      <c r="J17" s="138" t="s">
        <v>328</v>
      </c>
      <c r="K17" s="13">
        <v>8</v>
      </c>
      <c r="L17" s="528" t="s">
        <v>60</v>
      </c>
      <c r="M17" s="528"/>
      <c r="N17" s="497">
        <v>20</v>
      </c>
      <c r="O17" s="151"/>
      <c r="P17" s="151"/>
      <c r="Q17" s="497"/>
    </row>
    <row r="18" spans="2:17" ht="19.5" customHeight="1">
      <c r="B18" s="499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497"/>
      <c r="O18" s="151"/>
      <c r="P18" s="151"/>
      <c r="Q18" s="497"/>
    </row>
    <row r="19" spans="2:17" ht="18" customHeight="1">
      <c r="B19" s="164" t="s">
        <v>7</v>
      </c>
      <c r="C19" s="164" t="s">
        <v>15</v>
      </c>
      <c r="D19" s="164" t="s">
        <v>65</v>
      </c>
      <c r="E19" s="492" t="s">
        <v>7</v>
      </c>
      <c r="F19" s="492" t="s">
        <v>66</v>
      </c>
      <c r="G19" s="492" t="s">
        <v>67</v>
      </c>
      <c r="H19" s="492" t="s">
        <v>68</v>
      </c>
      <c r="I19" s="131"/>
      <c r="J19" s="138" t="s">
        <v>69</v>
      </c>
      <c r="K19" s="13">
        <v>1</v>
      </c>
      <c r="L19" s="542" t="s">
        <v>336</v>
      </c>
      <c r="M19" s="543"/>
      <c r="N19" s="147"/>
      <c r="O19" s="151"/>
      <c r="P19" s="151"/>
      <c r="Q19" s="497"/>
    </row>
    <row r="20" spans="2:17" ht="19.5" customHeight="1">
      <c r="B20" s="165" t="s">
        <v>329</v>
      </c>
      <c r="C20" s="166"/>
      <c r="D20" s="166"/>
      <c r="E20" s="499" t="s">
        <v>12</v>
      </c>
      <c r="F20" s="151">
        <v>12283</v>
      </c>
      <c r="G20" s="155">
        <f>F20-H20</f>
        <v>8768</v>
      </c>
      <c r="H20" s="151">
        <f>D7</f>
        <v>3515</v>
      </c>
      <c r="I20" s="151"/>
      <c r="J20" s="138" t="s">
        <v>71</v>
      </c>
      <c r="K20" s="13">
        <v>4</v>
      </c>
      <c r="L20" s="542" t="s">
        <v>334</v>
      </c>
      <c r="M20" s="542"/>
      <c r="N20" s="497"/>
      <c r="O20" s="151"/>
      <c r="P20" s="151"/>
      <c r="Q20" s="497"/>
    </row>
    <row r="21" spans="2:17" ht="19.5" customHeight="1">
      <c r="B21" s="165" t="s">
        <v>70</v>
      </c>
      <c r="C21" s="166"/>
      <c r="D21" s="166"/>
      <c r="E21" s="499" t="s">
        <v>72</v>
      </c>
      <c r="F21" s="151">
        <v>17332</v>
      </c>
      <c r="G21" s="155">
        <f>F21+D9</f>
        <v>17332</v>
      </c>
      <c r="H21" s="167">
        <v>0</v>
      </c>
      <c r="I21" s="168">
        <v>20363</v>
      </c>
      <c r="J21" s="493" t="s">
        <v>7</v>
      </c>
      <c r="K21" s="492" t="s">
        <v>73</v>
      </c>
      <c r="L21" s="169" t="s">
        <v>67</v>
      </c>
      <c r="M21" s="493" t="s">
        <v>2</v>
      </c>
      <c r="N21" s="493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499" t="s">
        <v>14</v>
      </c>
      <c r="F22" s="170">
        <f>SUM(F20:F21)</f>
        <v>29615</v>
      </c>
      <c r="G22" s="170">
        <f>SUM(G20:G21)</f>
        <v>26100</v>
      </c>
      <c r="H22" s="170">
        <f>SUM(H20:H21)</f>
        <v>3515</v>
      </c>
      <c r="I22" s="162"/>
      <c r="J22" s="499" t="s">
        <v>75</v>
      </c>
      <c r="K22" s="147">
        <f>K9</f>
        <v>4955</v>
      </c>
      <c r="L22" s="497">
        <f>K12</f>
        <v>4955</v>
      </c>
      <c r="M22" s="498">
        <v>130417</v>
      </c>
      <c r="N22" s="160">
        <f t="shared" ref="N22:N29" si="2">M22/L22</f>
        <v>26.320282542885973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499" t="s">
        <v>78</v>
      </c>
      <c r="K23" s="147">
        <f>L9</f>
        <v>3911</v>
      </c>
      <c r="L23" s="497">
        <f>L12</f>
        <v>3911</v>
      </c>
      <c r="M23" s="498">
        <v>110366</v>
      </c>
      <c r="N23" s="160">
        <f t="shared" si="2"/>
        <v>28.219381232421377</v>
      </c>
      <c r="O23" s="159"/>
      <c r="P23" s="159"/>
      <c r="Q23" s="172"/>
    </row>
    <row r="24" spans="2:17" ht="19.5" customHeight="1">
      <c r="B24" s="165" t="s">
        <v>79</v>
      </c>
      <c r="C24" s="166">
        <v>70</v>
      </c>
      <c r="D24" s="166">
        <v>2923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499" t="s">
        <v>11</v>
      </c>
      <c r="K24" s="147">
        <f>N9</f>
        <v>2562</v>
      </c>
      <c r="L24" s="497">
        <f>N12</f>
        <v>2562</v>
      </c>
      <c r="M24" s="146">
        <v>80529</v>
      </c>
      <c r="N24" s="160">
        <f t="shared" si="2"/>
        <v>31.43208430913349</v>
      </c>
      <c r="O24" s="156"/>
      <c r="P24" s="156"/>
      <c r="Q24" s="173"/>
    </row>
    <row r="25" spans="2:17" ht="19.5" customHeight="1">
      <c r="B25" s="165" t="s">
        <v>84</v>
      </c>
      <c r="C25" s="166">
        <v>5</v>
      </c>
      <c r="D25" s="166">
        <v>582</v>
      </c>
      <c r="E25" s="174">
        <v>29214</v>
      </c>
      <c r="F25" s="497">
        <v>779</v>
      </c>
      <c r="G25" s="175">
        <v>5.27</v>
      </c>
      <c r="H25" s="497">
        <v>51</v>
      </c>
      <c r="I25" s="497"/>
      <c r="J25" s="499" t="s">
        <v>10</v>
      </c>
      <c r="K25" s="147">
        <f>M9</f>
        <v>5904</v>
      </c>
      <c r="L25" s="497">
        <f>M12</f>
        <v>5904</v>
      </c>
      <c r="M25" s="176">
        <f>H15-M22-M23-M24-M26-M27</f>
        <v>152446</v>
      </c>
      <c r="N25" s="160">
        <f t="shared" si="2"/>
        <v>25.820799457994578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7578</v>
      </c>
      <c r="G26" s="180" t="s">
        <v>87</v>
      </c>
      <c r="H26" s="181">
        <v>5547</v>
      </c>
      <c r="I26" s="163" t="s">
        <v>53</v>
      </c>
      <c r="J26" s="499" t="s">
        <v>88</v>
      </c>
      <c r="K26" s="147">
        <f>P9</f>
        <v>5848</v>
      </c>
      <c r="L26" s="497">
        <f>P12</f>
        <v>4583</v>
      </c>
      <c r="M26" s="497">
        <v>70861</v>
      </c>
      <c r="N26" s="160">
        <f t="shared" si="2"/>
        <v>15.461706305913157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3515</v>
      </c>
      <c r="D27" s="166"/>
      <c r="E27" s="499" t="s">
        <v>12</v>
      </c>
      <c r="F27" s="499" t="s">
        <v>72</v>
      </c>
      <c r="G27" s="544" t="s">
        <v>90</v>
      </c>
      <c r="H27" s="544"/>
      <c r="I27" s="492"/>
      <c r="J27" s="492" t="s">
        <v>91</v>
      </c>
      <c r="K27" s="147">
        <f>O9</f>
        <v>6435</v>
      </c>
      <c r="L27" s="497">
        <f>O12</f>
        <v>4185</v>
      </c>
      <c r="M27" s="498">
        <v>43683</v>
      </c>
      <c r="N27" s="160">
        <f t="shared" si="2"/>
        <v>10.437992831541219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75</v>
      </c>
      <c r="D28" s="166"/>
      <c r="E28" s="500">
        <f>H20/F20*100</f>
        <v>28.616787429780999</v>
      </c>
      <c r="F28" s="175">
        <f>H21/F21*100</f>
        <v>0</v>
      </c>
      <c r="G28" s="545">
        <f>D7/D4*100</f>
        <v>11.868985311497552</v>
      </c>
      <c r="H28" s="545"/>
      <c r="I28" s="497"/>
      <c r="J28" s="499" t="s">
        <v>93</v>
      </c>
      <c r="K28" s="147">
        <f>K22+K23+K24+K25</f>
        <v>17332</v>
      </c>
      <c r="L28" s="497">
        <f>SUM(L22:L25)</f>
        <v>17332</v>
      </c>
      <c r="M28" s="176">
        <f>SUM(M22:M25)</f>
        <v>473758</v>
      </c>
      <c r="N28" s="160">
        <f t="shared" si="2"/>
        <v>27.334294945765059</v>
      </c>
      <c r="O28" s="156"/>
      <c r="P28" s="156"/>
      <c r="Q28" s="499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499" t="s">
        <v>94</v>
      </c>
      <c r="K29" s="147">
        <f>K26+K27</f>
        <v>12283</v>
      </c>
      <c r="L29" s="151">
        <f>SUM(L26:L27)</f>
        <v>8768</v>
      </c>
      <c r="M29" s="497">
        <f>SUM(M26:M27)</f>
        <v>114544</v>
      </c>
      <c r="N29" s="160">
        <f t="shared" si="2"/>
        <v>13.063868613138686</v>
      </c>
      <c r="O29" s="499"/>
      <c r="P29" s="499"/>
      <c r="Q29" s="499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497"/>
      <c r="N30" s="160"/>
      <c r="O30" s="174"/>
      <c r="P30" s="499"/>
      <c r="Q30" s="499"/>
    </row>
    <row r="31" spans="2:17" ht="19.5" customHeight="1">
      <c r="J31" s="499" t="s">
        <v>327</v>
      </c>
      <c r="K31" s="188"/>
      <c r="L31" s="158">
        <f>C16</f>
        <v>26100</v>
      </c>
      <c r="M31" s="189">
        <f>C15</f>
        <v>588302</v>
      </c>
      <c r="N31" s="160">
        <f>M31/L31</f>
        <v>22.540306513409963</v>
      </c>
      <c r="O31" s="497"/>
      <c r="P31" s="497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495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496"/>
      <c r="F34" s="496"/>
      <c r="G34" s="540"/>
      <c r="H34" s="540"/>
      <c r="I34" s="540"/>
      <c r="J34" s="540"/>
      <c r="K34" s="541"/>
      <c r="L34" s="541"/>
      <c r="M34" s="541"/>
      <c r="N34" s="541"/>
      <c r="O34" s="541"/>
      <c r="P34" s="496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190895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C6" sqref="C6:D6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367</v>
      </c>
      <c r="N2" s="531"/>
      <c r="O2" s="531"/>
      <c r="P2" s="208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216" t="s">
        <v>4</v>
      </c>
      <c r="C4" s="132">
        <v>259</v>
      </c>
      <c r="D4" s="132">
        <v>29615</v>
      </c>
      <c r="E4" s="133" t="s">
        <v>5</v>
      </c>
      <c r="F4" s="211">
        <v>62</v>
      </c>
      <c r="G4" s="216" t="s">
        <v>6</v>
      </c>
      <c r="H4" s="214">
        <v>415269</v>
      </c>
      <c r="I4" s="214"/>
      <c r="J4" s="216" t="s">
        <v>7</v>
      </c>
      <c r="K4" s="216" t="s">
        <v>8</v>
      </c>
      <c r="L4" s="216" t="s">
        <v>9</v>
      </c>
      <c r="M4" s="216" t="s">
        <v>10</v>
      </c>
      <c r="N4" s="134" t="s">
        <v>11</v>
      </c>
      <c r="O4" s="134" t="s">
        <v>12</v>
      </c>
      <c r="P4" s="216" t="s">
        <v>13</v>
      </c>
      <c r="Q4" s="135" t="s">
        <v>14</v>
      </c>
    </row>
    <row r="5" spans="1:24" ht="24.75" customHeight="1">
      <c r="A5" s="136"/>
      <c r="B5" s="216" t="s">
        <v>7</v>
      </c>
      <c r="C5" s="216" t="s">
        <v>15</v>
      </c>
      <c r="D5" s="216" t="s">
        <v>16</v>
      </c>
      <c r="E5" s="216" t="s">
        <v>17</v>
      </c>
      <c r="F5" s="137">
        <v>6</v>
      </c>
      <c r="G5" s="216" t="s">
        <v>18</v>
      </c>
      <c r="H5" s="214">
        <v>242317</v>
      </c>
      <c r="I5" s="214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216" t="s">
        <v>20</v>
      </c>
      <c r="C6" s="143">
        <v>64</v>
      </c>
      <c r="D6" s="143">
        <v>2203</v>
      </c>
      <c r="E6" s="216" t="s">
        <v>21</v>
      </c>
      <c r="F6" s="144">
        <f>F4-F5</f>
        <v>56</v>
      </c>
      <c r="G6" s="216" t="s">
        <v>22</v>
      </c>
      <c r="H6" s="214">
        <v>0</v>
      </c>
      <c r="I6" s="214"/>
      <c r="J6" s="138" t="s">
        <v>23</v>
      </c>
      <c r="K6" s="215">
        <v>10</v>
      </c>
      <c r="L6" s="215">
        <v>8</v>
      </c>
      <c r="M6" s="214">
        <v>13</v>
      </c>
      <c r="N6" s="145">
        <v>5</v>
      </c>
      <c r="O6" s="146">
        <v>10</v>
      </c>
      <c r="P6" s="146">
        <v>10</v>
      </c>
      <c r="Q6" s="142">
        <f t="shared" si="0"/>
        <v>56</v>
      </c>
    </row>
    <row r="7" spans="1:24" ht="18.75">
      <c r="B7" s="134" t="s">
        <v>24</v>
      </c>
      <c r="C7" s="214">
        <v>70</v>
      </c>
      <c r="D7" s="214">
        <v>2933</v>
      </c>
      <c r="E7" s="216" t="s">
        <v>25</v>
      </c>
      <c r="F7" s="211">
        <v>0</v>
      </c>
      <c r="G7" s="216" t="s">
        <v>26</v>
      </c>
      <c r="H7" s="214">
        <v>720</v>
      </c>
      <c r="I7" s="214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216" t="s">
        <v>28</v>
      </c>
      <c r="C8" s="148">
        <f>C4-C7</f>
        <v>189</v>
      </c>
      <c r="D8" s="148">
        <f>D4-D7</f>
        <v>26682</v>
      </c>
      <c r="E8" s="216" t="s">
        <v>29</v>
      </c>
      <c r="F8" s="144">
        <v>0</v>
      </c>
      <c r="G8" s="216" t="s">
        <v>30</v>
      </c>
      <c r="H8" s="214">
        <v>0</v>
      </c>
      <c r="I8" s="214"/>
      <c r="J8" s="138" t="s">
        <v>31</v>
      </c>
      <c r="K8" s="215">
        <v>0</v>
      </c>
      <c r="L8" s="215">
        <v>0</v>
      </c>
      <c r="M8" s="215">
        <v>0</v>
      </c>
      <c r="N8" s="146">
        <v>0</v>
      </c>
      <c r="O8" s="146">
        <v>38</v>
      </c>
      <c r="P8" s="146">
        <v>32</v>
      </c>
      <c r="Q8" s="149">
        <f t="shared" si="0"/>
        <v>70</v>
      </c>
    </row>
    <row r="9" spans="1:24" ht="18" customHeight="1">
      <c r="B9" s="216" t="s">
        <v>25</v>
      </c>
      <c r="C9" s="214"/>
      <c r="D9" s="214"/>
      <c r="E9" s="216" t="s">
        <v>14</v>
      </c>
      <c r="F9" s="211">
        <f>SUM(F6:F8)</f>
        <v>56</v>
      </c>
      <c r="G9" s="216" t="s">
        <v>32</v>
      </c>
      <c r="H9" s="214">
        <v>342</v>
      </c>
      <c r="I9" s="214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216" t="s">
        <v>29</v>
      </c>
      <c r="C10" s="214"/>
      <c r="D10" s="214"/>
      <c r="E10" s="216" t="s">
        <v>34</v>
      </c>
      <c r="F10" s="144">
        <v>68</v>
      </c>
      <c r="G10" s="216" t="s">
        <v>35</v>
      </c>
      <c r="H10" s="214">
        <f>SUM(N17:N20)</f>
        <v>0</v>
      </c>
      <c r="I10" s="214"/>
      <c r="J10" s="138" t="s">
        <v>36</v>
      </c>
      <c r="K10" s="214">
        <v>0</v>
      </c>
      <c r="L10" s="214">
        <v>0</v>
      </c>
      <c r="M10" s="214">
        <v>0</v>
      </c>
      <c r="N10" s="151">
        <v>0</v>
      </c>
      <c r="O10" s="151">
        <v>1668</v>
      </c>
      <c r="P10" s="151">
        <v>1265</v>
      </c>
      <c r="Q10" s="142">
        <f t="shared" si="0"/>
        <v>2933</v>
      </c>
    </row>
    <row r="11" spans="1:24" ht="25.5" customHeight="1">
      <c r="B11" s="216" t="s">
        <v>35</v>
      </c>
      <c r="C11" s="214"/>
      <c r="D11" s="214"/>
      <c r="E11" s="152" t="s">
        <v>37</v>
      </c>
      <c r="F11" s="153" t="s">
        <v>368</v>
      </c>
      <c r="G11" s="154" t="s">
        <v>38</v>
      </c>
      <c r="H11" s="214">
        <v>0</v>
      </c>
      <c r="I11" s="214"/>
      <c r="J11" s="138" t="s">
        <v>39</v>
      </c>
      <c r="L11" s="214"/>
      <c r="M11" s="214"/>
      <c r="N11" s="151"/>
      <c r="O11" s="155"/>
      <c r="P11" s="155"/>
      <c r="Q11" s="142">
        <f t="shared" si="0"/>
        <v>0</v>
      </c>
    </row>
    <row r="12" spans="1:24" ht="18" customHeight="1">
      <c r="B12" s="216" t="s">
        <v>14</v>
      </c>
      <c r="C12" s="148">
        <f>C8+C9</f>
        <v>189</v>
      </c>
      <c r="D12" s="148">
        <f>D8+D9</f>
        <v>26682</v>
      </c>
      <c r="E12" s="216" t="s">
        <v>40</v>
      </c>
      <c r="F12" s="211">
        <f>F9</f>
        <v>56</v>
      </c>
      <c r="G12" s="216" t="s">
        <v>41</v>
      </c>
      <c r="H12" s="214">
        <v>14543</v>
      </c>
      <c r="I12" s="214"/>
      <c r="J12" s="138" t="s">
        <v>42</v>
      </c>
      <c r="K12" s="214">
        <f>K9-K10</f>
        <v>4955</v>
      </c>
      <c r="L12" s="214">
        <f>L9-L10+L11</f>
        <v>3911</v>
      </c>
      <c r="M12" s="214">
        <f>M9-M10+M11</f>
        <v>5904</v>
      </c>
      <c r="N12" s="214">
        <f>N9-N10+N11</f>
        <v>2562</v>
      </c>
      <c r="O12" s="214">
        <f>O9-O10+O11</f>
        <v>4767</v>
      </c>
      <c r="P12" s="214">
        <f>P9-P10+P11</f>
        <v>4583</v>
      </c>
      <c r="Q12" s="142">
        <f>SUM(K12:P12)</f>
        <v>26682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216" t="s">
        <v>45</v>
      </c>
      <c r="F13" s="211">
        <v>1</v>
      </c>
      <c r="G13" s="216" t="s">
        <v>46</v>
      </c>
      <c r="H13" s="214">
        <v>4685</v>
      </c>
      <c r="I13" s="214"/>
      <c r="J13" s="138" t="s">
        <v>47</v>
      </c>
      <c r="K13" s="214"/>
      <c r="L13" s="214"/>
      <c r="M13" s="214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216" t="s">
        <v>50</v>
      </c>
      <c r="H14" s="214">
        <v>28589</v>
      </c>
      <c r="I14" s="214"/>
      <c r="J14" s="138" t="s">
        <v>51</v>
      </c>
      <c r="K14" s="214">
        <f t="shared" ref="K14:P14" si="1">K6</f>
        <v>10</v>
      </c>
      <c r="L14" s="214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10</v>
      </c>
      <c r="Q14" s="142">
        <f>Q6</f>
        <v>56</v>
      </c>
    </row>
    <row r="15" spans="1:24" ht="18" customHeight="1">
      <c r="B15" s="216" t="s">
        <v>52</v>
      </c>
      <c r="C15" s="144">
        <f>H15</f>
        <v>706465</v>
      </c>
      <c r="D15" s="539">
        <v>481574</v>
      </c>
      <c r="E15" s="539"/>
      <c r="F15" s="159" t="s">
        <v>53</v>
      </c>
      <c r="G15" s="216" t="s">
        <v>54</v>
      </c>
      <c r="H15" s="157">
        <f>SUM(H4:H14)</f>
        <v>706465</v>
      </c>
      <c r="I15" s="214"/>
      <c r="J15" s="138" t="s">
        <v>55</v>
      </c>
      <c r="K15" s="207">
        <v>12</v>
      </c>
      <c r="L15" s="207">
        <v>12</v>
      </c>
      <c r="M15" s="207">
        <v>17</v>
      </c>
      <c r="N15" s="12">
        <v>8</v>
      </c>
      <c r="O15" s="151">
        <v>19</v>
      </c>
      <c r="P15" s="151">
        <v>19</v>
      </c>
      <c r="Q15" s="142">
        <f>SUM(K15:P15)</f>
        <v>87</v>
      </c>
    </row>
    <row r="16" spans="1:24" ht="18" customHeight="1">
      <c r="B16" s="216" t="s">
        <v>56</v>
      </c>
      <c r="C16" s="144">
        <f>D12</f>
        <v>26682</v>
      </c>
      <c r="D16" s="539">
        <v>0</v>
      </c>
      <c r="E16" s="539"/>
      <c r="F16" s="159"/>
      <c r="G16" s="216" t="s">
        <v>57</v>
      </c>
      <c r="H16" s="160">
        <f>H15/D12</f>
        <v>26.477213102466081</v>
      </c>
      <c r="I16" s="157"/>
      <c r="J16" s="138" t="s">
        <v>58</v>
      </c>
      <c r="K16" s="13">
        <v>0</v>
      </c>
      <c r="L16" s="214"/>
      <c r="M16" s="214"/>
      <c r="N16" s="151"/>
      <c r="O16" s="151"/>
      <c r="P16" s="151"/>
      <c r="Q16" s="214"/>
    </row>
    <row r="17" spans="2:17" ht="18" customHeight="1">
      <c r="B17" s="216" t="s">
        <v>57</v>
      </c>
      <c r="C17" s="161">
        <f>H16</f>
        <v>26.477213102466081</v>
      </c>
      <c r="D17" s="159" t="s">
        <v>59</v>
      </c>
      <c r="E17" s="159"/>
      <c r="F17" s="159"/>
      <c r="I17" s="160"/>
      <c r="J17" s="138" t="s">
        <v>328</v>
      </c>
      <c r="K17" s="13">
        <v>6</v>
      </c>
      <c r="L17" s="528" t="s">
        <v>60</v>
      </c>
      <c r="M17" s="528"/>
      <c r="N17" s="214"/>
      <c r="O17" s="151"/>
      <c r="P17" s="151"/>
      <c r="Q17" s="214"/>
    </row>
    <row r="18" spans="2:17" ht="19.5" customHeight="1">
      <c r="B18" s="216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214"/>
      <c r="O18" s="151"/>
      <c r="P18" s="151"/>
      <c r="Q18" s="214"/>
    </row>
    <row r="19" spans="2:17" ht="18" customHeight="1">
      <c r="B19" s="164" t="s">
        <v>7</v>
      </c>
      <c r="C19" s="164" t="s">
        <v>15</v>
      </c>
      <c r="D19" s="164" t="s">
        <v>65</v>
      </c>
      <c r="E19" s="209" t="s">
        <v>7</v>
      </c>
      <c r="F19" s="209" t="s">
        <v>66</v>
      </c>
      <c r="G19" s="209" t="s">
        <v>67</v>
      </c>
      <c r="H19" s="209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214"/>
    </row>
    <row r="20" spans="2:17" ht="19.5" customHeight="1">
      <c r="B20" s="165" t="s">
        <v>329</v>
      </c>
      <c r="C20" s="166"/>
      <c r="D20" s="166"/>
      <c r="E20" s="216" t="s">
        <v>12</v>
      </c>
      <c r="F20" s="151">
        <v>12283</v>
      </c>
      <c r="G20" s="155">
        <f>F20-H20</f>
        <v>9350</v>
      </c>
      <c r="H20" s="151">
        <f>D7</f>
        <v>2933</v>
      </c>
      <c r="I20" s="151"/>
      <c r="J20" s="138" t="s">
        <v>71</v>
      </c>
      <c r="K20" s="13">
        <v>2</v>
      </c>
      <c r="L20" s="542" t="s">
        <v>334</v>
      </c>
      <c r="M20" s="542"/>
      <c r="N20" s="214"/>
      <c r="O20" s="151"/>
      <c r="P20" s="151"/>
      <c r="Q20" s="214"/>
    </row>
    <row r="21" spans="2:17" ht="19.5" customHeight="1">
      <c r="B21" s="165" t="s">
        <v>70</v>
      </c>
      <c r="C21" s="166"/>
      <c r="D21" s="166"/>
      <c r="E21" s="216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210" t="s">
        <v>7</v>
      </c>
      <c r="K21" s="209" t="s">
        <v>73</v>
      </c>
      <c r="L21" s="169" t="s">
        <v>67</v>
      </c>
      <c r="M21" s="210" t="s">
        <v>2</v>
      </c>
      <c r="N21" s="210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216" t="s">
        <v>14</v>
      </c>
      <c r="F22" s="170">
        <f>SUM(F20:F21)</f>
        <v>29615</v>
      </c>
      <c r="G22" s="170">
        <f>SUM(G20:G21)</f>
        <v>26682</v>
      </c>
      <c r="H22" s="170">
        <f>SUM(H20:H21)</f>
        <v>2933</v>
      </c>
      <c r="I22" s="162"/>
      <c r="J22" s="216" t="s">
        <v>75</v>
      </c>
      <c r="K22" s="147">
        <f>K9</f>
        <v>4955</v>
      </c>
      <c r="L22" s="214">
        <f>K12</f>
        <v>4955</v>
      </c>
      <c r="M22" s="215">
        <v>148508</v>
      </c>
      <c r="N22" s="160">
        <f t="shared" ref="N22:N28" si="2">M22/L22</f>
        <v>29.971342078708375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216" t="s">
        <v>78</v>
      </c>
      <c r="K23" s="147">
        <f>L9</f>
        <v>3911</v>
      </c>
      <c r="L23" s="214">
        <f>L12</f>
        <v>3911</v>
      </c>
      <c r="M23" s="215">
        <v>130648</v>
      </c>
      <c r="N23" s="160">
        <f t="shared" si="2"/>
        <v>33.405267195090772</v>
      </c>
      <c r="O23" s="159"/>
      <c r="P23" s="159"/>
      <c r="Q23" s="172"/>
    </row>
    <row r="24" spans="2:17" ht="19.5" customHeight="1">
      <c r="B24" s="165" t="s">
        <v>79</v>
      </c>
      <c r="C24" s="166">
        <v>70</v>
      </c>
      <c r="D24" s="166">
        <v>2923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216" t="s">
        <v>11</v>
      </c>
      <c r="K24" s="147">
        <f>N9</f>
        <v>2562</v>
      </c>
      <c r="L24" s="214">
        <f>N12</f>
        <v>2562</v>
      </c>
      <c r="M24" s="146">
        <v>97154</v>
      </c>
      <c r="N24" s="160">
        <f t="shared" si="2"/>
        <v>37.921155347384854</v>
      </c>
      <c r="O24" s="156"/>
      <c r="P24" s="156"/>
      <c r="Q24" s="173"/>
    </row>
    <row r="25" spans="2:17" ht="19.5" customHeight="1">
      <c r="B25" s="165" t="s">
        <v>84</v>
      </c>
      <c r="C25" s="166"/>
      <c r="D25" s="166"/>
      <c r="E25" s="174">
        <v>18031</v>
      </c>
      <c r="F25" s="214">
        <v>104</v>
      </c>
      <c r="G25" s="175">
        <f>E25/H26</f>
        <v>5.3063566804002358</v>
      </c>
      <c r="H25" s="214">
        <v>27</v>
      </c>
      <c r="I25" s="214"/>
      <c r="J25" s="216" t="s">
        <v>10</v>
      </c>
      <c r="K25" s="147">
        <f>M9</f>
        <v>5904</v>
      </c>
      <c r="L25" s="214">
        <f>M12</f>
        <v>5904</v>
      </c>
      <c r="M25" s="176">
        <f>H15-M22-M23-M24-M26-M27</f>
        <v>175058</v>
      </c>
      <c r="N25" s="160">
        <f t="shared" si="2"/>
        <v>29.650745257452574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8566</v>
      </c>
      <c r="G26" s="180" t="s">
        <v>87</v>
      </c>
      <c r="H26" s="181">
        <v>3398</v>
      </c>
      <c r="I26" s="163" t="s">
        <v>53</v>
      </c>
      <c r="J26" s="216" t="s">
        <v>88</v>
      </c>
      <c r="K26" s="147">
        <f>P9</f>
        <v>5848</v>
      </c>
      <c r="L26" s="214">
        <f>P12</f>
        <v>4583</v>
      </c>
      <c r="M26" s="214">
        <v>87738</v>
      </c>
      <c r="N26" s="160">
        <f t="shared" si="2"/>
        <v>19.144228671176087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2933</v>
      </c>
      <c r="D27" s="166"/>
      <c r="E27" s="216" t="s">
        <v>12</v>
      </c>
      <c r="F27" s="216" t="s">
        <v>72</v>
      </c>
      <c r="G27" s="544" t="s">
        <v>90</v>
      </c>
      <c r="H27" s="544"/>
      <c r="I27" s="209"/>
      <c r="J27" s="209" t="s">
        <v>91</v>
      </c>
      <c r="K27" s="147">
        <f>O9</f>
        <v>6435</v>
      </c>
      <c r="L27" s="214">
        <f>O12</f>
        <v>4767</v>
      </c>
      <c r="M27" s="215">
        <v>67359</v>
      </c>
      <c r="N27" s="160">
        <f t="shared" si="2"/>
        <v>14.130270610446821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70</v>
      </c>
      <c r="D28" s="166"/>
      <c r="E28" s="217">
        <f>H20/F20*100</f>
        <v>23.878531303427504</v>
      </c>
      <c r="F28" s="175">
        <f>H21/F21*100</f>
        <v>0</v>
      </c>
      <c r="G28" s="545">
        <f>D7/D4*100</f>
        <v>9.9037649839608299</v>
      </c>
      <c r="H28" s="545"/>
      <c r="I28" s="214"/>
      <c r="J28" s="216" t="s">
        <v>93</v>
      </c>
      <c r="K28" s="147">
        <f>K22+K23+K24+K25</f>
        <v>17332</v>
      </c>
      <c r="L28" s="214">
        <f>SUM(L22:L25)</f>
        <v>17332</v>
      </c>
      <c r="M28" s="176">
        <f>SUM(M22:M25)</f>
        <v>551368</v>
      </c>
      <c r="N28" s="160">
        <f t="shared" si="2"/>
        <v>31.812139395338104</v>
      </c>
      <c r="O28" s="156"/>
      <c r="P28" s="156"/>
      <c r="Q28" s="216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216" t="s">
        <v>94</v>
      </c>
      <c r="K29" s="147">
        <f>K26+K27</f>
        <v>12283</v>
      </c>
      <c r="L29" s="151">
        <f>SUM(L26:L27)</f>
        <v>9350</v>
      </c>
      <c r="M29" s="214">
        <f>SUM(M26:M27)</f>
        <v>155097</v>
      </c>
      <c r="N29" s="160">
        <f>M29/L29</f>
        <v>16.587914438502676</v>
      </c>
      <c r="O29" s="216"/>
      <c r="P29" s="216"/>
      <c r="Q29" s="216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214"/>
      <c r="N30" s="160"/>
      <c r="O30" s="174"/>
      <c r="P30" s="216"/>
      <c r="Q30" s="216"/>
    </row>
    <row r="31" spans="2:17" ht="19.5" customHeight="1">
      <c r="J31" s="216" t="s">
        <v>327</v>
      </c>
      <c r="K31" s="188"/>
      <c r="L31" s="158">
        <f>C16</f>
        <v>26682</v>
      </c>
      <c r="M31" s="189">
        <f>C15</f>
        <v>706465</v>
      </c>
      <c r="N31" s="160">
        <f>M31/L31</f>
        <v>26.477213102466081</v>
      </c>
      <c r="O31" s="214"/>
      <c r="P31" s="214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12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13"/>
      <c r="F34" s="213"/>
      <c r="G34" s="540"/>
      <c r="H34" s="540"/>
      <c r="I34" s="540"/>
      <c r="J34" s="540"/>
      <c r="K34" s="541"/>
      <c r="L34" s="541"/>
      <c r="M34" s="541"/>
      <c r="N34" s="541"/>
      <c r="O34" s="541"/>
      <c r="P34" s="213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227802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L16" sqref="L16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369</v>
      </c>
      <c r="N2" s="531"/>
      <c r="O2" s="531"/>
      <c r="P2" s="224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222" t="s">
        <v>4</v>
      </c>
      <c r="C4" s="132">
        <v>259</v>
      </c>
      <c r="D4" s="132">
        <v>29615</v>
      </c>
      <c r="E4" s="133" t="s">
        <v>5</v>
      </c>
      <c r="F4" s="227">
        <v>62</v>
      </c>
      <c r="G4" s="222" t="s">
        <v>6</v>
      </c>
      <c r="H4" s="220">
        <v>424815</v>
      </c>
      <c r="I4" s="220"/>
      <c r="J4" s="222" t="s">
        <v>7</v>
      </c>
      <c r="K4" s="222" t="s">
        <v>8</v>
      </c>
      <c r="L4" s="222" t="s">
        <v>9</v>
      </c>
      <c r="M4" s="222" t="s">
        <v>10</v>
      </c>
      <c r="N4" s="134" t="s">
        <v>11</v>
      </c>
      <c r="O4" s="134" t="s">
        <v>12</v>
      </c>
      <c r="P4" s="222" t="s">
        <v>13</v>
      </c>
      <c r="Q4" s="135" t="s">
        <v>14</v>
      </c>
    </row>
    <row r="5" spans="1:24" ht="24.75" customHeight="1">
      <c r="A5" s="136"/>
      <c r="B5" s="222" t="s">
        <v>7</v>
      </c>
      <c r="C5" s="222" t="s">
        <v>15</v>
      </c>
      <c r="D5" s="222" t="s">
        <v>16</v>
      </c>
      <c r="E5" s="222" t="s">
        <v>17</v>
      </c>
      <c r="F5" s="137">
        <v>6</v>
      </c>
      <c r="G5" s="222" t="s">
        <v>18</v>
      </c>
      <c r="H5" s="220">
        <v>268781</v>
      </c>
      <c r="I5" s="220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222" t="s">
        <v>20</v>
      </c>
      <c r="C6" s="143">
        <v>64</v>
      </c>
      <c r="D6" s="143">
        <v>2203</v>
      </c>
      <c r="E6" s="222" t="s">
        <v>21</v>
      </c>
      <c r="F6" s="144">
        <f>F4-F5</f>
        <v>56</v>
      </c>
      <c r="G6" s="222" t="s">
        <v>22</v>
      </c>
      <c r="H6" s="220">
        <v>0</v>
      </c>
      <c r="I6" s="220"/>
      <c r="J6" s="138" t="s">
        <v>23</v>
      </c>
      <c r="K6" s="221">
        <v>10</v>
      </c>
      <c r="L6" s="221">
        <v>8</v>
      </c>
      <c r="M6" s="220">
        <v>13</v>
      </c>
      <c r="N6" s="145">
        <v>5</v>
      </c>
      <c r="O6" s="146">
        <v>10</v>
      </c>
      <c r="P6" s="146">
        <v>10</v>
      </c>
      <c r="Q6" s="142">
        <f t="shared" si="0"/>
        <v>56</v>
      </c>
    </row>
    <row r="7" spans="1:24" ht="18.75">
      <c r="B7" s="134" t="s">
        <v>24</v>
      </c>
      <c r="C7" s="220">
        <v>70</v>
      </c>
      <c r="D7" s="220">
        <v>2933</v>
      </c>
      <c r="E7" s="222" t="s">
        <v>25</v>
      </c>
      <c r="F7" s="227">
        <v>0</v>
      </c>
      <c r="G7" s="222" t="s">
        <v>26</v>
      </c>
      <c r="H7" s="220">
        <v>725</v>
      </c>
      <c r="I7" s="220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222" t="s">
        <v>28</v>
      </c>
      <c r="C8" s="148">
        <f>C4-C7</f>
        <v>189</v>
      </c>
      <c r="D8" s="148">
        <f>D4-D7</f>
        <v>26682</v>
      </c>
      <c r="E8" s="222" t="s">
        <v>29</v>
      </c>
      <c r="F8" s="144">
        <v>0</v>
      </c>
      <c r="G8" s="222" t="s">
        <v>30</v>
      </c>
      <c r="H8" s="220">
        <v>1020</v>
      </c>
      <c r="I8" s="220"/>
      <c r="J8" s="138" t="s">
        <v>31</v>
      </c>
      <c r="K8" s="221">
        <v>0</v>
      </c>
      <c r="L8" s="221">
        <v>0</v>
      </c>
      <c r="M8" s="221">
        <v>0</v>
      </c>
      <c r="N8" s="146">
        <v>0</v>
      </c>
      <c r="O8" s="146">
        <v>38</v>
      </c>
      <c r="P8" s="146">
        <v>32</v>
      </c>
      <c r="Q8" s="149">
        <f t="shared" si="0"/>
        <v>70</v>
      </c>
    </row>
    <row r="9" spans="1:24" ht="18" customHeight="1">
      <c r="B9" s="222" t="s">
        <v>25</v>
      </c>
      <c r="C9" s="220"/>
      <c r="D9" s="220"/>
      <c r="E9" s="222" t="s">
        <v>14</v>
      </c>
      <c r="F9" s="227">
        <f>SUM(F6:F8)</f>
        <v>56</v>
      </c>
      <c r="G9" s="222" t="s">
        <v>32</v>
      </c>
      <c r="H9" s="220">
        <v>1199</v>
      </c>
      <c r="I9" s="220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222" t="s">
        <v>29</v>
      </c>
      <c r="C10" s="220"/>
      <c r="D10" s="220"/>
      <c r="E10" s="222" t="s">
        <v>34</v>
      </c>
      <c r="F10" s="144">
        <v>68</v>
      </c>
      <c r="G10" s="222" t="s">
        <v>35</v>
      </c>
      <c r="H10" s="220">
        <f>SUM(N17:N20)</f>
        <v>35</v>
      </c>
      <c r="I10" s="220"/>
      <c r="J10" s="138" t="s">
        <v>36</v>
      </c>
      <c r="K10" s="220">
        <v>0</v>
      </c>
      <c r="L10" s="220">
        <v>0</v>
      </c>
      <c r="M10" s="220">
        <v>0</v>
      </c>
      <c r="N10" s="151">
        <v>0</v>
      </c>
      <c r="O10" s="151">
        <v>1668</v>
      </c>
      <c r="P10" s="151">
        <v>1265</v>
      </c>
      <c r="Q10" s="142">
        <f t="shared" si="0"/>
        <v>2933</v>
      </c>
    </row>
    <row r="11" spans="1:24" ht="25.5" customHeight="1">
      <c r="B11" s="222" t="s">
        <v>35</v>
      </c>
      <c r="C11" s="220"/>
      <c r="D11" s="220"/>
      <c r="E11" s="152" t="s">
        <v>37</v>
      </c>
      <c r="F11" s="153" t="s">
        <v>370</v>
      </c>
      <c r="G11" s="154" t="s">
        <v>38</v>
      </c>
      <c r="H11" s="220">
        <v>0</v>
      </c>
      <c r="I11" s="220"/>
      <c r="J11" s="138" t="s">
        <v>39</v>
      </c>
      <c r="L11" s="220"/>
      <c r="M11" s="220"/>
      <c r="N11" s="151"/>
      <c r="O11" s="155"/>
      <c r="P11" s="155"/>
      <c r="Q11" s="142">
        <f t="shared" si="0"/>
        <v>0</v>
      </c>
    </row>
    <row r="12" spans="1:24" ht="18" customHeight="1">
      <c r="B12" s="222" t="s">
        <v>14</v>
      </c>
      <c r="C12" s="148">
        <f>C8+C9</f>
        <v>189</v>
      </c>
      <c r="D12" s="148">
        <f>D8+D9</f>
        <v>26682</v>
      </c>
      <c r="E12" s="222" t="s">
        <v>40</v>
      </c>
      <c r="F12" s="227">
        <f>F9</f>
        <v>56</v>
      </c>
      <c r="G12" s="222" t="s">
        <v>41</v>
      </c>
      <c r="H12" s="220">
        <v>17618</v>
      </c>
      <c r="I12" s="220"/>
      <c r="J12" s="138" t="s">
        <v>42</v>
      </c>
      <c r="K12" s="220">
        <f>K9-K10</f>
        <v>4955</v>
      </c>
      <c r="L12" s="220">
        <f>L9-L10+L11</f>
        <v>3911</v>
      </c>
      <c r="M12" s="220">
        <f>M9-M10+M11</f>
        <v>5904</v>
      </c>
      <c r="N12" s="220">
        <f>N9-N10+N11</f>
        <v>2562</v>
      </c>
      <c r="O12" s="220">
        <f>O9-O10+O11</f>
        <v>4767</v>
      </c>
      <c r="P12" s="220">
        <f>P9-P10+P11</f>
        <v>4583</v>
      </c>
      <c r="Q12" s="142">
        <f>SUM(K12:P12)</f>
        <v>26682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222" t="s">
        <v>45</v>
      </c>
      <c r="F13" s="227">
        <v>0</v>
      </c>
      <c r="G13" s="222" t="s">
        <v>46</v>
      </c>
      <c r="H13" s="220">
        <v>5005</v>
      </c>
      <c r="I13" s="220"/>
      <c r="J13" s="138" t="s">
        <v>47</v>
      </c>
      <c r="K13" s="220"/>
      <c r="L13" s="220"/>
      <c r="M13" s="220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222" t="s">
        <v>50</v>
      </c>
      <c r="H14" s="220">
        <v>29957</v>
      </c>
      <c r="I14" s="220"/>
      <c r="J14" s="138" t="s">
        <v>51</v>
      </c>
      <c r="K14" s="220">
        <f t="shared" ref="K14:P14" si="1">K6</f>
        <v>10</v>
      </c>
      <c r="L14" s="220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10</v>
      </c>
      <c r="Q14" s="142">
        <f>Q6</f>
        <v>56</v>
      </c>
    </row>
    <row r="15" spans="1:24" ht="18" customHeight="1">
      <c r="B15" s="222" t="s">
        <v>52</v>
      </c>
      <c r="C15" s="144">
        <f>H15</f>
        <v>749155</v>
      </c>
      <c r="D15" s="539">
        <v>500883</v>
      </c>
      <c r="E15" s="539"/>
      <c r="F15" s="159" t="s">
        <v>53</v>
      </c>
      <c r="G15" s="222" t="s">
        <v>54</v>
      </c>
      <c r="H15" s="157">
        <f>SUM(H4:H14)</f>
        <v>749155</v>
      </c>
      <c r="I15" s="220"/>
      <c r="J15" s="138" t="s">
        <v>55</v>
      </c>
      <c r="K15" s="207">
        <v>12</v>
      </c>
      <c r="L15" s="207">
        <v>12</v>
      </c>
      <c r="M15" s="207">
        <v>17</v>
      </c>
      <c r="N15" s="12">
        <v>8</v>
      </c>
      <c r="O15" s="151">
        <v>19</v>
      </c>
      <c r="P15" s="151">
        <v>19</v>
      </c>
      <c r="Q15" s="142">
        <f>SUM(K15:P15)</f>
        <v>87</v>
      </c>
    </row>
    <row r="16" spans="1:24" ht="18" customHeight="1">
      <c r="B16" s="222" t="s">
        <v>56</v>
      </c>
      <c r="C16" s="144">
        <f>D12</f>
        <v>26682</v>
      </c>
      <c r="D16" s="539">
        <v>0</v>
      </c>
      <c r="E16" s="539"/>
      <c r="F16" s="159"/>
      <c r="G16" s="222" t="s">
        <v>57</v>
      </c>
      <c r="H16" s="160">
        <f>H15/D12</f>
        <v>28.077168128326214</v>
      </c>
      <c r="I16" s="157"/>
      <c r="J16" s="138" t="s">
        <v>58</v>
      </c>
      <c r="K16" s="13">
        <v>0</v>
      </c>
      <c r="L16" s="220"/>
      <c r="M16" s="220"/>
      <c r="N16" s="151"/>
      <c r="O16" s="151"/>
      <c r="P16" s="151"/>
      <c r="Q16" s="220"/>
    </row>
    <row r="17" spans="2:17" ht="18" customHeight="1">
      <c r="B17" s="222" t="s">
        <v>57</v>
      </c>
      <c r="C17" s="161">
        <f>H16</f>
        <v>28.077168128326214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220">
        <v>35</v>
      </c>
      <c r="O17" s="151"/>
      <c r="P17" s="151"/>
      <c r="Q17" s="220"/>
    </row>
    <row r="18" spans="2:17" ht="19.5" customHeight="1">
      <c r="B18" s="222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220"/>
      <c r="O18" s="151"/>
      <c r="P18" s="151"/>
      <c r="Q18" s="220"/>
    </row>
    <row r="19" spans="2:17" ht="18" customHeight="1">
      <c r="B19" s="164" t="s">
        <v>7</v>
      </c>
      <c r="C19" s="164" t="s">
        <v>15</v>
      </c>
      <c r="D19" s="164" t="s">
        <v>65</v>
      </c>
      <c r="E19" s="225" t="s">
        <v>7</v>
      </c>
      <c r="F19" s="225" t="s">
        <v>66</v>
      </c>
      <c r="G19" s="225" t="s">
        <v>67</v>
      </c>
      <c r="H19" s="225" t="s">
        <v>68</v>
      </c>
      <c r="I19" s="131"/>
      <c r="J19" s="138" t="s">
        <v>69</v>
      </c>
      <c r="K19" s="13">
        <v>2</v>
      </c>
      <c r="L19" s="542" t="s">
        <v>336</v>
      </c>
      <c r="M19" s="543"/>
      <c r="N19" s="147"/>
      <c r="O19" s="151"/>
      <c r="P19" s="151"/>
      <c r="Q19" s="220"/>
    </row>
    <row r="20" spans="2:17" ht="19.5" customHeight="1">
      <c r="B20" s="165" t="s">
        <v>329</v>
      </c>
      <c r="C20" s="166"/>
      <c r="D20" s="166"/>
      <c r="E20" s="222" t="s">
        <v>12</v>
      </c>
      <c r="F20" s="151">
        <v>12283</v>
      </c>
      <c r="G20" s="155">
        <f>F20-H20</f>
        <v>9350</v>
      </c>
      <c r="H20" s="151">
        <f>D7</f>
        <v>2933</v>
      </c>
      <c r="I20" s="151"/>
      <c r="J20" s="138" t="s">
        <v>71</v>
      </c>
      <c r="K20" s="13">
        <v>4</v>
      </c>
      <c r="L20" s="542" t="s">
        <v>334</v>
      </c>
      <c r="M20" s="542"/>
      <c r="N20" s="220"/>
      <c r="O20" s="151"/>
      <c r="P20" s="151"/>
      <c r="Q20" s="220"/>
    </row>
    <row r="21" spans="2:17" ht="19.5" customHeight="1">
      <c r="B21" s="165" t="s">
        <v>70</v>
      </c>
      <c r="C21" s="166"/>
      <c r="D21" s="166"/>
      <c r="E21" s="222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226" t="s">
        <v>7</v>
      </c>
      <c r="K21" s="225" t="s">
        <v>73</v>
      </c>
      <c r="L21" s="169" t="s">
        <v>67</v>
      </c>
      <c r="M21" s="226" t="s">
        <v>2</v>
      </c>
      <c r="N21" s="226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222" t="s">
        <v>14</v>
      </c>
      <c r="F22" s="170">
        <f>SUM(F20:F21)</f>
        <v>29615</v>
      </c>
      <c r="G22" s="170">
        <f>SUM(G20:G21)</f>
        <v>26682</v>
      </c>
      <c r="H22" s="170">
        <f>SUM(H20:H21)</f>
        <v>2933</v>
      </c>
      <c r="I22" s="162"/>
      <c r="J22" s="222" t="s">
        <v>75</v>
      </c>
      <c r="K22" s="147">
        <f>K9</f>
        <v>4955</v>
      </c>
      <c r="L22" s="220">
        <f>K12</f>
        <v>4955</v>
      </c>
      <c r="M22" s="221">
        <v>167027</v>
      </c>
      <c r="N22" s="160">
        <f t="shared" ref="N22:N28" si="2">M22/L22</f>
        <v>33.708779011099899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222" t="s">
        <v>78</v>
      </c>
      <c r="K23" s="147">
        <f>L9</f>
        <v>3911</v>
      </c>
      <c r="L23" s="220">
        <f>L12</f>
        <v>3911</v>
      </c>
      <c r="M23" s="221">
        <v>122202</v>
      </c>
      <c r="N23" s="160">
        <f t="shared" si="2"/>
        <v>31.245717207875224</v>
      </c>
      <c r="O23" s="159"/>
      <c r="P23" s="159"/>
      <c r="Q23" s="172"/>
    </row>
    <row r="24" spans="2:17" ht="19.5" customHeight="1">
      <c r="B24" s="165" t="s">
        <v>79</v>
      </c>
      <c r="C24" s="166">
        <v>70</v>
      </c>
      <c r="D24" s="166">
        <v>2923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222" t="s">
        <v>11</v>
      </c>
      <c r="K24" s="147">
        <f>N9</f>
        <v>2562</v>
      </c>
      <c r="L24" s="220">
        <f>N12</f>
        <v>2562</v>
      </c>
      <c r="M24" s="146">
        <v>96613</v>
      </c>
      <c r="N24" s="160">
        <f t="shared" si="2"/>
        <v>37.709992193598751</v>
      </c>
      <c r="O24" s="156"/>
      <c r="P24" s="156"/>
      <c r="Q24" s="173"/>
    </row>
    <row r="25" spans="2:17" ht="19.5" customHeight="1">
      <c r="B25" s="165" t="s">
        <v>84</v>
      </c>
      <c r="C25" s="166"/>
      <c r="D25" s="166"/>
      <c r="E25" s="174">
        <v>34824</v>
      </c>
      <c r="F25" s="220">
        <v>1370</v>
      </c>
      <c r="G25" s="175">
        <v>5.32</v>
      </c>
      <c r="H25" s="220">
        <v>50</v>
      </c>
      <c r="I25" s="220"/>
      <c r="J25" s="222" t="s">
        <v>10</v>
      </c>
      <c r="K25" s="147">
        <f>M9</f>
        <v>5904</v>
      </c>
      <c r="L25" s="220">
        <f>M12</f>
        <v>5904</v>
      </c>
      <c r="M25" s="176">
        <f>H15-M22-M23-M24-M26-M27</f>
        <v>197562</v>
      </c>
      <c r="N25" s="160">
        <f t="shared" si="2"/>
        <v>33.462398373983739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8448</v>
      </c>
      <c r="G26" s="180" t="s">
        <v>87</v>
      </c>
      <c r="H26" s="181">
        <v>6540</v>
      </c>
      <c r="I26" s="163" t="s">
        <v>53</v>
      </c>
      <c r="J26" s="222" t="s">
        <v>88</v>
      </c>
      <c r="K26" s="147">
        <f>P9</f>
        <v>5848</v>
      </c>
      <c r="L26" s="220">
        <f>P12</f>
        <v>4583</v>
      </c>
      <c r="M26" s="220">
        <v>94265</v>
      </c>
      <c r="N26" s="160">
        <f t="shared" si="2"/>
        <v>20.568404974907267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2933</v>
      </c>
      <c r="D27" s="166"/>
      <c r="E27" s="222" t="s">
        <v>12</v>
      </c>
      <c r="F27" s="222" t="s">
        <v>72</v>
      </c>
      <c r="G27" s="544" t="s">
        <v>90</v>
      </c>
      <c r="H27" s="544"/>
      <c r="I27" s="225"/>
      <c r="J27" s="225" t="s">
        <v>91</v>
      </c>
      <c r="K27" s="147">
        <f>O9</f>
        <v>6435</v>
      </c>
      <c r="L27" s="220">
        <f>O12</f>
        <v>4767</v>
      </c>
      <c r="M27" s="221">
        <v>71486</v>
      </c>
      <c r="N27" s="160">
        <f t="shared" si="2"/>
        <v>14.996014264736731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70</v>
      </c>
      <c r="D28" s="166"/>
      <c r="E28" s="223">
        <f>H20/F20*100</f>
        <v>23.878531303427504</v>
      </c>
      <c r="F28" s="175">
        <f>H21/F21*100</f>
        <v>0</v>
      </c>
      <c r="G28" s="545">
        <f>D7/D4*100</f>
        <v>9.9037649839608299</v>
      </c>
      <c r="H28" s="545"/>
      <c r="I28" s="220"/>
      <c r="J28" s="222" t="s">
        <v>93</v>
      </c>
      <c r="K28" s="147">
        <f>K22+K23+K24+K25</f>
        <v>17332</v>
      </c>
      <c r="L28" s="220">
        <f>SUM(L22:L25)</f>
        <v>17332</v>
      </c>
      <c r="M28" s="176">
        <f>SUM(M22:M25)</f>
        <v>583404</v>
      </c>
      <c r="N28" s="160">
        <f t="shared" si="2"/>
        <v>33.660512347103626</v>
      </c>
      <c r="O28" s="156"/>
      <c r="P28" s="156"/>
      <c r="Q28" s="222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222" t="s">
        <v>94</v>
      </c>
      <c r="K29" s="147">
        <f>K26+K27</f>
        <v>12283</v>
      </c>
      <c r="L29" s="151">
        <f>SUM(L26:L27)</f>
        <v>9350</v>
      </c>
      <c r="M29" s="220">
        <f>SUM(M26:M27)</f>
        <v>165751</v>
      </c>
      <c r="N29" s="160">
        <f>M29/L29</f>
        <v>17.727379679144384</v>
      </c>
      <c r="O29" s="222"/>
      <c r="P29" s="222"/>
      <c r="Q29" s="222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220"/>
      <c r="N30" s="160"/>
      <c r="O30" s="174"/>
      <c r="P30" s="222"/>
      <c r="Q30" s="222"/>
    </row>
    <row r="31" spans="2:17" ht="19.5" customHeight="1">
      <c r="J31" s="222" t="s">
        <v>327</v>
      </c>
      <c r="K31" s="188"/>
      <c r="L31" s="158">
        <f>C16</f>
        <v>26682</v>
      </c>
      <c r="M31" s="189">
        <f>C15</f>
        <v>749155</v>
      </c>
      <c r="N31" s="160">
        <f>M31/L31</f>
        <v>28.077168128326214</v>
      </c>
      <c r="O31" s="220"/>
      <c r="P31" s="220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18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19"/>
      <c r="F34" s="219"/>
      <c r="G34" s="540"/>
      <c r="H34" s="540"/>
      <c r="I34" s="540"/>
      <c r="J34" s="540"/>
      <c r="K34" s="541"/>
      <c r="L34" s="541"/>
      <c r="M34" s="541"/>
      <c r="N34" s="541"/>
      <c r="O34" s="541"/>
      <c r="P34" s="219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218815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M24" sqref="M24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371</v>
      </c>
      <c r="N2" s="531"/>
      <c r="O2" s="531"/>
      <c r="P2" s="228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236" t="s">
        <v>4</v>
      </c>
      <c r="C4" s="132">
        <v>259</v>
      </c>
      <c r="D4" s="132">
        <v>29615</v>
      </c>
      <c r="E4" s="133" t="s">
        <v>5</v>
      </c>
      <c r="F4" s="231">
        <v>62</v>
      </c>
      <c r="G4" s="236" t="s">
        <v>6</v>
      </c>
      <c r="H4" s="234">
        <v>437650</v>
      </c>
      <c r="I4" s="234"/>
      <c r="J4" s="236" t="s">
        <v>7</v>
      </c>
      <c r="K4" s="236" t="s">
        <v>8</v>
      </c>
      <c r="L4" s="236" t="s">
        <v>9</v>
      </c>
      <c r="M4" s="236" t="s">
        <v>10</v>
      </c>
      <c r="N4" s="134" t="s">
        <v>11</v>
      </c>
      <c r="O4" s="134" t="s">
        <v>12</v>
      </c>
      <c r="P4" s="236" t="s">
        <v>13</v>
      </c>
      <c r="Q4" s="135" t="s">
        <v>14</v>
      </c>
    </row>
    <row r="5" spans="1:24" ht="24.75" customHeight="1">
      <c r="A5" s="136"/>
      <c r="B5" s="236" t="s">
        <v>7</v>
      </c>
      <c r="C5" s="236" t="s">
        <v>15</v>
      </c>
      <c r="D5" s="236" t="s">
        <v>16</v>
      </c>
      <c r="E5" s="236" t="s">
        <v>17</v>
      </c>
      <c r="F5" s="137">
        <v>4</v>
      </c>
      <c r="G5" s="236" t="s">
        <v>18</v>
      </c>
      <c r="H5" s="234">
        <v>207007</v>
      </c>
      <c r="I5" s="234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236" t="s">
        <v>20</v>
      </c>
      <c r="C6" s="143"/>
      <c r="D6" s="143"/>
      <c r="E6" s="236" t="s">
        <v>21</v>
      </c>
      <c r="F6" s="144">
        <f>F4-F5</f>
        <v>58</v>
      </c>
      <c r="G6" s="236" t="s">
        <v>22</v>
      </c>
      <c r="H6" s="234">
        <v>4583</v>
      </c>
      <c r="I6" s="234"/>
      <c r="J6" s="138" t="s">
        <v>23</v>
      </c>
      <c r="K6" s="235">
        <v>10</v>
      </c>
      <c r="L6" s="235">
        <v>8</v>
      </c>
      <c r="M6" s="234">
        <v>13</v>
      </c>
      <c r="N6" s="145">
        <v>5</v>
      </c>
      <c r="O6" s="146">
        <v>11</v>
      </c>
      <c r="P6" s="146">
        <v>11</v>
      </c>
      <c r="Q6" s="142">
        <f t="shared" si="0"/>
        <v>58</v>
      </c>
    </row>
    <row r="7" spans="1:24" ht="18.75">
      <c r="B7" s="134" t="s">
        <v>24</v>
      </c>
      <c r="C7" s="234">
        <v>30</v>
      </c>
      <c r="D7" s="234">
        <v>1883</v>
      </c>
      <c r="E7" s="236" t="s">
        <v>25</v>
      </c>
      <c r="F7" s="231">
        <v>0</v>
      </c>
      <c r="G7" s="236" t="s">
        <v>26</v>
      </c>
      <c r="H7" s="234">
        <v>820</v>
      </c>
      <c r="I7" s="234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236" t="s">
        <v>28</v>
      </c>
      <c r="C8" s="148">
        <f>C4-C7</f>
        <v>229</v>
      </c>
      <c r="D8" s="148">
        <f>D4-D7</f>
        <v>27732</v>
      </c>
      <c r="E8" s="236" t="s">
        <v>29</v>
      </c>
      <c r="F8" s="144">
        <v>0</v>
      </c>
      <c r="G8" s="236" t="s">
        <v>30</v>
      </c>
      <c r="H8" s="234">
        <v>24750</v>
      </c>
      <c r="I8" s="234"/>
      <c r="J8" s="138" t="s">
        <v>31</v>
      </c>
      <c r="K8" s="235">
        <v>0</v>
      </c>
      <c r="L8" s="235">
        <v>0</v>
      </c>
      <c r="M8" s="235">
        <v>0</v>
      </c>
      <c r="N8" s="146">
        <v>0</v>
      </c>
      <c r="O8" s="146">
        <v>17</v>
      </c>
      <c r="P8" s="146">
        <v>13</v>
      </c>
      <c r="Q8" s="149">
        <f t="shared" si="0"/>
        <v>30</v>
      </c>
    </row>
    <row r="9" spans="1:24" ht="18" customHeight="1">
      <c r="B9" s="236" t="s">
        <v>25</v>
      </c>
      <c r="C9" s="234"/>
      <c r="D9" s="234"/>
      <c r="E9" s="236" t="s">
        <v>14</v>
      </c>
      <c r="F9" s="231">
        <f>SUM(F6:F8)</f>
        <v>58</v>
      </c>
      <c r="G9" s="236" t="s">
        <v>32</v>
      </c>
      <c r="H9" s="234">
        <v>435</v>
      </c>
      <c r="I9" s="234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236" t="s">
        <v>29</v>
      </c>
      <c r="C10" s="234"/>
      <c r="D10" s="234"/>
      <c r="E10" s="236" t="s">
        <v>34</v>
      </c>
      <c r="F10" s="144">
        <v>68</v>
      </c>
      <c r="G10" s="236" t="s">
        <v>35</v>
      </c>
      <c r="H10" s="234">
        <f>SUM(N17:N20)</f>
        <v>603</v>
      </c>
      <c r="I10" s="234"/>
      <c r="J10" s="138" t="s">
        <v>36</v>
      </c>
      <c r="K10" s="234">
        <v>0</v>
      </c>
      <c r="L10" s="234">
        <v>0</v>
      </c>
      <c r="M10" s="234">
        <v>0</v>
      </c>
      <c r="N10" s="151">
        <v>0</v>
      </c>
      <c r="O10" s="151">
        <v>1354</v>
      </c>
      <c r="P10" s="151">
        <v>529</v>
      </c>
      <c r="Q10" s="142">
        <f t="shared" si="0"/>
        <v>1883</v>
      </c>
    </row>
    <row r="11" spans="1:24" ht="25.5" customHeight="1">
      <c r="B11" s="236" t="s">
        <v>35</v>
      </c>
      <c r="C11" s="234"/>
      <c r="D11" s="234"/>
      <c r="E11" s="152" t="s">
        <v>37</v>
      </c>
      <c r="F11" s="153" t="s">
        <v>372</v>
      </c>
      <c r="G11" s="154" t="s">
        <v>38</v>
      </c>
      <c r="H11" s="234">
        <v>0</v>
      </c>
      <c r="I11" s="234"/>
      <c r="J11" s="138" t="s">
        <v>39</v>
      </c>
      <c r="L11" s="234"/>
      <c r="M11" s="234"/>
      <c r="N11" s="151"/>
      <c r="O11" s="155"/>
      <c r="P11" s="155"/>
      <c r="Q11" s="142">
        <f t="shared" si="0"/>
        <v>0</v>
      </c>
    </row>
    <row r="12" spans="1:24" ht="18" customHeight="1">
      <c r="B12" s="236" t="s">
        <v>14</v>
      </c>
      <c r="C12" s="148">
        <f>C8+C9</f>
        <v>229</v>
      </c>
      <c r="D12" s="148">
        <f>D8+D9</f>
        <v>27732</v>
      </c>
      <c r="E12" s="236" t="s">
        <v>40</v>
      </c>
      <c r="F12" s="231">
        <f>F9</f>
        <v>58</v>
      </c>
      <c r="G12" s="236" t="s">
        <v>41</v>
      </c>
      <c r="H12" s="234">
        <v>17870</v>
      </c>
      <c r="I12" s="234"/>
      <c r="J12" s="138" t="s">
        <v>42</v>
      </c>
      <c r="K12" s="234">
        <f>K9-K10</f>
        <v>4955</v>
      </c>
      <c r="L12" s="234">
        <f>L9-L10+L11</f>
        <v>3911</v>
      </c>
      <c r="M12" s="234">
        <f>M9-M10+M11</f>
        <v>5904</v>
      </c>
      <c r="N12" s="234">
        <f>N9-N10+N11</f>
        <v>2562</v>
      </c>
      <c r="O12" s="234">
        <f>O9-O10+O11</f>
        <v>5081</v>
      </c>
      <c r="P12" s="234">
        <f>P9-P10+P11</f>
        <v>5319</v>
      </c>
      <c r="Q12" s="142">
        <f>SUM(K12:P12)</f>
        <v>27732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236" t="s">
        <v>45</v>
      </c>
      <c r="F13" s="231">
        <v>0</v>
      </c>
      <c r="G13" s="236" t="s">
        <v>46</v>
      </c>
      <c r="H13" s="234">
        <v>4845</v>
      </c>
      <c r="I13" s="234"/>
      <c r="J13" s="138" t="s">
        <v>47</v>
      </c>
      <c r="K13" s="234"/>
      <c r="L13" s="234"/>
      <c r="M13" s="234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236" t="s">
        <v>50</v>
      </c>
      <c r="H14" s="234">
        <v>30605</v>
      </c>
      <c r="I14" s="234"/>
      <c r="J14" s="138" t="s">
        <v>51</v>
      </c>
      <c r="K14" s="234">
        <f t="shared" ref="K14:P14" si="1">K6</f>
        <v>10</v>
      </c>
      <c r="L14" s="234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11</v>
      </c>
      <c r="P14" s="158">
        <f t="shared" si="1"/>
        <v>11</v>
      </c>
      <c r="Q14" s="142">
        <f>Q6</f>
        <v>58</v>
      </c>
    </row>
    <row r="15" spans="1:24" ht="18" customHeight="1">
      <c r="B15" s="236" t="s">
        <v>52</v>
      </c>
      <c r="C15" s="144">
        <f>H15</f>
        <v>729168</v>
      </c>
      <c r="D15" s="539">
        <v>552147</v>
      </c>
      <c r="E15" s="539"/>
      <c r="F15" s="159" t="s">
        <v>53</v>
      </c>
      <c r="G15" s="236" t="s">
        <v>54</v>
      </c>
      <c r="H15" s="157">
        <f>SUM(H4:H14)</f>
        <v>729168</v>
      </c>
      <c r="I15" s="234"/>
      <c r="J15" s="138" t="s">
        <v>55</v>
      </c>
      <c r="K15" s="207">
        <v>12</v>
      </c>
      <c r="L15" s="207">
        <v>12</v>
      </c>
      <c r="M15" s="207">
        <v>17</v>
      </c>
      <c r="N15" s="12">
        <v>8</v>
      </c>
      <c r="O15" s="151">
        <v>19</v>
      </c>
      <c r="P15" s="151">
        <v>21</v>
      </c>
      <c r="Q15" s="142">
        <f>SUM(K15:P15)</f>
        <v>89</v>
      </c>
    </row>
    <row r="16" spans="1:24" ht="18" customHeight="1">
      <c r="B16" s="236" t="s">
        <v>56</v>
      </c>
      <c r="C16" s="144">
        <f>D12</f>
        <v>27732</v>
      </c>
      <c r="D16" s="539">
        <v>0</v>
      </c>
      <c r="E16" s="539"/>
      <c r="F16" s="159"/>
      <c r="G16" s="236" t="s">
        <v>57</v>
      </c>
      <c r="H16" s="160">
        <f>H15/D12</f>
        <v>26.293379489398529</v>
      </c>
      <c r="I16" s="157"/>
      <c r="J16" s="138" t="s">
        <v>58</v>
      </c>
      <c r="K16" s="13">
        <v>0</v>
      </c>
      <c r="L16" s="234"/>
      <c r="M16" s="234"/>
      <c r="N16" s="151"/>
      <c r="O16" s="151"/>
      <c r="P16" s="151"/>
      <c r="Q16" s="234"/>
    </row>
    <row r="17" spans="2:17" ht="18" customHeight="1">
      <c r="B17" s="236" t="s">
        <v>57</v>
      </c>
      <c r="C17" s="161">
        <f>H16</f>
        <v>26.293379489398529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234">
        <v>150</v>
      </c>
      <c r="O17" s="151"/>
      <c r="P17" s="151"/>
      <c r="Q17" s="234"/>
    </row>
    <row r="18" spans="2:17" ht="19.5" customHeight="1">
      <c r="B18" s="236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234">
        <v>453</v>
      </c>
      <c r="O18" s="151"/>
      <c r="P18" s="151"/>
      <c r="Q18" s="234"/>
    </row>
    <row r="19" spans="2:17" ht="18" customHeight="1">
      <c r="B19" s="164" t="s">
        <v>7</v>
      </c>
      <c r="C19" s="164" t="s">
        <v>15</v>
      </c>
      <c r="D19" s="164" t="s">
        <v>65</v>
      </c>
      <c r="E19" s="229" t="s">
        <v>7</v>
      </c>
      <c r="F19" s="229" t="s">
        <v>66</v>
      </c>
      <c r="G19" s="229" t="s">
        <v>67</v>
      </c>
      <c r="H19" s="229" t="s">
        <v>68</v>
      </c>
      <c r="I19" s="131"/>
      <c r="J19" s="138" t="s">
        <v>69</v>
      </c>
      <c r="K19" s="13">
        <v>2</v>
      </c>
      <c r="L19" s="542" t="s">
        <v>336</v>
      </c>
      <c r="M19" s="543"/>
      <c r="N19" s="147"/>
      <c r="O19" s="151"/>
      <c r="P19" s="151"/>
      <c r="Q19" s="234"/>
    </row>
    <row r="20" spans="2:17" ht="19.5" customHeight="1">
      <c r="B20" s="165" t="s">
        <v>329</v>
      </c>
      <c r="C20" s="166"/>
      <c r="D20" s="166"/>
      <c r="E20" s="236" t="s">
        <v>12</v>
      </c>
      <c r="F20" s="151">
        <v>12283</v>
      </c>
      <c r="G20" s="155">
        <f>F20-H20</f>
        <v>10400</v>
      </c>
      <c r="H20" s="151">
        <f>D7</f>
        <v>1883</v>
      </c>
      <c r="I20" s="151"/>
      <c r="J20" s="138" t="s">
        <v>71</v>
      </c>
      <c r="K20" s="13">
        <v>3</v>
      </c>
      <c r="L20" s="542" t="s">
        <v>334</v>
      </c>
      <c r="M20" s="542"/>
      <c r="N20" s="234"/>
      <c r="O20" s="151"/>
      <c r="P20" s="151"/>
      <c r="Q20" s="234"/>
    </row>
    <row r="21" spans="2:17" ht="19.5" customHeight="1">
      <c r="B21" s="165" t="s">
        <v>70</v>
      </c>
      <c r="C21" s="166"/>
      <c r="D21" s="166"/>
      <c r="E21" s="236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230" t="s">
        <v>7</v>
      </c>
      <c r="K21" s="229" t="s">
        <v>73</v>
      </c>
      <c r="L21" s="169" t="s">
        <v>67</v>
      </c>
      <c r="M21" s="230" t="s">
        <v>2</v>
      </c>
      <c r="N21" s="230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236" t="s">
        <v>14</v>
      </c>
      <c r="F22" s="170">
        <f>SUM(F20:F21)</f>
        <v>29615</v>
      </c>
      <c r="G22" s="170">
        <f>SUM(G20:G21)</f>
        <v>27732</v>
      </c>
      <c r="H22" s="170">
        <f>SUM(H20:H21)</f>
        <v>1883</v>
      </c>
      <c r="I22" s="162"/>
      <c r="J22" s="236" t="s">
        <v>75</v>
      </c>
      <c r="K22" s="147">
        <f>K9</f>
        <v>4955</v>
      </c>
      <c r="L22" s="234">
        <f>K12</f>
        <v>4955</v>
      </c>
      <c r="M22" s="235">
        <v>133507</v>
      </c>
      <c r="N22" s="160">
        <f t="shared" ref="N22:N28" si="2">M22/L22</f>
        <v>26.943895055499496</v>
      </c>
      <c r="O22" s="156"/>
      <c r="P22" s="156"/>
      <c r="Q22" s="171"/>
    </row>
    <row r="23" spans="2:17" ht="19.5" customHeight="1">
      <c r="B23" s="165" t="s">
        <v>76</v>
      </c>
      <c r="C23" s="166">
        <v>1</v>
      </c>
      <c r="D23" s="166">
        <v>239</v>
      </c>
      <c r="E23" s="527" t="s">
        <v>77</v>
      </c>
      <c r="F23" s="527"/>
      <c r="G23" s="527"/>
      <c r="H23" s="527"/>
      <c r="I23" s="163"/>
      <c r="J23" s="236" t="s">
        <v>78</v>
      </c>
      <c r="K23" s="147">
        <f>L9</f>
        <v>3911</v>
      </c>
      <c r="L23" s="234">
        <f>L12</f>
        <v>3911</v>
      </c>
      <c r="M23" s="235">
        <v>120132</v>
      </c>
      <c r="N23" s="160">
        <f t="shared" si="2"/>
        <v>30.716440807977499</v>
      </c>
      <c r="O23" s="159"/>
      <c r="P23" s="159"/>
      <c r="Q23" s="172"/>
    </row>
    <row r="24" spans="2:17" ht="19.5" customHeight="1">
      <c r="B24" s="165" t="s">
        <v>79</v>
      </c>
      <c r="C24" s="166">
        <v>27</v>
      </c>
      <c r="D24" s="166">
        <v>1363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236" t="s">
        <v>11</v>
      </c>
      <c r="K24" s="147">
        <f>N9</f>
        <v>2562</v>
      </c>
      <c r="L24" s="234">
        <f>N12</f>
        <v>2562</v>
      </c>
      <c r="M24" s="146">
        <v>99386</v>
      </c>
      <c r="N24" s="160">
        <f t="shared" si="2"/>
        <v>38.792349726775953</v>
      </c>
      <c r="O24" s="156"/>
      <c r="P24" s="156"/>
      <c r="Q24" s="173"/>
    </row>
    <row r="25" spans="2:17" ht="19.5" customHeight="1">
      <c r="B25" s="165" t="s">
        <v>84</v>
      </c>
      <c r="C25" s="166">
        <v>2</v>
      </c>
      <c r="D25" s="166">
        <v>271</v>
      </c>
      <c r="E25" s="174">
        <v>29120</v>
      </c>
      <c r="F25" s="234">
        <v>814</v>
      </c>
      <c r="G25" s="175">
        <v>5.23</v>
      </c>
      <c r="H25" s="234">
        <v>50</v>
      </c>
      <c r="I25" s="234"/>
      <c r="J25" s="236" t="s">
        <v>10</v>
      </c>
      <c r="K25" s="147">
        <f>M9</f>
        <v>5904</v>
      </c>
      <c r="L25" s="234">
        <f>M12</f>
        <v>5904</v>
      </c>
      <c r="M25" s="176">
        <f>H15-M22-M23-M24-M26-M27</f>
        <v>199293</v>
      </c>
      <c r="N25" s="160">
        <f t="shared" si="2"/>
        <v>33.755589430894311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11174</v>
      </c>
      <c r="G26" s="180" t="s">
        <v>87</v>
      </c>
      <c r="H26" s="181">
        <v>5568</v>
      </c>
      <c r="I26" s="163" t="s">
        <v>53</v>
      </c>
      <c r="J26" s="236" t="s">
        <v>88</v>
      </c>
      <c r="K26" s="147">
        <f>P9</f>
        <v>5848</v>
      </c>
      <c r="L26" s="234">
        <f>P12</f>
        <v>5319</v>
      </c>
      <c r="M26" s="234">
        <v>84962</v>
      </c>
      <c r="N26" s="160">
        <f t="shared" si="2"/>
        <v>15.973303252491069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1883</v>
      </c>
      <c r="D27" s="166"/>
      <c r="E27" s="236" t="s">
        <v>12</v>
      </c>
      <c r="F27" s="236" t="s">
        <v>72</v>
      </c>
      <c r="G27" s="544" t="s">
        <v>90</v>
      </c>
      <c r="H27" s="544"/>
      <c r="I27" s="229"/>
      <c r="J27" s="229" t="s">
        <v>91</v>
      </c>
      <c r="K27" s="147">
        <f>O9</f>
        <v>6435</v>
      </c>
      <c r="L27" s="234">
        <f>O12</f>
        <v>5081</v>
      </c>
      <c r="M27" s="235">
        <v>91888</v>
      </c>
      <c r="N27" s="160">
        <f t="shared" si="2"/>
        <v>18.084629010037393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30</v>
      </c>
      <c r="D28" s="166"/>
      <c r="E28" s="237">
        <f>H20/F20*100</f>
        <v>15.330131075470163</v>
      </c>
      <c r="F28" s="175">
        <f>H21/F21*100</f>
        <v>0</v>
      </c>
      <c r="G28" s="545">
        <f>D7/D4*100</f>
        <v>6.358264393044065</v>
      </c>
      <c r="H28" s="545"/>
      <c r="I28" s="234"/>
      <c r="J28" s="236" t="s">
        <v>93</v>
      </c>
      <c r="K28" s="147">
        <f>K22+K23+K24+K25</f>
        <v>17332</v>
      </c>
      <c r="L28" s="234">
        <f>SUM(L22:L25)</f>
        <v>17332</v>
      </c>
      <c r="M28" s="176">
        <f>SUM(M22:M25)</f>
        <v>552318</v>
      </c>
      <c r="N28" s="160">
        <f t="shared" si="2"/>
        <v>31.866951303946458</v>
      </c>
      <c r="O28" s="156"/>
      <c r="P28" s="156"/>
      <c r="Q28" s="236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236" t="s">
        <v>94</v>
      </c>
      <c r="K29" s="147">
        <f>K26+K27</f>
        <v>12283</v>
      </c>
      <c r="L29" s="151">
        <f>SUM(L26:L27)</f>
        <v>10400</v>
      </c>
      <c r="M29" s="234">
        <f>SUM(M26:M27)</f>
        <v>176850</v>
      </c>
      <c r="N29" s="160">
        <f>M29/L29</f>
        <v>17.004807692307693</v>
      </c>
      <c r="O29" s="236"/>
      <c r="P29" s="236"/>
      <c r="Q29" s="236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234"/>
      <c r="N30" s="160"/>
      <c r="O30" s="174"/>
      <c r="P30" s="236"/>
      <c r="Q30" s="236"/>
    </row>
    <row r="31" spans="2:17" ht="19.5" customHeight="1">
      <c r="J31" s="236" t="s">
        <v>327</v>
      </c>
      <c r="K31" s="188"/>
      <c r="L31" s="158">
        <f>C16</f>
        <v>27732</v>
      </c>
      <c r="M31" s="189">
        <f>C15</f>
        <v>729168</v>
      </c>
      <c r="N31" s="160">
        <f>M31/L31</f>
        <v>26.293379489398529</v>
      </c>
      <c r="O31" s="234"/>
      <c r="P31" s="234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32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33"/>
      <c r="F34" s="233"/>
      <c r="G34" s="540"/>
      <c r="H34" s="540"/>
      <c r="I34" s="540"/>
      <c r="J34" s="540"/>
      <c r="K34" s="541"/>
      <c r="L34" s="541"/>
      <c r="M34" s="541"/>
      <c r="N34" s="541"/>
      <c r="O34" s="541"/>
      <c r="P34" s="233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219518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N18" sqref="N18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373</v>
      </c>
      <c r="N2" s="531"/>
      <c r="O2" s="531"/>
      <c r="P2" s="238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246" t="s">
        <v>4</v>
      </c>
      <c r="C4" s="132">
        <v>259</v>
      </c>
      <c r="D4" s="132">
        <v>29615</v>
      </c>
      <c r="E4" s="133" t="s">
        <v>5</v>
      </c>
      <c r="F4" s="241">
        <v>62</v>
      </c>
      <c r="G4" s="246" t="s">
        <v>6</v>
      </c>
      <c r="H4" s="244">
        <v>406553</v>
      </c>
      <c r="I4" s="244"/>
      <c r="J4" s="246" t="s">
        <v>7</v>
      </c>
      <c r="K4" s="246" t="s">
        <v>8</v>
      </c>
      <c r="L4" s="246" t="s">
        <v>9</v>
      </c>
      <c r="M4" s="246" t="s">
        <v>10</v>
      </c>
      <c r="N4" s="134" t="s">
        <v>11</v>
      </c>
      <c r="O4" s="134" t="s">
        <v>12</v>
      </c>
      <c r="P4" s="246" t="s">
        <v>13</v>
      </c>
      <c r="Q4" s="135" t="s">
        <v>14</v>
      </c>
    </row>
    <row r="5" spans="1:24" ht="24.75" customHeight="1">
      <c r="A5" s="136"/>
      <c r="B5" s="246" t="s">
        <v>7</v>
      </c>
      <c r="C5" s="246" t="s">
        <v>15</v>
      </c>
      <c r="D5" s="246" t="s">
        <v>16</v>
      </c>
      <c r="E5" s="246" t="s">
        <v>17</v>
      </c>
      <c r="F5" s="137">
        <v>4</v>
      </c>
      <c r="G5" s="246" t="s">
        <v>18</v>
      </c>
      <c r="H5" s="244">
        <v>199139</v>
      </c>
      <c r="I5" s="244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246" t="s">
        <v>20</v>
      </c>
      <c r="C6" s="143"/>
      <c r="D6" s="143"/>
      <c r="E6" s="246" t="s">
        <v>21</v>
      </c>
      <c r="F6" s="144">
        <f>F4-F5</f>
        <v>58</v>
      </c>
      <c r="G6" s="246" t="s">
        <v>22</v>
      </c>
      <c r="H6" s="244">
        <v>6126</v>
      </c>
      <c r="I6" s="244"/>
      <c r="J6" s="138" t="s">
        <v>23</v>
      </c>
      <c r="K6" s="245">
        <v>10</v>
      </c>
      <c r="L6" s="245">
        <v>8</v>
      </c>
      <c r="M6" s="244">
        <v>13</v>
      </c>
      <c r="N6" s="145">
        <v>5</v>
      </c>
      <c r="O6" s="146">
        <v>11</v>
      </c>
      <c r="P6" s="146">
        <v>11</v>
      </c>
      <c r="Q6" s="142">
        <f t="shared" si="0"/>
        <v>58</v>
      </c>
    </row>
    <row r="7" spans="1:24" ht="18.75">
      <c r="B7" s="134" t="s">
        <v>24</v>
      </c>
      <c r="C7" s="244">
        <v>32</v>
      </c>
      <c r="D7" s="244">
        <v>1938</v>
      </c>
      <c r="E7" s="246" t="s">
        <v>25</v>
      </c>
      <c r="F7" s="241">
        <v>0</v>
      </c>
      <c r="G7" s="246" t="s">
        <v>26</v>
      </c>
      <c r="H7" s="244">
        <v>770</v>
      </c>
      <c r="I7" s="244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246" t="s">
        <v>28</v>
      </c>
      <c r="C8" s="148">
        <f>C4-C7</f>
        <v>227</v>
      </c>
      <c r="D8" s="148">
        <f>D4-D7</f>
        <v>27677</v>
      </c>
      <c r="E8" s="246" t="s">
        <v>29</v>
      </c>
      <c r="F8" s="144">
        <v>0</v>
      </c>
      <c r="G8" s="246" t="s">
        <v>30</v>
      </c>
      <c r="H8" s="244">
        <v>17490</v>
      </c>
      <c r="I8" s="244"/>
      <c r="J8" s="138" t="s">
        <v>31</v>
      </c>
      <c r="K8" s="245">
        <v>0</v>
      </c>
      <c r="L8" s="245">
        <v>0</v>
      </c>
      <c r="M8" s="245">
        <v>0</v>
      </c>
      <c r="N8" s="146">
        <v>0</v>
      </c>
      <c r="O8" s="146">
        <v>19</v>
      </c>
      <c r="P8" s="146">
        <v>13</v>
      </c>
      <c r="Q8" s="149">
        <f t="shared" si="0"/>
        <v>32</v>
      </c>
    </row>
    <row r="9" spans="1:24" ht="18" customHeight="1">
      <c r="B9" s="246" t="s">
        <v>25</v>
      </c>
      <c r="C9" s="244"/>
      <c r="D9" s="244"/>
      <c r="E9" s="246" t="s">
        <v>14</v>
      </c>
      <c r="F9" s="241">
        <f>SUM(F6:F8)</f>
        <v>58</v>
      </c>
      <c r="G9" s="246" t="s">
        <v>32</v>
      </c>
      <c r="H9" s="244">
        <v>659</v>
      </c>
      <c r="I9" s="244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246" t="s">
        <v>29</v>
      </c>
      <c r="C10" s="244"/>
      <c r="D10" s="244"/>
      <c r="E10" s="246" t="s">
        <v>34</v>
      </c>
      <c r="F10" s="144">
        <v>68</v>
      </c>
      <c r="G10" s="246" t="s">
        <v>35</v>
      </c>
      <c r="H10" s="244">
        <f>SUM(N17:N20)</f>
        <v>472</v>
      </c>
      <c r="I10" s="244"/>
      <c r="J10" s="138" t="s">
        <v>36</v>
      </c>
      <c r="K10" s="244">
        <v>0</v>
      </c>
      <c r="L10" s="244">
        <v>0</v>
      </c>
      <c r="M10" s="244">
        <v>0</v>
      </c>
      <c r="N10" s="151">
        <v>0</v>
      </c>
      <c r="O10" s="151">
        <v>1409</v>
      </c>
      <c r="P10" s="151">
        <v>529</v>
      </c>
      <c r="Q10" s="142">
        <f t="shared" si="0"/>
        <v>1938</v>
      </c>
    </row>
    <row r="11" spans="1:24" ht="25.5" customHeight="1">
      <c r="B11" s="246" t="s">
        <v>35</v>
      </c>
      <c r="C11" s="244"/>
      <c r="D11" s="244"/>
      <c r="E11" s="152" t="s">
        <v>37</v>
      </c>
      <c r="F11" s="153" t="s">
        <v>374</v>
      </c>
      <c r="G11" s="154" t="s">
        <v>38</v>
      </c>
      <c r="H11" s="244">
        <v>0</v>
      </c>
      <c r="I11" s="244"/>
      <c r="J11" s="138" t="s">
        <v>39</v>
      </c>
      <c r="L11" s="244"/>
      <c r="M11" s="244"/>
      <c r="N11" s="151"/>
      <c r="O11" s="155"/>
      <c r="P11" s="155"/>
      <c r="Q11" s="142">
        <f t="shared" si="0"/>
        <v>0</v>
      </c>
    </row>
    <row r="12" spans="1:24" ht="18" customHeight="1">
      <c r="B12" s="246" t="s">
        <v>14</v>
      </c>
      <c r="C12" s="148">
        <f>C8+C9</f>
        <v>227</v>
      </c>
      <c r="D12" s="148">
        <f>D8+D9</f>
        <v>27677</v>
      </c>
      <c r="E12" s="246" t="s">
        <v>40</v>
      </c>
      <c r="F12" s="241">
        <f>F9</f>
        <v>58</v>
      </c>
      <c r="G12" s="246" t="s">
        <v>41</v>
      </c>
      <c r="H12" s="244">
        <v>14502</v>
      </c>
      <c r="I12" s="244"/>
      <c r="J12" s="138" t="s">
        <v>42</v>
      </c>
      <c r="K12" s="244">
        <f>K9-K10</f>
        <v>4955</v>
      </c>
      <c r="L12" s="244">
        <f>L9-L10+L11</f>
        <v>3911</v>
      </c>
      <c r="M12" s="244">
        <f>M9-M10+M11</f>
        <v>5904</v>
      </c>
      <c r="N12" s="244">
        <f>N9-N10+N11</f>
        <v>2562</v>
      </c>
      <c r="O12" s="244">
        <f>O9-O10+O11</f>
        <v>5026</v>
      </c>
      <c r="P12" s="244">
        <f>P9-P10+P11</f>
        <v>5319</v>
      </c>
      <c r="Q12" s="142">
        <f>SUM(K12:P12)</f>
        <v>27677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246" t="s">
        <v>45</v>
      </c>
      <c r="F13" s="241">
        <v>0</v>
      </c>
      <c r="G13" s="246" t="s">
        <v>46</v>
      </c>
      <c r="H13" s="244">
        <v>5005</v>
      </c>
      <c r="I13" s="244"/>
      <c r="J13" s="138" t="s">
        <v>47</v>
      </c>
      <c r="K13" s="244"/>
      <c r="L13" s="244"/>
      <c r="M13" s="244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246" t="s">
        <v>50</v>
      </c>
      <c r="H14" s="244">
        <v>28305</v>
      </c>
      <c r="I14" s="244"/>
      <c r="J14" s="138" t="s">
        <v>51</v>
      </c>
      <c r="K14" s="244">
        <f t="shared" ref="K14:P14" si="1">K6</f>
        <v>10</v>
      </c>
      <c r="L14" s="244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11</v>
      </c>
      <c r="P14" s="158">
        <f t="shared" si="1"/>
        <v>11</v>
      </c>
      <c r="Q14" s="142">
        <f>Q6</f>
        <v>58</v>
      </c>
    </row>
    <row r="15" spans="1:24" ht="18" customHeight="1">
      <c r="B15" s="246" t="s">
        <v>52</v>
      </c>
      <c r="C15" s="144">
        <f>H15</f>
        <v>679021</v>
      </c>
      <c r="D15" s="539">
        <v>499549</v>
      </c>
      <c r="E15" s="539"/>
      <c r="F15" s="159" t="s">
        <v>53</v>
      </c>
      <c r="G15" s="246" t="s">
        <v>54</v>
      </c>
      <c r="H15" s="157">
        <f>SUM(H4:H14)</f>
        <v>679021</v>
      </c>
      <c r="I15" s="244"/>
      <c r="J15" s="138" t="s">
        <v>55</v>
      </c>
      <c r="K15" s="207">
        <v>12</v>
      </c>
      <c r="L15" s="207">
        <v>12</v>
      </c>
      <c r="M15" s="207">
        <v>17</v>
      </c>
      <c r="N15" s="12">
        <v>8</v>
      </c>
      <c r="O15" s="151">
        <v>19</v>
      </c>
      <c r="P15" s="151">
        <v>21</v>
      </c>
      <c r="Q15" s="142">
        <f>SUM(K15:P15)</f>
        <v>89</v>
      </c>
    </row>
    <row r="16" spans="1:24" ht="18" customHeight="1">
      <c r="B16" s="246" t="s">
        <v>56</v>
      </c>
      <c r="C16" s="144">
        <f>D12</f>
        <v>27677</v>
      </c>
      <c r="D16" s="539">
        <v>0</v>
      </c>
      <c r="E16" s="539"/>
      <c r="F16" s="159"/>
      <c r="G16" s="246" t="s">
        <v>57</v>
      </c>
      <c r="H16" s="160">
        <f>H15/D12</f>
        <v>24.533764497597282</v>
      </c>
      <c r="I16" s="157"/>
      <c r="J16" s="138" t="s">
        <v>58</v>
      </c>
      <c r="K16" s="13">
        <v>0</v>
      </c>
      <c r="L16" s="244"/>
      <c r="M16" s="244"/>
      <c r="N16" s="151"/>
      <c r="O16" s="151"/>
      <c r="P16" s="151"/>
      <c r="Q16" s="244"/>
    </row>
    <row r="17" spans="2:17" ht="18" customHeight="1">
      <c r="B17" s="246" t="s">
        <v>57</v>
      </c>
      <c r="C17" s="161">
        <f>H16</f>
        <v>24.533764497597282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244">
        <v>65</v>
      </c>
      <c r="O17" s="151"/>
      <c r="P17" s="151"/>
      <c r="Q17" s="244"/>
    </row>
    <row r="18" spans="2:17" ht="19.5" customHeight="1">
      <c r="B18" s="246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244">
        <v>407</v>
      </c>
      <c r="O18" s="151"/>
      <c r="P18" s="151"/>
      <c r="Q18" s="244"/>
    </row>
    <row r="19" spans="2:17" ht="18" customHeight="1">
      <c r="B19" s="164" t="s">
        <v>7</v>
      </c>
      <c r="C19" s="164" t="s">
        <v>15</v>
      </c>
      <c r="D19" s="164" t="s">
        <v>65</v>
      </c>
      <c r="E19" s="239" t="s">
        <v>7</v>
      </c>
      <c r="F19" s="239" t="s">
        <v>66</v>
      </c>
      <c r="G19" s="239" t="s">
        <v>67</v>
      </c>
      <c r="H19" s="239" t="s">
        <v>68</v>
      </c>
      <c r="I19" s="131"/>
      <c r="J19" s="138" t="s">
        <v>69</v>
      </c>
      <c r="K19" s="13">
        <v>2</v>
      </c>
      <c r="L19" s="542" t="s">
        <v>336</v>
      </c>
      <c r="M19" s="543"/>
      <c r="N19" s="147"/>
      <c r="O19" s="151"/>
      <c r="P19" s="151"/>
      <c r="Q19" s="244"/>
    </row>
    <row r="20" spans="2:17" ht="19.5" customHeight="1">
      <c r="B20" s="165" t="s">
        <v>329</v>
      </c>
      <c r="C20" s="166"/>
      <c r="D20" s="166"/>
      <c r="E20" s="246" t="s">
        <v>12</v>
      </c>
      <c r="F20" s="151">
        <v>12283</v>
      </c>
      <c r="G20" s="155">
        <f>F20-H20</f>
        <v>10345</v>
      </c>
      <c r="H20" s="151">
        <f>D7</f>
        <v>1938</v>
      </c>
      <c r="I20" s="151"/>
      <c r="J20" s="138" t="s">
        <v>71</v>
      </c>
      <c r="K20" s="13">
        <v>5</v>
      </c>
      <c r="L20" s="542" t="s">
        <v>334</v>
      </c>
      <c r="M20" s="542"/>
      <c r="N20" s="244"/>
      <c r="O20" s="151"/>
      <c r="P20" s="151"/>
      <c r="Q20" s="244"/>
    </row>
    <row r="21" spans="2:17" ht="19.5" customHeight="1">
      <c r="B21" s="165" t="s">
        <v>70</v>
      </c>
      <c r="C21" s="166"/>
      <c r="D21" s="166"/>
      <c r="E21" s="246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240" t="s">
        <v>7</v>
      </c>
      <c r="K21" s="239" t="s">
        <v>73</v>
      </c>
      <c r="L21" s="169" t="s">
        <v>67</v>
      </c>
      <c r="M21" s="240" t="s">
        <v>2</v>
      </c>
      <c r="N21" s="240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246" t="s">
        <v>14</v>
      </c>
      <c r="F22" s="170">
        <f>SUM(F20:F21)</f>
        <v>29615</v>
      </c>
      <c r="G22" s="170">
        <f>SUM(G20:G21)</f>
        <v>27677</v>
      </c>
      <c r="H22" s="170">
        <f>SUM(H20:H21)</f>
        <v>1938</v>
      </c>
      <c r="I22" s="162"/>
      <c r="J22" s="246" t="s">
        <v>75</v>
      </c>
      <c r="K22" s="147">
        <f>K9</f>
        <v>4955</v>
      </c>
      <c r="L22" s="244">
        <f>K12</f>
        <v>4955</v>
      </c>
      <c r="M22" s="245">
        <v>139697</v>
      </c>
      <c r="N22" s="160">
        <f t="shared" ref="N22:N28" si="2">M22/L22</f>
        <v>28.19313824419778</v>
      </c>
      <c r="O22" s="156"/>
      <c r="P22" s="156"/>
      <c r="Q22" s="171"/>
    </row>
    <row r="23" spans="2:17" ht="19.5" customHeight="1">
      <c r="B23" s="165" t="s">
        <v>76</v>
      </c>
      <c r="C23" s="166">
        <v>3</v>
      </c>
      <c r="D23" s="166">
        <v>510</v>
      </c>
      <c r="E23" s="527" t="s">
        <v>77</v>
      </c>
      <c r="F23" s="527"/>
      <c r="G23" s="527"/>
      <c r="H23" s="527"/>
      <c r="I23" s="163"/>
      <c r="J23" s="246" t="s">
        <v>78</v>
      </c>
      <c r="K23" s="147">
        <f>L9</f>
        <v>3911</v>
      </c>
      <c r="L23" s="244">
        <f>L12</f>
        <v>3911</v>
      </c>
      <c r="M23" s="245">
        <v>125878</v>
      </c>
      <c r="N23" s="160">
        <f t="shared" si="2"/>
        <v>32.185630273587314</v>
      </c>
      <c r="O23" s="159"/>
      <c r="P23" s="159"/>
      <c r="Q23" s="172"/>
    </row>
    <row r="24" spans="2:17" ht="19.5" customHeight="1">
      <c r="B24" s="165" t="s">
        <v>79</v>
      </c>
      <c r="C24" s="166">
        <v>29</v>
      </c>
      <c r="D24" s="166">
        <v>1418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246" t="s">
        <v>11</v>
      </c>
      <c r="K24" s="147">
        <f>N9</f>
        <v>2562</v>
      </c>
      <c r="L24" s="244">
        <f>N12</f>
        <v>2562</v>
      </c>
      <c r="M24" s="146">
        <v>83869</v>
      </c>
      <c r="N24" s="160">
        <f t="shared" si="2"/>
        <v>32.73575331772053</v>
      </c>
      <c r="O24" s="156"/>
      <c r="P24" s="156"/>
      <c r="Q24" s="173"/>
    </row>
    <row r="25" spans="2:17" ht="19.5" customHeight="1">
      <c r="B25" s="165" t="s">
        <v>84</v>
      </c>
      <c r="C25" s="166"/>
      <c r="D25" s="166"/>
      <c r="E25" s="174">
        <v>27790</v>
      </c>
      <c r="F25" s="244">
        <v>638</v>
      </c>
      <c r="G25" s="175">
        <v>5.21</v>
      </c>
      <c r="H25" s="244">
        <v>53</v>
      </c>
      <c r="I25" s="244"/>
      <c r="J25" s="246" t="s">
        <v>10</v>
      </c>
      <c r="K25" s="147">
        <f>M9</f>
        <v>5904</v>
      </c>
      <c r="L25" s="244">
        <f>M12</f>
        <v>5904</v>
      </c>
      <c r="M25" s="176">
        <f>H15-M22-M23-M24-M26-M27</f>
        <v>170432</v>
      </c>
      <c r="N25" s="160">
        <f t="shared" si="2"/>
        <v>28.867208672086722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11105</v>
      </c>
      <c r="G26" s="180" t="s">
        <v>87</v>
      </c>
      <c r="H26" s="181">
        <v>5329</v>
      </c>
      <c r="I26" s="163" t="s">
        <v>53</v>
      </c>
      <c r="J26" s="246" t="s">
        <v>88</v>
      </c>
      <c r="K26" s="147">
        <f>P9</f>
        <v>5848</v>
      </c>
      <c r="L26" s="244">
        <f>P12</f>
        <v>5319</v>
      </c>
      <c r="M26" s="244">
        <v>87746</v>
      </c>
      <c r="N26" s="160">
        <f t="shared" si="2"/>
        <v>16.49670990787742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1938</v>
      </c>
      <c r="D27" s="166"/>
      <c r="E27" s="246" t="s">
        <v>12</v>
      </c>
      <c r="F27" s="246" t="s">
        <v>72</v>
      </c>
      <c r="G27" s="544" t="s">
        <v>90</v>
      </c>
      <c r="H27" s="544"/>
      <c r="I27" s="239"/>
      <c r="J27" s="239" t="s">
        <v>91</v>
      </c>
      <c r="K27" s="147">
        <f>O9</f>
        <v>6435</v>
      </c>
      <c r="L27" s="244">
        <f>O12</f>
        <v>5026</v>
      </c>
      <c r="M27" s="245">
        <v>71399</v>
      </c>
      <c r="N27" s="160">
        <f t="shared" si="2"/>
        <v>14.205929168324712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32</v>
      </c>
      <c r="D28" s="166"/>
      <c r="E28" s="247">
        <f>H20/F20*100</f>
        <v>15.777904420744118</v>
      </c>
      <c r="F28" s="175">
        <f>H21/F21*100</f>
        <v>0</v>
      </c>
      <c r="G28" s="545">
        <f>D7/D4*100</f>
        <v>6.5439810906635154</v>
      </c>
      <c r="H28" s="545"/>
      <c r="I28" s="244"/>
      <c r="J28" s="246" t="s">
        <v>93</v>
      </c>
      <c r="K28" s="147">
        <f>K22+K23+K24+K25</f>
        <v>17332</v>
      </c>
      <c r="L28" s="244">
        <f>SUM(L22:L25)</f>
        <v>17332</v>
      </c>
      <c r="M28" s="176">
        <f>SUM(M22:M25)</f>
        <v>519876</v>
      </c>
      <c r="N28" s="160">
        <f t="shared" si="2"/>
        <v>29.995153473344104</v>
      </c>
      <c r="O28" s="156"/>
      <c r="P28" s="156"/>
      <c r="Q28" s="246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246" t="s">
        <v>94</v>
      </c>
      <c r="K29" s="147">
        <f>K26+K27</f>
        <v>12283</v>
      </c>
      <c r="L29" s="151">
        <f>SUM(L26:L27)</f>
        <v>10345</v>
      </c>
      <c r="M29" s="244">
        <f>SUM(M26:M27)</f>
        <v>159145</v>
      </c>
      <c r="N29" s="160">
        <f>M29/L29</f>
        <v>15.383760270662156</v>
      </c>
      <c r="O29" s="246"/>
      <c r="P29" s="246"/>
      <c r="Q29" s="246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244"/>
      <c r="N30" s="160"/>
      <c r="O30" s="174"/>
      <c r="P30" s="246"/>
      <c r="Q30" s="246"/>
    </row>
    <row r="31" spans="2:17" ht="19.5" customHeight="1">
      <c r="J31" s="246" t="s">
        <v>327</v>
      </c>
      <c r="K31" s="188"/>
      <c r="L31" s="158">
        <f>C16</f>
        <v>27677</v>
      </c>
      <c r="M31" s="189">
        <f>C15</f>
        <v>679021</v>
      </c>
      <c r="N31" s="160">
        <f>M31/L31</f>
        <v>24.533764497597282</v>
      </c>
      <c r="O31" s="244"/>
      <c r="P31" s="244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42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43"/>
      <c r="F34" s="243"/>
      <c r="G34" s="540"/>
      <c r="H34" s="540"/>
      <c r="I34" s="540"/>
      <c r="J34" s="540"/>
      <c r="K34" s="541"/>
      <c r="L34" s="541"/>
      <c r="M34" s="541"/>
      <c r="N34" s="541"/>
      <c r="O34" s="541"/>
      <c r="P34" s="243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209747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V13" sqref="V13:Z20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375</v>
      </c>
      <c r="N2" s="531"/>
      <c r="O2" s="531"/>
      <c r="P2" s="254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252" t="s">
        <v>4</v>
      </c>
      <c r="C4" s="132">
        <v>259</v>
      </c>
      <c r="D4" s="132">
        <v>29615</v>
      </c>
      <c r="E4" s="133" t="s">
        <v>5</v>
      </c>
      <c r="F4" s="257">
        <v>62</v>
      </c>
      <c r="G4" s="252" t="s">
        <v>6</v>
      </c>
      <c r="H4" s="250">
        <v>385902</v>
      </c>
      <c r="I4" s="250"/>
      <c r="J4" s="252" t="s">
        <v>7</v>
      </c>
      <c r="K4" s="252" t="s">
        <v>8</v>
      </c>
      <c r="L4" s="252" t="s">
        <v>9</v>
      </c>
      <c r="M4" s="252" t="s">
        <v>10</v>
      </c>
      <c r="N4" s="134" t="s">
        <v>11</v>
      </c>
      <c r="O4" s="134" t="s">
        <v>12</v>
      </c>
      <c r="P4" s="252" t="s">
        <v>13</v>
      </c>
      <c r="Q4" s="135" t="s">
        <v>14</v>
      </c>
    </row>
    <row r="5" spans="1:24" ht="24.75" customHeight="1">
      <c r="A5" s="136"/>
      <c r="B5" s="252" t="s">
        <v>7</v>
      </c>
      <c r="C5" s="252" t="s">
        <v>15</v>
      </c>
      <c r="D5" s="252" t="s">
        <v>16</v>
      </c>
      <c r="E5" s="252" t="s">
        <v>17</v>
      </c>
      <c r="F5" s="137">
        <v>4</v>
      </c>
      <c r="G5" s="252" t="s">
        <v>18</v>
      </c>
      <c r="H5" s="250">
        <v>186730</v>
      </c>
      <c r="I5" s="250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252" t="s">
        <v>20</v>
      </c>
      <c r="C6" s="143"/>
      <c r="D6" s="143"/>
      <c r="E6" s="252" t="s">
        <v>21</v>
      </c>
      <c r="F6" s="144">
        <f>F4-F5</f>
        <v>58</v>
      </c>
      <c r="G6" s="252" t="s">
        <v>22</v>
      </c>
      <c r="H6" s="250">
        <v>3195</v>
      </c>
      <c r="I6" s="250"/>
      <c r="J6" s="138" t="s">
        <v>23</v>
      </c>
      <c r="K6" s="251">
        <v>10</v>
      </c>
      <c r="L6" s="251">
        <v>8</v>
      </c>
      <c r="M6" s="250">
        <v>13</v>
      </c>
      <c r="N6" s="145">
        <v>5</v>
      </c>
      <c r="O6" s="146">
        <v>11</v>
      </c>
      <c r="P6" s="146">
        <v>11</v>
      </c>
      <c r="Q6" s="142">
        <f t="shared" si="0"/>
        <v>58</v>
      </c>
    </row>
    <row r="7" spans="1:24" ht="18.75">
      <c r="B7" s="134" t="s">
        <v>24</v>
      </c>
      <c r="C7" s="250">
        <v>38</v>
      </c>
      <c r="D7" s="250">
        <v>2349</v>
      </c>
      <c r="E7" s="252" t="s">
        <v>25</v>
      </c>
      <c r="F7" s="257">
        <v>0</v>
      </c>
      <c r="G7" s="252" t="s">
        <v>26</v>
      </c>
      <c r="H7" s="250">
        <v>855</v>
      </c>
      <c r="I7" s="250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252" t="s">
        <v>28</v>
      </c>
      <c r="C8" s="148">
        <f>C4-C7</f>
        <v>221</v>
      </c>
      <c r="D8" s="148">
        <f>D4-D7</f>
        <v>27266</v>
      </c>
      <c r="E8" s="252" t="s">
        <v>29</v>
      </c>
      <c r="F8" s="144">
        <v>0</v>
      </c>
      <c r="G8" s="252" t="s">
        <v>30</v>
      </c>
      <c r="H8" s="250">
        <v>13950</v>
      </c>
      <c r="I8" s="250"/>
      <c r="J8" s="138" t="s">
        <v>31</v>
      </c>
      <c r="K8" s="251">
        <v>0</v>
      </c>
      <c r="L8" s="251">
        <v>0</v>
      </c>
      <c r="M8" s="251">
        <v>0</v>
      </c>
      <c r="N8" s="146">
        <v>0</v>
      </c>
      <c r="O8" s="146">
        <v>21</v>
      </c>
      <c r="P8" s="146">
        <v>17</v>
      </c>
      <c r="Q8" s="149">
        <f t="shared" si="0"/>
        <v>38</v>
      </c>
    </row>
    <row r="9" spans="1:24" ht="18" customHeight="1">
      <c r="B9" s="252" t="s">
        <v>25</v>
      </c>
      <c r="C9" s="250"/>
      <c r="D9" s="250"/>
      <c r="E9" s="252" t="s">
        <v>14</v>
      </c>
      <c r="F9" s="257">
        <f>SUM(F6:F8)</f>
        <v>58</v>
      </c>
      <c r="G9" s="252" t="s">
        <v>32</v>
      </c>
      <c r="H9" s="250">
        <v>387</v>
      </c>
      <c r="I9" s="250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252" t="s">
        <v>29</v>
      </c>
      <c r="C10" s="250"/>
      <c r="D10" s="250"/>
      <c r="E10" s="252" t="s">
        <v>34</v>
      </c>
      <c r="F10" s="144">
        <v>68</v>
      </c>
      <c r="G10" s="252" t="s">
        <v>35</v>
      </c>
      <c r="H10" s="250">
        <f>SUM(N17:N20)</f>
        <v>658</v>
      </c>
      <c r="I10" s="250"/>
      <c r="J10" s="138" t="s">
        <v>36</v>
      </c>
      <c r="K10" s="250">
        <v>0</v>
      </c>
      <c r="L10" s="250">
        <v>0</v>
      </c>
      <c r="M10" s="250">
        <v>0</v>
      </c>
      <c r="N10" s="151">
        <v>0</v>
      </c>
      <c r="O10" s="151">
        <v>1578</v>
      </c>
      <c r="P10" s="151">
        <v>771</v>
      </c>
      <c r="Q10" s="142">
        <f t="shared" si="0"/>
        <v>2349</v>
      </c>
    </row>
    <row r="11" spans="1:24" ht="25.5" customHeight="1">
      <c r="B11" s="252" t="s">
        <v>35</v>
      </c>
      <c r="C11" s="250"/>
      <c r="D11" s="250"/>
      <c r="E11" s="152" t="s">
        <v>37</v>
      </c>
      <c r="F11" s="153" t="s">
        <v>376</v>
      </c>
      <c r="G11" s="154" t="s">
        <v>38</v>
      </c>
      <c r="H11" s="250">
        <v>0</v>
      </c>
      <c r="I11" s="250"/>
      <c r="J11" s="138" t="s">
        <v>39</v>
      </c>
      <c r="L11" s="250"/>
      <c r="M11" s="250"/>
      <c r="N11" s="151"/>
      <c r="O11" s="155"/>
      <c r="P11" s="155"/>
      <c r="Q11" s="142">
        <f t="shared" si="0"/>
        <v>0</v>
      </c>
    </row>
    <row r="12" spans="1:24" ht="18" customHeight="1">
      <c r="B12" s="252" t="s">
        <v>14</v>
      </c>
      <c r="C12" s="148">
        <f>C8+C9</f>
        <v>221</v>
      </c>
      <c r="D12" s="148">
        <f>D8+D9</f>
        <v>27266</v>
      </c>
      <c r="E12" s="252" t="s">
        <v>40</v>
      </c>
      <c r="F12" s="257">
        <f>F9</f>
        <v>58</v>
      </c>
      <c r="G12" s="252" t="s">
        <v>41</v>
      </c>
      <c r="H12" s="250">
        <v>18644</v>
      </c>
      <c r="I12" s="250"/>
      <c r="J12" s="138" t="s">
        <v>42</v>
      </c>
      <c r="K12" s="250">
        <f>K9-K10</f>
        <v>4955</v>
      </c>
      <c r="L12" s="250">
        <f>L9-L10+L11</f>
        <v>3911</v>
      </c>
      <c r="M12" s="250">
        <f>M9-M10+M11</f>
        <v>5904</v>
      </c>
      <c r="N12" s="250">
        <f>N9-N10+N11</f>
        <v>2562</v>
      </c>
      <c r="O12" s="250">
        <f>O9-O10+O11</f>
        <v>4857</v>
      </c>
      <c r="P12" s="250">
        <f>P9-P10+P11</f>
        <v>5077</v>
      </c>
      <c r="Q12" s="142">
        <f>SUM(K12:P12)</f>
        <v>27266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252" t="s">
        <v>45</v>
      </c>
      <c r="F13" s="257">
        <v>0</v>
      </c>
      <c r="G13" s="252" t="s">
        <v>46</v>
      </c>
      <c r="H13" s="250">
        <v>4845</v>
      </c>
      <c r="I13" s="250"/>
      <c r="J13" s="138" t="s">
        <v>47</v>
      </c>
      <c r="K13" s="250"/>
      <c r="L13" s="250"/>
      <c r="M13" s="250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252" t="s">
        <v>50</v>
      </c>
      <c r="H14" s="250">
        <v>26957</v>
      </c>
      <c r="I14" s="250"/>
      <c r="J14" s="138" t="s">
        <v>51</v>
      </c>
      <c r="K14" s="250">
        <f t="shared" ref="K14:P14" si="1">K6</f>
        <v>10</v>
      </c>
      <c r="L14" s="250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11</v>
      </c>
      <c r="P14" s="158">
        <f t="shared" si="1"/>
        <v>11</v>
      </c>
      <c r="Q14" s="142">
        <f>Q6</f>
        <v>58</v>
      </c>
    </row>
    <row r="15" spans="1:24" ht="18" customHeight="1">
      <c r="B15" s="252" t="s">
        <v>52</v>
      </c>
      <c r="C15" s="144">
        <f>H15</f>
        <v>642123</v>
      </c>
      <c r="D15" s="539">
        <v>499549</v>
      </c>
      <c r="E15" s="539"/>
      <c r="F15" s="159" t="s">
        <v>53</v>
      </c>
      <c r="G15" s="252" t="s">
        <v>54</v>
      </c>
      <c r="H15" s="157">
        <f>SUM(H4:H14)</f>
        <v>642123</v>
      </c>
      <c r="I15" s="250"/>
      <c r="J15" s="138" t="s">
        <v>55</v>
      </c>
      <c r="K15" s="207">
        <v>12</v>
      </c>
      <c r="L15" s="207">
        <v>12</v>
      </c>
      <c r="M15" s="207">
        <v>17</v>
      </c>
      <c r="N15" s="12">
        <v>8</v>
      </c>
      <c r="O15" s="151">
        <v>19</v>
      </c>
      <c r="P15" s="151">
        <v>21</v>
      </c>
      <c r="Q15" s="142">
        <f>SUM(K15:P15)</f>
        <v>89</v>
      </c>
    </row>
    <row r="16" spans="1:24" ht="18" customHeight="1">
      <c r="B16" s="252" t="s">
        <v>56</v>
      </c>
      <c r="C16" s="144">
        <f>D12</f>
        <v>27266</v>
      </c>
      <c r="D16" s="539">
        <v>0</v>
      </c>
      <c r="E16" s="539"/>
      <c r="F16" s="159"/>
      <c r="G16" s="252" t="s">
        <v>57</v>
      </c>
      <c r="H16" s="160">
        <f>H15/D12</f>
        <v>23.550319078706082</v>
      </c>
      <c r="I16" s="157"/>
      <c r="J16" s="138" t="s">
        <v>58</v>
      </c>
      <c r="K16" s="13">
        <v>0</v>
      </c>
      <c r="L16" s="250"/>
      <c r="M16" s="250"/>
      <c r="N16" s="151"/>
      <c r="O16" s="151"/>
      <c r="P16" s="151"/>
      <c r="Q16" s="250"/>
    </row>
    <row r="17" spans="2:17" ht="18" customHeight="1">
      <c r="B17" s="252" t="s">
        <v>57</v>
      </c>
      <c r="C17" s="161">
        <f>H16</f>
        <v>23.550319078706082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250">
        <v>90</v>
      </c>
      <c r="O17" s="151"/>
      <c r="P17" s="151"/>
      <c r="Q17" s="250"/>
    </row>
    <row r="18" spans="2:17" ht="19.5" customHeight="1">
      <c r="B18" s="252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250">
        <v>318</v>
      </c>
      <c r="O18" s="151"/>
      <c r="P18" s="151"/>
      <c r="Q18" s="250"/>
    </row>
    <row r="19" spans="2:17" ht="18" customHeight="1">
      <c r="B19" s="164" t="s">
        <v>7</v>
      </c>
      <c r="C19" s="164" t="s">
        <v>15</v>
      </c>
      <c r="D19" s="164" t="s">
        <v>65</v>
      </c>
      <c r="E19" s="255" t="s">
        <v>7</v>
      </c>
      <c r="F19" s="255" t="s">
        <v>66</v>
      </c>
      <c r="G19" s="255" t="s">
        <v>67</v>
      </c>
      <c r="H19" s="255" t="s">
        <v>68</v>
      </c>
      <c r="I19" s="131"/>
      <c r="J19" s="138" t="s">
        <v>69</v>
      </c>
      <c r="K19" s="13">
        <v>2</v>
      </c>
      <c r="L19" s="542" t="s">
        <v>336</v>
      </c>
      <c r="M19" s="543"/>
      <c r="N19" s="147">
        <v>50</v>
      </c>
      <c r="O19" s="151"/>
      <c r="P19" s="151"/>
      <c r="Q19" s="250"/>
    </row>
    <row r="20" spans="2:17" ht="19.5" customHeight="1">
      <c r="B20" s="165" t="s">
        <v>329</v>
      </c>
      <c r="C20" s="166"/>
      <c r="D20" s="166"/>
      <c r="E20" s="252" t="s">
        <v>12</v>
      </c>
      <c r="F20" s="151">
        <v>12283</v>
      </c>
      <c r="G20" s="155">
        <f>F20-H20</f>
        <v>9934</v>
      </c>
      <c r="H20" s="151">
        <f>D7</f>
        <v>2349</v>
      </c>
      <c r="I20" s="151"/>
      <c r="J20" s="138" t="s">
        <v>71</v>
      </c>
      <c r="K20" s="13">
        <v>5</v>
      </c>
      <c r="L20" s="542" t="s">
        <v>334</v>
      </c>
      <c r="M20" s="542"/>
      <c r="N20" s="250">
        <v>200</v>
      </c>
      <c r="O20" s="151"/>
      <c r="P20" s="151"/>
      <c r="Q20" s="250"/>
    </row>
    <row r="21" spans="2:17" ht="19.5" customHeight="1">
      <c r="B21" s="165" t="s">
        <v>70</v>
      </c>
      <c r="C21" s="166"/>
      <c r="D21" s="166"/>
      <c r="E21" s="252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256" t="s">
        <v>7</v>
      </c>
      <c r="K21" s="255" t="s">
        <v>73</v>
      </c>
      <c r="L21" s="169" t="s">
        <v>67</v>
      </c>
      <c r="M21" s="256" t="s">
        <v>2</v>
      </c>
      <c r="N21" s="256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252" t="s">
        <v>14</v>
      </c>
      <c r="F22" s="170">
        <f>SUM(F20:F21)</f>
        <v>29615</v>
      </c>
      <c r="G22" s="170">
        <f>SUM(G20:G21)</f>
        <v>27266</v>
      </c>
      <c r="H22" s="170">
        <f>SUM(H20:H21)</f>
        <v>2349</v>
      </c>
      <c r="I22" s="162"/>
      <c r="J22" s="252" t="s">
        <v>75</v>
      </c>
      <c r="K22" s="147">
        <f>K9</f>
        <v>4955</v>
      </c>
      <c r="L22" s="250">
        <f>K12</f>
        <v>4955</v>
      </c>
      <c r="M22" s="251">
        <v>131730</v>
      </c>
      <c r="N22" s="160">
        <f t="shared" ref="N22:N28" si="2">M22/L22</f>
        <v>26.585267406659938</v>
      </c>
      <c r="O22" s="156"/>
      <c r="P22" s="156"/>
      <c r="Q22" s="171"/>
    </row>
    <row r="23" spans="2:17" ht="19.5" customHeight="1">
      <c r="B23" s="165" t="s">
        <v>76</v>
      </c>
      <c r="C23" s="166">
        <v>3</v>
      </c>
      <c r="D23" s="166">
        <v>510</v>
      </c>
      <c r="E23" s="527" t="s">
        <v>77</v>
      </c>
      <c r="F23" s="527"/>
      <c r="G23" s="527"/>
      <c r="H23" s="527"/>
      <c r="I23" s="163"/>
      <c r="J23" s="252" t="s">
        <v>78</v>
      </c>
      <c r="K23" s="147">
        <f>L9</f>
        <v>3911</v>
      </c>
      <c r="L23" s="250">
        <f>L12</f>
        <v>3911</v>
      </c>
      <c r="M23" s="251">
        <v>115096</v>
      </c>
      <c r="N23" s="160">
        <f t="shared" si="2"/>
        <v>29.428790590641778</v>
      </c>
      <c r="O23" s="159"/>
      <c r="P23" s="159"/>
      <c r="Q23" s="172"/>
    </row>
    <row r="24" spans="2:17" ht="19.5" customHeight="1">
      <c r="B24" s="165" t="s">
        <v>79</v>
      </c>
      <c r="C24" s="166">
        <v>35</v>
      </c>
      <c r="D24" s="166">
        <v>1829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252" t="s">
        <v>11</v>
      </c>
      <c r="K24" s="147">
        <f>N9</f>
        <v>2562</v>
      </c>
      <c r="L24" s="250">
        <f>N12</f>
        <v>2562</v>
      </c>
      <c r="M24" s="146">
        <v>84116</v>
      </c>
      <c r="N24" s="160">
        <f t="shared" si="2"/>
        <v>32.832162373145977</v>
      </c>
      <c r="O24" s="156"/>
      <c r="P24" s="156"/>
      <c r="Q24" s="173"/>
    </row>
    <row r="25" spans="2:17" ht="19.5" customHeight="1">
      <c r="B25" s="165" t="s">
        <v>84</v>
      </c>
      <c r="C25" s="166"/>
      <c r="D25" s="166"/>
      <c r="E25" s="174">
        <v>29841</v>
      </c>
      <c r="F25" s="250">
        <v>421</v>
      </c>
      <c r="G25" s="175">
        <v>5.23</v>
      </c>
      <c r="H25" s="250">
        <v>52</v>
      </c>
      <c r="I25" s="250"/>
      <c r="J25" s="252" t="s">
        <v>10</v>
      </c>
      <c r="K25" s="147">
        <f>M9</f>
        <v>5904</v>
      </c>
      <c r="L25" s="250">
        <f>M12</f>
        <v>5904</v>
      </c>
      <c r="M25" s="176">
        <f>H15-M22-M23-M24-M26-M27</f>
        <v>136290</v>
      </c>
      <c r="N25" s="160">
        <f t="shared" si="2"/>
        <v>23.084349593495936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10266</v>
      </c>
      <c r="G26" s="180" t="s">
        <v>87</v>
      </c>
      <c r="H26" s="181">
        <v>5703</v>
      </c>
      <c r="I26" s="163" t="s">
        <v>53</v>
      </c>
      <c r="J26" s="252" t="s">
        <v>88</v>
      </c>
      <c r="K26" s="147">
        <f>P9</f>
        <v>5848</v>
      </c>
      <c r="L26" s="250">
        <f>P12</f>
        <v>5077</v>
      </c>
      <c r="M26" s="250">
        <v>93465</v>
      </c>
      <c r="N26" s="160">
        <f t="shared" si="2"/>
        <v>18.409493795548553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2349</v>
      </c>
      <c r="D27" s="166"/>
      <c r="E27" s="252" t="s">
        <v>12</v>
      </c>
      <c r="F27" s="252" t="s">
        <v>72</v>
      </c>
      <c r="G27" s="544" t="s">
        <v>90</v>
      </c>
      <c r="H27" s="544"/>
      <c r="I27" s="255"/>
      <c r="J27" s="255" t="s">
        <v>91</v>
      </c>
      <c r="K27" s="147">
        <f>O9</f>
        <v>6435</v>
      </c>
      <c r="L27" s="250">
        <f>O12</f>
        <v>4857</v>
      </c>
      <c r="M27" s="251">
        <v>81426</v>
      </c>
      <c r="N27" s="160">
        <f t="shared" si="2"/>
        <v>16.764669549104386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38</v>
      </c>
      <c r="D28" s="166"/>
      <c r="E28" s="253">
        <f>H20/F20*100</f>
        <v>19.123992509973135</v>
      </c>
      <c r="F28" s="175">
        <f>H21/F21*100</f>
        <v>0</v>
      </c>
      <c r="G28" s="545">
        <f>D7/D4*100</f>
        <v>7.9317913219652203</v>
      </c>
      <c r="H28" s="545"/>
      <c r="I28" s="250"/>
      <c r="J28" s="252" t="s">
        <v>93</v>
      </c>
      <c r="K28" s="147">
        <f>K22+K23+K24+K25</f>
        <v>17332</v>
      </c>
      <c r="L28" s="250">
        <f>SUM(L22:L25)</f>
        <v>17332</v>
      </c>
      <c r="M28" s="176">
        <f>SUM(M22:M25)</f>
        <v>467232</v>
      </c>
      <c r="N28" s="160">
        <f t="shared" si="2"/>
        <v>26.957765981998616</v>
      </c>
      <c r="O28" s="156"/>
      <c r="P28" s="156"/>
      <c r="Q28" s="252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252" t="s">
        <v>94</v>
      </c>
      <c r="K29" s="147">
        <f>K26+K27</f>
        <v>12283</v>
      </c>
      <c r="L29" s="151">
        <f>SUM(L26:L27)</f>
        <v>9934</v>
      </c>
      <c r="M29" s="250">
        <f>SUM(M26:M27)</f>
        <v>174891</v>
      </c>
      <c r="N29" s="160">
        <f>M29/L29</f>
        <v>17.605294946647877</v>
      </c>
      <c r="O29" s="252"/>
      <c r="P29" s="252"/>
      <c r="Q29" s="252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250"/>
      <c r="N30" s="160"/>
      <c r="O30" s="174"/>
      <c r="P30" s="252"/>
      <c r="Q30" s="252"/>
    </row>
    <row r="31" spans="2:17" ht="19.5" customHeight="1">
      <c r="J31" s="252" t="s">
        <v>327</v>
      </c>
      <c r="K31" s="188"/>
      <c r="L31" s="158">
        <f>C16</f>
        <v>27266</v>
      </c>
      <c r="M31" s="189">
        <f>C15</f>
        <v>642123</v>
      </c>
      <c r="N31" s="160">
        <f>M31/L31</f>
        <v>23.550319078706082</v>
      </c>
      <c r="O31" s="250"/>
      <c r="P31" s="250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48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49"/>
      <c r="F34" s="249"/>
      <c r="G34" s="540"/>
      <c r="H34" s="540"/>
      <c r="I34" s="540"/>
      <c r="J34" s="540"/>
      <c r="K34" s="541"/>
      <c r="L34" s="541"/>
      <c r="M34" s="541"/>
      <c r="N34" s="541"/>
      <c r="O34" s="541"/>
      <c r="P34" s="249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199212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0"/>
  <sheetViews>
    <sheetView view="pageBreakPreview" zoomScaleSheetLayoutView="100" workbookViewId="0">
      <selection activeCell="J28" sqref="J28"/>
    </sheetView>
  </sheetViews>
  <sheetFormatPr defaultRowHeight="18"/>
  <cols>
    <col min="1" max="1" width="1.85546875" style="125" customWidth="1"/>
    <col min="2" max="2" width="16.5703125" style="125" customWidth="1"/>
    <col min="3" max="3" width="10" style="125" customWidth="1"/>
    <col min="4" max="4" width="10.5703125" style="125" bestFit="1" customWidth="1"/>
    <col min="5" max="5" width="11" style="125" customWidth="1"/>
    <col min="6" max="6" width="10.42578125" style="125" customWidth="1"/>
    <col min="7" max="7" width="15.7109375" style="125" bestFit="1" customWidth="1"/>
    <col min="8" max="8" width="12.140625" style="125" customWidth="1"/>
    <col min="9" max="9" width="0.85546875" style="125" customWidth="1"/>
    <col min="10" max="10" width="21.140625" style="125" bestFit="1" customWidth="1"/>
    <col min="11" max="11" width="11.28515625" style="125" bestFit="1" customWidth="1"/>
    <col min="12" max="12" width="10.140625" style="125" bestFit="1" customWidth="1"/>
    <col min="13" max="13" width="8.85546875" style="125" bestFit="1" customWidth="1"/>
    <col min="14" max="14" width="9.140625" style="125" bestFit="1" customWidth="1"/>
    <col min="15" max="15" width="8.42578125" style="125" customWidth="1"/>
    <col min="16" max="16" width="8.5703125" style="125" customWidth="1"/>
    <col min="17" max="17" width="8.7109375" style="125" customWidth="1"/>
    <col min="18" max="257" width="9.140625" style="125"/>
    <col min="258" max="258" width="1.85546875" style="125" customWidth="1"/>
    <col min="259" max="259" width="16.5703125" style="125" customWidth="1"/>
    <col min="260" max="260" width="10" style="125" customWidth="1"/>
    <col min="261" max="261" width="10.5703125" style="125" bestFit="1" customWidth="1"/>
    <col min="262" max="262" width="11" style="125" customWidth="1"/>
    <col min="263" max="263" width="10.42578125" style="125" customWidth="1"/>
    <col min="264" max="264" width="16.42578125" style="125" customWidth="1"/>
    <col min="265" max="265" width="13.28515625" style="125" customWidth="1"/>
    <col min="266" max="266" width="0.85546875" style="125" customWidth="1"/>
    <col min="267" max="267" width="21.140625" style="125" bestFit="1" customWidth="1"/>
    <col min="268" max="268" width="11.85546875" style="125" customWidth="1"/>
    <col min="269" max="270" width="9.140625" style="125" customWidth="1"/>
    <col min="271" max="271" width="9.5703125" style="125" bestFit="1" customWidth="1"/>
    <col min="272" max="272" width="7.42578125" style="125" customWidth="1"/>
    <col min="273" max="273" width="8.5703125" style="125" customWidth="1"/>
    <col min="274" max="513" width="9.140625" style="125"/>
    <col min="514" max="514" width="1.85546875" style="125" customWidth="1"/>
    <col min="515" max="515" width="16.5703125" style="125" customWidth="1"/>
    <col min="516" max="516" width="10" style="125" customWidth="1"/>
    <col min="517" max="517" width="10.5703125" style="125" bestFit="1" customWidth="1"/>
    <col min="518" max="518" width="11" style="125" customWidth="1"/>
    <col min="519" max="519" width="10.42578125" style="125" customWidth="1"/>
    <col min="520" max="520" width="16.42578125" style="125" customWidth="1"/>
    <col min="521" max="521" width="13.28515625" style="125" customWidth="1"/>
    <col min="522" max="522" width="0.85546875" style="125" customWidth="1"/>
    <col min="523" max="523" width="21.140625" style="125" bestFit="1" customWidth="1"/>
    <col min="524" max="524" width="11.85546875" style="125" customWidth="1"/>
    <col min="525" max="526" width="9.140625" style="125" customWidth="1"/>
    <col min="527" max="527" width="9.5703125" style="125" bestFit="1" customWidth="1"/>
    <col min="528" max="528" width="7.42578125" style="125" customWidth="1"/>
    <col min="529" max="529" width="8.5703125" style="125" customWidth="1"/>
    <col min="530" max="769" width="9.140625" style="125"/>
    <col min="770" max="770" width="1.85546875" style="125" customWidth="1"/>
    <col min="771" max="771" width="16.5703125" style="125" customWidth="1"/>
    <col min="772" max="772" width="10" style="125" customWidth="1"/>
    <col min="773" max="773" width="10.5703125" style="125" bestFit="1" customWidth="1"/>
    <col min="774" max="774" width="11" style="125" customWidth="1"/>
    <col min="775" max="775" width="10.42578125" style="125" customWidth="1"/>
    <col min="776" max="776" width="16.42578125" style="125" customWidth="1"/>
    <col min="777" max="777" width="13.28515625" style="125" customWidth="1"/>
    <col min="778" max="778" width="0.85546875" style="125" customWidth="1"/>
    <col min="779" max="779" width="21.140625" style="125" bestFit="1" customWidth="1"/>
    <col min="780" max="780" width="11.85546875" style="125" customWidth="1"/>
    <col min="781" max="782" width="9.140625" style="125" customWidth="1"/>
    <col min="783" max="783" width="9.5703125" style="125" bestFit="1" customWidth="1"/>
    <col min="784" max="784" width="7.42578125" style="125" customWidth="1"/>
    <col min="785" max="785" width="8.5703125" style="125" customWidth="1"/>
    <col min="786" max="1025" width="9.140625" style="125"/>
    <col min="1026" max="1026" width="1.85546875" style="125" customWidth="1"/>
    <col min="1027" max="1027" width="16.5703125" style="125" customWidth="1"/>
    <col min="1028" max="1028" width="10" style="125" customWidth="1"/>
    <col min="1029" max="1029" width="10.5703125" style="125" bestFit="1" customWidth="1"/>
    <col min="1030" max="1030" width="11" style="125" customWidth="1"/>
    <col min="1031" max="1031" width="10.42578125" style="125" customWidth="1"/>
    <col min="1032" max="1032" width="16.42578125" style="125" customWidth="1"/>
    <col min="1033" max="1033" width="13.28515625" style="125" customWidth="1"/>
    <col min="1034" max="1034" width="0.85546875" style="125" customWidth="1"/>
    <col min="1035" max="1035" width="21.140625" style="125" bestFit="1" customWidth="1"/>
    <col min="1036" max="1036" width="11.85546875" style="125" customWidth="1"/>
    <col min="1037" max="1038" width="9.140625" style="125" customWidth="1"/>
    <col min="1039" max="1039" width="9.5703125" style="125" bestFit="1" customWidth="1"/>
    <col min="1040" max="1040" width="7.42578125" style="125" customWidth="1"/>
    <col min="1041" max="1041" width="8.5703125" style="125" customWidth="1"/>
    <col min="1042" max="1281" width="9.140625" style="125"/>
    <col min="1282" max="1282" width="1.85546875" style="125" customWidth="1"/>
    <col min="1283" max="1283" width="16.5703125" style="125" customWidth="1"/>
    <col min="1284" max="1284" width="10" style="125" customWidth="1"/>
    <col min="1285" max="1285" width="10.5703125" style="125" bestFit="1" customWidth="1"/>
    <col min="1286" max="1286" width="11" style="125" customWidth="1"/>
    <col min="1287" max="1287" width="10.42578125" style="125" customWidth="1"/>
    <col min="1288" max="1288" width="16.42578125" style="125" customWidth="1"/>
    <col min="1289" max="1289" width="13.28515625" style="125" customWidth="1"/>
    <col min="1290" max="1290" width="0.85546875" style="125" customWidth="1"/>
    <col min="1291" max="1291" width="21.140625" style="125" bestFit="1" customWidth="1"/>
    <col min="1292" max="1292" width="11.85546875" style="125" customWidth="1"/>
    <col min="1293" max="1294" width="9.140625" style="125" customWidth="1"/>
    <col min="1295" max="1295" width="9.5703125" style="125" bestFit="1" customWidth="1"/>
    <col min="1296" max="1296" width="7.42578125" style="125" customWidth="1"/>
    <col min="1297" max="1297" width="8.5703125" style="125" customWidth="1"/>
    <col min="1298" max="1537" width="9.140625" style="125"/>
    <col min="1538" max="1538" width="1.85546875" style="125" customWidth="1"/>
    <col min="1539" max="1539" width="16.5703125" style="125" customWidth="1"/>
    <col min="1540" max="1540" width="10" style="125" customWidth="1"/>
    <col min="1541" max="1541" width="10.5703125" style="125" bestFit="1" customWidth="1"/>
    <col min="1542" max="1542" width="11" style="125" customWidth="1"/>
    <col min="1543" max="1543" width="10.42578125" style="125" customWidth="1"/>
    <col min="1544" max="1544" width="16.42578125" style="125" customWidth="1"/>
    <col min="1545" max="1545" width="13.28515625" style="125" customWidth="1"/>
    <col min="1546" max="1546" width="0.85546875" style="125" customWidth="1"/>
    <col min="1547" max="1547" width="21.140625" style="125" bestFit="1" customWidth="1"/>
    <col min="1548" max="1548" width="11.85546875" style="125" customWidth="1"/>
    <col min="1549" max="1550" width="9.140625" style="125" customWidth="1"/>
    <col min="1551" max="1551" width="9.5703125" style="125" bestFit="1" customWidth="1"/>
    <col min="1552" max="1552" width="7.42578125" style="125" customWidth="1"/>
    <col min="1553" max="1553" width="8.5703125" style="125" customWidth="1"/>
    <col min="1554" max="1793" width="9.140625" style="125"/>
    <col min="1794" max="1794" width="1.85546875" style="125" customWidth="1"/>
    <col min="1795" max="1795" width="16.5703125" style="125" customWidth="1"/>
    <col min="1796" max="1796" width="10" style="125" customWidth="1"/>
    <col min="1797" max="1797" width="10.5703125" style="125" bestFit="1" customWidth="1"/>
    <col min="1798" max="1798" width="11" style="125" customWidth="1"/>
    <col min="1799" max="1799" width="10.42578125" style="125" customWidth="1"/>
    <col min="1800" max="1800" width="16.42578125" style="125" customWidth="1"/>
    <col min="1801" max="1801" width="13.28515625" style="125" customWidth="1"/>
    <col min="1802" max="1802" width="0.85546875" style="125" customWidth="1"/>
    <col min="1803" max="1803" width="21.140625" style="125" bestFit="1" customWidth="1"/>
    <col min="1804" max="1804" width="11.85546875" style="125" customWidth="1"/>
    <col min="1805" max="1806" width="9.140625" style="125" customWidth="1"/>
    <col min="1807" max="1807" width="9.5703125" style="125" bestFit="1" customWidth="1"/>
    <col min="1808" max="1808" width="7.42578125" style="125" customWidth="1"/>
    <col min="1809" max="1809" width="8.5703125" style="125" customWidth="1"/>
    <col min="1810" max="2049" width="9.140625" style="125"/>
    <col min="2050" max="2050" width="1.85546875" style="125" customWidth="1"/>
    <col min="2051" max="2051" width="16.5703125" style="125" customWidth="1"/>
    <col min="2052" max="2052" width="10" style="125" customWidth="1"/>
    <col min="2053" max="2053" width="10.5703125" style="125" bestFit="1" customWidth="1"/>
    <col min="2054" max="2054" width="11" style="125" customWidth="1"/>
    <col min="2055" max="2055" width="10.42578125" style="125" customWidth="1"/>
    <col min="2056" max="2056" width="16.42578125" style="125" customWidth="1"/>
    <col min="2057" max="2057" width="13.28515625" style="125" customWidth="1"/>
    <col min="2058" max="2058" width="0.85546875" style="125" customWidth="1"/>
    <col min="2059" max="2059" width="21.140625" style="125" bestFit="1" customWidth="1"/>
    <col min="2060" max="2060" width="11.85546875" style="125" customWidth="1"/>
    <col min="2061" max="2062" width="9.140625" style="125" customWidth="1"/>
    <col min="2063" max="2063" width="9.5703125" style="125" bestFit="1" customWidth="1"/>
    <col min="2064" max="2064" width="7.42578125" style="125" customWidth="1"/>
    <col min="2065" max="2065" width="8.5703125" style="125" customWidth="1"/>
    <col min="2066" max="2305" width="9.140625" style="125"/>
    <col min="2306" max="2306" width="1.85546875" style="125" customWidth="1"/>
    <col min="2307" max="2307" width="16.5703125" style="125" customWidth="1"/>
    <col min="2308" max="2308" width="10" style="125" customWidth="1"/>
    <col min="2309" max="2309" width="10.5703125" style="125" bestFit="1" customWidth="1"/>
    <col min="2310" max="2310" width="11" style="125" customWidth="1"/>
    <col min="2311" max="2311" width="10.42578125" style="125" customWidth="1"/>
    <col min="2312" max="2312" width="16.42578125" style="125" customWidth="1"/>
    <col min="2313" max="2313" width="13.28515625" style="125" customWidth="1"/>
    <col min="2314" max="2314" width="0.85546875" style="125" customWidth="1"/>
    <col min="2315" max="2315" width="21.140625" style="125" bestFit="1" customWidth="1"/>
    <col min="2316" max="2316" width="11.85546875" style="125" customWidth="1"/>
    <col min="2317" max="2318" width="9.140625" style="125" customWidth="1"/>
    <col min="2319" max="2319" width="9.5703125" style="125" bestFit="1" customWidth="1"/>
    <col min="2320" max="2320" width="7.42578125" style="125" customWidth="1"/>
    <col min="2321" max="2321" width="8.5703125" style="125" customWidth="1"/>
    <col min="2322" max="2561" width="9.140625" style="125"/>
    <col min="2562" max="2562" width="1.85546875" style="125" customWidth="1"/>
    <col min="2563" max="2563" width="16.5703125" style="125" customWidth="1"/>
    <col min="2564" max="2564" width="10" style="125" customWidth="1"/>
    <col min="2565" max="2565" width="10.5703125" style="125" bestFit="1" customWidth="1"/>
    <col min="2566" max="2566" width="11" style="125" customWidth="1"/>
    <col min="2567" max="2567" width="10.42578125" style="125" customWidth="1"/>
    <col min="2568" max="2568" width="16.42578125" style="125" customWidth="1"/>
    <col min="2569" max="2569" width="13.28515625" style="125" customWidth="1"/>
    <col min="2570" max="2570" width="0.85546875" style="125" customWidth="1"/>
    <col min="2571" max="2571" width="21.140625" style="125" bestFit="1" customWidth="1"/>
    <col min="2572" max="2572" width="11.85546875" style="125" customWidth="1"/>
    <col min="2573" max="2574" width="9.140625" style="125" customWidth="1"/>
    <col min="2575" max="2575" width="9.5703125" style="125" bestFit="1" customWidth="1"/>
    <col min="2576" max="2576" width="7.42578125" style="125" customWidth="1"/>
    <col min="2577" max="2577" width="8.5703125" style="125" customWidth="1"/>
    <col min="2578" max="2817" width="9.140625" style="125"/>
    <col min="2818" max="2818" width="1.85546875" style="125" customWidth="1"/>
    <col min="2819" max="2819" width="16.5703125" style="125" customWidth="1"/>
    <col min="2820" max="2820" width="10" style="125" customWidth="1"/>
    <col min="2821" max="2821" width="10.5703125" style="125" bestFit="1" customWidth="1"/>
    <col min="2822" max="2822" width="11" style="125" customWidth="1"/>
    <col min="2823" max="2823" width="10.42578125" style="125" customWidth="1"/>
    <col min="2824" max="2824" width="16.42578125" style="125" customWidth="1"/>
    <col min="2825" max="2825" width="13.28515625" style="125" customWidth="1"/>
    <col min="2826" max="2826" width="0.85546875" style="125" customWidth="1"/>
    <col min="2827" max="2827" width="21.140625" style="125" bestFit="1" customWidth="1"/>
    <col min="2828" max="2828" width="11.85546875" style="125" customWidth="1"/>
    <col min="2829" max="2830" width="9.140625" style="125" customWidth="1"/>
    <col min="2831" max="2831" width="9.5703125" style="125" bestFit="1" customWidth="1"/>
    <col min="2832" max="2832" width="7.42578125" style="125" customWidth="1"/>
    <col min="2833" max="2833" width="8.5703125" style="125" customWidth="1"/>
    <col min="2834" max="3073" width="9.140625" style="125"/>
    <col min="3074" max="3074" width="1.85546875" style="125" customWidth="1"/>
    <col min="3075" max="3075" width="16.5703125" style="125" customWidth="1"/>
    <col min="3076" max="3076" width="10" style="125" customWidth="1"/>
    <col min="3077" max="3077" width="10.5703125" style="125" bestFit="1" customWidth="1"/>
    <col min="3078" max="3078" width="11" style="125" customWidth="1"/>
    <col min="3079" max="3079" width="10.42578125" style="125" customWidth="1"/>
    <col min="3080" max="3080" width="16.42578125" style="125" customWidth="1"/>
    <col min="3081" max="3081" width="13.28515625" style="125" customWidth="1"/>
    <col min="3082" max="3082" width="0.85546875" style="125" customWidth="1"/>
    <col min="3083" max="3083" width="21.140625" style="125" bestFit="1" customWidth="1"/>
    <col min="3084" max="3084" width="11.85546875" style="125" customWidth="1"/>
    <col min="3085" max="3086" width="9.140625" style="125" customWidth="1"/>
    <col min="3087" max="3087" width="9.5703125" style="125" bestFit="1" customWidth="1"/>
    <col min="3088" max="3088" width="7.42578125" style="125" customWidth="1"/>
    <col min="3089" max="3089" width="8.5703125" style="125" customWidth="1"/>
    <col min="3090" max="3329" width="9.140625" style="125"/>
    <col min="3330" max="3330" width="1.85546875" style="125" customWidth="1"/>
    <col min="3331" max="3331" width="16.5703125" style="125" customWidth="1"/>
    <col min="3332" max="3332" width="10" style="125" customWidth="1"/>
    <col min="3333" max="3333" width="10.5703125" style="125" bestFit="1" customWidth="1"/>
    <col min="3334" max="3334" width="11" style="125" customWidth="1"/>
    <col min="3335" max="3335" width="10.42578125" style="125" customWidth="1"/>
    <col min="3336" max="3336" width="16.42578125" style="125" customWidth="1"/>
    <col min="3337" max="3337" width="13.28515625" style="125" customWidth="1"/>
    <col min="3338" max="3338" width="0.85546875" style="125" customWidth="1"/>
    <col min="3339" max="3339" width="21.140625" style="125" bestFit="1" customWidth="1"/>
    <col min="3340" max="3340" width="11.85546875" style="125" customWidth="1"/>
    <col min="3341" max="3342" width="9.140625" style="125" customWidth="1"/>
    <col min="3343" max="3343" width="9.5703125" style="125" bestFit="1" customWidth="1"/>
    <col min="3344" max="3344" width="7.42578125" style="125" customWidth="1"/>
    <col min="3345" max="3345" width="8.5703125" style="125" customWidth="1"/>
    <col min="3346" max="3585" width="9.140625" style="125"/>
    <col min="3586" max="3586" width="1.85546875" style="125" customWidth="1"/>
    <col min="3587" max="3587" width="16.5703125" style="125" customWidth="1"/>
    <col min="3588" max="3588" width="10" style="125" customWidth="1"/>
    <col min="3589" max="3589" width="10.5703125" style="125" bestFit="1" customWidth="1"/>
    <col min="3590" max="3590" width="11" style="125" customWidth="1"/>
    <col min="3591" max="3591" width="10.42578125" style="125" customWidth="1"/>
    <col min="3592" max="3592" width="16.42578125" style="125" customWidth="1"/>
    <col min="3593" max="3593" width="13.28515625" style="125" customWidth="1"/>
    <col min="3594" max="3594" width="0.85546875" style="125" customWidth="1"/>
    <col min="3595" max="3595" width="21.140625" style="125" bestFit="1" customWidth="1"/>
    <col min="3596" max="3596" width="11.85546875" style="125" customWidth="1"/>
    <col min="3597" max="3598" width="9.140625" style="125" customWidth="1"/>
    <col min="3599" max="3599" width="9.5703125" style="125" bestFit="1" customWidth="1"/>
    <col min="3600" max="3600" width="7.42578125" style="125" customWidth="1"/>
    <col min="3601" max="3601" width="8.5703125" style="125" customWidth="1"/>
    <col min="3602" max="3841" width="9.140625" style="125"/>
    <col min="3842" max="3842" width="1.85546875" style="125" customWidth="1"/>
    <col min="3843" max="3843" width="16.5703125" style="125" customWidth="1"/>
    <col min="3844" max="3844" width="10" style="125" customWidth="1"/>
    <col min="3845" max="3845" width="10.5703125" style="125" bestFit="1" customWidth="1"/>
    <col min="3846" max="3846" width="11" style="125" customWidth="1"/>
    <col min="3847" max="3847" width="10.42578125" style="125" customWidth="1"/>
    <col min="3848" max="3848" width="16.42578125" style="125" customWidth="1"/>
    <col min="3849" max="3849" width="13.28515625" style="125" customWidth="1"/>
    <col min="3850" max="3850" width="0.85546875" style="125" customWidth="1"/>
    <col min="3851" max="3851" width="21.140625" style="125" bestFit="1" customWidth="1"/>
    <col min="3852" max="3852" width="11.85546875" style="125" customWidth="1"/>
    <col min="3853" max="3854" width="9.140625" style="125" customWidth="1"/>
    <col min="3855" max="3855" width="9.5703125" style="125" bestFit="1" customWidth="1"/>
    <col min="3856" max="3856" width="7.42578125" style="125" customWidth="1"/>
    <col min="3857" max="3857" width="8.5703125" style="125" customWidth="1"/>
    <col min="3858" max="4097" width="9.140625" style="125"/>
    <col min="4098" max="4098" width="1.85546875" style="125" customWidth="1"/>
    <col min="4099" max="4099" width="16.5703125" style="125" customWidth="1"/>
    <col min="4100" max="4100" width="10" style="125" customWidth="1"/>
    <col min="4101" max="4101" width="10.5703125" style="125" bestFit="1" customWidth="1"/>
    <col min="4102" max="4102" width="11" style="125" customWidth="1"/>
    <col min="4103" max="4103" width="10.42578125" style="125" customWidth="1"/>
    <col min="4104" max="4104" width="16.42578125" style="125" customWidth="1"/>
    <col min="4105" max="4105" width="13.28515625" style="125" customWidth="1"/>
    <col min="4106" max="4106" width="0.85546875" style="125" customWidth="1"/>
    <col min="4107" max="4107" width="21.140625" style="125" bestFit="1" customWidth="1"/>
    <col min="4108" max="4108" width="11.85546875" style="125" customWidth="1"/>
    <col min="4109" max="4110" width="9.140625" style="125" customWidth="1"/>
    <col min="4111" max="4111" width="9.5703125" style="125" bestFit="1" customWidth="1"/>
    <col min="4112" max="4112" width="7.42578125" style="125" customWidth="1"/>
    <col min="4113" max="4113" width="8.5703125" style="125" customWidth="1"/>
    <col min="4114" max="4353" width="9.140625" style="125"/>
    <col min="4354" max="4354" width="1.85546875" style="125" customWidth="1"/>
    <col min="4355" max="4355" width="16.5703125" style="125" customWidth="1"/>
    <col min="4356" max="4356" width="10" style="125" customWidth="1"/>
    <col min="4357" max="4357" width="10.5703125" style="125" bestFit="1" customWidth="1"/>
    <col min="4358" max="4358" width="11" style="125" customWidth="1"/>
    <col min="4359" max="4359" width="10.42578125" style="125" customWidth="1"/>
    <col min="4360" max="4360" width="16.42578125" style="125" customWidth="1"/>
    <col min="4361" max="4361" width="13.28515625" style="125" customWidth="1"/>
    <col min="4362" max="4362" width="0.85546875" style="125" customWidth="1"/>
    <col min="4363" max="4363" width="21.140625" style="125" bestFit="1" customWidth="1"/>
    <col min="4364" max="4364" width="11.85546875" style="125" customWidth="1"/>
    <col min="4365" max="4366" width="9.140625" style="125" customWidth="1"/>
    <col min="4367" max="4367" width="9.5703125" style="125" bestFit="1" customWidth="1"/>
    <col min="4368" max="4368" width="7.42578125" style="125" customWidth="1"/>
    <col min="4369" max="4369" width="8.5703125" style="125" customWidth="1"/>
    <col min="4370" max="4609" width="9.140625" style="125"/>
    <col min="4610" max="4610" width="1.85546875" style="125" customWidth="1"/>
    <col min="4611" max="4611" width="16.5703125" style="125" customWidth="1"/>
    <col min="4612" max="4612" width="10" style="125" customWidth="1"/>
    <col min="4613" max="4613" width="10.5703125" style="125" bestFit="1" customWidth="1"/>
    <col min="4614" max="4614" width="11" style="125" customWidth="1"/>
    <col min="4615" max="4615" width="10.42578125" style="125" customWidth="1"/>
    <col min="4616" max="4616" width="16.42578125" style="125" customWidth="1"/>
    <col min="4617" max="4617" width="13.28515625" style="125" customWidth="1"/>
    <col min="4618" max="4618" width="0.85546875" style="125" customWidth="1"/>
    <col min="4619" max="4619" width="21.140625" style="125" bestFit="1" customWidth="1"/>
    <col min="4620" max="4620" width="11.85546875" style="125" customWidth="1"/>
    <col min="4621" max="4622" width="9.140625" style="125" customWidth="1"/>
    <col min="4623" max="4623" width="9.5703125" style="125" bestFit="1" customWidth="1"/>
    <col min="4624" max="4624" width="7.42578125" style="125" customWidth="1"/>
    <col min="4625" max="4625" width="8.5703125" style="125" customWidth="1"/>
    <col min="4626" max="4865" width="9.140625" style="125"/>
    <col min="4866" max="4866" width="1.85546875" style="125" customWidth="1"/>
    <col min="4867" max="4867" width="16.5703125" style="125" customWidth="1"/>
    <col min="4868" max="4868" width="10" style="125" customWidth="1"/>
    <col min="4869" max="4869" width="10.5703125" style="125" bestFit="1" customWidth="1"/>
    <col min="4870" max="4870" width="11" style="125" customWidth="1"/>
    <col min="4871" max="4871" width="10.42578125" style="125" customWidth="1"/>
    <col min="4872" max="4872" width="16.42578125" style="125" customWidth="1"/>
    <col min="4873" max="4873" width="13.28515625" style="125" customWidth="1"/>
    <col min="4874" max="4874" width="0.85546875" style="125" customWidth="1"/>
    <col min="4875" max="4875" width="21.140625" style="125" bestFit="1" customWidth="1"/>
    <col min="4876" max="4876" width="11.85546875" style="125" customWidth="1"/>
    <col min="4877" max="4878" width="9.140625" style="125" customWidth="1"/>
    <col min="4879" max="4879" width="9.5703125" style="125" bestFit="1" customWidth="1"/>
    <col min="4880" max="4880" width="7.42578125" style="125" customWidth="1"/>
    <col min="4881" max="4881" width="8.5703125" style="125" customWidth="1"/>
    <col min="4882" max="5121" width="9.140625" style="125"/>
    <col min="5122" max="5122" width="1.85546875" style="125" customWidth="1"/>
    <col min="5123" max="5123" width="16.5703125" style="125" customWidth="1"/>
    <col min="5124" max="5124" width="10" style="125" customWidth="1"/>
    <col min="5125" max="5125" width="10.5703125" style="125" bestFit="1" customWidth="1"/>
    <col min="5126" max="5126" width="11" style="125" customWidth="1"/>
    <col min="5127" max="5127" width="10.42578125" style="125" customWidth="1"/>
    <col min="5128" max="5128" width="16.42578125" style="125" customWidth="1"/>
    <col min="5129" max="5129" width="13.28515625" style="125" customWidth="1"/>
    <col min="5130" max="5130" width="0.85546875" style="125" customWidth="1"/>
    <col min="5131" max="5131" width="21.140625" style="125" bestFit="1" customWidth="1"/>
    <col min="5132" max="5132" width="11.85546875" style="125" customWidth="1"/>
    <col min="5133" max="5134" width="9.140625" style="125" customWidth="1"/>
    <col min="5135" max="5135" width="9.5703125" style="125" bestFit="1" customWidth="1"/>
    <col min="5136" max="5136" width="7.42578125" style="125" customWidth="1"/>
    <col min="5137" max="5137" width="8.5703125" style="125" customWidth="1"/>
    <col min="5138" max="5377" width="9.140625" style="125"/>
    <col min="5378" max="5378" width="1.85546875" style="125" customWidth="1"/>
    <col min="5379" max="5379" width="16.5703125" style="125" customWidth="1"/>
    <col min="5380" max="5380" width="10" style="125" customWidth="1"/>
    <col min="5381" max="5381" width="10.5703125" style="125" bestFit="1" customWidth="1"/>
    <col min="5382" max="5382" width="11" style="125" customWidth="1"/>
    <col min="5383" max="5383" width="10.42578125" style="125" customWidth="1"/>
    <col min="5384" max="5384" width="16.42578125" style="125" customWidth="1"/>
    <col min="5385" max="5385" width="13.28515625" style="125" customWidth="1"/>
    <col min="5386" max="5386" width="0.85546875" style="125" customWidth="1"/>
    <col min="5387" max="5387" width="21.140625" style="125" bestFit="1" customWidth="1"/>
    <col min="5388" max="5388" width="11.85546875" style="125" customWidth="1"/>
    <col min="5389" max="5390" width="9.140625" style="125" customWidth="1"/>
    <col min="5391" max="5391" width="9.5703125" style="125" bestFit="1" customWidth="1"/>
    <col min="5392" max="5392" width="7.42578125" style="125" customWidth="1"/>
    <col min="5393" max="5393" width="8.5703125" style="125" customWidth="1"/>
    <col min="5394" max="5633" width="9.140625" style="125"/>
    <col min="5634" max="5634" width="1.85546875" style="125" customWidth="1"/>
    <col min="5635" max="5635" width="16.5703125" style="125" customWidth="1"/>
    <col min="5636" max="5636" width="10" style="125" customWidth="1"/>
    <col min="5637" max="5637" width="10.5703125" style="125" bestFit="1" customWidth="1"/>
    <col min="5638" max="5638" width="11" style="125" customWidth="1"/>
    <col min="5639" max="5639" width="10.42578125" style="125" customWidth="1"/>
    <col min="5640" max="5640" width="16.42578125" style="125" customWidth="1"/>
    <col min="5641" max="5641" width="13.28515625" style="125" customWidth="1"/>
    <col min="5642" max="5642" width="0.85546875" style="125" customWidth="1"/>
    <col min="5643" max="5643" width="21.140625" style="125" bestFit="1" customWidth="1"/>
    <col min="5644" max="5644" width="11.85546875" style="125" customWidth="1"/>
    <col min="5645" max="5646" width="9.140625" style="125" customWidth="1"/>
    <col min="5647" max="5647" width="9.5703125" style="125" bestFit="1" customWidth="1"/>
    <col min="5648" max="5648" width="7.42578125" style="125" customWidth="1"/>
    <col min="5649" max="5649" width="8.5703125" style="125" customWidth="1"/>
    <col min="5650" max="5889" width="9.140625" style="125"/>
    <col min="5890" max="5890" width="1.85546875" style="125" customWidth="1"/>
    <col min="5891" max="5891" width="16.5703125" style="125" customWidth="1"/>
    <col min="5892" max="5892" width="10" style="125" customWidth="1"/>
    <col min="5893" max="5893" width="10.5703125" style="125" bestFit="1" customWidth="1"/>
    <col min="5894" max="5894" width="11" style="125" customWidth="1"/>
    <col min="5895" max="5895" width="10.42578125" style="125" customWidth="1"/>
    <col min="5896" max="5896" width="16.42578125" style="125" customWidth="1"/>
    <col min="5897" max="5897" width="13.28515625" style="125" customWidth="1"/>
    <col min="5898" max="5898" width="0.85546875" style="125" customWidth="1"/>
    <col min="5899" max="5899" width="21.140625" style="125" bestFit="1" customWidth="1"/>
    <col min="5900" max="5900" width="11.85546875" style="125" customWidth="1"/>
    <col min="5901" max="5902" width="9.140625" style="125" customWidth="1"/>
    <col min="5903" max="5903" width="9.5703125" style="125" bestFit="1" customWidth="1"/>
    <col min="5904" max="5904" width="7.42578125" style="125" customWidth="1"/>
    <col min="5905" max="5905" width="8.5703125" style="125" customWidth="1"/>
    <col min="5906" max="6145" width="9.140625" style="125"/>
    <col min="6146" max="6146" width="1.85546875" style="125" customWidth="1"/>
    <col min="6147" max="6147" width="16.5703125" style="125" customWidth="1"/>
    <col min="6148" max="6148" width="10" style="125" customWidth="1"/>
    <col min="6149" max="6149" width="10.5703125" style="125" bestFit="1" customWidth="1"/>
    <col min="6150" max="6150" width="11" style="125" customWidth="1"/>
    <col min="6151" max="6151" width="10.42578125" style="125" customWidth="1"/>
    <col min="6152" max="6152" width="16.42578125" style="125" customWidth="1"/>
    <col min="6153" max="6153" width="13.28515625" style="125" customWidth="1"/>
    <col min="6154" max="6154" width="0.85546875" style="125" customWidth="1"/>
    <col min="6155" max="6155" width="21.140625" style="125" bestFit="1" customWidth="1"/>
    <col min="6156" max="6156" width="11.85546875" style="125" customWidth="1"/>
    <col min="6157" max="6158" width="9.140625" style="125" customWidth="1"/>
    <col min="6159" max="6159" width="9.5703125" style="125" bestFit="1" customWidth="1"/>
    <col min="6160" max="6160" width="7.42578125" style="125" customWidth="1"/>
    <col min="6161" max="6161" width="8.5703125" style="125" customWidth="1"/>
    <col min="6162" max="6401" width="9.140625" style="125"/>
    <col min="6402" max="6402" width="1.85546875" style="125" customWidth="1"/>
    <col min="6403" max="6403" width="16.5703125" style="125" customWidth="1"/>
    <col min="6404" max="6404" width="10" style="125" customWidth="1"/>
    <col min="6405" max="6405" width="10.5703125" style="125" bestFit="1" customWidth="1"/>
    <col min="6406" max="6406" width="11" style="125" customWidth="1"/>
    <col min="6407" max="6407" width="10.42578125" style="125" customWidth="1"/>
    <col min="6408" max="6408" width="16.42578125" style="125" customWidth="1"/>
    <col min="6409" max="6409" width="13.28515625" style="125" customWidth="1"/>
    <col min="6410" max="6410" width="0.85546875" style="125" customWidth="1"/>
    <col min="6411" max="6411" width="21.140625" style="125" bestFit="1" customWidth="1"/>
    <col min="6412" max="6412" width="11.85546875" style="125" customWidth="1"/>
    <col min="6413" max="6414" width="9.140625" style="125" customWidth="1"/>
    <col min="6415" max="6415" width="9.5703125" style="125" bestFit="1" customWidth="1"/>
    <col min="6416" max="6416" width="7.42578125" style="125" customWidth="1"/>
    <col min="6417" max="6417" width="8.5703125" style="125" customWidth="1"/>
    <col min="6418" max="6657" width="9.140625" style="125"/>
    <col min="6658" max="6658" width="1.85546875" style="125" customWidth="1"/>
    <col min="6659" max="6659" width="16.5703125" style="125" customWidth="1"/>
    <col min="6660" max="6660" width="10" style="125" customWidth="1"/>
    <col min="6661" max="6661" width="10.5703125" style="125" bestFit="1" customWidth="1"/>
    <col min="6662" max="6662" width="11" style="125" customWidth="1"/>
    <col min="6663" max="6663" width="10.42578125" style="125" customWidth="1"/>
    <col min="6664" max="6664" width="16.42578125" style="125" customWidth="1"/>
    <col min="6665" max="6665" width="13.28515625" style="125" customWidth="1"/>
    <col min="6666" max="6666" width="0.85546875" style="125" customWidth="1"/>
    <col min="6667" max="6667" width="21.140625" style="125" bestFit="1" customWidth="1"/>
    <col min="6668" max="6668" width="11.85546875" style="125" customWidth="1"/>
    <col min="6669" max="6670" width="9.140625" style="125" customWidth="1"/>
    <col min="6671" max="6671" width="9.5703125" style="125" bestFit="1" customWidth="1"/>
    <col min="6672" max="6672" width="7.42578125" style="125" customWidth="1"/>
    <col min="6673" max="6673" width="8.5703125" style="125" customWidth="1"/>
    <col min="6674" max="6913" width="9.140625" style="125"/>
    <col min="6914" max="6914" width="1.85546875" style="125" customWidth="1"/>
    <col min="6915" max="6915" width="16.5703125" style="125" customWidth="1"/>
    <col min="6916" max="6916" width="10" style="125" customWidth="1"/>
    <col min="6917" max="6917" width="10.5703125" style="125" bestFit="1" customWidth="1"/>
    <col min="6918" max="6918" width="11" style="125" customWidth="1"/>
    <col min="6919" max="6919" width="10.42578125" style="125" customWidth="1"/>
    <col min="6920" max="6920" width="16.42578125" style="125" customWidth="1"/>
    <col min="6921" max="6921" width="13.28515625" style="125" customWidth="1"/>
    <col min="6922" max="6922" width="0.85546875" style="125" customWidth="1"/>
    <col min="6923" max="6923" width="21.140625" style="125" bestFit="1" customWidth="1"/>
    <col min="6924" max="6924" width="11.85546875" style="125" customWidth="1"/>
    <col min="6925" max="6926" width="9.140625" style="125" customWidth="1"/>
    <col min="6927" max="6927" width="9.5703125" style="125" bestFit="1" customWidth="1"/>
    <col min="6928" max="6928" width="7.42578125" style="125" customWidth="1"/>
    <col min="6929" max="6929" width="8.5703125" style="125" customWidth="1"/>
    <col min="6930" max="7169" width="9.140625" style="125"/>
    <col min="7170" max="7170" width="1.85546875" style="125" customWidth="1"/>
    <col min="7171" max="7171" width="16.5703125" style="125" customWidth="1"/>
    <col min="7172" max="7172" width="10" style="125" customWidth="1"/>
    <col min="7173" max="7173" width="10.5703125" style="125" bestFit="1" customWidth="1"/>
    <col min="7174" max="7174" width="11" style="125" customWidth="1"/>
    <col min="7175" max="7175" width="10.42578125" style="125" customWidth="1"/>
    <col min="7176" max="7176" width="16.42578125" style="125" customWidth="1"/>
    <col min="7177" max="7177" width="13.28515625" style="125" customWidth="1"/>
    <col min="7178" max="7178" width="0.85546875" style="125" customWidth="1"/>
    <col min="7179" max="7179" width="21.140625" style="125" bestFit="1" customWidth="1"/>
    <col min="7180" max="7180" width="11.85546875" style="125" customWidth="1"/>
    <col min="7181" max="7182" width="9.140625" style="125" customWidth="1"/>
    <col min="7183" max="7183" width="9.5703125" style="125" bestFit="1" customWidth="1"/>
    <col min="7184" max="7184" width="7.42578125" style="125" customWidth="1"/>
    <col min="7185" max="7185" width="8.5703125" style="125" customWidth="1"/>
    <col min="7186" max="7425" width="9.140625" style="125"/>
    <col min="7426" max="7426" width="1.85546875" style="125" customWidth="1"/>
    <col min="7427" max="7427" width="16.5703125" style="125" customWidth="1"/>
    <col min="7428" max="7428" width="10" style="125" customWidth="1"/>
    <col min="7429" max="7429" width="10.5703125" style="125" bestFit="1" customWidth="1"/>
    <col min="7430" max="7430" width="11" style="125" customWidth="1"/>
    <col min="7431" max="7431" width="10.42578125" style="125" customWidth="1"/>
    <col min="7432" max="7432" width="16.42578125" style="125" customWidth="1"/>
    <col min="7433" max="7433" width="13.28515625" style="125" customWidth="1"/>
    <col min="7434" max="7434" width="0.85546875" style="125" customWidth="1"/>
    <col min="7435" max="7435" width="21.140625" style="125" bestFit="1" customWidth="1"/>
    <col min="7436" max="7436" width="11.85546875" style="125" customWidth="1"/>
    <col min="7437" max="7438" width="9.140625" style="125" customWidth="1"/>
    <col min="7439" max="7439" width="9.5703125" style="125" bestFit="1" customWidth="1"/>
    <col min="7440" max="7440" width="7.42578125" style="125" customWidth="1"/>
    <col min="7441" max="7441" width="8.5703125" style="125" customWidth="1"/>
    <col min="7442" max="7681" width="9.140625" style="125"/>
    <col min="7682" max="7682" width="1.85546875" style="125" customWidth="1"/>
    <col min="7683" max="7683" width="16.5703125" style="125" customWidth="1"/>
    <col min="7684" max="7684" width="10" style="125" customWidth="1"/>
    <col min="7685" max="7685" width="10.5703125" style="125" bestFit="1" customWidth="1"/>
    <col min="7686" max="7686" width="11" style="125" customWidth="1"/>
    <col min="7687" max="7687" width="10.42578125" style="125" customWidth="1"/>
    <col min="7688" max="7688" width="16.42578125" style="125" customWidth="1"/>
    <col min="7689" max="7689" width="13.28515625" style="125" customWidth="1"/>
    <col min="7690" max="7690" width="0.85546875" style="125" customWidth="1"/>
    <col min="7691" max="7691" width="21.140625" style="125" bestFit="1" customWidth="1"/>
    <col min="7692" max="7692" width="11.85546875" style="125" customWidth="1"/>
    <col min="7693" max="7694" width="9.140625" style="125" customWidth="1"/>
    <col min="7695" max="7695" width="9.5703125" style="125" bestFit="1" customWidth="1"/>
    <col min="7696" max="7696" width="7.42578125" style="125" customWidth="1"/>
    <col min="7697" max="7697" width="8.5703125" style="125" customWidth="1"/>
    <col min="7698" max="7937" width="9.140625" style="125"/>
    <col min="7938" max="7938" width="1.85546875" style="125" customWidth="1"/>
    <col min="7939" max="7939" width="16.5703125" style="125" customWidth="1"/>
    <col min="7940" max="7940" width="10" style="125" customWidth="1"/>
    <col min="7941" max="7941" width="10.5703125" style="125" bestFit="1" customWidth="1"/>
    <col min="7942" max="7942" width="11" style="125" customWidth="1"/>
    <col min="7943" max="7943" width="10.42578125" style="125" customWidth="1"/>
    <col min="7944" max="7944" width="16.42578125" style="125" customWidth="1"/>
    <col min="7945" max="7945" width="13.28515625" style="125" customWidth="1"/>
    <col min="7946" max="7946" width="0.85546875" style="125" customWidth="1"/>
    <col min="7947" max="7947" width="21.140625" style="125" bestFit="1" customWidth="1"/>
    <col min="7948" max="7948" width="11.85546875" style="125" customWidth="1"/>
    <col min="7949" max="7950" width="9.140625" style="125" customWidth="1"/>
    <col min="7951" max="7951" width="9.5703125" style="125" bestFit="1" customWidth="1"/>
    <col min="7952" max="7952" width="7.42578125" style="125" customWidth="1"/>
    <col min="7953" max="7953" width="8.5703125" style="125" customWidth="1"/>
    <col min="7954" max="8193" width="9.140625" style="125"/>
    <col min="8194" max="8194" width="1.85546875" style="125" customWidth="1"/>
    <col min="8195" max="8195" width="16.5703125" style="125" customWidth="1"/>
    <col min="8196" max="8196" width="10" style="125" customWidth="1"/>
    <col min="8197" max="8197" width="10.5703125" style="125" bestFit="1" customWidth="1"/>
    <col min="8198" max="8198" width="11" style="125" customWidth="1"/>
    <col min="8199" max="8199" width="10.42578125" style="125" customWidth="1"/>
    <col min="8200" max="8200" width="16.42578125" style="125" customWidth="1"/>
    <col min="8201" max="8201" width="13.28515625" style="125" customWidth="1"/>
    <col min="8202" max="8202" width="0.85546875" style="125" customWidth="1"/>
    <col min="8203" max="8203" width="21.140625" style="125" bestFit="1" customWidth="1"/>
    <col min="8204" max="8204" width="11.85546875" style="125" customWidth="1"/>
    <col min="8205" max="8206" width="9.140625" style="125" customWidth="1"/>
    <col min="8207" max="8207" width="9.5703125" style="125" bestFit="1" customWidth="1"/>
    <col min="8208" max="8208" width="7.42578125" style="125" customWidth="1"/>
    <col min="8209" max="8209" width="8.5703125" style="125" customWidth="1"/>
    <col min="8210" max="8449" width="9.140625" style="125"/>
    <col min="8450" max="8450" width="1.85546875" style="125" customWidth="1"/>
    <col min="8451" max="8451" width="16.5703125" style="125" customWidth="1"/>
    <col min="8452" max="8452" width="10" style="125" customWidth="1"/>
    <col min="8453" max="8453" width="10.5703125" style="125" bestFit="1" customWidth="1"/>
    <col min="8454" max="8454" width="11" style="125" customWidth="1"/>
    <col min="8455" max="8455" width="10.42578125" style="125" customWidth="1"/>
    <col min="8456" max="8456" width="16.42578125" style="125" customWidth="1"/>
    <col min="8457" max="8457" width="13.28515625" style="125" customWidth="1"/>
    <col min="8458" max="8458" width="0.85546875" style="125" customWidth="1"/>
    <col min="8459" max="8459" width="21.140625" style="125" bestFit="1" customWidth="1"/>
    <col min="8460" max="8460" width="11.85546875" style="125" customWidth="1"/>
    <col min="8461" max="8462" width="9.140625" style="125" customWidth="1"/>
    <col min="8463" max="8463" width="9.5703125" style="125" bestFit="1" customWidth="1"/>
    <col min="8464" max="8464" width="7.42578125" style="125" customWidth="1"/>
    <col min="8465" max="8465" width="8.5703125" style="125" customWidth="1"/>
    <col min="8466" max="8705" width="9.140625" style="125"/>
    <col min="8706" max="8706" width="1.85546875" style="125" customWidth="1"/>
    <col min="8707" max="8707" width="16.5703125" style="125" customWidth="1"/>
    <col min="8708" max="8708" width="10" style="125" customWidth="1"/>
    <col min="8709" max="8709" width="10.5703125" style="125" bestFit="1" customWidth="1"/>
    <col min="8710" max="8710" width="11" style="125" customWidth="1"/>
    <col min="8711" max="8711" width="10.42578125" style="125" customWidth="1"/>
    <col min="8712" max="8712" width="16.42578125" style="125" customWidth="1"/>
    <col min="8713" max="8713" width="13.28515625" style="125" customWidth="1"/>
    <col min="8714" max="8714" width="0.85546875" style="125" customWidth="1"/>
    <col min="8715" max="8715" width="21.140625" style="125" bestFit="1" customWidth="1"/>
    <col min="8716" max="8716" width="11.85546875" style="125" customWidth="1"/>
    <col min="8717" max="8718" width="9.140625" style="125" customWidth="1"/>
    <col min="8719" max="8719" width="9.5703125" style="125" bestFit="1" customWidth="1"/>
    <col min="8720" max="8720" width="7.42578125" style="125" customWidth="1"/>
    <col min="8721" max="8721" width="8.5703125" style="125" customWidth="1"/>
    <col min="8722" max="8961" width="9.140625" style="125"/>
    <col min="8962" max="8962" width="1.85546875" style="125" customWidth="1"/>
    <col min="8963" max="8963" width="16.5703125" style="125" customWidth="1"/>
    <col min="8964" max="8964" width="10" style="125" customWidth="1"/>
    <col min="8965" max="8965" width="10.5703125" style="125" bestFit="1" customWidth="1"/>
    <col min="8966" max="8966" width="11" style="125" customWidth="1"/>
    <col min="8967" max="8967" width="10.42578125" style="125" customWidth="1"/>
    <col min="8968" max="8968" width="16.42578125" style="125" customWidth="1"/>
    <col min="8969" max="8969" width="13.28515625" style="125" customWidth="1"/>
    <col min="8970" max="8970" width="0.85546875" style="125" customWidth="1"/>
    <col min="8971" max="8971" width="21.140625" style="125" bestFit="1" customWidth="1"/>
    <col min="8972" max="8972" width="11.85546875" style="125" customWidth="1"/>
    <col min="8973" max="8974" width="9.140625" style="125" customWidth="1"/>
    <col min="8975" max="8975" width="9.5703125" style="125" bestFit="1" customWidth="1"/>
    <col min="8976" max="8976" width="7.42578125" style="125" customWidth="1"/>
    <col min="8977" max="8977" width="8.5703125" style="125" customWidth="1"/>
    <col min="8978" max="9217" width="9.140625" style="125"/>
    <col min="9218" max="9218" width="1.85546875" style="125" customWidth="1"/>
    <col min="9219" max="9219" width="16.5703125" style="125" customWidth="1"/>
    <col min="9220" max="9220" width="10" style="125" customWidth="1"/>
    <col min="9221" max="9221" width="10.5703125" style="125" bestFit="1" customWidth="1"/>
    <col min="9222" max="9222" width="11" style="125" customWidth="1"/>
    <col min="9223" max="9223" width="10.42578125" style="125" customWidth="1"/>
    <col min="9224" max="9224" width="16.42578125" style="125" customWidth="1"/>
    <col min="9225" max="9225" width="13.28515625" style="125" customWidth="1"/>
    <col min="9226" max="9226" width="0.85546875" style="125" customWidth="1"/>
    <col min="9227" max="9227" width="21.140625" style="125" bestFit="1" customWidth="1"/>
    <col min="9228" max="9228" width="11.85546875" style="125" customWidth="1"/>
    <col min="9229" max="9230" width="9.140625" style="125" customWidth="1"/>
    <col min="9231" max="9231" width="9.5703125" style="125" bestFit="1" customWidth="1"/>
    <col min="9232" max="9232" width="7.42578125" style="125" customWidth="1"/>
    <col min="9233" max="9233" width="8.5703125" style="125" customWidth="1"/>
    <col min="9234" max="9473" width="9.140625" style="125"/>
    <col min="9474" max="9474" width="1.85546875" style="125" customWidth="1"/>
    <col min="9475" max="9475" width="16.5703125" style="125" customWidth="1"/>
    <col min="9476" max="9476" width="10" style="125" customWidth="1"/>
    <col min="9477" max="9477" width="10.5703125" style="125" bestFit="1" customWidth="1"/>
    <col min="9478" max="9478" width="11" style="125" customWidth="1"/>
    <col min="9479" max="9479" width="10.42578125" style="125" customWidth="1"/>
    <col min="9480" max="9480" width="16.42578125" style="125" customWidth="1"/>
    <col min="9481" max="9481" width="13.28515625" style="125" customWidth="1"/>
    <col min="9482" max="9482" width="0.85546875" style="125" customWidth="1"/>
    <col min="9483" max="9483" width="21.140625" style="125" bestFit="1" customWidth="1"/>
    <col min="9484" max="9484" width="11.85546875" style="125" customWidth="1"/>
    <col min="9485" max="9486" width="9.140625" style="125" customWidth="1"/>
    <col min="9487" max="9487" width="9.5703125" style="125" bestFit="1" customWidth="1"/>
    <col min="9488" max="9488" width="7.42578125" style="125" customWidth="1"/>
    <col min="9489" max="9489" width="8.5703125" style="125" customWidth="1"/>
    <col min="9490" max="9729" width="9.140625" style="125"/>
    <col min="9730" max="9730" width="1.85546875" style="125" customWidth="1"/>
    <col min="9731" max="9731" width="16.5703125" style="125" customWidth="1"/>
    <col min="9732" max="9732" width="10" style="125" customWidth="1"/>
    <col min="9733" max="9733" width="10.5703125" style="125" bestFit="1" customWidth="1"/>
    <col min="9734" max="9734" width="11" style="125" customWidth="1"/>
    <col min="9735" max="9735" width="10.42578125" style="125" customWidth="1"/>
    <col min="9736" max="9736" width="16.42578125" style="125" customWidth="1"/>
    <col min="9737" max="9737" width="13.28515625" style="125" customWidth="1"/>
    <col min="9738" max="9738" width="0.85546875" style="125" customWidth="1"/>
    <col min="9739" max="9739" width="21.140625" style="125" bestFit="1" customWidth="1"/>
    <col min="9740" max="9740" width="11.85546875" style="125" customWidth="1"/>
    <col min="9741" max="9742" width="9.140625" style="125" customWidth="1"/>
    <col min="9743" max="9743" width="9.5703125" style="125" bestFit="1" customWidth="1"/>
    <col min="9744" max="9744" width="7.42578125" style="125" customWidth="1"/>
    <col min="9745" max="9745" width="8.5703125" style="125" customWidth="1"/>
    <col min="9746" max="9985" width="9.140625" style="125"/>
    <col min="9986" max="9986" width="1.85546875" style="125" customWidth="1"/>
    <col min="9987" max="9987" width="16.5703125" style="125" customWidth="1"/>
    <col min="9988" max="9988" width="10" style="125" customWidth="1"/>
    <col min="9989" max="9989" width="10.5703125" style="125" bestFit="1" customWidth="1"/>
    <col min="9990" max="9990" width="11" style="125" customWidth="1"/>
    <col min="9991" max="9991" width="10.42578125" style="125" customWidth="1"/>
    <col min="9992" max="9992" width="16.42578125" style="125" customWidth="1"/>
    <col min="9993" max="9993" width="13.28515625" style="125" customWidth="1"/>
    <col min="9994" max="9994" width="0.85546875" style="125" customWidth="1"/>
    <col min="9995" max="9995" width="21.140625" style="125" bestFit="1" customWidth="1"/>
    <col min="9996" max="9996" width="11.85546875" style="125" customWidth="1"/>
    <col min="9997" max="9998" width="9.140625" style="125" customWidth="1"/>
    <col min="9999" max="9999" width="9.5703125" style="125" bestFit="1" customWidth="1"/>
    <col min="10000" max="10000" width="7.42578125" style="125" customWidth="1"/>
    <col min="10001" max="10001" width="8.5703125" style="125" customWidth="1"/>
    <col min="10002" max="10241" width="9.140625" style="125"/>
    <col min="10242" max="10242" width="1.85546875" style="125" customWidth="1"/>
    <col min="10243" max="10243" width="16.5703125" style="125" customWidth="1"/>
    <col min="10244" max="10244" width="10" style="125" customWidth="1"/>
    <col min="10245" max="10245" width="10.5703125" style="125" bestFit="1" customWidth="1"/>
    <col min="10246" max="10246" width="11" style="125" customWidth="1"/>
    <col min="10247" max="10247" width="10.42578125" style="125" customWidth="1"/>
    <col min="10248" max="10248" width="16.42578125" style="125" customWidth="1"/>
    <col min="10249" max="10249" width="13.28515625" style="125" customWidth="1"/>
    <col min="10250" max="10250" width="0.85546875" style="125" customWidth="1"/>
    <col min="10251" max="10251" width="21.140625" style="125" bestFit="1" customWidth="1"/>
    <col min="10252" max="10252" width="11.85546875" style="125" customWidth="1"/>
    <col min="10253" max="10254" width="9.140625" style="125" customWidth="1"/>
    <col min="10255" max="10255" width="9.5703125" style="125" bestFit="1" customWidth="1"/>
    <col min="10256" max="10256" width="7.42578125" style="125" customWidth="1"/>
    <col min="10257" max="10257" width="8.5703125" style="125" customWidth="1"/>
    <col min="10258" max="10497" width="9.140625" style="125"/>
    <col min="10498" max="10498" width="1.85546875" style="125" customWidth="1"/>
    <col min="10499" max="10499" width="16.5703125" style="125" customWidth="1"/>
    <col min="10500" max="10500" width="10" style="125" customWidth="1"/>
    <col min="10501" max="10501" width="10.5703125" style="125" bestFit="1" customWidth="1"/>
    <col min="10502" max="10502" width="11" style="125" customWidth="1"/>
    <col min="10503" max="10503" width="10.42578125" style="125" customWidth="1"/>
    <col min="10504" max="10504" width="16.42578125" style="125" customWidth="1"/>
    <col min="10505" max="10505" width="13.28515625" style="125" customWidth="1"/>
    <col min="10506" max="10506" width="0.85546875" style="125" customWidth="1"/>
    <col min="10507" max="10507" width="21.140625" style="125" bestFit="1" customWidth="1"/>
    <col min="10508" max="10508" width="11.85546875" style="125" customWidth="1"/>
    <col min="10509" max="10510" width="9.140625" style="125" customWidth="1"/>
    <col min="10511" max="10511" width="9.5703125" style="125" bestFit="1" customWidth="1"/>
    <col min="10512" max="10512" width="7.42578125" style="125" customWidth="1"/>
    <col min="10513" max="10513" width="8.5703125" style="125" customWidth="1"/>
    <col min="10514" max="10753" width="9.140625" style="125"/>
    <col min="10754" max="10754" width="1.85546875" style="125" customWidth="1"/>
    <col min="10755" max="10755" width="16.5703125" style="125" customWidth="1"/>
    <col min="10756" max="10756" width="10" style="125" customWidth="1"/>
    <col min="10757" max="10757" width="10.5703125" style="125" bestFit="1" customWidth="1"/>
    <col min="10758" max="10758" width="11" style="125" customWidth="1"/>
    <col min="10759" max="10759" width="10.42578125" style="125" customWidth="1"/>
    <col min="10760" max="10760" width="16.42578125" style="125" customWidth="1"/>
    <col min="10761" max="10761" width="13.28515625" style="125" customWidth="1"/>
    <col min="10762" max="10762" width="0.85546875" style="125" customWidth="1"/>
    <col min="10763" max="10763" width="21.140625" style="125" bestFit="1" customWidth="1"/>
    <col min="10764" max="10764" width="11.85546875" style="125" customWidth="1"/>
    <col min="10765" max="10766" width="9.140625" style="125" customWidth="1"/>
    <col min="10767" max="10767" width="9.5703125" style="125" bestFit="1" customWidth="1"/>
    <col min="10768" max="10768" width="7.42578125" style="125" customWidth="1"/>
    <col min="10769" max="10769" width="8.5703125" style="125" customWidth="1"/>
    <col min="10770" max="11009" width="9.140625" style="125"/>
    <col min="11010" max="11010" width="1.85546875" style="125" customWidth="1"/>
    <col min="11011" max="11011" width="16.5703125" style="125" customWidth="1"/>
    <col min="11012" max="11012" width="10" style="125" customWidth="1"/>
    <col min="11013" max="11013" width="10.5703125" style="125" bestFit="1" customWidth="1"/>
    <col min="11014" max="11014" width="11" style="125" customWidth="1"/>
    <col min="11015" max="11015" width="10.42578125" style="125" customWidth="1"/>
    <col min="11016" max="11016" width="16.42578125" style="125" customWidth="1"/>
    <col min="11017" max="11017" width="13.28515625" style="125" customWidth="1"/>
    <col min="11018" max="11018" width="0.85546875" style="125" customWidth="1"/>
    <col min="11019" max="11019" width="21.140625" style="125" bestFit="1" customWidth="1"/>
    <col min="11020" max="11020" width="11.85546875" style="125" customWidth="1"/>
    <col min="11021" max="11022" width="9.140625" style="125" customWidth="1"/>
    <col min="11023" max="11023" width="9.5703125" style="125" bestFit="1" customWidth="1"/>
    <col min="11024" max="11024" width="7.42578125" style="125" customWidth="1"/>
    <col min="11025" max="11025" width="8.5703125" style="125" customWidth="1"/>
    <col min="11026" max="11265" width="9.140625" style="125"/>
    <col min="11266" max="11266" width="1.85546875" style="125" customWidth="1"/>
    <col min="11267" max="11267" width="16.5703125" style="125" customWidth="1"/>
    <col min="11268" max="11268" width="10" style="125" customWidth="1"/>
    <col min="11269" max="11269" width="10.5703125" style="125" bestFit="1" customWidth="1"/>
    <col min="11270" max="11270" width="11" style="125" customWidth="1"/>
    <col min="11271" max="11271" width="10.42578125" style="125" customWidth="1"/>
    <col min="11272" max="11272" width="16.42578125" style="125" customWidth="1"/>
    <col min="11273" max="11273" width="13.28515625" style="125" customWidth="1"/>
    <col min="11274" max="11274" width="0.85546875" style="125" customWidth="1"/>
    <col min="11275" max="11275" width="21.140625" style="125" bestFit="1" customWidth="1"/>
    <col min="11276" max="11276" width="11.85546875" style="125" customWidth="1"/>
    <col min="11277" max="11278" width="9.140625" style="125" customWidth="1"/>
    <col min="11279" max="11279" width="9.5703125" style="125" bestFit="1" customWidth="1"/>
    <col min="11280" max="11280" width="7.42578125" style="125" customWidth="1"/>
    <col min="11281" max="11281" width="8.5703125" style="125" customWidth="1"/>
    <col min="11282" max="11521" width="9.140625" style="125"/>
    <col min="11522" max="11522" width="1.85546875" style="125" customWidth="1"/>
    <col min="11523" max="11523" width="16.5703125" style="125" customWidth="1"/>
    <col min="11524" max="11524" width="10" style="125" customWidth="1"/>
    <col min="11525" max="11525" width="10.5703125" style="125" bestFit="1" customWidth="1"/>
    <col min="11526" max="11526" width="11" style="125" customWidth="1"/>
    <col min="11527" max="11527" width="10.42578125" style="125" customWidth="1"/>
    <col min="11528" max="11528" width="16.42578125" style="125" customWidth="1"/>
    <col min="11529" max="11529" width="13.28515625" style="125" customWidth="1"/>
    <col min="11530" max="11530" width="0.85546875" style="125" customWidth="1"/>
    <col min="11531" max="11531" width="21.140625" style="125" bestFit="1" customWidth="1"/>
    <col min="11532" max="11532" width="11.85546875" style="125" customWidth="1"/>
    <col min="11533" max="11534" width="9.140625" style="125" customWidth="1"/>
    <col min="11535" max="11535" width="9.5703125" style="125" bestFit="1" customWidth="1"/>
    <col min="11536" max="11536" width="7.42578125" style="125" customWidth="1"/>
    <col min="11537" max="11537" width="8.5703125" style="125" customWidth="1"/>
    <col min="11538" max="11777" width="9.140625" style="125"/>
    <col min="11778" max="11778" width="1.85546875" style="125" customWidth="1"/>
    <col min="11779" max="11779" width="16.5703125" style="125" customWidth="1"/>
    <col min="11780" max="11780" width="10" style="125" customWidth="1"/>
    <col min="11781" max="11781" width="10.5703125" style="125" bestFit="1" customWidth="1"/>
    <col min="11782" max="11782" width="11" style="125" customWidth="1"/>
    <col min="11783" max="11783" width="10.42578125" style="125" customWidth="1"/>
    <col min="11784" max="11784" width="16.42578125" style="125" customWidth="1"/>
    <col min="11785" max="11785" width="13.28515625" style="125" customWidth="1"/>
    <col min="11786" max="11786" width="0.85546875" style="125" customWidth="1"/>
    <col min="11787" max="11787" width="21.140625" style="125" bestFit="1" customWidth="1"/>
    <col min="11788" max="11788" width="11.85546875" style="125" customWidth="1"/>
    <col min="11789" max="11790" width="9.140625" style="125" customWidth="1"/>
    <col min="11791" max="11791" width="9.5703125" style="125" bestFit="1" customWidth="1"/>
    <col min="11792" max="11792" width="7.42578125" style="125" customWidth="1"/>
    <col min="11793" max="11793" width="8.5703125" style="125" customWidth="1"/>
    <col min="11794" max="12033" width="9.140625" style="125"/>
    <col min="12034" max="12034" width="1.85546875" style="125" customWidth="1"/>
    <col min="12035" max="12035" width="16.5703125" style="125" customWidth="1"/>
    <col min="12036" max="12036" width="10" style="125" customWidth="1"/>
    <col min="12037" max="12037" width="10.5703125" style="125" bestFit="1" customWidth="1"/>
    <col min="12038" max="12038" width="11" style="125" customWidth="1"/>
    <col min="12039" max="12039" width="10.42578125" style="125" customWidth="1"/>
    <col min="12040" max="12040" width="16.42578125" style="125" customWidth="1"/>
    <col min="12041" max="12041" width="13.28515625" style="125" customWidth="1"/>
    <col min="12042" max="12042" width="0.85546875" style="125" customWidth="1"/>
    <col min="12043" max="12043" width="21.140625" style="125" bestFit="1" customWidth="1"/>
    <col min="12044" max="12044" width="11.85546875" style="125" customWidth="1"/>
    <col min="12045" max="12046" width="9.140625" style="125" customWidth="1"/>
    <col min="12047" max="12047" width="9.5703125" style="125" bestFit="1" customWidth="1"/>
    <col min="12048" max="12048" width="7.42578125" style="125" customWidth="1"/>
    <col min="12049" max="12049" width="8.5703125" style="125" customWidth="1"/>
    <col min="12050" max="12289" width="9.140625" style="125"/>
    <col min="12290" max="12290" width="1.85546875" style="125" customWidth="1"/>
    <col min="12291" max="12291" width="16.5703125" style="125" customWidth="1"/>
    <col min="12292" max="12292" width="10" style="125" customWidth="1"/>
    <col min="12293" max="12293" width="10.5703125" style="125" bestFit="1" customWidth="1"/>
    <col min="12294" max="12294" width="11" style="125" customWidth="1"/>
    <col min="12295" max="12295" width="10.42578125" style="125" customWidth="1"/>
    <col min="12296" max="12296" width="16.42578125" style="125" customWidth="1"/>
    <col min="12297" max="12297" width="13.28515625" style="125" customWidth="1"/>
    <col min="12298" max="12298" width="0.85546875" style="125" customWidth="1"/>
    <col min="12299" max="12299" width="21.140625" style="125" bestFit="1" customWidth="1"/>
    <col min="12300" max="12300" width="11.85546875" style="125" customWidth="1"/>
    <col min="12301" max="12302" width="9.140625" style="125" customWidth="1"/>
    <col min="12303" max="12303" width="9.5703125" style="125" bestFit="1" customWidth="1"/>
    <col min="12304" max="12304" width="7.42578125" style="125" customWidth="1"/>
    <col min="12305" max="12305" width="8.5703125" style="125" customWidth="1"/>
    <col min="12306" max="12545" width="9.140625" style="125"/>
    <col min="12546" max="12546" width="1.85546875" style="125" customWidth="1"/>
    <col min="12547" max="12547" width="16.5703125" style="125" customWidth="1"/>
    <col min="12548" max="12548" width="10" style="125" customWidth="1"/>
    <col min="12549" max="12549" width="10.5703125" style="125" bestFit="1" customWidth="1"/>
    <col min="12550" max="12550" width="11" style="125" customWidth="1"/>
    <col min="12551" max="12551" width="10.42578125" style="125" customWidth="1"/>
    <col min="12552" max="12552" width="16.42578125" style="125" customWidth="1"/>
    <col min="12553" max="12553" width="13.28515625" style="125" customWidth="1"/>
    <col min="12554" max="12554" width="0.85546875" style="125" customWidth="1"/>
    <col min="12555" max="12555" width="21.140625" style="125" bestFit="1" customWidth="1"/>
    <col min="12556" max="12556" width="11.85546875" style="125" customWidth="1"/>
    <col min="12557" max="12558" width="9.140625" style="125" customWidth="1"/>
    <col min="12559" max="12559" width="9.5703125" style="125" bestFit="1" customWidth="1"/>
    <col min="12560" max="12560" width="7.42578125" style="125" customWidth="1"/>
    <col min="12561" max="12561" width="8.5703125" style="125" customWidth="1"/>
    <col min="12562" max="12801" width="9.140625" style="125"/>
    <col min="12802" max="12802" width="1.85546875" style="125" customWidth="1"/>
    <col min="12803" max="12803" width="16.5703125" style="125" customWidth="1"/>
    <col min="12804" max="12804" width="10" style="125" customWidth="1"/>
    <col min="12805" max="12805" width="10.5703125" style="125" bestFit="1" customWidth="1"/>
    <col min="12806" max="12806" width="11" style="125" customWidth="1"/>
    <col min="12807" max="12807" width="10.42578125" style="125" customWidth="1"/>
    <col min="12808" max="12808" width="16.42578125" style="125" customWidth="1"/>
    <col min="12809" max="12809" width="13.28515625" style="125" customWidth="1"/>
    <col min="12810" max="12810" width="0.85546875" style="125" customWidth="1"/>
    <col min="12811" max="12811" width="21.140625" style="125" bestFit="1" customWidth="1"/>
    <col min="12812" max="12812" width="11.85546875" style="125" customWidth="1"/>
    <col min="12813" max="12814" width="9.140625" style="125" customWidth="1"/>
    <col min="12815" max="12815" width="9.5703125" style="125" bestFit="1" customWidth="1"/>
    <col min="12816" max="12816" width="7.42578125" style="125" customWidth="1"/>
    <col min="12817" max="12817" width="8.5703125" style="125" customWidth="1"/>
    <col min="12818" max="13057" width="9.140625" style="125"/>
    <col min="13058" max="13058" width="1.85546875" style="125" customWidth="1"/>
    <col min="13059" max="13059" width="16.5703125" style="125" customWidth="1"/>
    <col min="13060" max="13060" width="10" style="125" customWidth="1"/>
    <col min="13061" max="13061" width="10.5703125" style="125" bestFit="1" customWidth="1"/>
    <col min="13062" max="13062" width="11" style="125" customWidth="1"/>
    <col min="13063" max="13063" width="10.42578125" style="125" customWidth="1"/>
    <col min="13064" max="13064" width="16.42578125" style="125" customWidth="1"/>
    <col min="13065" max="13065" width="13.28515625" style="125" customWidth="1"/>
    <col min="13066" max="13066" width="0.85546875" style="125" customWidth="1"/>
    <col min="13067" max="13067" width="21.140625" style="125" bestFit="1" customWidth="1"/>
    <col min="13068" max="13068" width="11.85546875" style="125" customWidth="1"/>
    <col min="13069" max="13070" width="9.140625" style="125" customWidth="1"/>
    <col min="13071" max="13071" width="9.5703125" style="125" bestFit="1" customWidth="1"/>
    <col min="13072" max="13072" width="7.42578125" style="125" customWidth="1"/>
    <col min="13073" max="13073" width="8.5703125" style="125" customWidth="1"/>
    <col min="13074" max="13313" width="9.140625" style="125"/>
    <col min="13314" max="13314" width="1.85546875" style="125" customWidth="1"/>
    <col min="13315" max="13315" width="16.5703125" style="125" customWidth="1"/>
    <col min="13316" max="13316" width="10" style="125" customWidth="1"/>
    <col min="13317" max="13317" width="10.5703125" style="125" bestFit="1" customWidth="1"/>
    <col min="13318" max="13318" width="11" style="125" customWidth="1"/>
    <col min="13319" max="13319" width="10.42578125" style="125" customWidth="1"/>
    <col min="13320" max="13320" width="16.42578125" style="125" customWidth="1"/>
    <col min="13321" max="13321" width="13.28515625" style="125" customWidth="1"/>
    <col min="13322" max="13322" width="0.85546875" style="125" customWidth="1"/>
    <col min="13323" max="13323" width="21.140625" style="125" bestFit="1" customWidth="1"/>
    <col min="13324" max="13324" width="11.85546875" style="125" customWidth="1"/>
    <col min="13325" max="13326" width="9.140625" style="125" customWidth="1"/>
    <col min="13327" max="13327" width="9.5703125" style="125" bestFit="1" customWidth="1"/>
    <col min="13328" max="13328" width="7.42578125" style="125" customWidth="1"/>
    <col min="13329" max="13329" width="8.5703125" style="125" customWidth="1"/>
    <col min="13330" max="13569" width="9.140625" style="125"/>
    <col min="13570" max="13570" width="1.85546875" style="125" customWidth="1"/>
    <col min="13571" max="13571" width="16.5703125" style="125" customWidth="1"/>
    <col min="13572" max="13572" width="10" style="125" customWidth="1"/>
    <col min="13573" max="13573" width="10.5703125" style="125" bestFit="1" customWidth="1"/>
    <col min="13574" max="13574" width="11" style="125" customWidth="1"/>
    <col min="13575" max="13575" width="10.42578125" style="125" customWidth="1"/>
    <col min="13576" max="13576" width="16.42578125" style="125" customWidth="1"/>
    <col min="13577" max="13577" width="13.28515625" style="125" customWidth="1"/>
    <col min="13578" max="13578" width="0.85546875" style="125" customWidth="1"/>
    <col min="13579" max="13579" width="21.140625" style="125" bestFit="1" customWidth="1"/>
    <col min="13580" max="13580" width="11.85546875" style="125" customWidth="1"/>
    <col min="13581" max="13582" width="9.140625" style="125" customWidth="1"/>
    <col min="13583" max="13583" width="9.5703125" style="125" bestFit="1" customWidth="1"/>
    <col min="13584" max="13584" width="7.42578125" style="125" customWidth="1"/>
    <col min="13585" max="13585" width="8.5703125" style="125" customWidth="1"/>
    <col min="13586" max="13825" width="9.140625" style="125"/>
    <col min="13826" max="13826" width="1.85546875" style="125" customWidth="1"/>
    <col min="13827" max="13827" width="16.5703125" style="125" customWidth="1"/>
    <col min="13828" max="13828" width="10" style="125" customWidth="1"/>
    <col min="13829" max="13829" width="10.5703125" style="125" bestFit="1" customWidth="1"/>
    <col min="13830" max="13830" width="11" style="125" customWidth="1"/>
    <col min="13831" max="13831" width="10.42578125" style="125" customWidth="1"/>
    <col min="13832" max="13832" width="16.42578125" style="125" customWidth="1"/>
    <col min="13833" max="13833" width="13.28515625" style="125" customWidth="1"/>
    <col min="13834" max="13834" width="0.85546875" style="125" customWidth="1"/>
    <col min="13835" max="13835" width="21.140625" style="125" bestFit="1" customWidth="1"/>
    <col min="13836" max="13836" width="11.85546875" style="125" customWidth="1"/>
    <col min="13837" max="13838" width="9.140625" style="125" customWidth="1"/>
    <col min="13839" max="13839" width="9.5703125" style="125" bestFit="1" customWidth="1"/>
    <col min="13840" max="13840" width="7.42578125" style="125" customWidth="1"/>
    <col min="13841" max="13841" width="8.5703125" style="125" customWidth="1"/>
    <col min="13842" max="14081" width="9.140625" style="125"/>
    <col min="14082" max="14082" width="1.85546875" style="125" customWidth="1"/>
    <col min="14083" max="14083" width="16.5703125" style="125" customWidth="1"/>
    <col min="14084" max="14084" width="10" style="125" customWidth="1"/>
    <col min="14085" max="14085" width="10.5703125" style="125" bestFit="1" customWidth="1"/>
    <col min="14086" max="14086" width="11" style="125" customWidth="1"/>
    <col min="14087" max="14087" width="10.42578125" style="125" customWidth="1"/>
    <col min="14088" max="14088" width="16.42578125" style="125" customWidth="1"/>
    <col min="14089" max="14089" width="13.28515625" style="125" customWidth="1"/>
    <col min="14090" max="14090" width="0.85546875" style="125" customWidth="1"/>
    <col min="14091" max="14091" width="21.140625" style="125" bestFit="1" customWidth="1"/>
    <col min="14092" max="14092" width="11.85546875" style="125" customWidth="1"/>
    <col min="14093" max="14094" width="9.140625" style="125" customWidth="1"/>
    <col min="14095" max="14095" width="9.5703125" style="125" bestFit="1" customWidth="1"/>
    <col min="14096" max="14096" width="7.42578125" style="125" customWidth="1"/>
    <col min="14097" max="14097" width="8.5703125" style="125" customWidth="1"/>
    <col min="14098" max="14337" width="9.140625" style="125"/>
    <col min="14338" max="14338" width="1.85546875" style="125" customWidth="1"/>
    <col min="14339" max="14339" width="16.5703125" style="125" customWidth="1"/>
    <col min="14340" max="14340" width="10" style="125" customWidth="1"/>
    <col min="14341" max="14341" width="10.5703125" style="125" bestFit="1" customWidth="1"/>
    <col min="14342" max="14342" width="11" style="125" customWidth="1"/>
    <col min="14343" max="14343" width="10.42578125" style="125" customWidth="1"/>
    <col min="14344" max="14344" width="16.42578125" style="125" customWidth="1"/>
    <col min="14345" max="14345" width="13.28515625" style="125" customWidth="1"/>
    <col min="14346" max="14346" width="0.85546875" style="125" customWidth="1"/>
    <col min="14347" max="14347" width="21.140625" style="125" bestFit="1" customWidth="1"/>
    <col min="14348" max="14348" width="11.85546875" style="125" customWidth="1"/>
    <col min="14349" max="14350" width="9.140625" style="125" customWidth="1"/>
    <col min="14351" max="14351" width="9.5703125" style="125" bestFit="1" customWidth="1"/>
    <col min="14352" max="14352" width="7.42578125" style="125" customWidth="1"/>
    <col min="14353" max="14353" width="8.5703125" style="125" customWidth="1"/>
    <col min="14354" max="14593" width="9.140625" style="125"/>
    <col min="14594" max="14594" width="1.85546875" style="125" customWidth="1"/>
    <col min="14595" max="14595" width="16.5703125" style="125" customWidth="1"/>
    <col min="14596" max="14596" width="10" style="125" customWidth="1"/>
    <col min="14597" max="14597" width="10.5703125" style="125" bestFit="1" customWidth="1"/>
    <col min="14598" max="14598" width="11" style="125" customWidth="1"/>
    <col min="14599" max="14599" width="10.42578125" style="125" customWidth="1"/>
    <col min="14600" max="14600" width="16.42578125" style="125" customWidth="1"/>
    <col min="14601" max="14601" width="13.28515625" style="125" customWidth="1"/>
    <col min="14602" max="14602" width="0.85546875" style="125" customWidth="1"/>
    <col min="14603" max="14603" width="21.140625" style="125" bestFit="1" customWidth="1"/>
    <col min="14604" max="14604" width="11.85546875" style="125" customWidth="1"/>
    <col min="14605" max="14606" width="9.140625" style="125" customWidth="1"/>
    <col min="14607" max="14607" width="9.5703125" style="125" bestFit="1" customWidth="1"/>
    <col min="14608" max="14608" width="7.42578125" style="125" customWidth="1"/>
    <col min="14609" max="14609" width="8.5703125" style="125" customWidth="1"/>
    <col min="14610" max="14849" width="9.140625" style="125"/>
    <col min="14850" max="14850" width="1.85546875" style="125" customWidth="1"/>
    <col min="14851" max="14851" width="16.5703125" style="125" customWidth="1"/>
    <col min="14852" max="14852" width="10" style="125" customWidth="1"/>
    <col min="14853" max="14853" width="10.5703125" style="125" bestFit="1" customWidth="1"/>
    <col min="14854" max="14854" width="11" style="125" customWidth="1"/>
    <col min="14855" max="14855" width="10.42578125" style="125" customWidth="1"/>
    <col min="14856" max="14856" width="16.42578125" style="125" customWidth="1"/>
    <col min="14857" max="14857" width="13.28515625" style="125" customWidth="1"/>
    <col min="14858" max="14858" width="0.85546875" style="125" customWidth="1"/>
    <col min="14859" max="14859" width="21.140625" style="125" bestFit="1" customWidth="1"/>
    <col min="14860" max="14860" width="11.85546875" style="125" customWidth="1"/>
    <col min="14861" max="14862" width="9.140625" style="125" customWidth="1"/>
    <col min="14863" max="14863" width="9.5703125" style="125" bestFit="1" customWidth="1"/>
    <col min="14864" max="14864" width="7.42578125" style="125" customWidth="1"/>
    <col min="14865" max="14865" width="8.5703125" style="125" customWidth="1"/>
    <col min="14866" max="15105" width="9.140625" style="125"/>
    <col min="15106" max="15106" width="1.85546875" style="125" customWidth="1"/>
    <col min="15107" max="15107" width="16.5703125" style="125" customWidth="1"/>
    <col min="15108" max="15108" width="10" style="125" customWidth="1"/>
    <col min="15109" max="15109" width="10.5703125" style="125" bestFit="1" customWidth="1"/>
    <col min="15110" max="15110" width="11" style="125" customWidth="1"/>
    <col min="15111" max="15111" width="10.42578125" style="125" customWidth="1"/>
    <col min="15112" max="15112" width="16.42578125" style="125" customWidth="1"/>
    <col min="15113" max="15113" width="13.28515625" style="125" customWidth="1"/>
    <col min="15114" max="15114" width="0.85546875" style="125" customWidth="1"/>
    <col min="15115" max="15115" width="21.140625" style="125" bestFit="1" customWidth="1"/>
    <col min="15116" max="15116" width="11.85546875" style="125" customWidth="1"/>
    <col min="15117" max="15118" width="9.140625" style="125" customWidth="1"/>
    <col min="15119" max="15119" width="9.5703125" style="125" bestFit="1" customWidth="1"/>
    <col min="15120" max="15120" width="7.42578125" style="125" customWidth="1"/>
    <col min="15121" max="15121" width="8.5703125" style="125" customWidth="1"/>
    <col min="15122" max="15361" width="9.140625" style="125"/>
    <col min="15362" max="15362" width="1.85546875" style="125" customWidth="1"/>
    <col min="15363" max="15363" width="16.5703125" style="125" customWidth="1"/>
    <col min="15364" max="15364" width="10" style="125" customWidth="1"/>
    <col min="15365" max="15365" width="10.5703125" style="125" bestFit="1" customWidth="1"/>
    <col min="15366" max="15366" width="11" style="125" customWidth="1"/>
    <col min="15367" max="15367" width="10.42578125" style="125" customWidth="1"/>
    <col min="15368" max="15368" width="16.42578125" style="125" customWidth="1"/>
    <col min="15369" max="15369" width="13.28515625" style="125" customWidth="1"/>
    <col min="15370" max="15370" width="0.85546875" style="125" customWidth="1"/>
    <col min="15371" max="15371" width="21.140625" style="125" bestFit="1" customWidth="1"/>
    <col min="15372" max="15372" width="11.85546875" style="125" customWidth="1"/>
    <col min="15373" max="15374" width="9.140625" style="125" customWidth="1"/>
    <col min="15375" max="15375" width="9.5703125" style="125" bestFit="1" customWidth="1"/>
    <col min="15376" max="15376" width="7.42578125" style="125" customWidth="1"/>
    <col min="15377" max="15377" width="8.5703125" style="125" customWidth="1"/>
    <col min="15378" max="15617" width="9.140625" style="125"/>
    <col min="15618" max="15618" width="1.85546875" style="125" customWidth="1"/>
    <col min="15619" max="15619" width="16.5703125" style="125" customWidth="1"/>
    <col min="15620" max="15620" width="10" style="125" customWidth="1"/>
    <col min="15621" max="15621" width="10.5703125" style="125" bestFit="1" customWidth="1"/>
    <col min="15622" max="15622" width="11" style="125" customWidth="1"/>
    <col min="15623" max="15623" width="10.42578125" style="125" customWidth="1"/>
    <col min="15624" max="15624" width="16.42578125" style="125" customWidth="1"/>
    <col min="15625" max="15625" width="13.28515625" style="125" customWidth="1"/>
    <col min="15626" max="15626" width="0.85546875" style="125" customWidth="1"/>
    <col min="15627" max="15627" width="21.140625" style="125" bestFit="1" customWidth="1"/>
    <col min="15628" max="15628" width="11.85546875" style="125" customWidth="1"/>
    <col min="15629" max="15630" width="9.140625" style="125" customWidth="1"/>
    <col min="15631" max="15631" width="9.5703125" style="125" bestFit="1" customWidth="1"/>
    <col min="15632" max="15632" width="7.42578125" style="125" customWidth="1"/>
    <col min="15633" max="15633" width="8.5703125" style="125" customWidth="1"/>
    <col min="15634" max="15873" width="9.140625" style="125"/>
    <col min="15874" max="15874" width="1.85546875" style="125" customWidth="1"/>
    <col min="15875" max="15875" width="16.5703125" style="125" customWidth="1"/>
    <col min="15876" max="15876" width="10" style="125" customWidth="1"/>
    <col min="15877" max="15877" width="10.5703125" style="125" bestFit="1" customWidth="1"/>
    <col min="15878" max="15878" width="11" style="125" customWidth="1"/>
    <col min="15879" max="15879" width="10.42578125" style="125" customWidth="1"/>
    <col min="15880" max="15880" width="16.42578125" style="125" customWidth="1"/>
    <col min="15881" max="15881" width="13.28515625" style="125" customWidth="1"/>
    <col min="15882" max="15882" width="0.85546875" style="125" customWidth="1"/>
    <col min="15883" max="15883" width="21.140625" style="125" bestFit="1" customWidth="1"/>
    <col min="15884" max="15884" width="11.85546875" style="125" customWidth="1"/>
    <col min="15885" max="15886" width="9.140625" style="125" customWidth="1"/>
    <col min="15887" max="15887" width="9.5703125" style="125" bestFit="1" customWidth="1"/>
    <col min="15888" max="15888" width="7.42578125" style="125" customWidth="1"/>
    <col min="15889" max="15889" width="8.5703125" style="125" customWidth="1"/>
    <col min="15890" max="16129" width="9.140625" style="125"/>
    <col min="16130" max="16130" width="1.85546875" style="125" customWidth="1"/>
    <col min="16131" max="16131" width="16.5703125" style="125" customWidth="1"/>
    <col min="16132" max="16132" width="10" style="125" customWidth="1"/>
    <col min="16133" max="16133" width="10.5703125" style="125" bestFit="1" customWidth="1"/>
    <col min="16134" max="16134" width="11" style="125" customWidth="1"/>
    <col min="16135" max="16135" width="10.42578125" style="125" customWidth="1"/>
    <col min="16136" max="16136" width="16.42578125" style="125" customWidth="1"/>
    <col min="16137" max="16137" width="13.28515625" style="125" customWidth="1"/>
    <col min="16138" max="16138" width="0.85546875" style="125" customWidth="1"/>
    <col min="16139" max="16139" width="21.140625" style="125" bestFit="1" customWidth="1"/>
    <col min="16140" max="16140" width="11.85546875" style="125" customWidth="1"/>
    <col min="16141" max="16142" width="9.140625" style="125" customWidth="1"/>
    <col min="16143" max="16143" width="9.5703125" style="125" bestFit="1" customWidth="1"/>
    <col min="16144" max="16144" width="7.42578125" style="125" customWidth="1"/>
    <col min="16145" max="16145" width="8.5703125" style="125" customWidth="1"/>
    <col min="16146" max="16384" width="9.140625" style="125"/>
  </cols>
  <sheetData>
    <row r="1" spans="1:24" ht="26.25" customHeight="1">
      <c r="B1" s="529" t="s">
        <v>0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126"/>
      <c r="S1" s="126"/>
    </row>
    <row r="2" spans="1:24" s="127" customFormat="1" ht="22.5">
      <c r="D2" s="128"/>
      <c r="F2" s="530"/>
      <c r="G2" s="530"/>
      <c r="H2" s="530"/>
      <c r="I2" s="530"/>
      <c r="J2" s="530"/>
      <c r="K2" s="530"/>
      <c r="L2" s="129"/>
      <c r="M2" s="531" t="s">
        <v>377</v>
      </c>
      <c r="N2" s="531"/>
      <c r="O2" s="531"/>
      <c r="P2" s="258"/>
      <c r="Q2" s="129"/>
    </row>
    <row r="3" spans="1:24" s="130" customFormat="1" ht="18" customHeight="1">
      <c r="B3" s="532" t="s">
        <v>1</v>
      </c>
      <c r="C3" s="532"/>
      <c r="D3" s="532"/>
      <c r="E3" s="532"/>
      <c r="F3" s="532"/>
      <c r="G3" s="533" t="s">
        <v>2</v>
      </c>
      <c r="H3" s="534"/>
      <c r="I3" s="131"/>
      <c r="J3" s="532" t="s">
        <v>3</v>
      </c>
      <c r="K3" s="532"/>
      <c r="L3" s="532"/>
      <c r="M3" s="532"/>
      <c r="N3" s="532"/>
      <c r="O3" s="532"/>
      <c r="P3" s="532"/>
      <c r="Q3" s="532"/>
    </row>
    <row r="4" spans="1:24" ht="18" customHeight="1">
      <c r="B4" s="266" t="s">
        <v>4</v>
      </c>
      <c r="C4" s="132">
        <v>259</v>
      </c>
      <c r="D4" s="132">
        <v>29615</v>
      </c>
      <c r="E4" s="133" t="s">
        <v>5</v>
      </c>
      <c r="F4" s="261">
        <v>62</v>
      </c>
      <c r="G4" s="266" t="s">
        <v>6</v>
      </c>
      <c r="H4" s="264">
        <v>387110</v>
      </c>
      <c r="I4" s="264"/>
      <c r="J4" s="266" t="s">
        <v>7</v>
      </c>
      <c r="K4" s="266" t="s">
        <v>8</v>
      </c>
      <c r="L4" s="266" t="s">
        <v>9</v>
      </c>
      <c r="M4" s="266" t="s">
        <v>10</v>
      </c>
      <c r="N4" s="134" t="s">
        <v>11</v>
      </c>
      <c r="O4" s="134" t="s">
        <v>12</v>
      </c>
      <c r="P4" s="266" t="s">
        <v>13</v>
      </c>
      <c r="Q4" s="135" t="s">
        <v>14</v>
      </c>
    </row>
    <row r="5" spans="1:24" ht="24.75" customHeight="1">
      <c r="A5" s="136"/>
      <c r="B5" s="266" t="s">
        <v>7</v>
      </c>
      <c r="C5" s="266" t="s">
        <v>15</v>
      </c>
      <c r="D5" s="266" t="s">
        <v>16</v>
      </c>
      <c r="E5" s="266" t="s">
        <v>17</v>
      </c>
      <c r="F5" s="137">
        <v>5</v>
      </c>
      <c r="G5" s="266" t="s">
        <v>18</v>
      </c>
      <c r="H5" s="264">
        <v>202241</v>
      </c>
      <c r="I5" s="264"/>
      <c r="J5" s="138" t="s">
        <v>19</v>
      </c>
      <c r="K5" s="139">
        <v>10</v>
      </c>
      <c r="L5" s="139">
        <v>8</v>
      </c>
      <c r="M5" s="139">
        <v>13</v>
      </c>
      <c r="N5" s="140">
        <v>5</v>
      </c>
      <c r="O5" s="141">
        <v>14</v>
      </c>
      <c r="P5" s="141">
        <v>12</v>
      </c>
      <c r="Q5" s="142">
        <f t="shared" ref="Q5:Q11" si="0">SUM(K5:P5)</f>
        <v>62</v>
      </c>
    </row>
    <row r="6" spans="1:24" ht="18" customHeight="1">
      <c r="B6" s="266" t="s">
        <v>20</v>
      </c>
      <c r="C6" s="143"/>
      <c r="D6" s="143"/>
      <c r="E6" s="266" t="s">
        <v>21</v>
      </c>
      <c r="F6" s="144">
        <f>F4-F5</f>
        <v>57</v>
      </c>
      <c r="G6" s="266" t="s">
        <v>22</v>
      </c>
      <c r="H6" s="264">
        <v>2145</v>
      </c>
      <c r="I6" s="264"/>
      <c r="J6" s="138" t="s">
        <v>23</v>
      </c>
      <c r="K6" s="265">
        <v>10</v>
      </c>
      <c r="L6" s="265">
        <v>8</v>
      </c>
      <c r="M6" s="264">
        <v>13</v>
      </c>
      <c r="N6" s="145">
        <v>5</v>
      </c>
      <c r="O6" s="146">
        <v>10</v>
      </c>
      <c r="P6" s="146">
        <v>11</v>
      </c>
      <c r="Q6" s="142">
        <f t="shared" si="0"/>
        <v>57</v>
      </c>
    </row>
    <row r="7" spans="1:24" ht="18.75">
      <c r="B7" s="134" t="s">
        <v>24</v>
      </c>
      <c r="C7" s="264">
        <v>31</v>
      </c>
      <c r="D7" s="264">
        <v>2123</v>
      </c>
      <c r="E7" s="266" t="s">
        <v>25</v>
      </c>
      <c r="F7" s="261">
        <v>0</v>
      </c>
      <c r="G7" s="266" t="s">
        <v>26</v>
      </c>
      <c r="H7" s="264">
        <v>1025</v>
      </c>
      <c r="I7" s="264"/>
      <c r="J7" s="138" t="s">
        <v>27</v>
      </c>
      <c r="K7" s="147">
        <v>10</v>
      </c>
      <c r="L7" s="147">
        <v>10</v>
      </c>
      <c r="M7" s="147">
        <v>18</v>
      </c>
      <c r="N7" s="141">
        <v>8</v>
      </c>
      <c r="O7" s="141">
        <v>126</v>
      </c>
      <c r="P7" s="141">
        <v>87</v>
      </c>
      <c r="Q7" s="142">
        <f t="shared" si="0"/>
        <v>259</v>
      </c>
    </row>
    <row r="8" spans="1:24" ht="18" customHeight="1">
      <c r="B8" s="266" t="s">
        <v>28</v>
      </c>
      <c r="C8" s="148">
        <f>C4-C7</f>
        <v>228</v>
      </c>
      <c r="D8" s="148">
        <f>D4-D7</f>
        <v>27492</v>
      </c>
      <c r="E8" s="266" t="s">
        <v>29</v>
      </c>
      <c r="F8" s="144">
        <v>0</v>
      </c>
      <c r="G8" s="266" t="s">
        <v>30</v>
      </c>
      <c r="H8" s="264">
        <v>10479</v>
      </c>
      <c r="I8" s="264"/>
      <c r="J8" s="138" t="s">
        <v>31</v>
      </c>
      <c r="K8" s="265">
        <v>0</v>
      </c>
      <c r="L8" s="265">
        <v>0</v>
      </c>
      <c r="M8" s="265">
        <v>0</v>
      </c>
      <c r="N8" s="146">
        <v>0</v>
      </c>
      <c r="O8" s="146">
        <v>18</v>
      </c>
      <c r="P8" s="146">
        <v>13</v>
      </c>
      <c r="Q8" s="149">
        <f t="shared" si="0"/>
        <v>31</v>
      </c>
    </row>
    <row r="9" spans="1:24" ht="18" customHeight="1">
      <c r="B9" s="266" t="s">
        <v>25</v>
      </c>
      <c r="C9" s="264"/>
      <c r="D9" s="264"/>
      <c r="E9" s="266" t="s">
        <v>14</v>
      </c>
      <c r="F9" s="261">
        <f>SUM(F6:F8)</f>
        <v>57</v>
      </c>
      <c r="G9" s="266" t="s">
        <v>32</v>
      </c>
      <c r="H9" s="264">
        <v>1111</v>
      </c>
      <c r="I9" s="264"/>
      <c r="J9" s="138" t="s">
        <v>33</v>
      </c>
      <c r="K9" s="147">
        <v>4955</v>
      </c>
      <c r="L9" s="147">
        <v>3911</v>
      </c>
      <c r="M9" s="147">
        <v>5904</v>
      </c>
      <c r="N9" s="150">
        <v>2562</v>
      </c>
      <c r="O9" s="141">
        <v>6435</v>
      </c>
      <c r="P9" s="141">
        <v>5848</v>
      </c>
      <c r="Q9" s="142">
        <f t="shared" si="0"/>
        <v>29615</v>
      </c>
    </row>
    <row r="10" spans="1:24" ht="18" customHeight="1">
      <c r="B10" s="266" t="s">
        <v>29</v>
      </c>
      <c r="C10" s="264"/>
      <c r="D10" s="264"/>
      <c r="E10" s="266" t="s">
        <v>34</v>
      </c>
      <c r="F10" s="144">
        <v>68</v>
      </c>
      <c r="G10" s="266" t="s">
        <v>35</v>
      </c>
      <c r="H10" s="264">
        <f>SUM(N17:N20)</f>
        <v>284</v>
      </c>
      <c r="I10" s="264"/>
      <c r="J10" s="138" t="s">
        <v>36</v>
      </c>
      <c r="K10" s="264">
        <v>0</v>
      </c>
      <c r="L10" s="264">
        <v>0</v>
      </c>
      <c r="M10" s="264">
        <v>0</v>
      </c>
      <c r="N10" s="151">
        <v>0</v>
      </c>
      <c r="O10" s="151">
        <v>1594</v>
      </c>
      <c r="P10" s="151">
        <v>529</v>
      </c>
      <c r="Q10" s="142">
        <f t="shared" si="0"/>
        <v>2123</v>
      </c>
    </row>
    <row r="11" spans="1:24" ht="25.5" customHeight="1">
      <c r="B11" s="266" t="s">
        <v>35</v>
      </c>
      <c r="C11" s="264"/>
      <c r="D11" s="264"/>
      <c r="E11" s="152" t="s">
        <v>37</v>
      </c>
      <c r="F11" s="153" t="s">
        <v>376</v>
      </c>
      <c r="G11" s="154" t="s">
        <v>38</v>
      </c>
      <c r="H11" s="264">
        <v>0</v>
      </c>
      <c r="I11" s="264"/>
      <c r="J11" s="138" t="s">
        <v>39</v>
      </c>
      <c r="L11" s="264"/>
      <c r="M11" s="264"/>
      <c r="N11" s="151"/>
      <c r="O11" s="155"/>
      <c r="P11" s="155"/>
      <c r="Q11" s="142">
        <f t="shared" si="0"/>
        <v>0</v>
      </c>
    </row>
    <row r="12" spans="1:24" ht="18" customHeight="1">
      <c r="B12" s="266" t="s">
        <v>14</v>
      </c>
      <c r="C12" s="148">
        <f>C8+C9</f>
        <v>228</v>
      </c>
      <c r="D12" s="148">
        <f>D8+D9</f>
        <v>27492</v>
      </c>
      <c r="E12" s="266" t="s">
        <v>40</v>
      </c>
      <c r="F12" s="261">
        <f>F9</f>
        <v>57</v>
      </c>
      <c r="G12" s="266" t="s">
        <v>41</v>
      </c>
      <c r="H12" s="264">
        <v>15691</v>
      </c>
      <c r="I12" s="264"/>
      <c r="J12" s="138" t="s">
        <v>42</v>
      </c>
      <c r="K12" s="264">
        <f>K9-K10</f>
        <v>4955</v>
      </c>
      <c r="L12" s="264">
        <f>L9-L10+L11</f>
        <v>3911</v>
      </c>
      <c r="M12" s="264">
        <f>M9-M10+M11</f>
        <v>5904</v>
      </c>
      <c r="N12" s="264">
        <f>N9-N10+N11</f>
        <v>2562</v>
      </c>
      <c r="O12" s="264">
        <f>O9-O10+O11</f>
        <v>4841</v>
      </c>
      <c r="P12" s="264">
        <f>P9-P10+P11</f>
        <v>5319</v>
      </c>
      <c r="Q12" s="142">
        <f>SUM(K12:P12)</f>
        <v>27492</v>
      </c>
      <c r="V12" s="125" t="s">
        <v>43</v>
      </c>
      <c r="X12" s="125" t="s">
        <v>44</v>
      </c>
    </row>
    <row r="13" spans="1:24" ht="18" customHeight="1">
      <c r="B13" s="156"/>
      <c r="C13" s="156"/>
      <c r="D13" s="156"/>
      <c r="E13" s="266" t="s">
        <v>45</v>
      </c>
      <c r="F13" s="261">
        <v>0</v>
      </c>
      <c r="G13" s="266" t="s">
        <v>46</v>
      </c>
      <c r="H13" s="264">
        <v>5005</v>
      </c>
      <c r="I13" s="264"/>
      <c r="J13" s="138" t="s">
        <v>47</v>
      </c>
      <c r="K13" s="264"/>
      <c r="L13" s="264"/>
      <c r="M13" s="264"/>
      <c r="N13" s="155"/>
      <c r="O13" s="151"/>
      <c r="P13" s="151"/>
      <c r="Q13" s="157"/>
    </row>
    <row r="14" spans="1:24" ht="18" customHeight="1">
      <c r="B14" s="535" t="s">
        <v>48</v>
      </c>
      <c r="C14" s="535"/>
      <c r="D14" s="536" t="s">
        <v>49</v>
      </c>
      <c r="E14" s="537"/>
      <c r="F14" s="538"/>
      <c r="G14" s="266" t="s">
        <v>50</v>
      </c>
      <c r="H14" s="264">
        <v>27242</v>
      </c>
      <c r="I14" s="264"/>
      <c r="J14" s="138" t="s">
        <v>51</v>
      </c>
      <c r="K14" s="264">
        <f t="shared" ref="K14:P14" si="1">K6</f>
        <v>10</v>
      </c>
      <c r="L14" s="264">
        <f t="shared" si="1"/>
        <v>8</v>
      </c>
      <c r="M14" s="158">
        <f t="shared" si="1"/>
        <v>13</v>
      </c>
      <c r="N14" s="158">
        <f t="shared" si="1"/>
        <v>5</v>
      </c>
      <c r="O14" s="158">
        <f t="shared" si="1"/>
        <v>10</v>
      </c>
      <c r="P14" s="158">
        <f t="shared" si="1"/>
        <v>11</v>
      </c>
      <c r="Q14" s="142">
        <f>Q6</f>
        <v>57</v>
      </c>
    </row>
    <row r="15" spans="1:24" ht="18" customHeight="1">
      <c r="B15" s="266" t="s">
        <v>52</v>
      </c>
      <c r="C15" s="144">
        <f>H15</f>
        <v>652333</v>
      </c>
      <c r="D15" s="539">
        <v>484746</v>
      </c>
      <c r="E15" s="539"/>
      <c r="F15" s="159" t="s">
        <v>53</v>
      </c>
      <c r="G15" s="266" t="s">
        <v>54</v>
      </c>
      <c r="H15" s="157">
        <f>SUM(H4:H14)</f>
        <v>652333</v>
      </c>
      <c r="I15" s="264"/>
      <c r="J15" s="138" t="s">
        <v>55</v>
      </c>
      <c r="K15" s="207">
        <v>12</v>
      </c>
      <c r="L15" s="207">
        <v>12</v>
      </c>
      <c r="M15" s="207">
        <v>17</v>
      </c>
      <c r="N15" s="12">
        <v>8</v>
      </c>
      <c r="O15" s="151">
        <v>18</v>
      </c>
      <c r="P15" s="151">
        <v>21</v>
      </c>
      <c r="Q15" s="142">
        <f>SUM(K15:P15)</f>
        <v>88</v>
      </c>
    </row>
    <row r="16" spans="1:24" ht="18" customHeight="1">
      <c r="B16" s="266" t="s">
        <v>56</v>
      </c>
      <c r="C16" s="144">
        <f>D12</f>
        <v>27492</v>
      </c>
      <c r="D16" s="539">
        <v>0</v>
      </c>
      <c r="E16" s="539"/>
      <c r="F16" s="159"/>
      <c r="G16" s="266" t="s">
        <v>57</v>
      </c>
      <c r="H16" s="160">
        <f>H15/D12</f>
        <v>23.728102720791505</v>
      </c>
      <c r="I16" s="157"/>
      <c r="J16" s="138" t="s">
        <v>58</v>
      </c>
      <c r="K16" s="13">
        <v>0</v>
      </c>
      <c r="L16" s="264"/>
      <c r="M16" s="264"/>
      <c r="N16" s="151"/>
      <c r="O16" s="151"/>
      <c r="P16" s="151"/>
      <c r="Q16" s="264"/>
    </row>
    <row r="17" spans="2:17" ht="18" customHeight="1">
      <c r="B17" s="266" t="s">
        <v>57</v>
      </c>
      <c r="C17" s="161">
        <f>H16</f>
        <v>23.728102720791505</v>
      </c>
      <c r="D17" s="159" t="s">
        <v>59</v>
      </c>
      <c r="E17" s="159"/>
      <c r="F17" s="159"/>
      <c r="I17" s="160"/>
      <c r="J17" s="138" t="s">
        <v>328</v>
      </c>
      <c r="K17" s="13">
        <v>7</v>
      </c>
      <c r="L17" s="528" t="s">
        <v>60</v>
      </c>
      <c r="M17" s="528"/>
      <c r="N17" s="264">
        <v>100</v>
      </c>
      <c r="O17" s="151"/>
      <c r="P17" s="151"/>
      <c r="Q17" s="264"/>
    </row>
    <row r="18" spans="2:17" ht="19.5" customHeight="1">
      <c r="B18" s="266"/>
      <c r="C18" s="162"/>
      <c r="D18" s="156"/>
      <c r="E18" s="527" t="s">
        <v>61</v>
      </c>
      <c r="F18" s="527"/>
      <c r="G18" s="527"/>
      <c r="H18" s="527"/>
      <c r="I18" s="163" t="s">
        <v>62</v>
      </c>
      <c r="J18" s="138" t="s">
        <v>63</v>
      </c>
      <c r="K18" s="13">
        <v>0</v>
      </c>
      <c r="L18" s="528" t="s">
        <v>64</v>
      </c>
      <c r="M18" s="528"/>
      <c r="N18" s="264">
        <v>184</v>
      </c>
      <c r="O18" s="151"/>
      <c r="P18" s="151"/>
      <c r="Q18" s="264"/>
    </row>
    <row r="19" spans="2:17" ht="18" customHeight="1">
      <c r="B19" s="164" t="s">
        <v>7</v>
      </c>
      <c r="C19" s="164" t="s">
        <v>15</v>
      </c>
      <c r="D19" s="164" t="s">
        <v>65</v>
      </c>
      <c r="E19" s="259" t="s">
        <v>7</v>
      </c>
      <c r="F19" s="259" t="s">
        <v>66</v>
      </c>
      <c r="G19" s="259" t="s">
        <v>67</v>
      </c>
      <c r="H19" s="259" t="s">
        <v>68</v>
      </c>
      <c r="I19" s="131"/>
      <c r="J19" s="138" t="s">
        <v>69</v>
      </c>
      <c r="K19" s="13">
        <v>3</v>
      </c>
      <c r="L19" s="542" t="s">
        <v>336</v>
      </c>
      <c r="M19" s="543"/>
      <c r="N19" s="147"/>
      <c r="O19" s="151"/>
      <c r="P19" s="151"/>
      <c r="Q19" s="264"/>
    </row>
    <row r="20" spans="2:17" ht="19.5" customHeight="1">
      <c r="B20" s="165" t="s">
        <v>329</v>
      </c>
      <c r="C20" s="166"/>
      <c r="D20" s="166"/>
      <c r="E20" s="266" t="s">
        <v>12</v>
      </c>
      <c r="F20" s="151">
        <v>12283</v>
      </c>
      <c r="G20" s="155">
        <f>F20-H20</f>
        <v>10160</v>
      </c>
      <c r="H20" s="151">
        <f>D7</f>
        <v>2123</v>
      </c>
      <c r="I20" s="151"/>
      <c r="J20" s="138" t="s">
        <v>71</v>
      </c>
      <c r="K20" s="13">
        <v>3</v>
      </c>
      <c r="L20" s="542" t="s">
        <v>334</v>
      </c>
      <c r="M20" s="542"/>
      <c r="N20" s="264"/>
      <c r="O20" s="151"/>
      <c r="P20" s="151"/>
      <c r="Q20" s="264"/>
    </row>
    <row r="21" spans="2:17" ht="19.5" customHeight="1">
      <c r="B21" s="165" t="s">
        <v>70</v>
      </c>
      <c r="C21" s="166"/>
      <c r="D21" s="166"/>
      <c r="E21" s="266" t="s">
        <v>72</v>
      </c>
      <c r="F21" s="151">
        <v>17332</v>
      </c>
      <c r="G21" s="155">
        <f>F21-H21</f>
        <v>17332</v>
      </c>
      <c r="H21" s="167">
        <v>0</v>
      </c>
      <c r="I21" s="168">
        <v>20363</v>
      </c>
      <c r="J21" s="260" t="s">
        <v>7</v>
      </c>
      <c r="K21" s="259" t="s">
        <v>73</v>
      </c>
      <c r="L21" s="169" t="s">
        <v>67</v>
      </c>
      <c r="M21" s="260" t="s">
        <v>2</v>
      </c>
      <c r="N21" s="260" t="s">
        <v>74</v>
      </c>
      <c r="O21" s="131"/>
      <c r="P21" s="131"/>
      <c r="Q21" s="131"/>
    </row>
    <row r="22" spans="2:17" ht="19.5" customHeight="1">
      <c r="B22" s="165" t="s">
        <v>147</v>
      </c>
      <c r="C22" s="166">
        <v>0</v>
      </c>
      <c r="D22" s="166">
        <v>10</v>
      </c>
      <c r="E22" s="266" t="s">
        <v>14</v>
      </c>
      <c r="F22" s="170">
        <f>SUM(F20:F21)</f>
        <v>29615</v>
      </c>
      <c r="G22" s="170">
        <f>SUM(G20:G21)</f>
        <v>27492</v>
      </c>
      <c r="H22" s="170">
        <f>SUM(H20:H21)</f>
        <v>2123</v>
      </c>
      <c r="I22" s="162"/>
      <c r="J22" s="266" t="s">
        <v>75</v>
      </c>
      <c r="K22" s="147">
        <f>K9</f>
        <v>4955</v>
      </c>
      <c r="L22" s="264">
        <f>K12</f>
        <v>4955</v>
      </c>
      <c r="M22" s="265">
        <v>130381</v>
      </c>
      <c r="N22" s="160">
        <f t="shared" ref="N22:N28" si="2">M22/L22</f>
        <v>26.313017154389506</v>
      </c>
      <c r="O22" s="156"/>
      <c r="P22" s="156"/>
      <c r="Q22" s="171"/>
    </row>
    <row r="23" spans="2:17" ht="19.5" customHeight="1">
      <c r="B23" s="165" t="s">
        <v>76</v>
      </c>
      <c r="C23" s="166"/>
      <c r="D23" s="166"/>
      <c r="E23" s="527" t="s">
        <v>77</v>
      </c>
      <c r="F23" s="527"/>
      <c r="G23" s="527"/>
      <c r="H23" s="527"/>
      <c r="I23" s="163"/>
      <c r="J23" s="266" t="s">
        <v>78</v>
      </c>
      <c r="K23" s="147">
        <f>L9</f>
        <v>3911</v>
      </c>
      <c r="L23" s="264">
        <f>L12</f>
        <v>3911</v>
      </c>
      <c r="M23" s="265">
        <v>108014</v>
      </c>
      <c r="N23" s="160">
        <f t="shared" si="2"/>
        <v>27.618000511378163</v>
      </c>
      <c r="O23" s="159"/>
      <c r="P23" s="159"/>
      <c r="Q23" s="172"/>
    </row>
    <row r="24" spans="2:17" ht="19.5" customHeight="1">
      <c r="B24" s="165" t="s">
        <v>79</v>
      </c>
      <c r="C24" s="166">
        <v>27</v>
      </c>
      <c r="D24" s="166">
        <v>1363</v>
      </c>
      <c r="E24" s="154" t="s">
        <v>80</v>
      </c>
      <c r="F24" s="154" t="s">
        <v>81</v>
      </c>
      <c r="G24" s="154" t="s">
        <v>82</v>
      </c>
      <c r="H24" s="154" t="s">
        <v>83</v>
      </c>
      <c r="I24" s="159"/>
      <c r="J24" s="266" t="s">
        <v>11</v>
      </c>
      <c r="K24" s="147">
        <f>N9</f>
        <v>2562</v>
      </c>
      <c r="L24" s="264">
        <f>N12</f>
        <v>2562</v>
      </c>
      <c r="M24" s="146">
        <v>77334</v>
      </c>
      <c r="N24" s="160">
        <f t="shared" si="2"/>
        <v>30.185011709601874</v>
      </c>
      <c r="O24" s="156"/>
      <c r="P24" s="156"/>
      <c r="Q24" s="173"/>
    </row>
    <row r="25" spans="2:17" ht="19.5" customHeight="1">
      <c r="B25" s="165" t="s">
        <v>84</v>
      </c>
      <c r="C25" s="166">
        <v>4</v>
      </c>
      <c r="D25" s="166">
        <v>750</v>
      </c>
      <c r="E25" s="174">
        <v>30594</v>
      </c>
      <c r="F25" s="264">
        <v>961</v>
      </c>
      <c r="G25" s="175">
        <f>E25/H26</f>
        <v>5.3022530329289426</v>
      </c>
      <c r="H25" s="264">
        <v>55</v>
      </c>
      <c r="I25" s="264"/>
      <c r="J25" s="266" t="s">
        <v>10</v>
      </c>
      <c r="K25" s="147">
        <f>M9</f>
        <v>5904</v>
      </c>
      <c r="L25" s="264">
        <f>M12</f>
        <v>5904</v>
      </c>
      <c r="M25" s="176">
        <f>H15-M22-M23-M24-M26-M27</f>
        <v>177458</v>
      </c>
      <c r="N25" s="160">
        <f t="shared" si="2"/>
        <v>30.057249322493224</v>
      </c>
      <c r="O25" s="177"/>
      <c r="P25" s="177"/>
      <c r="Q25" s="177"/>
    </row>
    <row r="26" spans="2:17" ht="24" customHeight="1">
      <c r="B26" s="165" t="s">
        <v>85</v>
      </c>
      <c r="C26" s="166"/>
      <c r="D26" s="166"/>
      <c r="E26" s="178" t="s">
        <v>86</v>
      </c>
      <c r="F26" s="179">
        <v>10883</v>
      </c>
      <c r="G26" s="180" t="s">
        <v>87</v>
      </c>
      <c r="H26" s="181">
        <v>5770</v>
      </c>
      <c r="I26" s="163" t="s">
        <v>53</v>
      </c>
      <c r="J26" s="266" t="s">
        <v>88</v>
      </c>
      <c r="K26" s="147">
        <f>P9</f>
        <v>5848</v>
      </c>
      <c r="L26" s="264">
        <f>P12</f>
        <v>5319</v>
      </c>
      <c r="M26" s="264">
        <v>87359</v>
      </c>
      <c r="N26" s="160">
        <f t="shared" si="2"/>
        <v>16.423951870652377</v>
      </c>
      <c r="O26" s="156"/>
      <c r="P26" s="156"/>
      <c r="Q26" s="156"/>
    </row>
    <row r="27" spans="2:17" ht="19.5" customHeight="1">
      <c r="B27" s="165" t="s">
        <v>89</v>
      </c>
      <c r="C27" s="182">
        <f>SUM(D20:D26)</f>
        <v>2123</v>
      </c>
      <c r="D27" s="166"/>
      <c r="E27" s="266" t="s">
        <v>12</v>
      </c>
      <c r="F27" s="266" t="s">
        <v>72</v>
      </c>
      <c r="G27" s="544" t="s">
        <v>90</v>
      </c>
      <c r="H27" s="544"/>
      <c r="I27" s="259"/>
      <c r="J27" s="259" t="s">
        <v>91</v>
      </c>
      <c r="K27" s="147">
        <f>O9</f>
        <v>6435</v>
      </c>
      <c r="L27" s="264">
        <f>O12</f>
        <v>4841</v>
      </c>
      <c r="M27" s="265">
        <v>71787</v>
      </c>
      <c r="N27" s="160">
        <f t="shared" si="2"/>
        <v>14.828960958479653</v>
      </c>
      <c r="O27" s="156"/>
      <c r="P27" s="156"/>
      <c r="Q27" s="156"/>
    </row>
    <row r="28" spans="2:17" ht="19.5" customHeight="1">
      <c r="B28" s="165" t="s">
        <v>92</v>
      </c>
      <c r="C28" s="182">
        <f>SUM(C20:C26)</f>
        <v>31</v>
      </c>
      <c r="D28" s="166"/>
      <c r="E28" s="267">
        <f>H20/F20*100</f>
        <v>17.284051127574696</v>
      </c>
      <c r="F28" s="175">
        <f>H21/F21*100</f>
        <v>0</v>
      </c>
      <c r="G28" s="545">
        <f>D7/D4*100</f>
        <v>7.1686645281107548</v>
      </c>
      <c r="H28" s="545"/>
      <c r="I28" s="264"/>
      <c r="J28" s="266" t="s">
        <v>93</v>
      </c>
      <c r="K28" s="147">
        <f>K22+K23+K24+K25</f>
        <v>17332</v>
      </c>
      <c r="L28" s="264">
        <f>SUM(L22:L25)</f>
        <v>17332</v>
      </c>
      <c r="M28" s="176">
        <f>SUM(M22:M25)</f>
        <v>493187</v>
      </c>
      <c r="N28" s="160">
        <f t="shared" si="2"/>
        <v>28.455285021924762</v>
      </c>
      <c r="O28" s="156"/>
      <c r="P28" s="156"/>
      <c r="Q28" s="266"/>
    </row>
    <row r="29" spans="2:17" ht="19.5" customHeight="1">
      <c r="B29" s="183"/>
      <c r="C29" s="184"/>
      <c r="D29" s="185"/>
      <c r="E29" s="186"/>
      <c r="F29" s="186"/>
      <c r="G29" s="186"/>
      <c r="H29" s="186"/>
      <c r="I29" s="187"/>
      <c r="J29" s="266" t="s">
        <v>94</v>
      </c>
      <c r="K29" s="147">
        <f>K26+K27</f>
        <v>12283</v>
      </c>
      <c r="L29" s="151">
        <f>SUM(L26:L27)</f>
        <v>10160</v>
      </c>
      <c r="M29" s="264">
        <f>SUM(M26:M27)</f>
        <v>159146</v>
      </c>
      <c r="N29" s="160">
        <f>M29/L29</f>
        <v>15.663976377952755</v>
      </c>
      <c r="O29" s="266"/>
      <c r="P29" s="266"/>
      <c r="Q29" s="266"/>
    </row>
    <row r="30" spans="2:17" ht="19.5" customHeight="1">
      <c r="B30" s="183"/>
      <c r="C30" s="184"/>
      <c r="D30" s="185"/>
      <c r="E30" s="186"/>
      <c r="F30" s="186"/>
      <c r="G30" s="186"/>
      <c r="H30" s="186"/>
      <c r="I30" s="187"/>
      <c r="J30" s="154" t="s">
        <v>25</v>
      </c>
      <c r="K30" s="147"/>
      <c r="L30" s="151"/>
      <c r="M30" s="264"/>
      <c r="N30" s="160"/>
      <c r="O30" s="174"/>
      <c r="P30" s="266"/>
      <c r="Q30" s="266"/>
    </row>
    <row r="31" spans="2:17" ht="19.5" customHeight="1">
      <c r="J31" s="266" t="s">
        <v>327</v>
      </c>
      <c r="K31" s="188"/>
      <c r="L31" s="158">
        <f>C16</f>
        <v>27492</v>
      </c>
      <c r="M31" s="189">
        <f>C15</f>
        <v>652333</v>
      </c>
      <c r="N31" s="160">
        <f>M31/L31</f>
        <v>23.728102720791505</v>
      </c>
      <c r="O31" s="264"/>
      <c r="P31" s="264"/>
      <c r="Q31" s="190"/>
    </row>
    <row r="32" spans="2:17" ht="16.5" customHeight="1">
      <c r="B32" s="183"/>
      <c r="C32" s="184"/>
      <c r="D32" s="185"/>
      <c r="E32" s="191"/>
      <c r="F32" s="187"/>
      <c r="G32" s="191"/>
      <c r="H32" s="191"/>
      <c r="I32" s="187"/>
      <c r="J32" s="192"/>
      <c r="K32" s="193"/>
      <c r="L32" s="194"/>
      <c r="M32" s="187"/>
      <c r="N32" s="195"/>
      <c r="O32" s="130" t="s">
        <v>62</v>
      </c>
      <c r="P32" s="130"/>
      <c r="Q32" s="130"/>
    </row>
    <row r="33" spans="2:17" ht="17.25" customHeight="1">
      <c r="C33" s="196"/>
      <c r="D33" s="197"/>
      <c r="E33" s="186"/>
      <c r="F33" s="194"/>
      <c r="H33" s="196"/>
      <c r="I33" s="198"/>
      <c r="J33" s="262"/>
      <c r="K33" s="193"/>
      <c r="L33" s="193"/>
      <c r="M33" s="193"/>
      <c r="N33" s="199"/>
      <c r="O33" s="546"/>
      <c r="P33" s="546"/>
      <c r="Q33" s="546"/>
    </row>
    <row r="34" spans="2:17" s="201" customFormat="1" ht="19.5" customHeight="1">
      <c r="B34" s="540"/>
      <c r="C34" s="540"/>
      <c r="D34" s="540"/>
      <c r="E34" s="263"/>
      <c r="F34" s="263"/>
      <c r="G34" s="540"/>
      <c r="H34" s="540"/>
      <c r="I34" s="540"/>
      <c r="J34" s="540"/>
      <c r="K34" s="541"/>
      <c r="L34" s="541"/>
      <c r="M34" s="541"/>
      <c r="N34" s="541"/>
      <c r="O34" s="541"/>
      <c r="P34" s="263"/>
      <c r="Q34" s="200"/>
    </row>
    <row r="35" spans="2:17" ht="19.5" customHeight="1">
      <c r="B35" s="202"/>
      <c r="E35" s="203"/>
      <c r="F35" s="203"/>
      <c r="G35" s="130"/>
      <c r="H35" s="130"/>
      <c r="I35" s="130"/>
      <c r="K35" s="204"/>
      <c r="L35" s="204"/>
      <c r="M35" s="204"/>
      <c r="N35" s="205"/>
    </row>
    <row r="36" spans="2:17" ht="18" hidden="1" customHeight="1">
      <c r="H36" s="202"/>
      <c r="I36" s="202"/>
      <c r="J36" s="204"/>
      <c r="L36" s="206">
        <f>M23+M24</f>
        <v>185348</v>
      </c>
    </row>
    <row r="37" spans="2:17" ht="16.5" customHeight="1">
      <c r="H37" s="202"/>
      <c r="I37" s="202"/>
    </row>
    <row r="38" spans="2:17" ht="16.5" customHeight="1">
      <c r="H38" s="202"/>
      <c r="I38" s="202"/>
    </row>
    <row r="40" spans="2:17">
      <c r="H40" s="125" t="s">
        <v>53</v>
      </c>
    </row>
  </sheetData>
  <mergeCells count="22">
    <mergeCell ref="E18:H18"/>
    <mergeCell ref="L18:M18"/>
    <mergeCell ref="B1:Q1"/>
    <mergeCell ref="F2:K2"/>
    <mergeCell ref="M2:O2"/>
    <mergeCell ref="B3:F3"/>
    <mergeCell ref="G3:H3"/>
    <mergeCell ref="J3:Q3"/>
    <mergeCell ref="B14:C14"/>
    <mergeCell ref="D14:F14"/>
    <mergeCell ref="D15:E15"/>
    <mergeCell ref="D16:E16"/>
    <mergeCell ref="L17:M17"/>
    <mergeCell ref="B34:D34"/>
    <mergeCell ref="G34:J34"/>
    <mergeCell ref="K34:O34"/>
    <mergeCell ref="L19:M19"/>
    <mergeCell ref="L20:M20"/>
    <mergeCell ref="E23:H23"/>
    <mergeCell ref="G27:H27"/>
    <mergeCell ref="G28:H28"/>
    <mergeCell ref="O33:Q33"/>
  </mergeCells>
  <pageMargins left="0.39370078740157483" right="0.15748031496062992" top="0.15748031496062992" bottom="0.31496062992125984" header="0.19685039370078741" footer="0.31496062992125984"/>
  <pageSetup paperSize="5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34</vt:i4>
      </vt:variant>
    </vt:vector>
  </HeadingPairs>
  <TitlesOfParts>
    <vt:vector size="68" baseType="lpstr">
      <vt:lpstr>demo cancel (2)</vt:lpstr>
      <vt:lpstr>DOR LOGSHEET</vt:lpstr>
      <vt:lpstr>OCTO-2023</vt:lpstr>
      <vt:lpstr>01.10.2023</vt:lpstr>
      <vt:lpstr>02.10.2023</vt:lpstr>
      <vt:lpstr>03.10.2023</vt:lpstr>
      <vt:lpstr>04.10.2023</vt:lpstr>
      <vt:lpstr>05.10.2023</vt:lpstr>
      <vt:lpstr>06.10.2023</vt:lpstr>
      <vt:lpstr>07.10.2023</vt:lpstr>
      <vt:lpstr>08.10.2023</vt:lpstr>
      <vt:lpstr>09.10.2023</vt:lpstr>
      <vt:lpstr>10.10.2023</vt:lpstr>
      <vt:lpstr>11.10.2023</vt:lpstr>
      <vt:lpstr>12.10.2023</vt:lpstr>
      <vt:lpstr>13.10.2023</vt:lpstr>
      <vt:lpstr>14.10.2023</vt:lpstr>
      <vt:lpstr>15.10.2023</vt:lpstr>
      <vt:lpstr>16.10.2023</vt:lpstr>
      <vt:lpstr>17.10.2023</vt:lpstr>
      <vt:lpstr>18.10.2023</vt:lpstr>
      <vt:lpstr>19.10.2023</vt:lpstr>
      <vt:lpstr>20.10.2023</vt:lpstr>
      <vt:lpstr>21.10.2023</vt:lpstr>
      <vt:lpstr>22.10.2023</vt:lpstr>
      <vt:lpstr>23.10.2023</vt:lpstr>
      <vt:lpstr>24.10.2023</vt:lpstr>
      <vt:lpstr>25.10.2023</vt:lpstr>
      <vt:lpstr>26.10.2023</vt:lpstr>
      <vt:lpstr>27.10.2023</vt:lpstr>
      <vt:lpstr>28.10.2023</vt:lpstr>
      <vt:lpstr>29.10.2023</vt:lpstr>
      <vt:lpstr>30.10.2023</vt:lpstr>
      <vt:lpstr>31.10.2023</vt:lpstr>
      <vt:lpstr>'01.10.2023'!Print_Area</vt:lpstr>
      <vt:lpstr>'02.10.2023'!Print_Area</vt:lpstr>
      <vt:lpstr>'03.10.2023'!Print_Area</vt:lpstr>
      <vt:lpstr>'04.10.2023'!Print_Area</vt:lpstr>
      <vt:lpstr>'05.10.2023'!Print_Area</vt:lpstr>
      <vt:lpstr>'06.10.2023'!Print_Area</vt:lpstr>
      <vt:lpstr>'07.10.2023'!Print_Area</vt:lpstr>
      <vt:lpstr>'08.10.2023'!Print_Area</vt:lpstr>
      <vt:lpstr>'09.10.2023'!Print_Area</vt:lpstr>
      <vt:lpstr>'10.10.2023'!Print_Area</vt:lpstr>
      <vt:lpstr>'11.10.2023'!Print_Area</vt:lpstr>
      <vt:lpstr>'12.10.2023'!Print_Area</vt:lpstr>
      <vt:lpstr>'13.10.2023'!Print_Area</vt:lpstr>
      <vt:lpstr>'14.10.2023'!Print_Area</vt:lpstr>
      <vt:lpstr>'15.10.2023'!Print_Area</vt:lpstr>
      <vt:lpstr>'16.10.2023'!Print_Area</vt:lpstr>
      <vt:lpstr>'17.10.2023'!Print_Area</vt:lpstr>
      <vt:lpstr>'18.10.2023'!Print_Area</vt:lpstr>
      <vt:lpstr>'19.10.2023'!Print_Area</vt:lpstr>
      <vt:lpstr>'20.10.2023'!Print_Area</vt:lpstr>
      <vt:lpstr>'21.10.2023'!Print_Area</vt:lpstr>
      <vt:lpstr>'22.10.2023'!Print_Area</vt:lpstr>
      <vt:lpstr>'23.10.2023'!Print_Area</vt:lpstr>
      <vt:lpstr>'24.10.2023'!Print_Area</vt:lpstr>
      <vt:lpstr>'25.10.2023'!Print_Area</vt:lpstr>
      <vt:lpstr>'26.10.2023'!Print_Area</vt:lpstr>
      <vt:lpstr>'27.10.2023'!Print_Area</vt:lpstr>
      <vt:lpstr>'28.10.2023'!Print_Area</vt:lpstr>
      <vt:lpstr>'29.10.2023'!Print_Area</vt:lpstr>
      <vt:lpstr>'30.10.2023'!Print_Area</vt:lpstr>
      <vt:lpstr>'31.10.2023'!Print_Area</vt:lpstr>
      <vt:lpstr>'demo cancel (2)'!Print_Area</vt:lpstr>
      <vt:lpstr>'DOR LOGSHEET'!Print_Area</vt:lpstr>
      <vt:lpstr>'OCTO-2023'!Print_Area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2023-10-29T04:17:56Z</cp:lastPrinted>
  <dcterms:created xsi:type="dcterms:W3CDTF">2023-06-01T10:25:30Z</dcterms:created>
  <dcterms:modified xsi:type="dcterms:W3CDTF">2023-11-01T04:31:05Z</dcterms:modified>
</cp:coreProperties>
</file>