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Input_data\NPs\"/>
    </mc:Choice>
  </mc:AlternateContent>
  <xr:revisionPtr revIDLastSave="0" documentId="13_ncr:1_{373019D0-081F-45EA-8B38-A53F5F519C14}" xr6:coauthVersionLast="47" xr6:coauthVersionMax="47" xr10:uidLastSave="{00000000-0000-0000-0000-000000000000}"/>
  <bookViews>
    <workbookView xWindow="-120" yWindow="-120" windowWidth="25440" windowHeight="15390" activeTab="1" xr2:uid="{1E6018AB-3209-43BE-913D-2054D4E06304}"/>
  </bookViews>
  <sheets>
    <sheet name="NPUNID" sheetId="2" r:id="rId1"/>
    <sheet name="NP_Prop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B4" i="1"/>
  <c r="B5" i="1"/>
</calcChain>
</file>

<file path=xl/sharedStrings.xml><?xml version="1.0" encoding="utf-8"?>
<sst xmlns="http://schemas.openxmlformats.org/spreadsheetml/2006/main" count="268" uniqueCount="111">
  <si>
    <t>NPID</t>
  </si>
  <si>
    <t>Zeta Potential</t>
  </si>
  <si>
    <t>Core Material</t>
  </si>
  <si>
    <t>Dtem</t>
  </si>
  <si>
    <t>Shaken</t>
  </si>
  <si>
    <t>Centrifuged</t>
  </si>
  <si>
    <t>Incubation Concentration (mg/ml)</t>
  </si>
  <si>
    <t>Incubation Time (minutes)</t>
  </si>
  <si>
    <t>Temperature</t>
  </si>
  <si>
    <t>Iron Oxide</t>
  </si>
  <si>
    <t>Carboxylate BSA</t>
  </si>
  <si>
    <t>Polystyrene</t>
  </si>
  <si>
    <t>notes</t>
  </si>
  <si>
    <t>200 Bio</t>
  </si>
  <si>
    <t>200 nm FA</t>
  </si>
  <si>
    <t>1 um FA</t>
  </si>
  <si>
    <t>2 um FA</t>
  </si>
  <si>
    <t>40 nm FA</t>
  </si>
  <si>
    <t>Amine</t>
  </si>
  <si>
    <t>Notes</t>
  </si>
  <si>
    <t>200nm_10%_carb_biological triplicate</t>
  </si>
  <si>
    <t>40 nm FA_PS_amine</t>
  </si>
  <si>
    <t>200 nm FA_PS_amine</t>
  </si>
  <si>
    <t>2 um FA_PS_amine</t>
  </si>
  <si>
    <t>none</t>
  </si>
  <si>
    <t>P25</t>
  </si>
  <si>
    <t>R101</t>
  </si>
  <si>
    <t>E171</t>
  </si>
  <si>
    <t>P25_BALF_100%</t>
  </si>
  <si>
    <t>R101_BALF_100%</t>
  </si>
  <si>
    <t>E171_BALF_100%</t>
  </si>
  <si>
    <t>200 BALF</t>
  </si>
  <si>
    <t>NP_incubation Concentration (mg/mL)</t>
  </si>
  <si>
    <t>200_MNP_BALF100%</t>
  </si>
  <si>
    <t>NPUNID</t>
  </si>
  <si>
    <t>200_PS Carb_10</t>
  </si>
  <si>
    <t>200_PS Carb_100</t>
  </si>
  <si>
    <t>small_Citrate_10</t>
  </si>
  <si>
    <t>large_Citrate_10</t>
  </si>
  <si>
    <t>small_PEI_10</t>
  </si>
  <si>
    <t>large_PEI_10</t>
  </si>
  <si>
    <t>large_PVP@AU_100</t>
  </si>
  <si>
    <t>small_PVP@AU_10</t>
  </si>
  <si>
    <t>small_PVP@AU_100</t>
  </si>
  <si>
    <t>large_Citrate_100</t>
  </si>
  <si>
    <t>large_PEI_100</t>
  </si>
  <si>
    <t>small_Citrate_100</t>
  </si>
  <si>
    <t>small_PEI_100</t>
  </si>
  <si>
    <t>large_PVP@AU_10</t>
  </si>
  <si>
    <t>large_PEG@Au_100</t>
  </si>
  <si>
    <t>large_PEI@Au_100</t>
  </si>
  <si>
    <t>small_PEI@Au_100</t>
  </si>
  <si>
    <t>200_PS Carb@ PEG_100</t>
  </si>
  <si>
    <t>FBS</t>
  </si>
  <si>
    <t>Protein Source</t>
  </si>
  <si>
    <t>BALF</t>
  </si>
  <si>
    <t>Carboxylate</t>
  </si>
  <si>
    <t>Citrate</t>
  </si>
  <si>
    <t>Dh_core</t>
  </si>
  <si>
    <t>Dh_functionalized</t>
  </si>
  <si>
    <t>Raw_FileID</t>
  </si>
  <si>
    <t>200_PS Carb@ PEG_100(b)</t>
  </si>
  <si>
    <t>c200_LS_3C1</t>
  </si>
  <si>
    <t>cMNP_200_30_100</t>
  </si>
  <si>
    <t>cMNP_200_30_5</t>
  </si>
  <si>
    <t>cMNP_200_24_100</t>
  </si>
  <si>
    <t>cMNP_200_5_100</t>
  </si>
  <si>
    <t>c200_LS_3C2</t>
  </si>
  <si>
    <t>c200_LS_3C3</t>
  </si>
  <si>
    <t>50HL</t>
  </si>
  <si>
    <t>50LL</t>
  </si>
  <si>
    <t>50HS</t>
  </si>
  <si>
    <t>50LS</t>
  </si>
  <si>
    <t>200HL</t>
  </si>
  <si>
    <t>200LL</t>
  </si>
  <si>
    <t>200HS</t>
  </si>
  <si>
    <t>200LS</t>
  </si>
  <si>
    <t>cMNP_200_10_24</t>
  </si>
  <si>
    <t>cMNP_200_100_30</t>
  </si>
  <si>
    <t>cMNP_200_5_30</t>
  </si>
  <si>
    <t>cMNP_200_100_24</t>
  </si>
  <si>
    <t>cMNP_200_5_24</t>
  </si>
  <si>
    <t>3_</t>
  </si>
  <si>
    <t>4_</t>
  </si>
  <si>
    <t>5_</t>
  </si>
  <si>
    <t>6_</t>
  </si>
  <si>
    <t>7_</t>
  </si>
  <si>
    <t>8_</t>
  </si>
  <si>
    <t>9_</t>
  </si>
  <si>
    <t>Sample_num</t>
  </si>
  <si>
    <t>Ligands</t>
  </si>
  <si>
    <t>Carboxylate_PEG2k</t>
  </si>
  <si>
    <t>Surface_Ligand</t>
  </si>
  <si>
    <t>PEI</t>
  </si>
  <si>
    <t>PVP</t>
  </si>
  <si>
    <t>PEG5k</t>
  </si>
  <si>
    <t>PEG2k</t>
  </si>
  <si>
    <t>Ligand_Carboxylate</t>
  </si>
  <si>
    <t>Ligand_BSA</t>
  </si>
  <si>
    <t>Ligand_Amine</t>
  </si>
  <si>
    <t>Ligand_Citrate</t>
  </si>
  <si>
    <t>Ligand_PEG</t>
  </si>
  <si>
    <t>Ligand_PEI</t>
  </si>
  <si>
    <t>Ligand_PVP</t>
  </si>
  <si>
    <t>Ligand_Au</t>
  </si>
  <si>
    <t>Citrate_PEI</t>
  </si>
  <si>
    <t>Citrate_PEI_Au_PVP</t>
  </si>
  <si>
    <t>Citrate_PEI_Au_PEG5k</t>
  </si>
  <si>
    <t>Citrate_PEI_Au_PEI</t>
  </si>
  <si>
    <t>BatchID</t>
  </si>
  <si>
    <t>Corona_Concentration (ug/mg)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</si>
</sst>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Verdana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1" fillId="3" borderId="1" xfId="1" applyNumberFormat="1" applyFill="1" applyBorder="1"/>
    <xf numFmtId="49" fontId="1" fillId="0" borderId="1" xfId="1" applyNumberFormat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49" fontId="1" fillId="3" borderId="1" xfId="1" applyNumberFormat="1" applyFill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0" fontId="0" fillId="3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4" borderId="0" xfId="0" applyFill="1"/>
    <xf numFmtId="0" fontId="0" fillId="3" borderId="0" xfId="0" applyFill="1" applyAlignment="1">
      <alignment wrapText="1"/>
    </xf>
    <xf numFmtId="0" fontId="1" fillId="3" borderId="1" xfId="1" applyFill="1" applyBorder="1"/>
  </cellXfs>
  <cellStyles count="2">
    <cellStyle name="Normal" xfId="0" builtinId="0"/>
    <cellStyle name="Normal 2" xfId="1" xr:uid="{FF5A0A4D-9836-48ED-A0F3-E02DD3029105}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8F05F-71E8-4C64-93E3-98D61C308956}" name="Table1" displayName="Table1" ref="A1:Y37" totalsRowShown="0">
  <autoFilter ref="A1:Y37" xr:uid="{E048F05F-71E8-4C64-93E3-98D61C308956}"/>
  <sortState xmlns:xlrd2="http://schemas.microsoft.com/office/spreadsheetml/2017/richdata2" ref="A2:Y29">
    <sortCondition ref="A1:A29"/>
  </sortState>
  <tableColumns count="25">
    <tableColumn id="1" xr3:uid="{173B7694-AC4F-448F-AE9B-AF8A1B6CF15E}" name="NPID"/>
    <tableColumn id="2" xr3:uid="{B4AFAB4A-6882-41B3-8AA5-4A8C9B388892}" name="Zeta Potential"/>
    <tableColumn id="3" xr3:uid="{0324E036-7D0E-48DC-8A43-D550C12B4897}" name="Core Material" dataDxfId="8"/>
    <tableColumn id="4" xr3:uid="{3F29D6E2-9845-4948-8891-04A03EAC89B5}" name="Ligands"/>
    <tableColumn id="17" xr3:uid="{A0534AD9-1A91-47E4-A89B-FB11C3D951A3}" name="Ligand_Carboxylate" dataDxfId="7">
      <calculatedColumnFormula>COUNTIF(Table1[[#This Row],[Ligands]],"*Carboxylate*")</calculatedColumnFormula>
    </tableColumn>
    <tableColumn id="20" xr3:uid="{E949EFF6-761D-43CE-87F9-CC8CCB69266E}" name="Ligand_BSA" dataDxfId="6">
      <calculatedColumnFormula>COUNTIF(Table1[[#This Row],[Ligands]],"*BSA*")</calculatedColumnFormula>
    </tableColumn>
    <tableColumn id="19" xr3:uid="{A0803517-4405-4771-B131-80D7B75E1518}" name="Ligand_Amine" dataDxfId="5">
      <calculatedColumnFormula>COUNTIF(Table1[[#This Row],[Ligands]],"*Amine*")</calculatedColumnFormula>
    </tableColumn>
    <tableColumn id="18" xr3:uid="{0D9B7459-6633-467C-9BBC-509640B8A89D}" name="Ligand_Citrate" dataDxfId="4">
      <calculatedColumnFormula>COUNTIF(Table1[[#This Row],[Ligands]],"*Citrate*")</calculatedColumnFormula>
    </tableColumn>
    <tableColumn id="21" xr3:uid="{7AB68356-CA56-40FF-94C2-FB0EAA427C68}" name="Ligand_PEG" dataDxfId="3">
      <calculatedColumnFormula>COUNTIF(Table1[[#This Row],[Ligands]],"*PEG*")</calculatedColumnFormula>
    </tableColumn>
    <tableColumn id="22" xr3:uid="{BE258B69-EFF1-403A-A75A-874C70F00F1A}" name="Ligand_PEI" dataDxfId="2">
      <calculatedColumnFormula>COUNTIF(Table1[[#This Row],[Ligands]],"*PEI*")</calculatedColumnFormula>
    </tableColumn>
    <tableColumn id="23" xr3:uid="{0F9F3DB6-799B-4B66-A7CB-9355AEC3E1A2}" name="Ligand_PVP" dataDxfId="1">
      <calculatedColumnFormula>COUNTIF(Table1[[#This Row],[Ligands]],"*PVP*")</calculatedColumnFormula>
    </tableColumn>
    <tableColumn id="24" xr3:uid="{80B4F852-5DA8-476B-B843-DB85C2C71284}" name="Ligand_Au" dataDxfId="0">
      <calculatedColumnFormula>COUNTIF(Table1[[#This Row],[Ligands]],"*Au*")</calculatedColumnFormula>
    </tableColumn>
    <tableColumn id="5" xr3:uid="{DA9025AD-096C-4925-8F35-2567A1945ABB}" name="Surface_Ligand"/>
    <tableColumn id="6" xr3:uid="{B07F2DCB-7162-4884-AF42-413E4C5C9A70}" name="Dtem"/>
    <tableColumn id="7" xr3:uid="{6D72242B-4250-44D2-A643-C9E30E7E6259}" name="Dh_core"/>
    <tableColumn id="8" xr3:uid="{64DEA1B6-3494-4A4C-9E99-737D17B9DADB}" name="Dh_functionalized"/>
    <tableColumn id="9" xr3:uid="{546409C4-E99C-4804-9742-95397F967656}" name="Shaken"/>
    <tableColumn id="10" xr3:uid="{3F74D121-1814-44F4-A42C-2BB996DE1C27}" name="Centrifuged"/>
    <tableColumn id="11" xr3:uid="{1E5D7E63-DC81-492E-BE1D-5F4CFE24426F}" name="Protein Source"/>
    <tableColumn id="12" xr3:uid="{E3E250E7-C44D-404F-ACBB-563A0C50246A}" name="NP_incubation Concentration (mg/mL)"/>
    <tableColumn id="13" xr3:uid="{12C54116-DC07-4A62-B593-22B0D11006CC}" name="Incubation Concentration (mg/ml)"/>
    <tableColumn id="26" xr3:uid="{3AEB3E39-0134-4C8F-9F5A-FAB3F8D3AB70}" name="Corona_Concentration (ug/mg)"/>
    <tableColumn id="14" xr3:uid="{0D9B1FA5-AEE0-443C-A486-9F058B268244}" name="Incubation Time (minutes)"/>
    <tableColumn id="15" xr3:uid="{897FC025-BFAE-4349-B965-074E680D9617}" name="Temperature"/>
    <tableColumn id="16" xr3:uid="{2E2BF4C1-EA9E-40CB-8C6A-16F39B07E599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3B0A-7305-43B0-9C03-61303B4AF43A}">
  <dimension ref="A1:F51"/>
  <sheetViews>
    <sheetView workbookViewId="0">
      <selection activeCell="E1" sqref="E1"/>
    </sheetView>
  </sheetViews>
  <sheetFormatPr defaultRowHeight="15" x14ac:dyDescent="0.25"/>
  <cols>
    <col min="3" max="3" width="17.85546875" customWidth="1"/>
    <col min="4" max="6" width="35.85546875" customWidth="1"/>
  </cols>
  <sheetData>
    <row r="1" spans="1:6" x14ac:dyDescent="0.25">
      <c r="A1" t="s">
        <v>34</v>
      </c>
      <c r="B1" t="s">
        <v>0</v>
      </c>
      <c r="C1" t="s">
        <v>89</v>
      </c>
      <c r="D1" t="s">
        <v>19</v>
      </c>
      <c r="E1" t="s">
        <v>109</v>
      </c>
      <c r="F1" t="s">
        <v>60</v>
      </c>
    </row>
    <row r="2" spans="1:6" x14ac:dyDescent="0.25">
      <c r="A2">
        <v>1</v>
      </c>
      <c r="B2">
        <v>1</v>
      </c>
      <c r="C2">
        <v>76</v>
      </c>
      <c r="D2" t="s">
        <v>20</v>
      </c>
      <c r="E2">
        <v>0</v>
      </c>
      <c r="F2" s="12">
        <v>67501</v>
      </c>
    </row>
    <row r="3" spans="1:6" x14ac:dyDescent="0.25">
      <c r="A3">
        <v>2</v>
      </c>
      <c r="B3">
        <v>1</v>
      </c>
      <c r="C3">
        <v>77</v>
      </c>
      <c r="D3" t="s">
        <v>20</v>
      </c>
      <c r="E3">
        <v>0</v>
      </c>
      <c r="F3" s="13">
        <v>67502</v>
      </c>
    </row>
    <row r="4" spans="1:6" x14ac:dyDescent="0.25">
      <c r="A4">
        <v>3</v>
      </c>
      <c r="B4">
        <v>1</v>
      </c>
      <c r="C4">
        <v>78</v>
      </c>
      <c r="D4" t="s">
        <v>20</v>
      </c>
      <c r="E4">
        <v>0</v>
      </c>
      <c r="F4" s="12">
        <v>67503</v>
      </c>
    </row>
    <row r="5" spans="1:6" x14ac:dyDescent="0.25">
      <c r="A5">
        <v>4</v>
      </c>
      <c r="B5">
        <v>5</v>
      </c>
      <c r="C5">
        <v>83</v>
      </c>
      <c r="D5" t="s">
        <v>21</v>
      </c>
      <c r="E5">
        <v>1</v>
      </c>
      <c r="F5" s="14">
        <v>71435</v>
      </c>
    </row>
    <row r="6" spans="1:6" x14ac:dyDescent="0.25">
      <c r="A6">
        <v>5</v>
      </c>
      <c r="B6">
        <v>2</v>
      </c>
      <c r="C6">
        <v>84</v>
      </c>
      <c r="D6" t="s">
        <v>22</v>
      </c>
      <c r="E6">
        <v>1</v>
      </c>
      <c r="F6" s="14">
        <v>71438</v>
      </c>
    </row>
    <row r="7" spans="1:6" x14ac:dyDescent="0.25">
      <c r="A7">
        <v>6</v>
      </c>
      <c r="B7">
        <v>4</v>
      </c>
      <c r="C7">
        <v>85</v>
      </c>
      <c r="D7" t="s">
        <v>23</v>
      </c>
      <c r="E7">
        <v>1</v>
      </c>
      <c r="F7" s="14">
        <v>71441</v>
      </c>
    </row>
    <row r="8" spans="1:6" x14ac:dyDescent="0.25">
      <c r="A8">
        <v>7</v>
      </c>
      <c r="B8">
        <v>6</v>
      </c>
      <c r="C8">
        <v>60</v>
      </c>
      <c r="D8" t="s">
        <v>28</v>
      </c>
      <c r="E8">
        <v>2</v>
      </c>
      <c r="F8" s="12">
        <v>72281</v>
      </c>
    </row>
    <row r="9" spans="1:6" x14ac:dyDescent="0.25">
      <c r="A9">
        <v>8</v>
      </c>
      <c r="B9">
        <v>6</v>
      </c>
      <c r="C9">
        <v>61</v>
      </c>
      <c r="D9" t="s">
        <v>28</v>
      </c>
      <c r="E9">
        <v>2</v>
      </c>
      <c r="F9" s="13">
        <v>72282</v>
      </c>
    </row>
    <row r="10" spans="1:6" x14ac:dyDescent="0.25">
      <c r="A10">
        <v>9</v>
      </c>
      <c r="B10">
        <v>6</v>
      </c>
      <c r="C10">
        <v>62</v>
      </c>
      <c r="D10" t="s">
        <v>28</v>
      </c>
      <c r="E10">
        <v>2</v>
      </c>
      <c r="F10" s="12">
        <v>72283</v>
      </c>
    </row>
    <row r="11" spans="1:6" x14ac:dyDescent="0.25">
      <c r="A11">
        <v>10</v>
      </c>
      <c r="B11">
        <v>7</v>
      </c>
      <c r="C11">
        <v>57</v>
      </c>
      <c r="D11" t="s">
        <v>29</v>
      </c>
      <c r="E11">
        <v>2</v>
      </c>
      <c r="F11" s="13">
        <v>72278</v>
      </c>
    </row>
    <row r="12" spans="1:6" x14ac:dyDescent="0.25">
      <c r="A12">
        <v>11</v>
      </c>
      <c r="B12">
        <v>7</v>
      </c>
      <c r="C12">
        <v>58</v>
      </c>
      <c r="D12" t="s">
        <v>29</v>
      </c>
      <c r="E12">
        <v>2</v>
      </c>
      <c r="F12" s="12">
        <v>72279</v>
      </c>
    </row>
    <row r="13" spans="1:6" x14ac:dyDescent="0.25">
      <c r="A13">
        <v>12</v>
      </c>
      <c r="B13">
        <v>7</v>
      </c>
      <c r="C13">
        <v>59</v>
      </c>
      <c r="D13" t="s">
        <v>29</v>
      </c>
      <c r="E13">
        <v>2</v>
      </c>
      <c r="F13" s="13">
        <v>72280</v>
      </c>
    </row>
    <row r="14" spans="1:6" x14ac:dyDescent="0.25">
      <c r="A14">
        <v>13</v>
      </c>
      <c r="B14">
        <v>8</v>
      </c>
      <c r="C14">
        <v>54</v>
      </c>
      <c r="D14" t="s">
        <v>30</v>
      </c>
      <c r="E14">
        <v>2</v>
      </c>
      <c r="F14" s="12">
        <v>72275</v>
      </c>
    </row>
    <row r="15" spans="1:6" x14ac:dyDescent="0.25">
      <c r="A15">
        <v>14</v>
      </c>
      <c r="B15">
        <v>8</v>
      </c>
      <c r="C15">
        <v>55</v>
      </c>
      <c r="D15" t="s">
        <v>30</v>
      </c>
      <c r="E15">
        <v>2</v>
      </c>
      <c r="F15" s="13">
        <v>72276</v>
      </c>
    </row>
    <row r="16" spans="1:6" x14ac:dyDescent="0.25">
      <c r="A16">
        <v>15</v>
      </c>
      <c r="B16">
        <v>8</v>
      </c>
      <c r="C16">
        <v>56</v>
      </c>
      <c r="D16" t="s">
        <v>30</v>
      </c>
      <c r="E16">
        <v>2</v>
      </c>
      <c r="F16" s="12">
        <v>72277</v>
      </c>
    </row>
    <row r="17" spans="1:6" x14ac:dyDescent="0.25">
      <c r="A17">
        <v>16</v>
      </c>
      <c r="B17">
        <v>9</v>
      </c>
      <c r="C17">
        <v>66</v>
      </c>
      <c r="D17" t="s">
        <v>33</v>
      </c>
      <c r="E17">
        <v>2</v>
      </c>
      <c r="F17" s="12">
        <v>72287</v>
      </c>
    </row>
    <row r="18" spans="1:6" x14ac:dyDescent="0.25">
      <c r="A18">
        <v>17</v>
      </c>
      <c r="B18" s="7">
        <v>10</v>
      </c>
      <c r="C18" s="3">
        <v>31</v>
      </c>
      <c r="D18" s="10" t="s">
        <v>35</v>
      </c>
      <c r="E18" s="21">
        <v>3</v>
      </c>
      <c r="F18" s="15">
        <v>101054</v>
      </c>
    </row>
    <row r="19" spans="1:6" x14ac:dyDescent="0.25">
      <c r="A19">
        <v>18</v>
      </c>
      <c r="B19" s="5">
        <v>11</v>
      </c>
      <c r="C19" s="2">
        <v>32</v>
      </c>
      <c r="D19" s="11" t="s">
        <v>36</v>
      </c>
      <c r="E19" s="21">
        <v>3</v>
      </c>
      <c r="F19" s="16">
        <v>101055</v>
      </c>
    </row>
    <row r="20" spans="1:6" x14ac:dyDescent="0.25">
      <c r="A20">
        <v>19</v>
      </c>
      <c r="B20" s="7">
        <v>12</v>
      </c>
      <c r="C20" s="3">
        <v>33</v>
      </c>
      <c r="D20" s="10" t="s">
        <v>37</v>
      </c>
      <c r="E20" s="21">
        <v>3</v>
      </c>
      <c r="F20" s="15">
        <v>101056</v>
      </c>
    </row>
    <row r="21" spans="1:6" x14ac:dyDescent="0.25">
      <c r="A21">
        <v>20</v>
      </c>
      <c r="B21" s="5">
        <v>13</v>
      </c>
      <c r="C21" s="2">
        <v>34</v>
      </c>
      <c r="D21" s="11" t="s">
        <v>38</v>
      </c>
      <c r="E21" s="21">
        <v>3</v>
      </c>
      <c r="F21" s="16">
        <v>101057</v>
      </c>
    </row>
    <row r="22" spans="1:6" x14ac:dyDescent="0.25">
      <c r="A22">
        <v>21</v>
      </c>
      <c r="B22" s="7">
        <v>14</v>
      </c>
      <c r="C22" s="3">
        <v>35</v>
      </c>
      <c r="D22" s="10" t="s">
        <v>39</v>
      </c>
      <c r="E22" s="21">
        <v>3</v>
      </c>
      <c r="F22" s="15">
        <v>101058</v>
      </c>
    </row>
    <row r="23" spans="1:6" x14ac:dyDescent="0.25">
      <c r="A23">
        <v>22</v>
      </c>
      <c r="B23" s="5">
        <v>15</v>
      </c>
      <c r="C23" s="2">
        <v>36</v>
      </c>
      <c r="D23" s="11" t="s">
        <v>40</v>
      </c>
      <c r="E23" s="21">
        <v>3</v>
      </c>
      <c r="F23" s="16">
        <v>101059</v>
      </c>
    </row>
    <row r="24" spans="1:6" x14ac:dyDescent="0.25">
      <c r="A24">
        <v>23</v>
      </c>
      <c r="B24" s="7">
        <v>16</v>
      </c>
      <c r="C24" s="3">
        <v>37</v>
      </c>
      <c r="D24" s="10" t="s">
        <v>41</v>
      </c>
      <c r="E24" s="21">
        <v>3</v>
      </c>
      <c r="F24" s="15">
        <v>101060</v>
      </c>
    </row>
    <row r="25" spans="1:6" x14ac:dyDescent="0.25">
      <c r="A25">
        <v>24</v>
      </c>
      <c r="B25" s="5">
        <v>17</v>
      </c>
      <c r="C25" s="2">
        <v>38</v>
      </c>
      <c r="D25" s="11" t="s">
        <v>42</v>
      </c>
      <c r="E25" s="21">
        <v>3</v>
      </c>
      <c r="F25" s="16">
        <v>101061</v>
      </c>
    </row>
    <row r="26" spans="1:6" x14ac:dyDescent="0.25">
      <c r="A26">
        <v>25</v>
      </c>
      <c r="B26" s="7">
        <v>18</v>
      </c>
      <c r="C26" s="3">
        <v>39</v>
      </c>
      <c r="D26" s="10" t="s">
        <v>43</v>
      </c>
      <c r="E26" s="21">
        <v>3</v>
      </c>
      <c r="F26" s="15">
        <v>101062</v>
      </c>
    </row>
    <row r="27" spans="1:6" x14ac:dyDescent="0.25">
      <c r="A27">
        <v>26</v>
      </c>
      <c r="B27" s="5">
        <v>19</v>
      </c>
      <c r="C27" s="2">
        <v>40</v>
      </c>
      <c r="D27" s="11" t="s">
        <v>44</v>
      </c>
      <c r="E27" s="21">
        <v>3</v>
      </c>
      <c r="F27" s="16">
        <v>101063</v>
      </c>
    </row>
    <row r="28" spans="1:6" x14ac:dyDescent="0.25">
      <c r="A28">
        <v>27</v>
      </c>
      <c r="B28" s="7">
        <v>20</v>
      </c>
      <c r="C28" s="3">
        <v>41</v>
      </c>
      <c r="D28" s="10" t="s">
        <v>45</v>
      </c>
      <c r="E28" s="21">
        <v>3</v>
      </c>
      <c r="F28" s="15">
        <v>101064</v>
      </c>
    </row>
    <row r="29" spans="1:6" x14ac:dyDescent="0.25">
      <c r="A29">
        <v>28</v>
      </c>
      <c r="B29" s="5">
        <v>21</v>
      </c>
      <c r="C29" s="2">
        <v>42</v>
      </c>
      <c r="D29" s="11" t="s">
        <v>46</v>
      </c>
      <c r="E29" s="21">
        <v>3</v>
      </c>
      <c r="F29" s="16">
        <v>101065</v>
      </c>
    </row>
    <row r="30" spans="1:6" x14ac:dyDescent="0.25">
      <c r="A30">
        <v>29</v>
      </c>
      <c r="B30" s="7">
        <v>22</v>
      </c>
      <c r="C30" s="3">
        <v>43</v>
      </c>
      <c r="D30" s="10" t="s">
        <v>47</v>
      </c>
      <c r="E30" s="21">
        <v>3</v>
      </c>
      <c r="F30" s="15">
        <v>101066</v>
      </c>
    </row>
    <row r="31" spans="1:6" x14ac:dyDescent="0.25">
      <c r="A31">
        <v>30</v>
      </c>
      <c r="B31" s="5">
        <v>23</v>
      </c>
      <c r="C31" s="2">
        <v>44</v>
      </c>
      <c r="D31" s="11" t="s">
        <v>48</v>
      </c>
      <c r="E31" s="21">
        <v>3</v>
      </c>
      <c r="F31" s="16">
        <v>101067</v>
      </c>
    </row>
    <row r="32" spans="1:6" x14ac:dyDescent="0.25">
      <c r="A32">
        <v>31</v>
      </c>
      <c r="B32" s="7">
        <v>24</v>
      </c>
      <c r="C32" s="3">
        <v>45</v>
      </c>
      <c r="D32" s="10" t="s">
        <v>49</v>
      </c>
      <c r="E32" s="21">
        <v>3</v>
      </c>
      <c r="F32" s="15">
        <v>101068</v>
      </c>
    </row>
    <row r="33" spans="1:6" x14ac:dyDescent="0.25">
      <c r="A33">
        <v>32</v>
      </c>
      <c r="B33" s="5">
        <v>25</v>
      </c>
      <c r="C33" s="2">
        <v>46</v>
      </c>
      <c r="D33" s="11" t="s">
        <v>50</v>
      </c>
      <c r="E33" s="21">
        <v>3</v>
      </c>
      <c r="F33" s="16">
        <v>101069</v>
      </c>
    </row>
    <row r="34" spans="1:6" x14ac:dyDescent="0.25">
      <c r="A34">
        <v>33</v>
      </c>
      <c r="B34" s="7">
        <v>26</v>
      </c>
      <c r="C34" s="3">
        <v>47</v>
      </c>
      <c r="D34" s="10" t="s">
        <v>51</v>
      </c>
      <c r="E34" s="21">
        <v>3</v>
      </c>
      <c r="F34" s="15">
        <v>101070</v>
      </c>
    </row>
    <row r="35" spans="1:6" x14ac:dyDescent="0.25">
      <c r="A35">
        <v>34</v>
      </c>
      <c r="B35" s="5">
        <v>27</v>
      </c>
      <c r="C35" s="2">
        <v>48</v>
      </c>
      <c r="D35" s="11" t="s">
        <v>52</v>
      </c>
      <c r="E35" s="21">
        <v>3</v>
      </c>
      <c r="F35" s="16">
        <v>101071</v>
      </c>
    </row>
    <row r="36" spans="1:6" x14ac:dyDescent="0.25">
      <c r="A36">
        <v>35</v>
      </c>
      <c r="B36" s="9">
        <v>27</v>
      </c>
      <c r="C36">
        <v>49</v>
      </c>
      <c r="D36" s="10" t="s">
        <v>61</v>
      </c>
      <c r="E36" s="21">
        <v>3</v>
      </c>
      <c r="F36" s="15">
        <v>101072</v>
      </c>
    </row>
    <row r="37" spans="1:6" x14ac:dyDescent="0.25">
      <c r="A37">
        <v>36</v>
      </c>
      <c r="B37">
        <v>1</v>
      </c>
      <c r="C37">
        <v>79</v>
      </c>
      <c r="D37" s="2" t="s">
        <v>62</v>
      </c>
      <c r="E37" s="2">
        <v>4</v>
      </c>
      <c r="F37" s="13">
        <v>67504</v>
      </c>
    </row>
    <row r="38" spans="1:6" x14ac:dyDescent="0.25">
      <c r="A38">
        <v>37</v>
      </c>
      <c r="B38">
        <v>1</v>
      </c>
      <c r="C38">
        <v>80</v>
      </c>
      <c r="D38" s="3" t="s">
        <v>67</v>
      </c>
      <c r="E38" s="2">
        <v>4</v>
      </c>
      <c r="F38" s="12">
        <v>67505</v>
      </c>
    </row>
    <row r="39" spans="1:6" x14ac:dyDescent="0.25">
      <c r="A39">
        <v>38</v>
      </c>
      <c r="B39">
        <v>1</v>
      </c>
      <c r="C39">
        <v>81</v>
      </c>
      <c r="D39" s="2" t="s">
        <v>68</v>
      </c>
      <c r="E39" s="2">
        <v>4</v>
      </c>
      <c r="F39" s="13">
        <v>67506</v>
      </c>
    </row>
    <row r="40" spans="1:6" x14ac:dyDescent="0.25">
      <c r="A40">
        <v>39</v>
      </c>
      <c r="B40" s="7">
        <v>28</v>
      </c>
      <c r="C40" s="3">
        <v>68</v>
      </c>
      <c r="D40" s="8" t="s">
        <v>63</v>
      </c>
      <c r="E40" s="3">
        <v>5</v>
      </c>
      <c r="F40" s="12">
        <v>68393</v>
      </c>
    </row>
    <row r="41" spans="1:6" x14ac:dyDescent="0.25">
      <c r="A41">
        <v>40</v>
      </c>
      <c r="B41" s="5">
        <v>29</v>
      </c>
      <c r="C41" s="2">
        <v>70</v>
      </c>
      <c r="D41" s="6" t="s">
        <v>64</v>
      </c>
      <c r="E41" s="3">
        <v>5</v>
      </c>
      <c r="F41" s="12">
        <v>68395</v>
      </c>
    </row>
    <row r="42" spans="1:6" x14ac:dyDescent="0.25">
      <c r="A42">
        <v>41</v>
      </c>
      <c r="B42" s="7">
        <v>30</v>
      </c>
      <c r="C42" s="3">
        <v>71</v>
      </c>
      <c r="D42" s="8" t="s">
        <v>65</v>
      </c>
      <c r="E42" s="3">
        <v>5</v>
      </c>
      <c r="F42" s="13">
        <v>68396</v>
      </c>
    </row>
    <row r="43" spans="1:6" ht="15.75" thickBot="1" x14ac:dyDescent="0.3">
      <c r="A43">
        <v>42</v>
      </c>
      <c r="B43" s="5">
        <v>31</v>
      </c>
      <c r="C43" s="2">
        <v>72</v>
      </c>
      <c r="D43" s="6" t="s">
        <v>66</v>
      </c>
      <c r="E43" s="3">
        <v>5</v>
      </c>
      <c r="F43" s="12">
        <v>68397</v>
      </c>
    </row>
    <row r="44" spans="1:6" ht="15.75" thickBot="1" x14ac:dyDescent="0.3">
      <c r="A44">
        <v>43</v>
      </c>
      <c r="B44" s="5">
        <v>33</v>
      </c>
      <c r="C44" s="4" t="s">
        <v>82</v>
      </c>
      <c r="D44" s="17" t="s">
        <v>69</v>
      </c>
      <c r="E44" s="20">
        <v>6</v>
      </c>
      <c r="F44" s="13">
        <v>65143</v>
      </c>
    </row>
    <row r="45" spans="1:6" ht="15.75" thickBot="1" x14ac:dyDescent="0.3">
      <c r="A45">
        <v>44</v>
      </c>
      <c r="B45" s="7">
        <v>34</v>
      </c>
      <c r="C45" t="s">
        <v>83</v>
      </c>
      <c r="D45" s="18" t="s">
        <v>70</v>
      </c>
      <c r="E45" s="20">
        <v>6</v>
      </c>
      <c r="F45" s="12">
        <v>65141</v>
      </c>
    </row>
    <row r="46" spans="1:6" ht="15.75" thickBot="1" x14ac:dyDescent="0.3">
      <c r="A46">
        <v>45</v>
      </c>
      <c r="B46" s="5">
        <v>35</v>
      </c>
      <c r="C46" s="4" t="s">
        <v>84</v>
      </c>
      <c r="D46" s="17" t="s">
        <v>71</v>
      </c>
      <c r="E46" s="20">
        <v>6</v>
      </c>
      <c r="F46" s="13">
        <v>65142</v>
      </c>
    </row>
    <row r="47" spans="1:6" ht="15.75" thickBot="1" x14ac:dyDescent="0.3">
      <c r="A47">
        <v>46</v>
      </c>
      <c r="B47" s="7">
        <v>36</v>
      </c>
      <c r="C47" t="s">
        <v>85</v>
      </c>
      <c r="D47" s="18" t="s">
        <v>72</v>
      </c>
      <c r="E47" s="20">
        <v>6</v>
      </c>
      <c r="F47" s="12">
        <v>65140</v>
      </c>
    </row>
    <row r="48" spans="1:6" ht="15.75" thickBot="1" x14ac:dyDescent="0.3">
      <c r="A48">
        <v>47</v>
      </c>
      <c r="B48" s="7">
        <v>30</v>
      </c>
      <c r="C48" t="s">
        <v>86</v>
      </c>
      <c r="D48" s="17" t="s">
        <v>73</v>
      </c>
      <c r="E48" s="20">
        <v>6</v>
      </c>
      <c r="F48" s="13">
        <v>65139</v>
      </c>
    </row>
    <row r="49" spans="1:6" ht="15.75" thickBot="1" x14ac:dyDescent="0.3">
      <c r="A49">
        <v>48</v>
      </c>
      <c r="B49">
        <v>32</v>
      </c>
      <c r="C49" t="s">
        <v>87</v>
      </c>
      <c r="D49" s="18" t="s">
        <v>74</v>
      </c>
      <c r="E49" s="20">
        <v>6</v>
      </c>
      <c r="F49" s="12">
        <v>65137</v>
      </c>
    </row>
    <row r="50" spans="1:6" ht="15.75" thickBot="1" x14ac:dyDescent="0.3">
      <c r="A50">
        <v>49</v>
      </c>
      <c r="B50" s="7">
        <v>28</v>
      </c>
      <c r="C50" t="s">
        <v>88</v>
      </c>
      <c r="D50" s="17" t="s">
        <v>75</v>
      </c>
      <c r="E50" s="20">
        <v>6</v>
      </c>
      <c r="F50" s="13">
        <v>65138</v>
      </c>
    </row>
    <row r="51" spans="1:6" ht="15.75" thickBot="1" x14ac:dyDescent="0.3">
      <c r="A51">
        <v>50</v>
      </c>
      <c r="B51">
        <v>1</v>
      </c>
      <c r="C51">
        <v>10</v>
      </c>
      <c r="D51" s="18" t="s">
        <v>76</v>
      </c>
      <c r="E51" s="20">
        <v>6</v>
      </c>
      <c r="F51" s="12">
        <v>65136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506C-18F9-4EF7-A2FE-9BAF44A578A1}">
  <dimension ref="A1:Y37"/>
  <sheetViews>
    <sheetView tabSelected="1" workbookViewId="0">
      <selection activeCell="V4" sqref="V4"/>
    </sheetView>
  </sheetViews>
  <sheetFormatPr defaultRowHeight="15" x14ac:dyDescent="0.25"/>
  <cols>
    <col min="2" max="2" width="15.5703125" customWidth="1"/>
    <col min="3" max="3" width="15.28515625" customWidth="1"/>
    <col min="4" max="4" width="23.85546875" customWidth="1"/>
    <col min="5" max="12" width="15" hidden="1" customWidth="1"/>
    <col min="13" max="13" width="19.140625" customWidth="1"/>
    <col min="14" max="14" width="10.42578125" customWidth="1"/>
    <col min="15" max="15" width="19.28515625" customWidth="1"/>
    <col min="16" max="16" width="8.140625" customWidth="1"/>
    <col min="17" max="17" width="13.7109375" hidden="1" customWidth="1"/>
    <col min="18" max="18" width="16.140625" hidden="1" customWidth="1"/>
    <col min="19" max="19" width="16" hidden="1" customWidth="1"/>
    <col min="20" max="20" width="34.5703125" hidden="1" customWidth="1"/>
    <col min="21" max="21" width="28.5703125" hidden="1" customWidth="1"/>
    <col min="22" max="22" width="28.5703125" customWidth="1"/>
    <col min="23" max="23" width="26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90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92</v>
      </c>
      <c r="N1" t="s">
        <v>3</v>
      </c>
      <c r="O1" t="s">
        <v>58</v>
      </c>
      <c r="P1" t="s">
        <v>59</v>
      </c>
      <c r="Q1" t="s">
        <v>4</v>
      </c>
      <c r="R1" t="s">
        <v>5</v>
      </c>
      <c r="S1" t="s">
        <v>54</v>
      </c>
      <c r="T1" t="s">
        <v>32</v>
      </c>
      <c r="U1" t="s">
        <v>6</v>
      </c>
      <c r="V1" t="s">
        <v>110</v>
      </c>
      <c r="W1" t="s">
        <v>7</v>
      </c>
      <c r="X1" t="s">
        <v>8</v>
      </c>
      <c r="Y1" t="s">
        <v>12</v>
      </c>
    </row>
    <row r="2" spans="1:25" x14ac:dyDescent="0.25">
      <c r="A2">
        <v>1</v>
      </c>
      <c r="B2">
        <v>-38</v>
      </c>
      <c r="C2" t="s">
        <v>9</v>
      </c>
      <c r="D2" t="s">
        <v>10</v>
      </c>
      <c r="E2">
        <f>COUNTIF(Table1[[#This Row],[Ligands]],"*Carboxylate*")</f>
        <v>1</v>
      </c>
      <c r="F2">
        <f>COUNTIF(Table1[[#This Row],[Ligands]],"*BSA*")</f>
        <v>1</v>
      </c>
      <c r="G2">
        <f>COUNTIF(Table1[[#This Row],[Ligands]],"*Amine*")</f>
        <v>0</v>
      </c>
      <c r="H2">
        <f>COUNTIF(Table1[[#This Row],[Ligands]],"*Citrate*")</f>
        <v>0</v>
      </c>
      <c r="I2">
        <f>COUNTIF(Table1[[#This Row],[Ligands]],"*PEG*")</f>
        <v>0</v>
      </c>
      <c r="J2">
        <f>COUNTIF(Table1[[#This Row],[Ligands]],"*PEI*")</f>
        <v>0</v>
      </c>
      <c r="K2">
        <f>COUNTIF(Table1[[#This Row],[Ligands]],"*PVP*")</f>
        <v>0</v>
      </c>
      <c r="L2">
        <f>COUNTIF(Table1[[#This Row],[Ligands]],"*Au*")</f>
        <v>0</v>
      </c>
      <c r="M2" t="s">
        <v>10</v>
      </c>
      <c r="N2">
        <v>100</v>
      </c>
      <c r="O2">
        <v>230</v>
      </c>
      <c r="P2">
        <v>230</v>
      </c>
      <c r="Q2">
        <v>1</v>
      </c>
      <c r="R2">
        <v>0</v>
      </c>
      <c r="S2" t="s">
        <v>53</v>
      </c>
      <c r="T2">
        <v>3.2</v>
      </c>
      <c r="U2">
        <v>4</v>
      </c>
      <c r="W2">
        <v>30</v>
      </c>
      <c r="X2">
        <v>25</v>
      </c>
      <c r="Y2" t="s">
        <v>13</v>
      </c>
    </row>
    <row r="3" spans="1:25" x14ac:dyDescent="0.25">
      <c r="A3">
        <v>2</v>
      </c>
      <c r="B3">
        <v>100</v>
      </c>
      <c r="C3" t="s">
        <v>11</v>
      </c>
      <c r="D3" t="s">
        <v>18</v>
      </c>
      <c r="E3">
        <f>COUNTIF(Table1[[#This Row],[Ligands]],"*Carboxylate*")</f>
        <v>0</v>
      </c>
      <c r="F3">
        <f>COUNTIF(Table1[[#This Row],[Ligands]],"*BSA*")</f>
        <v>0</v>
      </c>
      <c r="G3">
        <f>COUNTIF(Table1[[#This Row],[Ligands]],"*Amine*")</f>
        <v>1</v>
      </c>
      <c r="H3">
        <f>COUNTIF(Table1[[#This Row],[Ligands]],"*Citrate*")</f>
        <v>0</v>
      </c>
      <c r="I3">
        <f>COUNTIF(Table1[[#This Row],[Ligands]],"*PEG*")</f>
        <v>0</v>
      </c>
      <c r="J3">
        <f>COUNTIF(Table1[[#This Row],[Ligands]],"*PEI*")</f>
        <v>0</v>
      </c>
      <c r="K3">
        <f>COUNTIF(Table1[[#This Row],[Ligands]],"*PVP*")</f>
        <v>0</v>
      </c>
      <c r="L3">
        <f>COUNTIF(Table1[[#This Row],[Ligands]],"*Au*")</f>
        <v>0</v>
      </c>
      <c r="M3" t="s">
        <v>18</v>
      </c>
      <c r="N3" s="1">
        <v>188</v>
      </c>
      <c r="O3" s="1">
        <v>353.9</v>
      </c>
      <c r="P3" s="1">
        <v>353.9</v>
      </c>
      <c r="Q3">
        <v>0</v>
      </c>
      <c r="R3">
        <v>1</v>
      </c>
      <c r="S3" t="s">
        <v>53</v>
      </c>
      <c r="T3">
        <v>4</v>
      </c>
      <c r="U3">
        <v>4</v>
      </c>
      <c r="W3">
        <v>30</v>
      </c>
      <c r="X3">
        <v>25</v>
      </c>
      <c r="Y3" t="s">
        <v>14</v>
      </c>
    </row>
    <row r="4" spans="1:25" x14ac:dyDescent="0.25">
      <c r="A4">
        <v>3</v>
      </c>
      <c r="B4">
        <f>AVERAGE(-19,-26,-28)</f>
        <v>-24.333333333333332</v>
      </c>
      <c r="C4" t="s">
        <v>11</v>
      </c>
      <c r="D4" t="s">
        <v>18</v>
      </c>
      <c r="E4">
        <f>COUNTIF(Table1[[#This Row],[Ligands]],"*Carboxylate*")</f>
        <v>0</v>
      </c>
      <c r="F4">
        <f>COUNTIF(Table1[[#This Row],[Ligands]],"*BSA*")</f>
        <v>0</v>
      </c>
      <c r="G4">
        <f>COUNTIF(Table1[[#This Row],[Ligands]],"*Amine*")</f>
        <v>1</v>
      </c>
      <c r="H4">
        <f>COUNTIF(Table1[[#This Row],[Ligands]],"*Citrate*")</f>
        <v>0</v>
      </c>
      <c r="I4">
        <f>COUNTIF(Table1[[#This Row],[Ligands]],"*PEG*")</f>
        <v>0</v>
      </c>
      <c r="J4">
        <f>COUNTIF(Table1[[#This Row],[Ligands]],"*PEI*")</f>
        <v>0</v>
      </c>
      <c r="K4">
        <f>COUNTIF(Table1[[#This Row],[Ligands]],"*PVP*")</f>
        <v>0</v>
      </c>
      <c r="L4">
        <f>COUNTIF(Table1[[#This Row],[Ligands]],"*Au*")</f>
        <v>0</v>
      </c>
      <c r="M4" t="s">
        <v>18</v>
      </c>
      <c r="N4" s="1">
        <v>980</v>
      </c>
      <c r="O4" s="1">
        <v>1421</v>
      </c>
      <c r="P4" s="1">
        <v>1421</v>
      </c>
      <c r="Q4">
        <v>0</v>
      </c>
      <c r="R4">
        <v>1</v>
      </c>
      <c r="S4" t="s">
        <v>53</v>
      </c>
      <c r="T4">
        <v>4</v>
      </c>
      <c r="U4">
        <v>4</v>
      </c>
      <c r="W4">
        <v>30</v>
      </c>
      <c r="X4">
        <v>25</v>
      </c>
      <c r="Y4" t="s">
        <v>15</v>
      </c>
    </row>
    <row r="5" spans="1:25" x14ac:dyDescent="0.25">
      <c r="A5">
        <v>4</v>
      </c>
      <c r="B5">
        <f>AVERAGE(-19,-26,-28)</f>
        <v>-24.333333333333332</v>
      </c>
      <c r="C5" t="s">
        <v>11</v>
      </c>
      <c r="D5" t="s">
        <v>18</v>
      </c>
      <c r="E5">
        <f>COUNTIF(Table1[[#This Row],[Ligands]],"*Carboxylate*")</f>
        <v>0</v>
      </c>
      <c r="F5">
        <f>COUNTIF(Table1[[#This Row],[Ligands]],"*BSA*")</f>
        <v>0</v>
      </c>
      <c r="G5">
        <f>COUNTIF(Table1[[#This Row],[Ligands]],"*Amine*")</f>
        <v>1</v>
      </c>
      <c r="H5">
        <f>COUNTIF(Table1[[#This Row],[Ligands]],"*Citrate*")</f>
        <v>0</v>
      </c>
      <c r="I5">
        <f>COUNTIF(Table1[[#This Row],[Ligands]],"*PEG*")</f>
        <v>0</v>
      </c>
      <c r="J5">
        <f>COUNTIF(Table1[[#This Row],[Ligands]],"*PEI*")</f>
        <v>0</v>
      </c>
      <c r="K5">
        <f>COUNTIF(Table1[[#This Row],[Ligands]],"*PVP*")</f>
        <v>0</v>
      </c>
      <c r="L5">
        <f>COUNTIF(Table1[[#This Row],[Ligands]],"*Au*")</f>
        <v>0</v>
      </c>
      <c r="M5" t="s">
        <v>18</v>
      </c>
      <c r="N5" s="1">
        <v>1810</v>
      </c>
      <c r="O5" s="1">
        <v>2562</v>
      </c>
      <c r="P5" s="1">
        <v>2562</v>
      </c>
      <c r="Q5">
        <v>0</v>
      </c>
      <c r="R5">
        <v>1</v>
      </c>
      <c r="S5" t="s">
        <v>53</v>
      </c>
      <c r="T5">
        <v>4</v>
      </c>
      <c r="U5">
        <v>4</v>
      </c>
      <c r="W5">
        <v>30</v>
      </c>
      <c r="X5">
        <v>25</v>
      </c>
      <c r="Y5" t="s">
        <v>16</v>
      </c>
    </row>
    <row r="6" spans="1:25" x14ac:dyDescent="0.25">
      <c r="A6">
        <v>5</v>
      </c>
      <c r="B6">
        <v>9</v>
      </c>
      <c r="C6" t="s">
        <v>11</v>
      </c>
      <c r="D6" t="s">
        <v>18</v>
      </c>
      <c r="E6">
        <f>COUNTIF(Table1[[#This Row],[Ligands]],"*Carboxylate*")</f>
        <v>0</v>
      </c>
      <c r="F6">
        <f>COUNTIF(Table1[[#This Row],[Ligands]],"*BSA*")</f>
        <v>0</v>
      </c>
      <c r="G6">
        <f>COUNTIF(Table1[[#This Row],[Ligands]],"*Amine*")</f>
        <v>1</v>
      </c>
      <c r="H6">
        <f>COUNTIF(Table1[[#This Row],[Ligands]],"*Citrate*")</f>
        <v>0</v>
      </c>
      <c r="I6">
        <f>COUNTIF(Table1[[#This Row],[Ligands]],"*PEG*")</f>
        <v>0</v>
      </c>
      <c r="J6">
        <f>COUNTIF(Table1[[#This Row],[Ligands]],"*PEI*")</f>
        <v>0</v>
      </c>
      <c r="K6">
        <f>COUNTIF(Table1[[#This Row],[Ligands]],"*PVP*")</f>
        <v>0</v>
      </c>
      <c r="L6">
        <f>COUNTIF(Table1[[#This Row],[Ligands]],"*Au*")</f>
        <v>0</v>
      </c>
      <c r="M6" t="s">
        <v>18</v>
      </c>
      <c r="N6" s="1">
        <v>40.5</v>
      </c>
      <c r="O6" s="1">
        <v>2083</v>
      </c>
      <c r="P6" s="1">
        <v>2083</v>
      </c>
      <c r="Q6">
        <v>0</v>
      </c>
      <c r="R6">
        <v>1</v>
      </c>
      <c r="S6" t="s">
        <v>53</v>
      </c>
      <c r="T6">
        <v>4</v>
      </c>
      <c r="U6">
        <v>4</v>
      </c>
      <c r="W6">
        <v>30</v>
      </c>
      <c r="X6">
        <v>25</v>
      </c>
      <c r="Y6" t="s">
        <v>17</v>
      </c>
    </row>
    <row r="7" spans="1:25" x14ac:dyDescent="0.25">
      <c r="A7">
        <v>6</v>
      </c>
      <c r="B7">
        <v>-21</v>
      </c>
      <c r="C7" t="s">
        <v>25</v>
      </c>
      <c r="D7" t="s">
        <v>24</v>
      </c>
      <c r="E7">
        <f>COUNTIF(Table1[[#This Row],[Ligands]],"*Carboxylate*")</f>
        <v>0</v>
      </c>
      <c r="F7">
        <f>COUNTIF(Table1[[#This Row],[Ligands]],"*BSA*")</f>
        <v>0</v>
      </c>
      <c r="G7">
        <f>COUNTIF(Table1[[#This Row],[Ligands]],"*Amine*")</f>
        <v>0</v>
      </c>
      <c r="H7">
        <f>COUNTIF(Table1[[#This Row],[Ligands]],"*Citrate*")</f>
        <v>0</v>
      </c>
      <c r="I7">
        <f>COUNTIF(Table1[[#This Row],[Ligands]],"*PEG*")</f>
        <v>0</v>
      </c>
      <c r="J7">
        <f>COUNTIF(Table1[[#This Row],[Ligands]],"*PEI*")</f>
        <v>0</v>
      </c>
      <c r="K7">
        <f>COUNTIF(Table1[[#This Row],[Ligands]],"*PVP*")</f>
        <v>0</v>
      </c>
      <c r="L7">
        <f>COUNTIF(Table1[[#This Row],[Ligands]],"*Au*")</f>
        <v>0</v>
      </c>
      <c r="M7" t="s">
        <v>24</v>
      </c>
      <c r="N7">
        <v>378</v>
      </c>
      <c r="O7">
        <v>410</v>
      </c>
      <c r="P7">
        <v>410</v>
      </c>
      <c r="Q7">
        <v>1</v>
      </c>
      <c r="R7">
        <v>1</v>
      </c>
      <c r="S7" t="s">
        <v>55</v>
      </c>
      <c r="T7">
        <v>62.5</v>
      </c>
      <c r="U7">
        <v>0.2</v>
      </c>
      <c r="W7">
        <v>60</v>
      </c>
      <c r="X7">
        <v>25</v>
      </c>
      <c r="Y7" t="s">
        <v>25</v>
      </c>
    </row>
    <row r="8" spans="1:25" x14ac:dyDescent="0.25">
      <c r="A8">
        <v>7</v>
      </c>
      <c r="B8">
        <v>-52</v>
      </c>
      <c r="C8" t="s">
        <v>26</v>
      </c>
      <c r="D8" t="s">
        <v>24</v>
      </c>
      <c r="E8">
        <f>COUNTIF(Table1[[#This Row],[Ligands]],"*Carboxylate*")</f>
        <v>0</v>
      </c>
      <c r="F8">
        <f>COUNTIF(Table1[[#This Row],[Ligands]],"*BSA*")</f>
        <v>0</v>
      </c>
      <c r="G8">
        <f>COUNTIF(Table1[[#This Row],[Ligands]],"*Amine*")</f>
        <v>0</v>
      </c>
      <c r="H8">
        <f>COUNTIF(Table1[[#This Row],[Ligands]],"*Citrate*")</f>
        <v>0</v>
      </c>
      <c r="I8">
        <f>COUNTIF(Table1[[#This Row],[Ligands]],"*PEG*")</f>
        <v>0</v>
      </c>
      <c r="J8">
        <f>COUNTIF(Table1[[#This Row],[Ligands]],"*PEI*")</f>
        <v>0</v>
      </c>
      <c r="K8">
        <f>COUNTIF(Table1[[#This Row],[Ligands]],"*PVP*")</f>
        <v>0</v>
      </c>
      <c r="L8">
        <f>COUNTIF(Table1[[#This Row],[Ligands]],"*Au*")</f>
        <v>0</v>
      </c>
      <c r="M8" t="s">
        <v>24</v>
      </c>
      <c r="N8">
        <v>800</v>
      </c>
      <c r="O8">
        <v>680</v>
      </c>
      <c r="P8">
        <v>680</v>
      </c>
      <c r="Q8">
        <v>1</v>
      </c>
      <c r="R8">
        <v>1</v>
      </c>
      <c r="S8" t="s">
        <v>55</v>
      </c>
      <c r="T8">
        <v>125</v>
      </c>
      <c r="U8">
        <v>0.2</v>
      </c>
      <c r="W8">
        <v>60</v>
      </c>
      <c r="X8">
        <v>25</v>
      </c>
      <c r="Y8" t="s">
        <v>26</v>
      </c>
    </row>
    <row r="9" spans="1:25" x14ac:dyDescent="0.25">
      <c r="A9">
        <v>8</v>
      </c>
      <c r="B9">
        <v>-11</v>
      </c>
      <c r="C9" t="s">
        <v>27</v>
      </c>
      <c r="D9" t="s">
        <v>24</v>
      </c>
      <c r="E9">
        <f>COUNTIF(Table1[[#This Row],[Ligands]],"*Carboxylate*")</f>
        <v>0</v>
      </c>
      <c r="F9">
        <f>COUNTIF(Table1[[#This Row],[Ligands]],"*BSA*")</f>
        <v>0</v>
      </c>
      <c r="G9">
        <f>COUNTIF(Table1[[#This Row],[Ligands]],"*Amine*")</f>
        <v>0</v>
      </c>
      <c r="H9">
        <f>COUNTIF(Table1[[#This Row],[Ligands]],"*Citrate*")</f>
        <v>0</v>
      </c>
      <c r="I9">
        <f>COUNTIF(Table1[[#This Row],[Ligands]],"*PEG*")</f>
        <v>0</v>
      </c>
      <c r="J9">
        <f>COUNTIF(Table1[[#This Row],[Ligands]],"*PEI*")</f>
        <v>0</v>
      </c>
      <c r="K9">
        <f>COUNTIF(Table1[[#This Row],[Ligands]],"*PVP*")</f>
        <v>0</v>
      </c>
      <c r="L9">
        <f>COUNTIF(Table1[[#This Row],[Ligands]],"*Au*")</f>
        <v>0</v>
      </c>
      <c r="M9" t="s">
        <v>24</v>
      </c>
      <c r="N9">
        <v>579</v>
      </c>
      <c r="O9">
        <v>441</v>
      </c>
      <c r="P9">
        <v>441</v>
      </c>
      <c r="Q9">
        <v>1</v>
      </c>
      <c r="R9">
        <v>1</v>
      </c>
      <c r="S9" t="s">
        <v>55</v>
      </c>
      <c r="T9">
        <v>200</v>
      </c>
      <c r="U9">
        <v>0.2</v>
      </c>
      <c r="W9">
        <v>60</v>
      </c>
      <c r="X9">
        <v>25</v>
      </c>
      <c r="Y9" t="s">
        <v>27</v>
      </c>
    </row>
    <row r="10" spans="1:25" x14ac:dyDescent="0.25">
      <c r="A10">
        <v>9</v>
      </c>
      <c r="B10">
        <v>-38</v>
      </c>
      <c r="C10" t="s">
        <v>9</v>
      </c>
      <c r="D10" t="s">
        <v>10</v>
      </c>
      <c r="E10">
        <f>COUNTIF(Table1[[#This Row],[Ligands]],"*Carboxylate*")</f>
        <v>1</v>
      </c>
      <c r="F10">
        <f>COUNTIF(Table1[[#This Row],[Ligands]],"*BSA*")</f>
        <v>1</v>
      </c>
      <c r="G10">
        <f>COUNTIF(Table1[[#This Row],[Ligands]],"*Amine*")</f>
        <v>0</v>
      </c>
      <c r="H10">
        <f>COUNTIF(Table1[[#This Row],[Ligands]],"*Citrate*")</f>
        <v>0</v>
      </c>
      <c r="I10">
        <f>COUNTIF(Table1[[#This Row],[Ligands]],"*PEG*")</f>
        <v>0</v>
      </c>
      <c r="J10">
        <f>COUNTIF(Table1[[#This Row],[Ligands]],"*PEI*")</f>
        <v>0</v>
      </c>
      <c r="K10">
        <f>COUNTIF(Table1[[#This Row],[Ligands]],"*PVP*")</f>
        <v>0</v>
      </c>
      <c r="L10">
        <f>COUNTIF(Table1[[#This Row],[Ligands]],"*Au*")</f>
        <v>0</v>
      </c>
      <c r="M10" t="s">
        <v>10</v>
      </c>
      <c r="N10">
        <v>100</v>
      </c>
      <c r="O10">
        <v>230</v>
      </c>
      <c r="P10">
        <v>230</v>
      </c>
      <c r="Q10">
        <v>1</v>
      </c>
      <c r="R10">
        <v>0</v>
      </c>
      <c r="S10" t="s">
        <v>55</v>
      </c>
      <c r="T10">
        <v>25</v>
      </c>
      <c r="U10">
        <v>0.2</v>
      </c>
      <c r="W10">
        <v>60</v>
      </c>
      <c r="X10">
        <v>25</v>
      </c>
      <c r="Y10" t="s">
        <v>31</v>
      </c>
    </row>
    <row r="11" spans="1:25" x14ac:dyDescent="0.25">
      <c r="A11">
        <v>10</v>
      </c>
      <c r="B11">
        <v>-63</v>
      </c>
      <c r="C11" s="2" t="s">
        <v>11</v>
      </c>
      <c r="D11" t="s">
        <v>56</v>
      </c>
      <c r="E11">
        <f>COUNTIF(Table1[[#This Row],[Ligands]],"*Carboxylate*")</f>
        <v>1</v>
      </c>
      <c r="F11">
        <f>COUNTIF(Table1[[#This Row],[Ligands]],"*BSA*")</f>
        <v>0</v>
      </c>
      <c r="G11">
        <f>COUNTIF(Table1[[#This Row],[Ligands]],"*Amine*")</f>
        <v>0</v>
      </c>
      <c r="H11">
        <f>COUNTIF(Table1[[#This Row],[Ligands]],"*Citrate*")</f>
        <v>0</v>
      </c>
      <c r="I11">
        <f>COUNTIF(Table1[[#This Row],[Ligands]],"*PEG*")</f>
        <v>0</v>
      </c>
      <c r="J11">
        <f>COUNTIF(Table1[[#This Row],[Ligands]],"*PEI*")</f>
        <v>0</v>
      </c>
      <c r="K11">
        <f>COUNTIF(Table1[[#This Row],[Ligands]],"*PVP*")</f>
        <v>0</v>
      </c>
      <c r="L11">
        <f>COUNTIF(Table1[[#This Row],[Ligands]],"*Au*")</f>
        <v>0</v>
      </c>
      <c r="M11" t="s">
        <v>56</v>
      </c>
      <c r="N11" s="1">
        <v>200</v>
      </c>
      <c r="O11">
        <v>221</v>
      </c>
      <c r="P11">
        <v>221</v>
      </c>
      <c r="Q11">
        <v>1</v>
      </c>
      <c r="R11">
        <v>1</v>
      </c>
      <c r="S11" t="s">
        <v>53</v>
      </c>
      <c r="T11">
        <v>4</v>
      </c>
      <c r="U11">
        <v>4</v>
      </c>
      <c r="W11">
        <v>30</v>
      </c>
      <c r="X11">
        <v>25</v>
      </c>
      <c r="Y11" t="s">
        <v>35</v>
      </c>
    </row>
    <row r="12" spans="1:25" x14ac:dyDescent="0.25">
      <c r="A12">
        <v>11</v>
      </c>
      <c r="B12">
        <v>-63</v>
      </c>
      <c r="C12" s="3" t="s">
        <v>11</v>
      </c>
      <c r="D12" t="s">
        <v>56</v>
      </c>
      <c r="E12">
        <f>COUNTIF(Table1[[#This Row],[Ligands]],"*Carboxylate*")</f>
        <v>1</v>
      </c>
      <c r="F12">
        <f>COUNTIF(Table1[[#This Row],[Ligands]],"*BSA*")</f>
        <v>0</v>
      </c>
      <c r="G12">
        <f>COUNTIF(Table1[[#This Row],[Ligands]],"*Amine*")</f>
        <v>0</v>
      </c>
      <c r="H12">
        <f>COUNTIF(Table1[[#This Row],[Ligands]],"*Citrate*")</f>
        <v>0</v>
      </c>
      <c r="I12">
        <f>COUNTIF(Table1[[#This Row],[Ligands]],"*PEG*")</f>
        <v>0</v>
      </c>
      <c r="J12">
        <f>COUNTIF(Table1[[#This Row],[Ligands]],"*PEI*")</f>
        <v>0</v>
      </c>
      <c r="K12">
        <f>COUNTIF(Table1[[#This Row],[Ligands]],"*PVP*")</f>
        <v>0</v>
      </c>
      <c r="L12">
        <f>COUNTIF(Table1[[#This Row],[Ligands]],"*Au*")</f>
        <v>0</v>
      </c>
      <c r="M12" t="s">
        <v>56</v>
      </c>
      <c r="N12" s="1">
        <v>200</v>
      </c>
      <c r="O12">
        <v>221</v>
      </c>
      <c r="P12">
        <v>221</v>
      </c>
      <c r="Q12">
        <v>1</v>
      </c>
      <c r="R12">
        <v>1</v>
      </c>
      <c r="S12" t="s">
        <v>53</v>
      </c>
      <c r="T12">
        <v>4</v>
      </c>
      <c r="U12">
        <v>40</v>
      </c>
      <c r="W12">
        <v>30</v>
      </c>
      <c r="X12">
        <v>25</v>
      </c>
      <c r="Y12" t="s">
        <v>36</v>
      </c>
    </row>
    <row r="13" spans="1:25" x14ac:dyDescent="0.25">
      <c r="A13">
        <v>12</v>
      </c>
      <c r="B13">
        <v>-42</v>
      </c>
      <c r="C13" s="2" t="s">
        <v>9</v>
      </c>
      <c r="D13" t="s">
        <v>57</v>
      </c>
      <c r="E13">
        <f>COUNTIF(Table1[[#This Row],[Ligands]],"*Carboxylate*")</f>
        <v>0</v>
      </c>
      <c r="F13">
        <f>COUNTIF(Table1[[#This Row],[Ligands]],"*BSA*")</f>
        <v>0</v>
      </c>
      <c r="G13">
        <f>COUNTIF(Table1[[#This Row],[Ligands]],"*Amine*")</f>
        <v>0</v>
      </c>
      <c r="H13">
        <f>COUNTIF(Table1[[#This Row],[Ligands]],"*Citrate*")</f>
        <v>1</v>
      </c>
      <c r="I13">
        <f>COUNTIF(Table1[[#This Row],[Ligands]],"*PEG*")</f>
        <v>0</v>
      </c>
      <c r="J13">
        <f>COUNTIF(Table1[[#This Row],[Ligands]],"*PEI*")</f>
        <v>0</v>
      </c>
      <c r="K13">
        <f>COUNTIF(Table1[[#This Row],[Ligands]],"*PVP*")</f>
        <v>0</v>
      </c>
      <c r="L13">
        <f>COUNTIF(Table1[[#This Row],[Ligands]],"*Au*")</f>
        <v>0</v>
      </c>
      <c r="M13" t="s">
        <v>57</v>
      </c>
      <c r="N13" s="1">
        <v>71.5</v>
      </c>
      <c r="O13" s="4">
        <v>151</v>
      </c>
      <c r="P13" s="4">
        <v>151</v>
      </c>
      <c r="Q13">
        <v>1</v>
      </c>
      <c r="R13">
        <v>0</v>
      </c>
      <c r="S13" t="s">
        <v>53</v>
      </c>
      <c r="T13">
        <v>5</v>
      </c>
      <c r="U13">
        <v>4</v>
      </c>
      <c r="V13">
        <v>19.211443551314776</v>
      </c>
      <c r="W13">
        <v>30</v>
      </c>
      <c r="X13">
        <v>25</v>
      </c>
      <c r="Y13" t="s">
        <v>37</v>
      </c>
    </row>
    <row r="14" spans="1:25" x14ac:dyDescent="0.25">
      <c r="A14">
        <v>13</v>
      </c>
      <c r="B14">
        <v>-49</v>
      </c>
      <c r="C14" s="3" t="s">
        <v>9</v>
      </c>
      <c r="D14" t="s">
        <v>57</v>
      </c>
      <c r="E14">
        <f>COUNTIF(Table1[[#This Row],[Ligands]],"*Carboxylate*")</f>
        <v>0</v>
      </c>
      <c r="F14">
        <f>COUNTIF(Table1[[#This Row],[Ligands]],"*BSA*")</f>
        <v>0</v>
      </c>
      <c r="G14">
        <f>COUNTIF(Table1[[#This Row],[Ligands]],"*Amine*")</f>
        <v>0</v>
      </c>
      <c r="H14">
        <f>COUNTIF(Table1[[#This Row],[Ligands]],"*Citrate*")</f>
        <v>1</v>
      </c>
      <c r="I14">
        <f>COUNTIF(Table1[[#This Row],[Ligands]],"*PEG*")</f>
        <v>0</v>
      </c>
      <c r="J14">
        <f>COUNTIF(Table1[[#This Row],[Ligands]],"*PEI*")</f>
        <v>0</v>
      </c>
      <c r="K14">
        <f>COUNTIF(Table1[[#This Row],[Ligands]],"*PVP*")</f>
        <v>0</v>
      </c>
      <c r="L14">
        <f>COUNTIF(Table1[[#This Row],[Ligands]],"*Au*")</f>
        <v>0</v>
      </c>
      <c r="M14" t="s">
        <v>57</v>
      </c>
      <c r="N14" s="1">
        <v>200</v>
      </c>
      <c r="O14" s="3">
        <v>218</v>
      </c>
      <c r="P14" s="3">
        <v>218</v>
      </c>
      <c r="Q14">
        <v>1</v>
      </c>
      <c r="R14">
        <v>0</v>
      </c>
      <c r="S14" t="s">
        <v>53</v>
      </c>
      <c r="T14">
        <v>5</v>
      </c>
      <c r="U14">
        <v>4</v>
      </c>
      <c r="V14">
        <v>24.697213265470314</v>
      </c>
      <c r="W14">
        <v>30</v>
      </c>
      <c r="X14">
        <v>25</v>
      </c>
      <c r="Y14" t="s">
        <v>38</v>
      </c>
    </row>
    <row r="15" spans="1:25" x14ac:dyDescent="0.25">
      <c r="A15">
        <v>14</v>
      </c>
      <c r="B15">
        <v>29</v>
      </c>
      <c r="C15" s="2" t="s">
        <v>9</v>
      </c>
      <c r="D15" t="s">
        <v>105</v>
      </c>
      <c r="E15">
        <f>COUNTIF(Table1[[#This Row],[Ligands]],"*Carboxylate*")</f>
        <v>0</v>
      </c>
      <c r="F15">
        <f>COUNTIF(Table1[[#This Row],[Ligands]],"*BSA*")</f>
        <v>0</v>
      </c>
      <c r="G15">
        <f>COUNTIF(Table1[[#This Row],[Ligands]],"*Amine*")</f>
        <v>0</v>
      </c>
      <c r="H15">
        <f>COUNTIF(Table1[[#This Row],[Ligands]],"*Citrate*")</f>
        <v>1</v>
      </c>
      <c r="I15">
        <f>COUNTIF(Table1[[#This Row],[Ligands]],"*PEG*")</f>
        <v>0</v>
      </c>
      <c r="J15">
        <f>COUNTIF(Table1[[#This Row],[Ligands]],"*PEI*")</f>
        <v>1</v>
      </c>
      <c r="K15">
        <f>COUNTIF(Table1[[#This Row],[Ligands]],"*PVP*")</f>
        <v>0</v>
      </c>
      <c r="L15">
        <f>COUNTIF(Table1[[#This Row],[Ligands]],"*Au*")</f>
        <v>0</v>
      </c>
      <c r="M15" t="s">
        <v>93</v>
      </c>
      <c r="N15" s="1">
        <v>71.5</v>
      </c>
      <c r="O15" s="2">
        <v>151</v>
      </c>
      <c r="P15" s="19">
        <v>288</v>
      </c>
      <c r="Q15">
        <v>1</v>
      </c>
      <c r="R15">
        <v>0</v>
      </c>
      <c r="S15" t="s">
        <v>53</v>
      </c>
      <c r="T15">
        <v>5</v>
      </c>
      <c r="U15">
        <v>4</v>
      </c>
      <c r="V15">
        <v>122.77358748181068</v>
      </c>
      <c r="W15">
        <v>30</v>
      </c>
      <c r="X15">
        <v>25</v>
      </c>
      <c r="Y15" t="s">
        <v>39</v>
      </c>
    </row>
    <row r="16" spans="1:25" x14ac:dyDescent="0.25">
      <c r="A16">
        <v>15</v>
      </c>
      <c r="B16">
        <v>39</v>
      </c>
      <c r="C16" s="3" t="s">
        <v>9</v>
      </c>
      <c r="D16" t="s">
        <v>105</v>
      </c>
      <c r="E16">
        <f>COUNTIF(Table1[[#This Row],[Ligands]],"*Carboxylate*")</f>
        <v>0</v>
      </c>
      <c r="F16">
        <f>COUNTIF(Table1[[#This Row],[Ligands]],"*BSA*")</f>
        <v>0</v>
      </c>
      <c r="G16">
        <f>COUNTIF(Table1[[#This Row],[Ligands]],"*Amine*")</f>
        <v>0</v>
      </c>
      <c r="H16">
        <f>COUNTIF(Table1[[#This Row],[Ligands]],"*Citrate*")</f>
        <v>1</v>
      </c>
      <c r="I16">
        <f>COUNTIF(Table1[[#This Row],[Ligands]],"*PEG*")</f>
        <v>0</v>
      </c>
      <c r="J16">
        <f>COUNTIF(Table1[[#This Row],[Ligands]],"*PEI*")</f>
        <v>1</v>
      </c>
      <c r="K16">
        <f>COUNTIF(Table1[[#This Row],[Ligands]],"*PVP*")</f>
        <v>0</v>
      </c>
      <c r="L16">
        <f>COUNTIF(Table1[[#This Row],[Ligands]],"*Au*")</f>
        <v>0</v>
      </c>
      <c r="M16" t="s">
        <v>93</v>
      </c>
      <c r="N16" s="1">
        <v>200</v>
      </c>
      <c r="O16">
        <v>218</v>
      </c>
      <c r="P16" s="1">
        <v>351</v>
      </c>
      <c r="Q16">
        <v>1</v>
      </c>
      <c r="R16">
        <v>0</v>
      </c>
      <c r="S16" t="s">
        <v>53</v>
      </c>
      <c r="T16">
        <v>5</v>
      </c>
      <c r="U16">
        <v>4</v>
      </c>
      <c r="V16">
        <v>52.085491836566653</v>
      </c>
      <c r="W16">
        <v>30</v>
      </c>
      <c r="X16">
        <v>25</v>
      </c>
      <c r="Y16" t="s">
        <v>40</v>
      </c>
    </row>
    <row r="17" spans="1:25" x14ac:dyDescent="0.25">
      <c r="A17">
        <v>16</v>
      </c>
      <c r="B17">
        <v>-11</v>
      </c>
      <c r="C17" s="2" t="s">
        <v>9</v>
      </c>
      <c r="D17" t="s">
        <v>106</v>
      </c>
      <c r="E17">
        <f>COUNTIF(Table1[[#This Row],[Ligands]],"*Carboxylate*")</f>
        <v>0</v>
      </c>
      <c r="F17">
        <f>COUNTIF(Table1[[#This Row],[Ligands]],"*BSA*")</f>
        <v>0</v>
      </c>
      <c r="G17">
        <f>COUNTIF(Table1[[#This Row],[Ligands]],"*Amine*")</f>
        <v>0</v>
      </c>
      <c r="H17">
        <f>COUNTIF(Table1[[#This Row],[Ligands]],"*Citrate*")</f>
        <v>1</v>
      </c>
      <c r="I17">
        <f>COUNTIF(Table1[[#This Row],[Ligands]],"*PEG*")</f>
        <v>0</v>
      </c>
      <c r="J17">
        <f>COUNTIF(Table1[[#This Row],[Ligands]],"*PEI*")</f>
        <v>1</v>
      </c>
      <c r="K17">
        <f>COUNTIF(Table1[[#This Row],[Ligands]],"*PVP*")</f>
        <v>1</v>
      </c>
      <c r="L17">
        <f>COUNTIF(Table1[[#This Row],[Ligands]],"*Au*")</f>
        <v>1</v>
      </c>
      <c r="M17" t="s">
        <v>94</v>
      </c>
      <c r="N17" s="1">
        <v>200</v>
      </c>
      <c r="O17" s="2">
        <v>218</v>
      </c>
      <c r="P17" s="19">
        <v>582</v>
      </c>
      <c r="Q17">
        <v>1</v>
      </c>
      <c r="R17">
        <v>0</v>
      </c>
      <c r="S17" t="s">
        <v>53</v>
      </c>
      <c r="T17">
        <v>5</v>
      </c>
      <c r="U17">
        <v>40</v>
      </c>
      <c r="V17">
        <v>56.774263515388803</v>
      </c>
      <c r="W17">
        <v>30</v>
      </c>
      <c r="X17">
        <v>25</v>
      </c>
      <c r="Y17" t="s">
        <v>41</v>
      </c>
    </row>
    <row r="18" spans="1:25" x14ac:dyDescent="0.25">
      <c r="A18">
        <v>17</v>
      </c>
      <c r="B18">
        <v>-12</v>
      </c>
      <c r="C18" s="3" t="s">
        <v>9</v>
      </c>
      <c r="D18" t="s">
        <v>106</v>
      </c>
      <c r="E18">
        <f>COUNTIF(Table1[[#This Row],[Ligands]],"*Carboxylate*")</f>
        <v>0</v>
      </c>
      <c r="F18">
        <f>COUNTIF(Table1[[#This Row],[Ligands]],"*BSA*")</f>
        <v>0</v>
      </c>
      <c r="G18">
        <f>COUNTIF(Table1[[#This Row],[Ligands]],"*Amine*")</f>
        <v>0</v>
      </c>
      <c r="H18">
        <f>COUNTIF(Table1[[#This Row],[Ligands]],"*Citrate*")</f>
        <v>1</v>
      </c>
      <c r="I18">
        <f>COUNTIF(Table1[[#This Row],[Ligands]],"*PEG*")</f>
        <v>0</v>
      </c>
      <c r="J18">
        <f>COUNTIF(Table1[[#This Row],[Ligands]],"*PEI*")</f>
        <v>1</v>
      </c>
      <c r="K18">
        <f>COUNTIF(Table1[[#This Row],[Ligands]],"*PVP*")</f>
        <v>1</v>
      </c>
      <c r="L18">
        <f>COUNTIF(Table1[[#This Row],[Ligands]],"*Au*")</f>
        <v>1</v>
      </c>
      <c r="M18" t="s">
        <v>94</v>
      </c>
      <c r="N18" s="1">
        <v>71.5</v>
      </c>
      <c r="O18" s="3">
        <v>151</v>
      </c>
      <c r="P18" s="1">
        <v>271</v>
      </c>
      <c r="Q18">
        <v>1</v>
      </c>
      <c r="R18">
        <v>0</v>
      </c>
      <c r="S18" t="s">
        <v>53</v>
      </c>
      <c r="T18">
        <v>5</v>
      </c>
      <c r="U18">
        <v>4</v>
      </c>
      <c r="V18">
        <v>84.744561111989469</v>
      </c>
      <c r="W18">
        <v>30</v>
      </c>
      <c r="X18">
        <v>25</v>
      </c>
      <c r="Y18" t="s">
        <v>42</v>
      </c>
    </row>
    <row r="19" spans="1:25" x14ac:dyDescent="0.25">
      <c r="A19">
        <v>18</v>
      </c>
      <c r="B19">
        <v>-12</v>
      </c>
      <c r="C19" s="2" t="s">
        <v>9</v>
      </c>
      <c r="D19" t="s">
        <v>106</v>
      </c>
      <c r="E19">
        <f>COUNTIF(Table1[[#This Row],[Ligands]],"*Carboxylate*")</f>
        <v>0</v>
      </c>
      <c r="F19">
        <f>COUNTIF(Table1[[#This Row],[Ligands]],"*BSA*")</f>
        <v>0</v>
      </c>
      <c r="G19">
        <f>COUNTIF(Table1[[#This Row],[Ligands]],"*Amine*")</f>
        <v>0</v>
      </c>
      <c r="H19">
        <f>COUNTIF(Table1[[#This Row],[Ligands]],"*Citrate*")</f>
        <v>1</v>
      </c>
      <c r="I19">
        <f>COUNTIF(Table1[[#This Row],[Ligands]],"*PEG*")</f>
        <v>0</v>
      </c>
      <c r="J19">
        <f>COUNTIF(Table1[[#This Row],[Ligands]],"*PEI*")</f>
        <v>1</v>
      </c>
      <c r="K19">
        <f>COUNTIF(Table1[[#This Row],[Ligands]],"*PVP*")</f>
        <v>1</v>
      </c>
      <c r="L19">
        <f>COUNTIF(Table1[[#This Row],[Ligands]],"*Au*")</f>
        <v>1</v>
      </c>
      <c r="M19" t="s">
        <v>94</v>
      </c>
      <c r="N19" s="1">
        <v>71.5</v>
      </c>
      <c r="O19" s="3">
        <v>151</v>
      </c>
      <c r="P19" s="1">
        <v>271</v>
      </c>
      <c r="Q19">
        <v>1</v>
      </c>
      <c r="R19">
        <v>0</v>
      </c>
      <c r="S19" t="s">
        <v>53</v>
      </c>
      <c r="T19">
        <v>5</v>
      </c>
      <c r="U19">
        <v>40</v>
      </c>
      <c r="V19">
        <v>51.82074469458388</v>
      </c>
      <c r="W19">
        <v>30</v>
      </c>
      <c r="X19">
        <v>25</v>
      </c>
      <c r="Y19" t="s">
        <v>43</v>
      </c>
    </row>
    <row r="20" spans="1:25" x14ac:dyDescent="0.25">
      <c r="A20">
        <v>19</v>
      </c>
      <c r="B20">
        <v>-49</v>
      </c>
      <c r="C20" s="3" t="s">
        <v>9</v>
      </c>
      <c r="D20" t="s">
        <v>57</v>
      </c>
      <c r="E20">
        <f>COUNTIF(Table1[[#This Row],[Ligands]],"*Carboxylate*")</f>
        <v>0</v>
      </c>
      <c r="F20">
        <f>COUNTIF(Table1[[#This Row],[Ligands]],"*BSA*")</f>
        <v>0</v>
      </c>
      <c r="G20">
        <f>COUNTIF(Table1[[#This Row],[Ligands]],"*Amine*")</f>
        <v>0</v>
      </c>
      <c r="H20">
        <f>COUNTIF(Table1[[#This Row],[Ligands]],"*Citrate*")</f>
        <v>1</v>
      </c>
      <c r="I20">
        <f>COUNTIF(Table1[[#This Row],[Ligands]],"*PEG*")</f>
        <v>0</v>
      </c>
      <c r="J20">
        <f>COUNTIF(Table1[[#This Row],[Ligands]],"*PEI*")</f>
        <v>0</v>
      </c>
      <c r="K20">
        <f>COUNTIF(Table1[[#This Row],[Ligands]],"*PVP*")</f>
        <v>0</v>
      </c>
      <c r="L20">
        <f>COUNTIF(Table1[[#This Row],[Ligands]],"*Au*")</f>
        <v>0</v>
      </c>
      <c r="M20" t="s">
        <v>57</v>
      </c>
      <c r="N20" s="1">
        <v>200</v>
      </c>
      <c r="O20" s="3">
        <v>218</v>
      </c>
      <c r="P20" s="3">
        <v>218</v>
      </c>
      <c r="Q20">
        <v>1</v>
      </c>
      <c r="R20">
        <v>0</v>
      </c>
      <c r="S20" t="s">
        <v>53</v>
      </c>
      <c r="T20">
        <v>5</v>
      </c>
      <c r="U20">
        <v>40</v>
      </c>
      <c r="V20">
        <v>73.474470545260843</v>
      </c>
      <c r="W20">
        <v>30</v>
      </c>
      <c r="X20">
        <v>25</v>
      </c>
      <c r="Y20" t="s">
        <v>44</v>
      </c>
    </row>
    <row r="21" spans="1:25" x14ac:dyDescent="0.25">
      <c r="A21">
        <v>20</v>
      </c>
      <c r="B21">
        <v>39</v>
      </c>
      <c r="C21" s="2" t="s">
        <v>9</v>
      </c>
      <c r="D21" t="s">
        <v>105</v>
      </c>
      <c r="E21">
        <f>COUNTIF(Table1[[#This Row],[Ligands]],"*Carboxylate*")</f>
        <v>0</v>
      </c>
      <c r="F21">
        <f>COUNTIF(Table1[[#This Row],[Ligands]],"*BSA*")</f>
        <v>0</v>
      </c>
      <c r="G21">
        <f>COUNTIF(Table1[[#This Row],[Ligands]],"*Amine*")</f>
        <v>0</v>
      </c>
      <c r="H21">
        <f>COUNTIF(Table1[[#This Row],[Ligands]],"*Citrate*")</f>
        <v>1</v>
      </c>
      <c r="I21">
        <f>COUNTIF(Table1[[#This Row],[Ligands]],"*PEG*")</f>
        <v>0</v>
      </c>
      <c r="J21">
        <f>COUNTIF(Table1[[#This Row],[Ligands]],"*PEI*")</f>
        <v>1</v>
      </c>
      <c r="K21">
        <f>COUNTIF(Table1[[#This Row],[Ligands]],"*PVP*")</f>
        <v>0</v>
      </c>
      <c r="L21">
        <f>COUNTIF(Table1[[#This Row],[Ligands]],"*Au*")</f>
        <v>0</v>
      </c>
      <c r="M21" t="s">
        <v>93</v>
      </c>
      <c r="N21" s="1">
        <v>200</v>
      </c>
      <c r="O21" s="2">
        <v>218</v>
      </c>
      <c r="P21" s="19">
        <v>351</v>
      </c>
      <c r="Q21">
        <v>1</v>
      </c>
      <c r="R21">
        <v>0</v>
      </c>
      <c r="S21" t="s">
        <v>53</v>
      </c>
      <c r="T21">
        <v>5</v>
      </c>
      <c r="U21">
        <v>40</v>
      </c>
      <c r="V21">
        <v>123.1404321436508</v>
      </c>
      <c r="W21">
        <v>30</v>
      </c>
      <c r="X21">
        <v>25</v>
      </c>
      <c r="Y21" t="s">
        <v>45</v>
      </c>
    </row>
    <row r="22" spans="1:25" x14ac:dyDescent="0.25">
      <c r="A22">
        <v>21</v>
      </c>
      <c r="B22">
        <v>-42</v>
      </c>
      <c r="C22" s="3" t="s">
        <v>9</v>
      </c>
      <c r="D22" t="s">
        <v>57</v>
      </c>
      <c r="E22">
        <f>COUNTIF(Table1[[#This Row],[Ligands]],"*Carboxylate*")</f>
        <v>0</v>
      </c>
      <c r="F22">
        <f>COUNTIF(Table1[[#This Row],[Ligands]],"*BSA*")</f>
        <v>0</v>
      </c>
      <c r="G22">
        <f>COUNTIF(Table1[[#This Row],[Ligands]],"*Amine*")</f>
        <v>0</v>
      </c>
      <c r="H22">
        <f>COUNTIF(Table1[[#This Row],[Ligands]],"*Citrate*")</f>
        <v>1</v>
      </c>
      <c r="I22">
        <f>COUNTIF(Table1[[#This Row],[Ligands]],"*PEG*")</f>
        <v>0</v>
      </c>
      <c r="J22">
        <f>COUNTIF(Table1[[#This Row],[Ligands]],"*PEI*")</f>
        <v>0</v>
      </c>
      <c r="K22">
        <f>COUNTIF(Table1[[#This Row],[Ligands]],"*PVP*")</f>
        <v>0</v>
      </c>
      <c r="L22">
        <f>COUNTIF(Table1[[#This Row],[Ligands]],"*Au*")</f>
        <v>0</v>
      </c>
      <c r="M22" t="s">
        <v>57</v>
      </c>
      <c r="N22" s="1">
        <v>71.5</v>
      </c>
      <c r="O22" s="3">
        <v>151</v>
      </c>
      <c r="P22" s="3">
        <v>151</v>
      </c>
      <c r="Q22">
        <v>1</v>
      </c>
      <c r="R22">
        <v>0</v>
      </c>
      <c r="S22" t="s">
        <v>53</v>
      </c>
      <c r="T22">
        <v>5</v>
      </c>
      <c r="U22">
        <v>40</v>
      </c>
      <c r="V22">
        <v>35.981901368278493</v>
      </c>
      <c r="W22">
        <v>30</v>
      </c>
      <c r="X22">
        <v>25</v>
      </c>
      <c r="Y22" t="s">
        <v>46</v>
      </c>
    </row>
    <row r="23" spans="1:25" x14ac:dyDescent="0.25">
      <c r="A23">
        <v>22</v>
      </c>
      <c r="B23">
        <v>29</v>
      </c>
      <c r="C23" s="2" t="s">
        <v>9</v>
      </c>
      <c r="D23" t="s">
        <v>105</v>
      </c>
      <c r="E23">
        <f>COUNTIF(Table1[[#This Row],[Ligands]],"*Carboxylate*")</f>
        <v>0</v>
      </c>
      <c r="F23">
        <f>COUNTIF(Table1[[#This Row],[Ligands]],"*BSA*")</f>
        <v>0</v>
      </c>
      <c r="G23">
        <f>COUNTIF(Table1[[#This Row],[Ligands]],"*Amine*")</f>
        <v>0</v>
      </c>
      <c r="H23">
        <f>COUNTIF(Table1[[#This Row],[Ligands]],"*Citrate*")</f>
        <v>1</v>
      </c>
      <c r="I23">
        <f>COUNTIF(Table1[[#This Row],[Ligands]],"*PEG*")</f>
        <v>0</v>
      </c>
      <c r="J23">
        <f>COUNTIF(Table1[[#This Row],[Ligands]],"*PEI*")</f>
        <v>1</v>
      </c>
      <c r="K23">
        <f>COUNTIF(Table1[[#This Row],[Ligands]],"*PVP*")</f>
        <v>0</v>
      </c>
      <c r="L23">
        <f>COUNTIF(Table1[[#This Row],[Ligands]],"*Au*")</f>
        <v>0</v>
      </c>
      <c r="M23" t="s">
        <v>93</v>
      </c>
      <c r="N23" s="1">
        <v>71.5</v>
      </c>
      <c r="O23" s="3">
        <v>151</v>
      </c>
      <c r="P23" s="19">
        <v>288</v>
      </c>
      <c r="Q23">
        <v>1</v>
      </c>
      <c r="R23">
        <v>0</v>
      </c>
      <c r="S23" t="s">
        <v>53</v>
      </c>
      <c r="T23">
        <v>5</v>
      </c>
      <c r="U23">
        <v>40</v>
      </c>
      <c r="V23">
        <v>507.35714425150735</v>
      </c>
      <c r="W23">
        <v>30</v>
      </c>
      <c r="X23">
        <v>25</v>
      </c>
      <c r="Y23" t="s">
        <v>47</v>
      </c>
    </row>
    <row r="24" spans="1:25" x14ac:dyDescent="0.25">
      <c r="A24">
        <v>23</v>
      </c>
      <c r="B24">
        <v>-11</v>
      </c>
      <c r="C24" s="3" t="s">
        <v>9</v>
      </c>
      <c r="D24" t="s">
        <v>106</v>
      </c>
      <c r="E24">
        <f>COUNTIF(Table1[[#This Row],[Ligands]],"*Carboxylate*")</f>
        <v>0</v>
      </c>
      <c r="F24">
        <f>COUNTIF(Table1[[#This Row],[Ligands]],"*BSA*")</f>
        <v>0</v>
      </c>
      <c r="G24">
        <f>COUNTIF(Table1[[#This Row],[Ligands]],"*Amine*")</f>
        <v>0</v>
      </c>
      <c r="H24">
        <f>COUNTIF(Table1[[#This Row],[Ligands]],"*Citrate*")</f>
        <v>1</v>
      </c>
      <c r="I24">
        <f>COUNTIF(Table1[[#This Row],[Ligands]],"*PEG*")</f>
        <v>0</v>
      </c>
      <c r="J24">
        <f>COUNTIF(Table1[[#This Row],[Ligands]],"*PEI*")</f>
        <v>1</v>
      </c>
      <c r="K24">
        <f>COUNTIF(Table1[[#This Row],[Ligands]],"*PVP*")</f>
        <v>1</v>
      </c>
      <c r="L24">
        <f>COUNTIF(Table1[[#This Row],[Ligands]],"*Au*")</f>
        <v>1</v>
      </c>
      <c r="M24" t="s">
        <v>94</v>
      </c>
      <c r="N24" s="1">
        <v>200</v>
      </c>
      <c r="O24" s="3">
        <v>218</v>
      </c>
      <c r="P24" s="1">
        <v>582</v>
      </c>
      <c r="Q24">
        <v>1</v>
      </c>
      <c r="R24">
        <v>0</v>
      </c>
      <c r="S24" t="s">
        <v>53</v>
      </c>
      <c r="T24">
        <v>5</v>
      </c>
      <c r="U24">
        <v>4</v>
      </c>
      <c r="V24">
        <v>27.929766871894959</v>
      </c>
      <c r="W24">
        <v>30</v>
      </c>
      <c r="X24">
        <v>25</v>
      </c>
      <c r="Y24" t="s">
        <v>48</v>
      </c>
    </row>
    <row r="25" spans="1:25" x14ac:dyDescent="0.25">
      <c r="A25">
        <v>24</v>
      </c>
      <c r="B25">
        <v>-3</v>
      </c>
      <c r="C25" s="2" t="s">
        <v>9</v>
      </c>
      <c r="D25" t="s">
        <v>107</v>
      </c>
      <c r="E25">
        <f>COUNTIF(Table1[[#This Row],[Ligands]],"*Carboxylate*")</f>
        <v>0</v>
      </c>
      <c r="F25">
        <f>COUNTIF(Table1[[#This Row],[Ligands]],"*BSA*")</f>
        <v>0</v>
      </c>
      <c r="G25">
        <f>COUNTIF(Table1[[#This Row],[Ligands]],"*Amine*")</f>
        <v>0</v>
      </c>
      <c r="H25">
        <f>COUNTIF(Table1[[#This Row],[Ligands]],"*Citrate*")</f>
        <v>1</v>
      </c>
      <c r="I25">
        <f>COUNTIF(Table1[[#This Row],[Ligands]],"*PEG*")</f>
        <v>1</v>
      </c>
      <c r="J25">
        <f>COUNTIF(Table1[[#This Row],[Ligands]],"*PEI*")</f>
        <v>1</v>
      </c>
      <c r="K25">
        <f>COUNTIF(Table1[[#This Row],[Ligands]],"*PVP*")</f>
        <v>0</v>
      </c>
      <c r="L25">
        <f>COUNTIF(Table1[[#This Row],[Ligands]],"*Au*")</f>
        <v>1</v>
      </c>
      <c r="M25" t="s">
        <v>95</v>
      </c>
      <c r="N25" s="1">
        <v>200</v>
      </c>
      <c r="O25" s="2">
        <v>218</v>
      </c>
      <c r="P25" s="19">
        <v>609</v>
      </c>
      <c r="Q25">
        <v>1</v>
      </c>
      <c r="R25">
        <v>0</v>
      </c>
      <c r="S25" t="s">
        <v>53</v>
      </c>
      <c r="T25">
        <v>5</v>
      </c>
      <c r="U25">
        <v>40</v>
      </c>
      <c r="V25">
        <v>25.108957503563726</v>
      </c>
      <c r="W25">
        <v>30</v>
      </c>
      <c r="X25">
        <v>25</v>
      </c>
      <c r="Y25" t="s">
        <v>49</v>
      </c>
    </row>
    <row r="26" spans="1:25" x14ac:dyDescent="0.25">
      <c r="A26">
        <v>25</v>
      </c>
      <c r="B26">
        <v>12</v>
      </c>
      <c r="C26" s="3" t="s">
        <v>9</v>
      </c>
      <c r="D26" t="s">
        <v>108</v>
      </c>
      <c r="E26">
        <f>COUNTIF(Table1[[#This Row],[Ligands]],"*Carboxylate*")</f>
        <v>0</v>
      </c>
      <c r="F26">
        <f>COUNTIF(Table1[[#This Row],[Ligands]],"*BSA*")</f>
        <v>0</v>
      </c>
      <c r="G26">
        <f>COUNTIF(Table1[[#This Row],[Ligands]],"*Amine*")</f>
        <v>0</v>
      </c>
      <c r="H26">
        <f>COUNTIF(Table1[[#This Row],[Ligands]],"*Citrate*")</f>
        <v>1</v>
      </c>
      <c r="I26">
        <f>COUNTIF(Table1[[#This Row],[Ligands]],"*PEG*")</f>
        <v>0</v>
      </c>
      <c r="J26">
        <f>COUNTIF(Table1[[#This Row],[Ligands]],"*PEI*")</f>
        <v>1</v>
      </c>
      <c r="K26">
        <f>COUNTIF(Table1[[#This Row],[Ligands]],"*PVP*")</f>
        <v>0</v>
      </c>
      <c r="L26">
        <f>COUNTIF(Table1[[#This Row],[Ligands]],"*Au*")</f>
        <v>1</v>
      </c>
      <c r="M26" t="s">
        <v>93</v>
      </c>
      <c r="N26" s="1">
        <v>200</v>
      </c>
      <c r="O26" s="3">
        <v>218</v>
      </c>
      <c r="P26" s="1">
        <v>291</v>
      </c>
      <c r="Q26">
        <v>1</v>
      </c>
      <c r="R26">
        <v>0</v>
      </c>
      <c r="S26" t="s">
        <v>53</v>
      </c>
      <c r="T26">
        <v>5</v>
      </c>
      <c r="U26">
        <v>40</v>
      </c>
      <c r="V26">
        <v>115.65964076253495</v>
      </c>
      <c r="W26">
        <v>30</v>
      </c>
      <c r="X26">
        <v>25</v>
      </c>
      <c r="Y26" t="s">
        <v>50</v>
      </c>
    </row>
    <row r="27" spans="1:25" x14ac:dyDescent="0.25">
      <c r="A27">
        <v>26</v>
      </c>
      <c r="B27">
        <v>12</v>
      </c>
      <c r="C27" s="2" t="s">
        <v>9</v>
      </c>
      <c r="D27" t="s">
        <v>108</v>
      </c>
      <c r="E27">
        <f>COUNTIF(Table1[[#This Row],[Ligands]],"*Carboxylate*")</f>
        <v>0</v>
      </c>
      <c r="F27">
        <f>COUNTIF(Table1[[#This Row],[Ligands]],"*BSA*")</f>
        <v>0</v>
      </c>
      <c r="G27">
        <f>COUNTIF(Table1[[#This Row],[Ligands]],"*Amine*")</f>
        <v>0</v>
      </c>
      <c r="H27">
        <f>COUNTIF(Table1[[#This Row],[Ligands]],"*Citrate*")</f>
        <v>1</v>
      </c>
      <c r="I27">
        <f>COUNTIF(Table1[[#This Row],[Ligands]],"*PEG*")</f>
        <v>0</v>
      </c>
      <c r="J27">
        <f>COUNTIF(Table1[[#This Row],[Ligands]],"*PEI*")</f>
        <v>1</v>
      </c>
      <c r="K27">
        <f>COUNTIF(Table1[[#This Row],[Ligands]],"*PVP*")</f>
        <v>0</v>
      </c>
      <c r="L27">
        <f>COUNTIF(Table1[[#This Row],[Ligands]],"*Au*")</f>
        <v>1</v>
      </c>
      <c r="M27" t="s">
        <v>93</v>
      </c>
      <c r="N27" s="1">
        <v>71.5</v>
      </c>
      <c r="O27" s="3">
        <v>151</v>
      </c>
      <c r="P27" s="19">
        <v>230</v>
      </c>
      <c r="Q27">
        <v>1</v>
      </c>
      <c r="R27">
        <v>0</v>
      </c>
      <c r="S27" t="s">
        <v>53</v>
      </c>
      <c r="T27">
        <v>5</v>
      </c>
      <c r="U27">
        <v>40</v>
      </c>
      <c r="V27">
        <v>59.099291972694779</v>
      </c>
      <c r="W27">
        <v>30</v>
      </c>
      <c r="X27">
        <v>25</v>
      </c>
      <c r="Y27" t="s">
        <v>51</v>
      </c>
    </row>
    <row r="28" spans="1:25" x14ac:dyDescent="0.25">
      <c r="A28">
        <v>27</v>
      </c>
      <c r="B28">
        <v>-7</v>
      </c>
      <c r="C28" s="3" t="s">
        <v>11</v>
      </c>
      <c r="D28" t="s">
        <v>91</v>
      </c>
      <c r="E28">
        <f>COUNTIF(Table1[[#This Row],[Ligands]],"*Carboxylate*")</f>
        <v>1</v>
      </c>
      <c r="F28">
        <f>COUNTIF(Table1[[#This Row],[Ligands]],"*BSA*")</f>
        <v>0</v>
      </c>
      <c r="G28">
        <f>COUNTIF(Table1[[#This Row],[Ligands]],"*Amine*")</f>
        <v>0</v>
      </c>
      <c r="H28">
        <f>COUNTIF(Table1[[#This Row],[Ligands]],"*Citrate*")</f>
        <v>0</v>
      </c>
      <c r="I28">
        <f>COUNTIF(Table1[[#This Row],[Ligands]],"*PEG*")</f>
        <v>1</v>
      </c>
      <c r="J28">
        <f>COUNTIF(Table1[[#This Row],[Ligands]],"*PEI*")</f>
        <v>0</v>
      </c>
      <c r="K28">
        <f>COUNTIF(Table1[[#This Row],[Ligands]],"*PVP*")</f>
        <v>0</v>
      </c>
      <c r="L28">
        <f>COUNTIF(Table1[[#This Row],[Ligands]],"*Au*")</f>
        <v>0</v>
      </c>
      <c r="M28" t="s">
        <v>96</v>
      </c>
      <c r="N28" s="1">
        <v>200</v>
      </c>
      <c r="O28">
        <v>221</v>
      </c>
      <c r="P28" s="1">
        <v>266</v>
      </c>
      <c r="Q28">
        <v>1</v>
      </c>
      <c r="R28">
        <v>1</v>
      </c>
      <c r="S28" t="s">
        <v>53</v>
      </c>
      <c r="T28">
        <v>2.4</v>
      </c>
      <c r="U28">
        <v>40</v>
      </c>
      <c r="W28">
        <v>30</v>
      </c>
      <c r="X28">
        <v>25</v>
      </c>
      <c r="Y28" t="s">
        <v>52</v>
      </c>
    </row>
    <row r="29" spans="1:25" x14ac:dyDescent="0.25">
      <c r="A29">
        <v>28</v>
      </c>
      <c r="B29">
        <v>-38</v>
      </c>
      <c r="C29" t="s">
        <v>9</v>
      </c>
      <c r="D29" t="s">
        <v>10</v>
      </c>
      <c r="E29">
        <f>COUNTIF(Table1[[#This Row],[Ligands]],"*Carboxylate*")</f>
        <v>1</v>
      </c>
      <c r="F29">
        <f>COUNTIF(Table1[[#This Row],[Ligands]],"*BSA*")</f>
        <v>1</v>
      </c>
      <c r="G29">
        <f>COUNTIF(Table1[[#This Row],[Ligands]],"*Amine*")</f>
        <v>0</v>
      </c>
      <c r="H29">
        <f>COUNTIF(Table1[[#This Row],[Ligands]],"*Citrate*")</f>
        <v>0</v>
      </c>
      <c r="I29">
        <f>COUNTIF(Table1[[#This Row],[Ligands]],"*PEG*")</f>
        <v>0</v>
      </c>
      <c r="J29">
        <f>COUNTIF(Table1[[#This Row],[Ligands]],"*PEI*")</f>
        <v>0</v>
      </c>
      <c r="K29">
        <f>COUNTIF(Table1[[#This Row],[Ligands]],"*PVP*")</f>
        <v>0</v>
      </c>
      <c r="L29">
        <f>COUNTIF(Table1[[#This Row],[Ligands]],"*Au*")</f>
        <v>0</v>
      </c>
      <c r="M29" t="s">
        <v>10</v>
      </c>
      <c r="N29">
        <v>100</v>
      </c>
      <c r="O29">
        <v>230</v>
      </c>
      <c r="P29">
        <v>230</v>
      </c>
      <c r="Q29">
        <v>1</v>
      </c>
      <c r="R29">
        <v>0</v>
      </c>
      <c r="S29" t="s">
        <v>53</v>
      </c>
      <c r="T29">
        <v>3.2</v>
      </c>
      <c r="U29">
        <v>40</v>
      </c>
      <c r="W29">
        <v>30</v>
      </c>
      <c r="X29">
        <v>25</v>
      </c>
      <c r="Y29" t="s">
        <v>78</v>
      </c>
    </row>
    <row r="30" spans="1:25" x14ac:dyDescent="0.25">
      <c r="A30">
        <v>29</v>
      </c>
      <c r="B30">
        <v>-38</v>
      </c>
      <c r="C30" t="s">
        <v>9</v>
      </c>
      <c r="D30" t="s">
        <v>10</v>
      </c>
      <c r="E30">
        <f>COUNTIF(Table1[[#This Row],[Ligands]],"*Carboxylate*")</f>
        <v>1</v>
      </c>
      <c r="F30">
        <f>COUNTIF(Table1[[#This Row],[Ligands]],"*BSA*")</f>
        <v>1</v>
      </c>
      <c r="G30">
        <f>COUNTIF(Table1[[#This Row],[Ligands]],"*Amine*")</f>
        <v>0</v>
      </c>
      <c r="H30">
        <f>COUNTIF(Table1[[#This Row],[Ligands]],"*Citrate*")</f>
        <v>0</v>
      </c>
      <c r="I30">
        <f>COUNTIF(Table1[[#This Row],[Ligands]],"*PEG*")</f>
        <v>0</v>
      </c>
      <c r="J30">
        <f>COUNTIF(Table1[[#This Row],[Ligands]],"*PEI*")</f>
        <v>0</v>
      </c>
      <c r="K30">
        <f>COUNTIF(Table1[[#This Row],[Ligands]],"*PVP*")</f>
        <v>0</v>
      </c>
      <c r="L30">
        <f>COUNTIF(Table1[[#This Row],[Ligands]],"*Au*")</f>
        <v>0</v>
      </c>
      <c r="M30" t="s">
        <v>10</v>
      </c>
      <c r="N30">
        <v>100</v>
      </c>
      <c r="O30">
        <v>230</v>
      </c>
      <c r="P30">
        <v>230</v>
      </c>
      <c r="Q30">
        <v>1</v>
      </c>
      <c r="R30">
        <v>0</v>
      </c>
      <c r="S30" t="s">
        <v>53</v>
      </c>
      <c r="T30">
        <v>3.2</v>
      </c>
      <c r="U30">
        <v>2</v>
      </c>
      <c r="W30">
        <v>30</v>
      </c>
      <c r="X30">
        <v>25</v>
      </c>
      <c r="Y30" t="s">
        <v>79</v>
      </c>
    </row>
    <row r="31" spans="1:25" x14ac:dyDescent="0.25">
      <c r="A31">
        <v>30</v>
      </c>
      <c r="B31">
        <v>-38</v>
      </c>
      <c r="C31" t="s">
        <v>9</v>
      </c>
      <c r="D31" t="s">
        <v>10</v>
      </c>
      <c r="E31">
        <f>COUNTIF(Table1[[#This Row],[Ligands]],"*Carboxylate*")</f>
        <v>1</v>
      </c>
      <c r="F31">
        <f>COUNTIF(Table1[[#This Row],[Ligands]],"*BSA*")</f>
        <v>1</v>
      </c>
      <c r="G31">
        <f>COUNTIF(Table1[[#This Row],[Ligands]],"*Amine*")</f>
        <v>0</v>
      </c>
      <c r="H31">
        <f>COUNTIF(Table1[[#This Row],[Ligands]],"*Citrate*")</f>
        <v>0</v>
      </c>
      <c r="I31">
        <f>COUNTIF(Table1[[#This Row],[Ligands]],"*PEG*")</f>
        <v>0</v>
      </c>
      <c r="J31">
        <f>COUNTIF(Table1[[#This Row],[Ligands]],"*PEI*")</f>
        <v>0</v>
      </c>
      <c r="K31">
        <f>COUNTIF(Table1[[#This Row],[Ligands]],"*PVP*")</f>
        <v>0</v>
      </c>
      <c r="L31">
        <f>COUNTIF(Table1[[#This Row],[Ligands]],"*Au*")</f>
        <v>0</v>
      </c>
      <c r="M31" t="s">
        <v>10</v>
      </c>
      <c r="N31">
        <v>100</v>
      </c>
      <c r="O31">
        <v>230</v>
      </c>
      <c r="P31">
        <v>230</v>
      </c>
      <c r="Q31">
        <v>1</v>
      </c>
      <c r="R31">
        <v>0</v>
      </c>
      <c r="S31" t="s">
        <v>53</v>
      </c>
      <c r="T31">
        <v>3.2</v>
      </c>
      <c r="U31">
        <v>40</v>
      </c>
      <c r="W31">
        <v>1440</v>
      </c>
      <c r="X31">
        <v>25</v>
      </c>
      <c r="Y31" t="s">
        <v>80</v>
      </c>
    </row>
    <row r="32" spans="1:25" x14ac:dyDescent="0.25">
      <c r="A32">
        <v>31</v>
      </c>
      <c r="B32">
        <v>-38</v>
      </c>
      <c r="C32" t="s">
        <v>9</v>
      </c>
      <c r="D32" t="s">
        <v>10</v>
      </c>
      <c r="E32">
        <f>COUNTIF(Table1[[#This Row],[Ligands]],"*Carboxylate*")</f>
        <v>1</v>
      </c>
      <c r="F32">
        <f>COUNTIF(Table1[[#This Row],[Ligands]],"*BSA*")</f>
        <v>1</v>
      </c>
      <c r="G32">
        <f>COUNTIF(Table1[[#This Row],[Ligands]],"*Amine*")</f>
        <v>0</v>
      </c>
      <c r="H32">
        <f>COUNTIF(Table1[[#This Row],[Ligands]],"*Citrate*")</f>
        <v>0</v>
      </c>
      <c r="I32">
        <f>COUNTIF(Table1[[#This Row],[Ligands]],"*PEG*")</f>
        <v>0</v>
      </c>
      <c r="J32">
        <f>COUNTIF(Table1[[#This Row],[Ligands]],"*PEI*")</f>
        <v>0</v>
      </c>
      <c r="K32">
        <f>COUNTIF(Table1[[#This Row],[Ligands]],"*PVP*")</f>
        <v>0</v>
      </c>
      <c r="L32">
        <f>COUNTIF(Table1[[#This Row],[Ligands]],"*Au*")</f>
        <v>0</v>
      </c>
      <c r="M32" t="s">
        <v>10</v>
      </c>
      <c r="N32">
        <v>100</v>
      </c>
      <c r="O32">
        <v>230</v>
      </c>
      <c r="P32">
        <v>230</v>
      </c>
      <c r="Q32">
        <v>1</v>
      </c>
      <c r="R32">
        <v>0</v>
      </c>
      <c r="S32" t="s">
        <v>53</v>
      </c>
      <c r="T32">
        <v>3.2</v>
      </c>
      <c r="U32">
        <v>2</v>
      </c>
      <c r="W32">
        <v>1440</v>
      </c>
      <c r="X32">
        <v>25</v>
      </c>
      <c r="Y32" t="s">
        <v>81</v>
      </c>
    </row>
    <row r="33" spans="1:25" ht="15.75" thickBot="1" x14ac:dyDescent="0.3">
      <c r="A33">
        <v>32</v>
      </c>
      <c r="B33">
        <v>-38</v>
      </c>
      <c r="C33" t="s">
        <v>9</v>
      </c>
      <c r="D33" t="s">
        <v>10</v>
      </c>
      <c r="E33">
        <f>COUNTIF(Table1[[#This Row],[Ligands]],"*Carboxylate*")</f>
        <v>1</v>
      </c>
      <c r="F33">
        <f>COUNTIF(Table1[[#This Row],[Ligands]],"*BSA*")</f>
        <v>1</v>
      </c>
      <c r="G33">
        <f>COUNTIF(Table1[[#This Row],[Ligands]],"*Amine*")</f>
        <v>0</v>
      </c>
      <c r="H33">
        <f>COUNTIF(Table1[[#This Row],[Ligands]],"*Citrate*")</f>
        <v>0</v>
      </c>
      <c r="I33">
        <f>COUNTIF(Table1[[#This Row],[Ligands]],"*PEG*")</f>
        <v>0</v>
      </c>
      <c r="J33">
        <f>COUNTIF(Table1[[#This Row],[Ligands]],"*PEI*")</f>
        <v>0</v>
      </c>
      <c r="K33">
        <f>COUNTIF(Table1[[#This Row],[Ligands]],"*PVP*")</f>
        <v>0</v>
      </c>
      <c r="L33">
        <f>COUNTIF(Table1[[#This Row],[Ligands]],"*Au*")</f>
        <v>0</v>
      </c>
      <c r="M33" t="s">
        <v>10</v>
      </c>
      <c r="N33">
        <v>100</v>
      </c>
      <c r="O33">
        <v>230</v>
      </c>
      <c r="P33">
        <v>230</v>
      </c>
      <c r="Q33">
        <v>1</v>
      </c>
      <c r="R33">
        <v>0</v>
      </c>
      <c r="S33" t="s">
        <v>53</v>
      </c>
      <c r="T33">
        <v>3.2</v>
      </c>
      <c r="U33">
        <v>4</v>
      </c>
      <c r="W33">
        <v>1440</v>
      </c>
      <c r="X33">
        <v>25</v>
      </c>
      <c r="Y33" t="s">
        <v>77</v>
      </c>
    </row>
    <row r="34" spans="1:25" ht="15.75" thickBot="1" x14ac:dyDescent="0.3">
      <c r="A34">
        <v>33</v>
      </c>
      <c r="B34">
        <v>-38</v>
      </c>
      <c r="C34" t="s">
        <v>9</v>
      </c>
      <c r="D34" t="s">
        <v>10</v>
      </c>
      <c r="E34">
        <f>COUNTIF(Table1[[#This Row],[Ligands]],"*Carboxylate*")</f>
        <v>1</v>
      </c>
      <c r="F34">
        <f>COUNTIF(Table1[[#This Row],[Ligands]],"*BSA*")</f>
        <v>1</v>
      </c>
      <c r="G34">
        <f>COUNTIF(Table1[[#This Row],[Ligands]],"*Amine*")</f>
        <v>0</v>
      </c>
      <c r="H34">
        <f>COUNTIF(Table1[[#This Row],[Ligands]],"*Citrate*")</f>
        <v>0</v>
      </c>
      <c r="I34">
        <f>COUNTIF(Table1[[#This Row],[Ligands]],"*PEG*")</f>
        <v>0</v>
      </c>
      <c r="J34">
        <f>COUNTIF(Table1[[#This Row],[Ligands]],"*PEI*")</f>
        <v>0</v>
      </c>
      <c r="K34">
        <f>COUNTIF(Table1[[#This Row],[Ligands]],"*PVP*")</f>
        <v>0</v>
      </c>
      <c r="L34">
        <f>COUNTIF(Table1[[#This Row],[Ligands]],"*Au*")</f>
        <v>0</v>
      </c>
      <c r="M34" t="s">
        <v>10</v>
      </c>
      <c r="N34" s="1">
        <v>50</v>
      </c>
      <c r="O34" s="1">
        <v>105</v>
      </c>
      <c r="P34" s="1">
        <v>105</v>
      </c>
      <c r="Q34">
        <v>0</v>
      </c>
      <c r="R34">
        <v>0</v>
      </c>
      <c r="S34" t="s">
        <v>53</v>
      </c>
      <c r="T34">
        <v>3.2</v>
      </c>
      <c r="U34">
        <v>40</v>
      </c>
      <c r="W34">
        <v>1440</v>
      </c>
      <c r="X34">
        <v>25</v>
      </c>
      <c r="Y34" s="17" t="s">
        <v>69</v>
      </c>
    </row>
    <row r="35" spans="1:25" ht="15.75" thickBot="1" x14ac:dyDescent="0.3">
      <c r="A35">
        <v>34</v>
      </c>
      <c r="B35">
        <v>-38</v>
      </c>
      <c r="C35" t="s">
        <v>9</v>
      </c>
      <c r="D35" t="s">
        <v>10</v>
      </c>
      <c r="E35">
        <f>COUNTIF(Table1[[#This Row],[Ligands]],"*Carboxylate*")</f>
        <v>1</v>
      </c>
      <c r="F35">
        <f>COUNTIF(Table1[[#This Row],[Ligands]],"*BSA*")</f>
        <v>1</v>
      </c>
      <c r="G35">
        <f>COUNTIF(Table1[[#This Row],[Ligands]],"*Amine*")</f>
        <v>0</v>
      </c>
      <c r="H35">
        <f>COUNTIF(Table1[[#This Row],[Ligands]],"*Citrate*")</f>
        <v>0</v>
      </c>
      <c r="I35">
        <f>COUNTIF(Table1[[#This Row],[Ligands]],"*PEG*")</f>
        <v>0</v>
      </c>
      <c r="J35">
        <f>COUNTIF(Table1[[#This Row],[Ligands]],"*PEI*")</f>
        <v>0</v>
      </c>
      <c r="K35">
        <f>COUNTIF(Table1[[#This Row],[Ligands]],"*PVP*")</f>
        <v>0</v>
      </c>
      <c r="L35">
        <f>COUNTIF(Table1[[#This Row],[Ligands]],"*Au*")</f>
        <v>0</v>
      </c>
      <c r="M35" t="s">
        <v>10</v>
      </c>
      <c r="N35" s="1">
        <v>50</v>
      </c>
      <c r="O35" s="1">
        <v>105</v>
      </c>
      <c r="P35" s="1">
        <v>105</v>
      </c>
      <c r="Q35">
        <v>0</v>
      </c>
      <c r="R35">
        <v>0</v>
      </c>
      <c r="S35" t="s">
        <v>53</v>
      </c>
      <c r="T35">
        <v>3.2</v>
      </c>
      <c r="U35">
        <v>4</v>
      </c>
      <c r="W35">
        <v>1440</v>
      </c>
      <c r="X35">
        <v>25</v>
      </c>
      <c r="Y35" s="18" t="s">
        <v>70</v>
      </c>
    </row>
    <row r="36" spans="1:25" ht="15.75" thickBot="1" x14ac:dyDescent="0.3">
      <c r="A36">
        <v>35</v>
      </c>
      <c r="B36">
        <v>-38</v>
      </c>
      <c r="C36" t="s">
        <v>9</v>
      </c>
      <c r="D36" t="s">
        <v>10</v>
      </c>
      <c r="E36">
        <f>COUNTIF(Table1[[#This Row],[Ligands]],"*Carboxylate*")</f>
        <v>1</v>
      </c>
      <c r="F36">
        <f>COUNTIF(Table1[[#This Row],[Ligands]],"*BSA*")</f>
        <v>1</v>
      </c>
      <c r="G36">
        <f>COUNTIF(Table1[[#This Row],[Ligands]],"*Amine*")</f>
        <v>0</v>
      </c>
      <c r="H36">
        <f>COUNTIF(Table1[[#This Row],[Ligands]],"*Citrate*")</f>
        <v>0</v>
      </c>
      <c r="I36">
        <f>COUNTIF(Table1[[#This Row],[Ligands]],"*PEG*")</f>
        <v>0</v>
      </c>
      <c r="J36">
        <f>COUNTIF(Table1[[#This Row],[Ligands]],"*PEI*")</f>
        <v>0</v>
      </c>
      <c r="K36">
        <f>COUNTIF(Table1[[#This Row],[Ligands]],"*PVP*")</f>
        <v>0</v>
      </c>
      <c r="L36">
        <f>COUNTIF(Table1[[#This Row],[Ligands]],"*Au*")</f>
        <v>0</v>
      </c>
      <c r="M36" t="s">
        <v>10</v>
      </c>
      <c r="N36" s="1">
        <v>50</v>
      </c>
      <c r="O36" s="1">
        <v>105</v>
      </c>
      <c r="P36" s="1">
        <v>105</v>
      </c>
      <c r="Q36">
        <v>0</v>
      </c>
      <c r="R36">
        <v>0</v>
      </c>
      <c r="S36" t="s">
        <v>53</v>
      </c>
      <c r="T36">
        <v>3.2</v>
      </c>
      <c r="U36">
        <v>40</v>
      </c>
      <c r="W36">
        <v>30</v>
      </c>
      <c r="X36">
        <v>25</v>
      </c>
      <c r="Y36" s="17" t="s">
        <v>71</v>
      </c>
    </row>
    <row r="37" spans="1:25" ht="15.75" thickBot="1" x14ac:dyDescent="0.3">
      <c r="A37">
        <v>36</v>
      </c>
      <c r="B37">
        <v>-38</v>
      </c>
      <c r="C37" t="s">
        <v>9</v>
      </c>
      <c r="D37" t="s">
        <v>10</v>
      </c>
      <c r="E37">
        <f>COUNTIF(Table1[[#This Row],[Ligands]],"*Carboxylate*")</f>
        <v>1</v>
      </c>
      <c r="F37">
        <f>COUNTIF(Table1[[#This Row],[Ligands]],"*BSA*")</f>
        <v>1</v>
      </c>
      <c r="G37">
        <f>COUNTIF(Table1[[#This Row],[Ligands]],"*Amine*")</f>
        <v>0</v>
      </c>
      <c r="H37">
        <f>COUNTIF(Table1[[#This Row],[Ligands]],"*Citrate*")</f>
        <v>0</v>
      </c>
      <c r="I37">
        <f>COUNTIF(Table1[[#This Row],[Ligands]],"*PEG*")</f>
        <v>0</v>
      </c>
      <c r="J37">
        <f>COUNTIF(Table1[[#This Row],[Ligands]],"*PEI*")</f>
        <v>0</v>
      </c>
      <c r="K37">
        <f>COUNTIF(Table1[[#This Row],[Ligands]],"*PVP*")</f>
        <v>0</v>
      </c>
      <c r="L37">
        <f>COUNTIF(Table1[[#This Row],[Ligands]],"*Au*")</f>
        <v>0</v>
      </c>
      <c r="M37" t="s">
        <v>10</v>
      </c>
      <c r="N37" s="1">
        <v>50</v>
      </c>
      <c r="O37" s="1">
        <v>105</v>
      </c>
      <c r="P37" s="1">
        <v>105</v>
      </c>
      <c r="Q37">
        <v>0</v>
      </c>
      <c r="R37">
        <v>0</v>
      </c>
      <c r="S37" t="s">
        <v>53</v>
      </c>
      <c r="T37">
        <v>3.2</v>
      </c>
      <c r="U37">
        <v>4</v>
      </c>
      <c r="W37">
        <v>30</v>
      </c>
      <c r="X37">
        <v>25</v>
      </c>
      <c r="Y37" s="18" t="s">
        <v>72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NPUNID</vt:lpstr>
      <vt:lpstr>NP_Props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Poulsen</dc:creator>
  <cp:lastModifiedBy>Karsten Poulsen</cp:lastModifiedBy>
  <dcterms:created xsi:type="dcterms:W3CDTF">2022-09-07T15:34:30Z</dcterms:created>
  <dcterms:modified xsi:type="dcterms:W3CDTF">2023-03-17T21:05:06Z</dcterms:modified>
</cp:coreProperties>
</file>