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Desktop/Retro-Sammlung-Excel/"/>
    </mc:Choice>
  </mc:AlternateContent>
  <xr:revisionPtr revIDLastSave="0" documentId="13_ncr:1_{F32F38FF-0979-9E41-ACED-BA45B43494C2}" xr6:coauthVersionLast="45" xr6:coauthVersionMax="45" xr10:uidLastSave="{00000000-0000-0000-0000-000000000000}"/>
  <bookViews>
    <workbookView xWindow="0" yWindow="460" windowWidth="28800" windowHeight="16840" xr2:uid="{9B36302A-304C-ED4B-9F14-A525393D165C}"/>
  </bookViews>
  <sheets>
    <sheet name="Dashboard" sheetId="1" r:id="rId1"/>
    <sheet name="Games" sheetId="3" r:id="rId2"/>
    <sheet name="Game-Cards drucken" sheetId="7" r:id="rId3"/>
    <sheet name="Game-Cards (Template)" sheetId="5" r:id="rId4"/>
    <sheet name="Intern" sheetId="6" r:id="rId5"/>
  </sheets>
  <definedNames>
    <definedName name="card_id_1">'Game-Cards drucken'!$E$18</definedName>
    <definedName name="card_id_2">'Game-Cards drucken'!$H$18</definedName>
    <definedName name="card_id_3">'Game-Cards drucken'!$E$20</definedName>
    <definedName name="card_id_4">'Game-Cards drucken'!$H$20</definedName>
    <definedName name="card_id_5">'Game-Cards drucken'!$E$22</definedName>
    <definedName name="card_id_6">'Game-Cards drucken'!$H$22</definedName>
    <definedName name="game_anzahl">Intern!$D$10</definedName>
    <definedName name="google_prefix">Intern!$D$17</definedName>
    <definedName name="mobygames_prefix">Intern!$D$15</definedName>
    <definedName name="mobygames_prefix_ean">Intern!$D$16</definedName>
    <definedName name="programm_version">Intern!$G$10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7" i="3"/>
  <c r="M7" i="3" l="1"/>
  <c r="N7" i="3"/>
  <c r="O7" i="3"/>
  <c r="P7" i="3"/>
  <c r="N6" i="3" l="1"/>
  <c r="M6" i="3"/>
  <c r="P6" i="3"/>
  <c r="O6" i="3"/>
  <c r="C26" i="5"/>
  <c r="E26" i="5"/>
  <c r="E14" i="5"/>
  <c r="C14" i="5"/>
  <c r="E2" i="5"/>
  <c r="E7" i="5" s="1"/>
  <c r="C2" i="5"/>
  <c r="B7" i="5" s="1"/>
  <c r="C7" i="5" l="1"/>
  <c r="D7" i="5"/>
  <c r="E19" i="5"/>
  <c r="D19" i="5"/>
  <c r="B19" i="5"/>
  <c r="C19" i="5"/>
  <c r="E31" i="5"/>
  <c r="D31" i="5"/>
  <c r="C31" i="5"/>
  <c r="B31" i="5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10" i="6"/>
  <c r="C7" i="1"/>
  <c r="D37" i="5"/>
  <c r="B37" i="5"/>
  <c r="D35" i="5"/>
  <c r="B35" i="5"/>
  <c r="D33" i="5"/>
  <c r="B33" i="5"/>
  <c r="E29" i="5"/>
  <c r="D29" i="5"/>
  <c r="C29" i="5"/>
  <c r="B29" i="5"/>
  <c r="D27" i="5"/>
  <c r="B27" i="5"/>
  <c r="D25" i="5"/>
  <c r="B25" i="5"/>
  <c r="D23" i="5"/>
  <c r="B23" i="5"/>
  <c r="D21" i="5"/>
  <c r="B21" i="5"/>
  <c r="E17" i="5"/>
  <c r="D17" i="5"/>
  <c r="C17" i="5"/>
  <c r="B17" i="5"/>
  <c r="D15" i="5"/>
  <c r="B15" i="5"/>
  <c r="D13" i="5"/>
  <c r="D11" i="5"/>
  <c r="D9" i="5"/>
  <c r="E5" i="5"/>
  <c r="D5" i="5"/>
  <c r="D3" i="5"/>
  <c r="B13" i="5"/>
  <c r="B11" i="5"/>
  <c r="B9" i="5"/>
  <c r="C5" i="5"/>
  <c r="B5" i="5"/>
  <c r="B3" i="5"/>
  <c r="D12" i="6" l="1"/>
  <c r="D11" i="6"/>
  <c r="D10" i="6"/>
  <c r="C8" i="1" s="1"/>
</calcChain>
</file>

<file path=xl/sharedStrings.xml><?xml version="1.0" encoding="utf-8"?>
<sst xmlns="http://schemas.openxmlformats.org/spreadsheetml/2006/main" count="134" uniqueCount="82">
  <si>
    <t>pixelpommes Retro-Sammlung</t>
  </si>
  <si>
    <t>Game-Sammlung</t>
  </si>
  <si>
    <t>ID</t>
  </si>
  <si>
    <t>Name</t>
  </si>
  <si>
    <t>Franchise</t>
  </si>
  <si>
    <t>Plattform</t>
  </si>
  <si>
    <t>EAN (etc.)</t>
  </si>
  <si>
    <t>Zustand</t>
  </si>
  <si>
    <t>Zubehör / Ausstattung</t>
  </si>
  <si>
    <t>Quelle</t>
  </si>
  <si>
    <t>Archiviert</t>
  </si>
  <si>
    <t>Kommentar</t>
  </si>
  <si>
    <t>MobyGames</t>
  </si>
  <si>
    <t>MobyGames (EAN)</t>
  </si>
  <si>
    <t>PC</t>
  </si>
  <si>
    <t>Zubehör</t>
  </si>
  <si>
    <t xml:space="preserve">ID: </t>
  </si>
  <si>
    <t>Internes</t>
  </si>
  <si>
    <t>Dieses Blatt ist für interne Werte im Programm gedacht, die an anderer Stelle verwendet werden.</t>
  </si>
  <si>
    <t>In aller Regel muss hier nichts geändert werden!</t>
  </si>
  <si>
    <t>Statistik</t>
  </si>
  <si>
    <t>Anzahl der Games</t>
  </si>
  <si>
    <t>Anzahl archivierter Titel</t>
  </si>
  <si>
    <t>Anzahl nicht archivierter Titel</t>
  </si>
  <si>
    <t>https://pixelpommes.de</t>
  </si>
  <si>
    <t>Willkommen!</t>
  </si>
  <si>
    <t>Dateiinformationen</t>
  </si>
  <si>
    <t>Version</t>
  </si>
  <si>
    <t>1.0</t>
  </si>
  <si>
    <t>Aktionen</t>
  </si>
  <si>
    <t>Plattformen</t>
  </si>
  <si>
    <t>Anzahl Titel</t>
  </si>
  <si>
    <t>DOS</t>
  </si>
  <si>
    <t>N64</t>
  </si>
  <si>
    <t>SNES</t>
  </si>
  <si>
    <t>NES</t>
  </si>
  <si>
    <t>Switch</t>
  </si>
  <si>
    <t>GameBoy</t>
  </si>
  <si>
    <t>PS1</t>
  </si>
  <si>
    <t>PS2</t>
  </si>
  <si>
    <t>PS3</t>
  </si>
  <si>
    <t>PS4</t>
  </si>
  <si>
    <t>Xbox Classic</t>
  </si>
  <si>
    <t>Xbox 360</t>
  </si>
  <si>
    <t>Xbox One</t>
  </si>
  <si>
    <t>Game-Cards audrucken</t>
  </si>
  <si>
    <t>Beschreibung</t>
  </si>
  <si>
    <t>Game-Cards dienen der Inventarisierung deiner Games und stellen die Verbindung zwischen deiner physikalischen</t>
  </si>
  <si>
    <t>Sammlung und dieser Collection her.</t>
  </si>
  <si>
    <t>Dadurch kann man im Nachhinein nachhalten, welches Exemplar man in der Hand hält und diverse Informationen nachschlagen.</t>
  </si>
  <si>
    <t>Zu jedem Game kann eine (etwa spielkartengroße) Card ausgedruckt und dem Spiel (bzw. der Box) beigelegt werden.</t>
  </si>
  <si>
    <t>Besonders nützlich, wenn man ein Game mehrfach besitzt und Unterschiede (Versionen etc.) als Kommentar vermerken möchte.</t>
  </si>
  <si>
    <t>Games-Cards erstellen</t>
  </si>
  <si>
    <t>Auf einer DINA4-Seite finden sechs Game-Cards platz. Hier können die IDs der Games eingegeben werden,</t>
  </si>
  <si>
    <t>welche auf dem aktuellen Blatt abgebildet werden sollen.</t>
  </si>
  <si>
    <t>Karte #1</t>
  </si>
  <si>
    <t>Karte #2</t>
  </si>
  <si>
    <t>Karte #3</t>
  </si>
  <si>
    <t>Karte #4</t>
  </si>
  <si>
    <t>Karte #5</t>
  </si>
  <si>
    <t>Karte #6</t>
  </si>
  <si>
    <t>Konstanten</t>
  </si>
  <si>
    <t>MobyGames-Suche</t>
  </si>
  <si>
    <t>MobyGames-Suche (EAN)</t>
  </si>
  <si>
    <t>https://mobygames.com/search/quick?q=</t>
  </si>
  <si>
    <t>https://www.google.de/search?q=</t>
  </si>
  <si>
    <t>https://www.google.de/search?q=site:mobygames.com</t>
  </si>
  <si>
    <t>Google</t>
  </si>
  <si>
    <t>Google-Suche</t>
  </si>
  <si>
    <t>Google (EAN)</t>
  </si>
  <si>
    <t>Neuwertig</t>
  </si>
  <si>
    <t>Super Mario</t>
  </si>
  <si>
    <t>Card gedruckt</t>
  </si>
  <si>
    <t>x</t>
  </si>
  <si>
    <t>Doom</t>
  </si>
  <si>
    <t>Super Mario Land</t>
  </si>
  <si>
    <t>1234567</t>
  </si>
  <si>
    <t>Gebraucht</t>
  </si>
  <si>
    <t>Trödelmarkt</t>
  </si>
  <si>
    <t>456789</t>
  </si>
  <si>
    <t>Komplett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</si>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</sst>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1A78A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A78AD"/>
        <bgColor indexed="64"/>
      </patternFill>
    </fill>
    <fill>
      <patternFill patternType="solid">
        <fgColor rgb="FF1A78AD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5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Protection="0">
      <alignment horizontal="left" vertical="center" indent="1"/>
    </xf>
    <xf numFmtId="0" fontId="2" fillId="3" borderId="0" applyNumberFormat="0" applyProtection="0">
      <alignment horizontal="center" shrinkToFit="1"/>
    </xf>
    <xf numFmtId="0" fontId="1" fillId="4" borderId="0" applyNumberFormat="0" applyProtection="0">
      <alignment horizontal="center"/>
    </xf>
    <xf numFmtId="0" fontId="10" fillId="0" borderId="0" applyNumberFormat="0" applyProtection="0">
      <alignment horizontal="center" vertical="center" wrapText="1" shrinkToFit="1"/>
    </xf>
    <xf numFmtId="0" fontId="13" fillId="3" borderId="0" applyNumberFormat="0" applyFill="0" applyBorder="0" applyProtection="0">
      <alignment horizontal="center" vertical="center"/>
    </xf>
    <xf numFmtId="0" fontId="6" fillId="0" borderId="0" applyNumberFormat="0" applyFill="0" applyBorder="0" applyProtection="0">
      <alignment horizontal="left" vertical="center" wrapText="1" indent="1"/>
    </xf>
    <xf numFmtId="0" fontId="6" fillId="6" borderId="9" applyProtection="0">
      <alignment horizontal="center"/>
    </xf>
    <xf numFmtId="0" fontId="12" fillId="3" borderId="0" applyNumberFormat="0" applyProtection="0">
      <alignment horizontal="center" vertical="center"/>
    </xf>
    <xf numFmtId="0" fontId="13" fillId="3" borderId="0" applyNumberFormat="0" applyFill="0" applyBorder="0" applyAlignment="0" applyProtection="0"/>
  </cellStyleXfs>
  <cellXfs count="60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4" fillId="2" borderId="0" xfId="5" applyFont="1" applyFill="1" applyBorder="1">
      <alignment horizontal="center" vertical="center"/>
    </xf>
    <xf numFmtId="0" fontId="5" fillId="2" borderId="0" xfId="0" applyFont="1" applyFill="1" applyBorder="1"/>
    <xf numFmtId="0" fontId="5" fillId="2" borderId="8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5" borderId="0" xfId="0" applyFont="1" applyFill="1" applyBorder="1"/>
    <xf numFmtId="0" fontId="6" fillId="6" borderId="9" xfId="7">
      <alignment horizontal="center"/>
    </xf>
    <xf numFmtId="0" fontId="8" fillId="0" borderId="0" xfId="1">
      <alignment horizontal="left" vertical="center" indent="1"/>
    </xf>
    <xf numFmtId="0" fontId="13" fillId="0" borderId="0" xfId="5" applyFill="1">
      <alignment horizontal="center" vertical="center"/>
    </xf>
    <xf numFmtId="0" fontId="6" fillId="0" borderId="0" xfId="6" applyFill="1">
      <alignment horizontal="left" vertical="center" wrapText="1" indent="1"/>
    </xf>
    <xf numFmtId="49" fontId="6" fillId="0" borderId="0" xfId="6" applyNumberFormat="1" applyFill="1">
      <alignment horizontal="left" vertical="center" wrapText="1" indent="1"/>
    </xf>
    <xf numFmtId="49" fontId="6" fillId="0" borderId="0" xfId="6" applyNumberFormat="1" applyFill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left" vertical="center"/>
    </xf>
    <xf numFmtId="0" fontId="1" fillId="4" borderId="10" xfId="3" applyBorder="1">
      <alignment horizontal="center"/>
    </xf>
    <xf numFmtId="0" fontId="1" fillId="4" borderId="12" xfId="3" applyBorder="1">
      <alignment horizontal="center"/>
    </xf>
    <xf numFmtId="0" fontId="10" fillId="0" borderId="10" xfId="4" applyBorder="1">
      <alignment horizontal="center" vertical="center" wrapText="1" shrinkToFit="1"/>
    </xf>
    <xf numFmtId="0" fontId="10" fillId="0" borderId="12" xfId="4" applyBorder="1">
      <alignment horizontal="center" vertical="center" wrapText="1" shrinkToFit="1"/>
    </xf>
    <xf numFmtId="0" fontId="10" fillId="0" borderId="16" xfId="0" applyFont="1" applyBorder="1" applyAlignment="1">
      <alignment horizontal="right" vertical="center"/>
    </xf>
    <xf numFmtId="0" fontId="1" fillId="4" borderId="17" xfId="3" applyBorder="1">
      <alignment horizontal="center"/>
    </xf>
    <xf numFmtId="0" fontId="10" fillId="0" borderId="17" xfId="4" applyBorder="1">
      <alignment horizontal="center" vertical="center" wrapText="1" shrinkToFit="1"/>
    </xf>
    <xf numFmtId="0" fontId="11" fillId="5" borderId="0" xfId="5" applyFont="1" applyFill="1" applyBorder="1" applyAlignment="1">
      <alignment horizontal="left" vertical="center"/>
    </xf>
    <xf numFmtId="0" fontId="11" fillId="7" borderId="0" xfId="5" applyFont="1" applyFill="1" applyAlignment="1">
      <alignment horizontal="left" vertical="center"/>
    </xf>
    <xf numFmtId="0" fontId="0" fillId="5" borderId="0" xfId="0" applyFont="1" applyFill="1" applyBorder="1" applyAlignment="1">
      <alignment horizontal="left"/>
    </xf>
    <xf numFmtId="0" fontId="1" fillId="4" borderId="10" xfId="3" applyBorder="1">
      <alignment horizontal="center"/>
    </xf>
    <xf numFmtId="0" fontId="1" fillId="4" borderId="12" xfId="3" applyBorder="1">
      <alignment horizontal="center"/>
    </xf>
    <xf numFmtId="0" fontId="7" fillId="3" borderId="10" xfId="2" applyFont="1" applyBorder="1" applyAlignment="1">
      <alignment horizontal="center" shrinkToFit="1"/>
    </xf>
    <xf numFmtId="0" fontId="7" fillId="3" borderId="12" xfId="2" applyFont="1" applyBorder="1" applyAlignment="1">
      <alignment horizontal="center" shrinkToFit="1"/>
    </xf>
    <xf numFmtId="0" fontId="10" fillId="0" borderId="10" xfId="4" applyBorder="1">
      <alignment horizontal="center" vertical="center" wrapText="1" shrinkToFit="1"/>
    </xf>
    <xf numFmtId="0" fontId="10" fillId="0" borderId="12" xfId="4" applyBorder="1">
      <alignment horizontal="center" vertical="center" wrapText="1" shrinkToFit="1"/>
    </xf>
    <xf numFmtId="0" fontId="10" fillId="0" borderId="11" xfId="4" applyBorder="1">
      <alignment horizontal="center" vertical="center" wrapText="1" shrinkToFit="1"/>
    </xf>
    <xf numFmtId="0" fontId="10" fillId="0" borderId="13" xfId="4" applyBorder="1">
      <alignment horizontal="center" vertical="center" wrapText="1" shrinkToFit="1"/>
    </xf>
    <xf numFmtId="0" fontId="10" fillId="0" borderId="7" xfId="4" applyBorder="1">
      <alignment horizontal="center" vertical="center" wrapText="1" shrinkToFit="1"/>
    </xf>
    <xf numFmtId="0" fontId="10" fillId="0" borderId="8" xfId="4" applyBorder="1">
      <alignment horizontal="center" vertical="center" wrapText="1" shrinkToFit="1"/>
    </xf>
    <xf numFmtId="0" fontId="1" fillId="4" borderId="17" xfId="3" applyBorder="1">
      <alignment horizontal="center"/>
    </xf>
    <xf numFmtId="0" fontId="10" fillId="0" borderId="18" xfId="4" applyBorder="1">
      <alignment horizontal="center" vertical="center" wrapText="1" shrinkToFit="1"/>
    </xf>
    <xf numFmtId="0" fontId="7" fillId="3" borderId="17" xfId="2" applyFont="1" applyBorder="1" applyAlignment="1">
      <alignment horizontal="center" shrinkToFit="1"/>
    </xf>
    <xf numFmtId="0" fontId="10" fillId="0" borderId="0" xfId="4" applyBorder="1">
      <alignment horizontal="center" vertical="center" wrapText="1" shrinkToFit="1"/>
    </xf>
    <xf numFmtId="0" fontId="10" fillId="0" borderId="17" xfId="4" applyBorder="1">
      <alignment horizontal="center" vertical="center" wrapText="1" shrinkToFit="1"/>
    </xf>
  </cellXfs>
  <cellStyles count="10">
    <cellStyle name="Besuchter Hyperlink" xfId="9" builtinId="9" customBuiltin="1"/>
    <cellStyle name="Button" xfId="8" xr:uid="{47E44912-7ED0-9D40-8BF4-08A270088648}"/>
    <cellStyle name="Card_Content" xfId="4" xr:uid="{17DD3377-D36F-8D40-9C3C-BD30A40E9CDC}"/>
    <cellStyle name="Card_Heading" xfId="3" xr:uid="{86DF4350-022C-E941-BFFD-44DEDB893FA4}"/>
    <cellStyle name="Card_Title" xfId="2" xr:uid="{21878DDF-7855-4F4B-AC1B-ECCC5E308DD3}"/>
    <cellStyle name="Link" xfId="5" builtinId="8" customBuiltin="1"/>
    <cellStyle name="Standard" xfId="0" builtinId="0" customBuiltin="1"/>
    <cellStyle name="Tabellen_Headline" xfId="1" xr:uid="{9EFD3B90-76B8-FB4D-94FA-1882FE3A69F9}"/>
    <cellStyle name="Tabellen_Zelle" xfId="6" xr:uid="{F64937A1-A3E9-6442-BFB1-BDECC2787485}"/>
    <cellStyle name="Textfeld" xfId="7" xr:uid="{5E92B938-5405-D845-8818-7F03312F1427}"/>
  </cellStyles>
  <dxfs count="2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0.49998474074526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xelpommes" pivot="0" count="3" xr9:uid="{CB5C7279-C698-4D46-8DBC-60D60B4ACF98}">
      <tableStyleElement type="wholeTable" dxfId="19"/>
      <tableStyleElement type="headerRow" dxfId="18"/>
      <tableStyleElement type="secondRowStripe" dxfId="17"/>
    </tableStyle>
  </tableStyles>
  <colors>
    <mruColors>
      <color rgb="FF1A7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Archivierte 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E-C042-B5DC-F70A0655D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E-C042-B5DC-F70A0655DD57}"/>
              </c:ext>
            </c:extLst>
          </c:dPt>
          <c:cat>
            <c:strRef>
              <c:f>Intern!$C$11:$C$12</c:f>
              <c:strCache>
                <c:ptCount val="2"/>
                <c:pt idx="0">
                  <c:v>Anzahl archivierter Titel</c:v>
                </c:pt>
                <c:pt idx="1">
                  <c:v>Anzahl nicht archivierter Titel</c:v>
                </c:pt>
              </c:strCache>
            </c:strRef>
          </c:cat>
          <c:val>
            <c:numRef>
              <c:f>Intern!$D$11:$D$12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E-C042-B5DC-F70A0655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Intern!$J$9</c:f>
              <c:strCache>
                <c:ptCount val="1"/>
                <c:pt idx="0">
                  <c:v>Anzahl Titel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4E-C842-9CD7-EEBE559F8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4E-C842-9CD7-EEBE559F8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4E-C842-9CD7-EEBE559F8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4E-C842-9CD7-EEBE559F8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4E-C842-9CD7-EEBE559F8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4E-C842-9CD7-EEBE559F87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4E-C842-9CD7-EEBE559F87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4E-C842-9CD7-EEBE559F87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4E-C842-9CD7-EEBE559F87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4E-C842-9CD7-EEBE559F87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4E-C842-9CD7-EEBE559F87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4E-C842-9CD7-EEBE559F87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4E-C842-9CD7-EEBE559F87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4E-C842-9CD7-EEBE559F870F}"/>
              </c:ext>
            </c:extLst>
          </c:dPt>
          <c:cat>
            <c:strRef>
              <c:f>Intern!$I$10:$I$23</c:f>
              <c:strCache>
                <c:ptCount val="14"/>
                <c:pt idx="0">
                  <c:v>PC</c:v>
                </c:pt>
                <c:pt idx="1">
                  <c:v>DOS</c:v>
                </c:pt>
                <c:pt idx="2">
                  <c:v>N64</c:v>
                </c:pt>
                <c:pt idx="3">
                  <c:v>SNES</c:v>
                </c:pt>
                <c:pt idx="4">
                  <c:v>NES</c:v>
                </c:pt>
                <c:pt idx="5">
                  <c:v>GameBoy</c:v>
                </c:pt>
                <c:pt idx="6">
                  <c:v>Switch</c:v>
                </c:pt>
                <c:pt idx="7">
                  <c:v>PS1</c:v>
                </c:pt>
                <c:pt idx="8">
                  <c:v>PS2</c:v>
                </c:pt>
                <c:pt idx="9">
                  <c:v>PS3</c:v>
                </c:pt>
                <c:pt idx="10">
                  <c:v>PS4</c:v>
                </c:pt>
                <c:pt idx="11">
                  <c:v>Xbox Classic</c:v>
                </c:pt>
                <c:pt idx="12">
                  <c:v>Xbox 360</c:v>
                </c:pt>
                <c:pt idx="13">
                  <c:v>Xbox One</c:v>
                </c:pt>
              </c:strCache>
            </c:strRef>
          </c:cat>
          <c:val>
            <c:numRef>
              <c:f>Intern!$J$10:$J$23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4E-C842-9CD7-EEBE559F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Game-Cards drucken'!A1"/><Relationship Id="rId1" Type="http://schemas.openxmlformats.org/officeDocument/2006/relationships/hyperlink" Target="#Games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ame-Cards (Template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86218</xdr:rowOff>
    </xdr:from>
    <xdr:to>
      <xdr:col>3</xdr:col>
      <xdr:colOff>749300</xdr:colOff>
      <xdr:row>11</xdr:row>
      <xdr:rowOff>276643</xdr:rowOff>
    </xdr:to>
    <xdr:sp macro="" textlink="">
      <xdr:nvSpPr>
        <xdr:cNvPr id="2" name="Rechtec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9DDAC-F37E-6E44-892D-27F4C7235CD8}"/>
            </a:ext>
          </a:extLst>
        </xdr:cNvPr>
        <xdr:cNvSpPr/>
      </xdr:nvSpPr>
      <xdr:spPr>
        <a:xfrm>
          <a:off x="760622" y="2879473"/>
          <a:ext cx="1664631" cy="469751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Games verwalten</a:t>
          </a:r>
        </a:p>
      </xdr:txBody>
    </xdr:sp>
    <xdr:clientData/>
  </xdr:twoCellAnchor>
  <xdr:twoCellAnchor>
    <xdr:from>
      <xdr:col>3</xdr:col>
      <xdr:colOff>901304</xdr:colOff>
      <xdr:row>10</xdr:row>
      <xdr:rowOff>86218</xdr:rowOff>
    </xdr:from>
    <xdr:to>
      <xdr:col>5</xdr:col>
      <xdr:colOff>660004</xdr:colOff>
      <xdr:row>11</xdr:row>
      <xdr:rowOff>276643</xdr:rowOff>
    </xdr:to>
    <xdr:sp macro="" textlink="">
      <xdr:nvSpPr>
        <xdr:cNvPr id="3" name="Rechtec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0E9EA5-9242-5D4B-8D48-729BF0C22768}"/>
            </a:ext>
          </a:extLst>
        </xdr:cNvPr>
        <xdr:cNvSpPr/>
      </xdr:nvSpPr>
      <xdr:spPr>
        <a:xfrm>
          <a:off x="2577257" y="2879473"/>
          <a:ext cx="1665562" cy="469751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Cards drucken</a:t>
          </a:r>
        </a:p>
      </xdr:txBody>
    </xdr:sp>
    <xdr:clientData/>
  </xdr:twoCellAnchor>
  <xdr:twoCellAnchor>
    <xdr:from>
      <xdr:col>5</xdr:col>
      <xdr:colOff>817058</xdr:colOff>
      <xdr:row>10</xdr:row>
      <xdr:rowOff>87837</xdr:rowOff>
    </xdr:from>
    <xdr:to>
      <xdr:col>7</xdr:col>
      <xdr:colOff>55217</xdr:colOff>
      <xdr:row>11</xdr:row>
      <xdr:rowOff>275024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DC252EAA-523B-CF4F-8302-16243172AE84}"/>
            </a:ext>
          </a:extLst>
        </xdr:cNvPr>
        <xdr:cNvSpPr/>
      </xdr:nvSpPr>
      <xdr:spPr>
        <a:xfrm>
          <a:off x="4399873" y="2881092"/>
          <a:ext cx="1145021" cy="466513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Über</a:t>
          </a:r>
        </a:p>
      </xdr:txBody>
    </xdr:sp>
    <xdr:clientData/>
  </xdr:twoCellAnchor>
  <xdr:twoCellAnchor>
    <xdr:from>
      <xdr:col>6</xdr:col>
      <xdr:colOff>753535</xdr:colOff>
      <xdr:row>15</xdr:row>
      <xdr:rowOff>118534</xdr:rowOff>
    </xdr:from>
    <xdr:to>
      <xdr:col>10</xdr:col>
      <xdr:colOff>355600</xdr:colOff>
      <xdr:row>24</xdr:row>
      <xdr:rowOff>228600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316D31-7C1C-9447-ABDF-587F977FB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15</xdr:row>
      <xdr:rowOff>114300</xdr:rowOff>
    </xdr:from>
    <xdr:to>
      <xdr:col>6</xdr:col>
      <xdr:colOff>520700</xdr:colOff>
      <xdr:row>24</xdr:row>
      <xdr:rowOff>215900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AF70162-B44F-3D49-A055-2A15134C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24</xdr:row>
      <xdr:rowOff>139700</xdr:rowOff>
    </xdr:from>
    <xdr:to>
      <xdr:col>3</xdr:col>
      <xdr:colOff>749300</xdr:colOff>
      <xdr:row>26</xdr:row>
      <xdr:rowOff>50800</xdr:rowOff>
    </xdr:to>
    <xdr:sp macro="" textlink="">
      <xdr:nvSpPr>
        <xdr:cNvPr id="7" name="Rechteck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3DD18-FD81-0241-8857-9CDD591C581E}"/>
            </a:ext>
          </a:extLst>
        </xdr:cNvPr>
        <xdr:cNvSpPr/>
      </xdr:nvSpPr>
      <xdr:spPr>
        <a:xfrm>
          <a:off x="762000" y="6845300"/>
          <a:ext cx="1663700" cy="469900"/>
        </a:xfrm>
        <a:prstGeom prst="rect">
          <a:avLst/>
        </a:prstGeom>
        <a:solidFill>
          <a:srgbClr val="1A78AD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/>
            <a:t>Drucken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8CE58-CAC2-B646-BFA6-56B1E10D858B}" name="gamelist" displayName="gamelist" ref="B5:P7" totalsRowShown="0" dataDxfId="15" headerRowCellStyle="Tabellen_Headline">
  <autoFilter ref="B5:P7" xr:uid="{E0F78244-26A4-1544-86B7-53AB99206D2A}"/>
  <tableColumns count="15">
    <tableColumn id="1" xr3:uid="{91647493-BDCE-8B47-A24E-1EF8A2271C45}" name="ID" dataDxfId="14" dataCellStyle="Tabellen_Zelle">
      <calculatedColumnFormula>ROW() - 5</calculatedColumnFormula>
    </tableColumn>
    <tableColumn id="2" xr3:uid="{A242BAF9-7080-7A4D-8A14-4A673ED3F0BD}" name="Name" dataDxfId="13" dataCellStyle="Tabellen_Zelle"/>
    <tableColumn id="3" xr3:uid="{B00F4DA3-AB3B-094D-A205-8FFA1E6DBEE9}" name="Franchise" dataDxfId="12" dataCellStyle="Tabellen_Zelle"/>
    <tableColumn id="4" xr3:uid="{B8AC0DB0-4188-3A49-94C3-85E50363D2BF}" name="Plattform" dataDxfId="11" dataCellStyle="Tabellen_Zelle"/>
    <tableColumn id="5" xr3:uid="{5A3E12B0-A448-914D-BE2B-B0BFC3B56167}" name="EAN (etc.)" dataDxfId="10" dataCellStyle="Tabellen_Zelle"/>
    <tableColumn id="6" xr3:uid="{1303E69F-FC87-914B-8126-EFBD417E794A}" name="Zustand" dataDxfId="9" dataCellStyle="Tabellen_Zelle"/>
    <tableColumn id="7" xr3:uid="{70DBC594-45EC-DD48-AE45-2C5D71E5B48D}" name="Zubehör / Ausstattung" dataDxfId="8" dataCellStyle="Tabellen_Zelle"/>
    <tableColumn id="8" xr3:uid="{5A948789-4854-8149-9D57-58D1E8866392}" name="Quelle" dataDxfId="7" dataCellStyle="Tabellen_Zelle"/>
    <tableColumn id="9" xr3:uid="{F83907B6-E206-D84B-99A9-565505A3C596}" name="Archiviert" dataDxfId="6" dataCellStyle="Tabellen_Zelle"/>
    <tableColumn id="10" xr3:uid="{92A87B3E-722F-4444-9523-D0FEEEC532FC}" name="Kommentar" dataDxfId="5" dataCellStyle="Tabellen_Zelle"/>
    <tableColumn id="13" xr3:uid="{DBABC384-6F5B-E144-B9F5-E7822B270F5D}" name="Card gedruckt" dataDxfId="4" dataCellStyle="Tabellen_Zelle"/>
    <tableColumn id="14" xr3:uid="{092CDC24-034C-F74B-A9F9-BB1206EB029E}" name="Google" dataDxfId="3" dataCellStyle="Link">
      <calculatedColumnFormula>HYPERLINK((google_prefix &amp; C6), "Öffnen")</calculatedColumnFormula>
    </tableColumn>
    <tableColumn id="15" xr3:uid="{8BD4048A-5D73-EE47-ABD0-55020FBF61FF}" name="Google (EAN)" dataDxfId="2" dataCellStyle="Link">
      <calculatedColumnFormula>HYPERLINK((google_prefix &amp; F6), "Öffnen")</calculatedColumnFormula>
    </tableColumn>
    <tableColumn id="11" xr3:uid="{82DE03BE-1613-4E4C-841F-9A59C2194106}" name="MobyGames" dataDxfId="1" dataCellStyle="Link">
      <calculatedColumnFormula>HYPERLINK((mobygames_prefix &amp; C6), "Öffnen")</calculatedColumnFormula>
    </tableColumn>
    <tableColumn id="12" xr3:uid="{E281C547-CAB1-1A4A-9CEC-411E50A6B15F}" name="MobyGames (EAN)" dataDxfId="0" dataCellStyle="Link">
      <calculatedColumnFormula>HYPERLINK(mobygames_prefix_ean &amp; " " &amp;F6, "Öffnen")</calculatedColumnFormula>
    </tableColumn>
  </tableColumns>
  <tableStyleInfo name="pixelpommes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ixelpommes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ixelpommes.d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de/search?q=" TargetMode="External"/><Relationship Id="rId2" Type="http://schemas.openxmlformats.org/officeDocument/2006/relationships/hyperlink" Target="https://www.google.de/search?q=site:mobygames.com" TargetMode="External"/><Relationship Id="rId1" Type="http://schemas.openxmlformats.org/officeDocument/2006/relationships/hyperlink" Target="https://mobygames.com/search/quick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D9A1-AA63-9542-85E4-9CEC718430F5}">
  <dimension ref="B1:M28"/>
  <sheetViews>
    <sheetView tabSelected="1" zoomScaleNormal="100" workbookViewId="0">
      <selection activeCell="O9" sqref="O9"/>
    </sheetView>
  </sheetViews>
  <sheetFormatPr baseColWidth="10" defaultRowHeight="22" customHeight="1" x14ac:dyDescent="0.25"/>
  <cols>
    <col min="1" max="1" width="2.85546875" style="1" customWidth="1"/>
    <col min="2" max="2" width="5.28515625" style="1" customWidth="1"/>
    <col min="3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2" customHeight="1" x14ac:dyDescent="0.3">
      <c r="B3" s="5"/>
      <c r="C3" s="6" t="s">
        <v>0</v>
      </c>
      <c r="D3" s="7"/>
      <c r="E3" s="7"/>
      <c r="F3" s="7"/>
      <c r="G3" s="7"/>
      <c r="H3" s="7"/>
      <c r="I3" s="7"/>
      <c r="J3" s="7"/>
      <c r="K3" s="21" t="s">
        <v>24</v>
      </c>
      <c r="L3" s="22"/>
      <c r="M3" s="23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24" t="s">
        <v>25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tr">
        <f xml:space="preserve"> "Du benutzt die pixelpommes Retro-Sammlung in Version " &amp; programm_version</f>
        <v>Du benutzt die pixelpommes Retro-Sammlung in Version 1.0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 t="str">
        <f>"Aktuell werden " &amp; game_anzahl &amp; " Games verwaltet."</f>
        <v>Aktuell werden 2 Games verwaltet.</v>
      </c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2:13" ht="22" customHeight="1" x14ac:dyDescent="0.25">
      <c r="B10" s="15"/>
      <c r="C10" s="24" t="s">
        <v>29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2:13" ht="22" customHeight="1" x14ac:dyDescent="0.2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2:13" ht="22" customHeight="1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2:13" ht="22" customHeight="1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ht="22" customHeight="1" x14ac:dyDescent="0.25">
      <c r="B15" s="15"/>
      <c r="C15" s="24" t="s">
        <v>20</v>
      </c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2:13" ht="22" customHeight="1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22" customHeigh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2:13" ht="22" customHeight="1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2:13" ht="22" customHeight="1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2:13" ht="22" customHeight="1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2:13" ht="22" customHeight="1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2:13" ht="22" customHeight="1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2:13" ht="22" customHeight="1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</row>
    <row r="24" spans="2:13" ht="22" customHeight="1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</row>
  </sheetData>
  <hyperlinks>
    <hyperlink ref="K3" r:id="rId1" xr:uid="{B71C7323-F250-D549-A9DE-B74094FE40A6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F3F5-F0D3-4B44-BD42-F1B12C603E35}">
  <dimension ref="B1:P7"/>
  <sheetViews>
    <sheetView zoomScaleNormal="100" workbookViewId="0">
      <selection activeCell="J7" sqref="J7"/>
    </sheetView>
  </sheetViews>
  <sheetFormatPr baseColWidth="10" defaultRowHeight="40" customHeight="1" x14ac:dyDescent="0.25"/>
  <cols>
    <col min="1" max="1" width="2.85546875" style="1" customWidth="1"/>
    <col min="2" max="2" width="5" style="1" bestFit="1" customWidth="1"/>
    <col min="3" max="3" width="36.140625" style="1" bestFit="1" customWidth="1"/>
    <col min="4" max="4" width="17.140625" style="1" customWidth="1"/>
    <col min="5" max="5" width="14.85546875" style="1" customWidth="1"/>
    <col min="6" max="6" width="16.85546875" style="1" customWidth="1"/>
    <col min="7" max="7" width="12" style="1" customWidth="1"/>
    <col min="8" max="8" width="21.5703125" style="1" bestFit="1" customWidth="1"/>
    <col min="9" max="9" width="26.140625" style="1" bestFit="1" customWidth="1"/>
    <col min="10" max="10" width="12.85546875" style="1" customWidth="1"/>
    <col min="11" max="11" width="14.85546875" style="1" customWidth="1"/>
    <col min="12" max="12" width="16.28515625" style="1" customWidth="1"/>
    <col min="13" max="13" width="12.42578125" style="1" customWidth="1"/>
    <col min="14" max="14" width="17.5703125" style="1" customWidth="1"/>
    <col min="15" max="15" width="15.42578125" style="1" customWidth="1"/>
    <col min="16" max="16" width="19.7109375" style="1" bestFit="1" customWidth="1"/>
    <col min="17" max="16384" width="10.7109375" style="1"/>
  </cols>
  <sheetData>
    <row r="1" spans="2:16" ht="22" customHeight="1" thickBot="1" x14ac:dyDescent="0.3"/>
    <row r="2" spans="2:16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ht="22" customHeight="1" x14ac:dyDescent="0.3">
      <c r="B3" s="5"/>
      <c r="C3" s="6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2:16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2:16" ht="32" customHeight="1" x14ac:dyDescent="0.25">
      <c r="B5" s="28" t="s">
        <v>2</v>
      </c>
      <c r="C5" s="28" t="s">
        <v>3</v>
      </c>
      <c r="D5" s="28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72</v>
      </c>
      <c r="M5" s="28" t="s">
        <v>67</v>
      </c>
      <c r="N5" s="28" t="s">
        <v>69</v>
      </c>
      <c r="O5" s="28" t="s">
        <v>12</v>
      </c>
      <c r="P5" s="28" t="s">
        <v>13</v>
      </c>
    </row>
    <row r="6" spans="2:16" ht="40" customHeight="1" x14ac:dyDescent="0.25">
      <c r="B6" s="30">
        <f t="shared" ref="B6" si="0">ROW() - 5</f>
        <v>1</v>
      </c>
      <c r="C6" s="30" t="s">
        <v>75</v>
      </c>
      <c r="D6" s="30" t="s">
        <v>71</v>
      </c>
      <c r="E6" s="30" t="s">
        <v>37</v>
      </c>
      <c r="F6" s="31" t="s">
        <v>76</v>
      </c>
      <c r="G6" s="30" t="s">
        <v>77</v>
      </c>
      <c r="H6" s="30"/>
      <c r="I6" s="30" t="s">
        <v>78</v>
      </c>
      <c r="J6" s="31"/>
      <c r="K6" s="31"/>
      <c r="L6" s="32"/>
      <c r="M6" s="29" t="str">
        <f t="shared" ref="M6:M7" si="1">HYPERLINK((google_prefix &amp; C6), "Öffnen")</f>
        <v>Öffnen</v>
      </c>
      <c r="N6" s="29" t="str">
        <f t="shared" ref="N6:N7" si="2">HYPERLINK((google_prefix &amp; F6), "Öffnen")</f>
        <v>Öffnen</v>
      </c>
      <c r="O6" s="29" t="str">
        <f t="shared" ref="O6:O7" si="3">HYPERLINK((mobygames_prefix &amp; C6), "Öffnen")</f>
        <v>Öffnen</v>
      </c>
      <c r="P6" s="29" t="str">
        <f t="shared" ref="P6:P7" si="4">HYPERLINK(mobygames_prefix_ean &amp; " " &amp;F6, "Öffnen")</f>
        <v>Öffnen</v>
      </c>
    </row>
    <row r="7" spans="2:16" ht="40" customHeight="1" x14ac:dyDescent="0.25">
      <c r="B7" s="30">
        <f t="shared" ref="B7" si="5">ROW() - 5</f>
        <v>2</v>
      </c>
      <c r="C7" s="30" t="s">
        <v>74</v>
      </c>
      <c r="D7" s="30" t="s">
        <v>74</v>
      </c>
      <c r="E7" s="30" t="s">
        <v>38</v>
      </c>
      <c r="F7" s="31" t="s">
        <v>79</v>
      </c>
      <c r="G7" s="30" t="s">
        <v>70</v>
      </c>
      <c r="H7" s="30" t="s">
        <v>80</v>
      </c>
      <c r="I7" s="30" t="s">
        <v>81</v>
      </c>
      <c r="J7" s="31"/>
      <c r="K7" s="31"/>
      <c r="L7" s="32" t="s">
        <v>73</v>
      </c>
      <c r="M7" s="29" t="str">
        <f t="shared" si="1"/>
        <v>Öffnen</v>
      </c>
      <c r="N7" s="29" t="str">
        <f t="shared" si="2"/>
        <v>Öffnen</v>
      </c>
      <c r="O7" s="29" t="str">
        <f t="shared" si="3"/>
        <v>Öffnen</v>
      </c>
      <c r="P7" s="29" t="str">
        <f t="shared" si="4"/>
        <v>Öffnen</v>
      </c>
    </row>
  </sheetData>
  <conditionalFormatting sqref="L6:L7">
    <cfRule type="cellIs" dxfId="16" priority="1" operator="notEqual">
      <formula>"x"</formula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73C961-1064-6A44-A657-7DE05DCC740E}">
          <x14:formula1>
            <xm:f>Intern!$I$10:$I$23</xm:f>
          </x14:formula1>
          <xm:sqref>E6:E7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08AE-7BD5-8749-95A3-9BCCF791EFE7}">
  <dimension ref="B1:M28"/>
  <sheetViews>
    <sheetView workbookViewId="0">
      <selection activeCell="H24" sqref="H24"/>
    </sheetView>
  </sheetViews>
  <sheetFormatPr baseColWidth="10" defaultRowHeight="22" customHeight="1" x14ac:dyDescent="0.25"/>
  <cols>
    <col min="1" max="1" width="2.85546875" style="1" customWidth="1"/>
    <col min="2" max="2" width="5.28515625" style="1" customWidth="1"/>
    <col min="3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2" customHeight="1" x14ac:dyDescent="0.3">
      <c r="B3" s="5"/>
      <c r="C3" s="6" t="s">
        <v>45</v>
      </c>
      <c r="D3" s="7"/>
      <c r="E3" s="7"/>
      <c r="F3" s="7"/>
      <c r="G3" s="7"/>
      <c r="H3" s="7"/>
      <c r="I3" s="7"/>
      <c r="J3" s="7"/>
      <c r="K3" s="21" t="s">
        <v>24</v>
      </c>
      <c r="L3" s="22"/>
      <c r="M3" s="23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24" t="s">
        <v>46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">
        <v>47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 t="s">
        <v>48</v>
      </c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2:13" ht="22" customHeight="1" x14ac:dyDescent="0.25">
      <c r="B10" s="15"/>
      <c r="C10" s="26" t="s">
        <v>50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2:13" ht="22" customHeight="1" x14ac:dyDescent="0.25">
      <c r="B11" s="15"/>
      <c r="C11" s="16" t="s">
        <v>49</v>
      </c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2:13" ht="22" customHeight="1" x14ac:dyDescent="0.25">
      <c r="B12" s="15"/>
      <c r="C12" s="16" t="s">
        <v>51</v>
      </c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2:13" ht="22" customHeight="1" x14ac:dyDescent="0.25">
      <c r="B14" s="15"/>
      <c r="C14" s="24" t="s">
        <v>52</v>
      </c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ht="22" customHeight="1" x14ac:dyDescent="0.25">
      <c r="B15" s="15"/>
      <c r="C15" s="26" t="s">
        <v>53</v>
      </c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2:13" ht="22" customHeight="1" x14ac:dyDescent="0.25">
      <c r="B16" s="15"/>
      <c r="C16" s="16" t="s">
        <v>54</v>
      </c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22" customHeight="1" thickBot="1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2:13" ht="22" customHeight="1" thickTop="1" thickBot="1" x14ac:dyDescent="0.3">
      <c r="B18" s="15"/>
      <c r="C18" s="24"/>
      <c r="D18" s="24" t="s">
        <v>55</v>
      </c>
      <c r="E18" s="27">
        <v>1</v>
      </c>
      <c r="F18" s="16"/>
      <c r="G18" s="24" t="s">
        <v>56</v>
      </c>
      <c r="H18" s="27">
        <v>2</v>
      </c>
      <c r="I18" s="16"/>
      <c r="J18" s="16"/>
      <c r="K18" s="16"/>
      <c r="L18" s="16"/>
      <c r="M18" s="17"/>
    </row>
    <row r="19" spans="2:13" ht="22" customHeight="1" thickTop="1" thickBot="1" x14ac:dyDescent="0.3">
      <c r="B19" s="15"/>
      <c r="C19" s="16"/>
      <c r="F19" s="16"/>
      <c r="G19" s="16"/>
      <c r="H19" s="16"/>
      <c r="I19" s="16"/>
      <c r="J19" s="16"/>
      <c r="K19" s="16"/>
      <c r="L19" s="16"/>
      <c r="M19" s="17"/>
    </row>
    <row r="20" spans="2:13" ht="22" customHeight="1" thickTop="1" thickBot="1" x14ac:dyDescent="0.3">
      <c r="B20" s="15"/>
      <c r="C20" s="16"/>
      <c r="D20" s="24" t="s">
        <v>57</v>
      </c>
      <c r="E20" s="27">
        <v>3</v>
      </c>
      <c r="F20" s="16"/>
      <c r="G20" s="24" t="s">
        <v>58</v>
      </c>
      <c r="H20" s="27">
        <v>4</v>
      </c>
      <c r="I20" s="16"/>
      <c r="J20" s="16"/>
      <c r="K20" s="16"/>
      <c r="L20" s="16"/>
      <c r="M20" s="17"/>
    </row>
    <row r="21" spans="2:13" ht="22" customHeight="1" thickTop="1" thickBot="1" x14ac:dyDescent="0.3">
      <c r="B21" s="15"/>
      <c r="C21" s="16"/>
      <c r="F21" s="16"/>
      <c r="G21" s="16"/>
      <c r="H21" s="16"/>
      <c r="I21" s="16"/>
      <c r="J21" s="16"/>
      <c r="K21" s="16"/>
      <c r="L21" s="16"/>
      <c r="M21" s="17"/>
    </row>
    <row r="22" spans="2:13" ht="22" customHeight="1" thickTop="1" thickBot="1" x14ac:dyDescent="0.3">
      <c r="B22" s="15"/>
      <c r="C22" s="16"/>
      <c r="D22" s="24" t="s">
        <v>59</v>
      </c>
      <c r="E22" s="27">
        <v>5</v>
      </c>
      <c r="F22" s="16"/>
      <c r="G22" s="24" t="s">
        <v>60</v>
      </c>
      <c r="H22" s="27">
        <v>6</v>
      </c>
      <c r="I22" s="16"/>
      <c r="J22" s="16"/>
      <c r="K22" s="16"/>
      <c r="L22" s="16"/>
      <c r="M22" s="17"/>
    </row>
    <row r="23" spans="2:13" ht="22" customHeight="1" thickTop="1" x14ac:dyDescent="0.25">
      <c r="B23" s="15"/>
      <c r="C23" s="16"/>
      <c r="F23" s="16"/>
      <c r="G23" s="16"/>
      <c r="H23" s="16"/>
      <c r="I23" s="16"/>
      <c r="J23" s="16"/>
      <c r="K23" s="16"/>
      <c r="L23" s="16"/>
      <c r="M23" s="17"/>
    </row>
    <row r="24" spans="2:13" ht="22" customHeight="1" x14ac:dyDescent="0.25">
      <c r="B24" s="15"/>
      <c r="C24" s="24" t="s">
        <v>29</v>
      </c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</row>
  </sheetData>
  <hyperlinks>
    <hyperlink ref="K3" r:id="rId1" xr:uid="{F0097CF7-5F08-EF4D-96A6-0E90ADA2FCB0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4CFD-DB59-4D46-9F27-51284755A278}">
  <dimension ref="B1:E37"/>
  <sheetViews>
    <sheetView showGridLines="0" showZeros="0" zoomScale="125" zoomScaleNormal="100" workbookViewId="0"/>
  </sheetViews>
  <sheetFormatPr baseColWidth="10" defaultRowHeight="19" x14ac:dyDescent="0.25"/>
  <cols>
    <col min="2" max="5" width="12.42578125" customWidth="1"/>
  </cols>
  <sheetData>
    <row r="1" spans="2:5" ht="9" customHeight="1" thickBot="1" x14ac:dyDescent="0.3"/>
    <row r="2" spans="2:5" ht="12" customHeight="1" x14ac:dyDescent="0.25">
      <c r="B2" s="33" t="s">
        <v>16</v>
      </c>
      <c r="C2" s="34">
        <f>card_id_1</f>
        <v>1</v>
      </c>
      <c r="D2" s="39" t="s">
        <v>16</v>
      </c>
      <c r="E2" s="34">
        <f>card_id_2</f>
        <v>2</v>
      </c>
    </row>
    <row r="3" spans="2:5" x14ac:dyDescent="0.25">
      <c r="B3" s="47" t="str">
        <f>VLOOKUP(C2,gamelist[],2)</f>
        <v>Super Mario Land</v>
      </c>
      <c r="C3" s="48"/>
      <c r="D3" s="57" t="str">
        <f>VLOOKUP(E2,gamelist[],2)</f>
        <v>Doom</v>
      </c>
      <c r="E3" s="48"/>
    </row>
    <row r="4" spans="2:5" x14ac:dyDescent="0.25">
      <c r="B4" s="35" t="s">
        <v>4</v>
      </c>
      <c r="C4" s="36" t="s">
        <v>10</v>
      </c>
      <c r="D4" s="40" t="s">
        <v>4</v>
      </c>
      <c r="E4" s="36" t="s">
        <v>10</v>
      </c>
    </row>
    <row r="5" spans="2:5" x14ac:dyDescent="0.25">
      <c r="B5" s="37" t="str">
        <f>VLOOKUP(C2,gamelist[],3)</f>
        <v>Super Mario</v>
      </c>
      <c r="C5" s="38">
        <f>VLOOKUP(C2,gamelist[],9)</f>
        <v>0</v>
      </c>
      <c r="D5" s="41" t="str">
        <f>VLOOKUP(E2,gamelist[],3)</f>
        <v>Doom</v>
      </c>
      <c r="E5" s="38">
        <f>VLOOKUP(E2,gamelist[],9)</f>
        <v>0</v>
      </c>
    </row>
    <row r="6" spans="2:5" x14ac:dyDescent="0.25">
      <c r="B6" s="35" t="s">
        <v>6</v>
      </c>
      <c r="C6" s="36" t="s">
        <v>9</v>
      </c>
      <c r="D6" s="40" t="s">
        <v>6</v>
      </c>
      <c r="E6" s="36" t="s">
        <v>9</v>
      </c>
    </row>
    <row r="7" spans="2:5" ht="28" customHeight="1" x14ac:dyDescent="0.25">
      <c r="B7" s="37" t="str">
        <f>VLOOKUP(C2,gamelist[],5)</f>
        <v>1234567</v>
      </c>
      <c r="C7" s="38" t="str">
        <f>VLOOKUP(C2,gamelist[],8)</f>
        <v>Trödelmarkt</v>
      </c>
      <c r="D7" s="41" t="str">
        <f>VLOOKUP(E2,gamelist[],5)</f>
        <v>456789</v>
      </c>
      <c r="E7" s="38" t="str">
        <f>VLOOKUP(E2,gamelist[],8)</f>
        <v>eBay</v>
      </c>
    </row>
    <row r="8" spans="2:5" x14ac:dyDescent="0.25">
      <c r="B8" s="45" t="s">
        <v>7</v>
      </c>
      <c r="C8" s="46"/>
      <c r="D8" s="55" t="s">
        <v>7</v>
      </c>
      <c r="E8" s="46"/>
    </row>
    <row r="9" spans="2:5" ht="28" customHeight="1" x14ac:dyDescent="0.25">
      <c r="B9" s="53" t="str">
        <f>VLOOKUP(C2,gamelist[],6)</f>
        <v>Gebraucht</v>
      </c>
      <c r="C9" s="54"/>
      <c r="D9" s="58" t="str">
        <f>VLOOKUP(E2,gamelist[],6)</f>
        <v>Neuwertig</v>
      </c>
      <c r="E9" s="54"/>
    </row>
    <row r="10" spans="2:5" x14ac:dyDescent="0.25">
      <c r="B10" s="45" t="s">
        <v>15</v>
      </c>
      <c r="C10" s="46"/>
      <c r="D10" s="55" t="s">
        <v>15</v>
      </c>
      <c r="E10" s="46"/>
    </row>
    <row r="11" spans="2:5" ht="28" customHeight="1" x14ac:dyDescent="0.25">
      <c r="B11" s="49">
        <f>VLOOKUP(C2,gamelist[],7)</f>
        <v>0</v>
      </c>
      <c r="C11" s="50"/>
      <c r="D11" s="59" t="str">
        <f>VLOOKUP(E2,gamelist[],7)</f>
        <v>Komplett</v>
      </c>
      <c r="E11" s="50"/>
    </row>
    <row r="12" spans="2:5" x14ac:dyDescent="0.25">
      <c r="B12" s="45" t="s">
        <v>11</v>
      </c>
      <c r="C12" s="46"/>
      <c r="D12" s="55" t="s">
        <v>11</v>
      </c>
      <c r="E12" s="46"/>
    </row>
    <row r="13" spans="2:5" ht="28" customHeight="1" thickBot="1" x14ac:dyDescent="0.3">
      <c r="B13" s="51">
        <f>VLOOKUP(C2,gamelist[],10)</f>
        <v>0</v>
      </c>
      <c r="C13" s="52"/>
      <c r="D13" s="56">
        <f>VLOOKUP(E2,gamelist[],10)</f>
        <v>0</v>
      </c>
      <c r="E13" s="52"/>
    </row>
    <row r="14" spans="2:5" ht="12" customHeight="1" x14ac:dyDescent="0.25">
      <c r="B14" s="33" t="s">
        <v>16</v>
      </c>
      <c r="C14" s="34">
        <f>card_id_3</f>
        <v>3</v>
      </c>
      <c r="D14" s="39" t="s">
        <v>16</v>
      </c>
      <c r="E14" s="34">
        <f>card_id_4</f>
        <v>4</v>
      </c>
    </row>
    <row r="15" spans="2:5" x14ac:dyDescent="0.25">
      <c r="B15" s="47" t="str">
        <f>VLOOKUP(C14,gamelist[],2)</f>
        <v>Doom</v>
      </c>
      <c r="C15" s="48"/>
      <c r="D15" s="57" t="str">
        <f>VLOOKUP(E14,gamelist[],2)</f>
        <v>Doom</v>
      </c>
      <c r="E15" s="48"/>
    </row>
    <row r="16" spans="2:5" x14ac:dyDescent="0.25">
      <c r="B16" s="35" t="s">
        <v>4</v>
      </c>
      <c r="C16" s="36" t="s">
        <v>10</v>
      </c>
      <c r="D16" s="40" t="s">
        <v>4</v>
      </c>
      <c r="E16" s="36" t="s">
        <v>10</v>
      </c>
    </row>
    <row r="17" spans="2:5" x14ac:dyDescent="0.25">
      <c r="B17" s="37" t="str">
        <f>VLOOKUP(C14,gamelist[],3)</f>
        <v>Doom</v>
      </c>
      <c r="C17" s="38">
        <f>VLOOKUP(C14,gamelist[],9)</f>
        <v>0</v>
      </c>
      <c r="D17" s="41" t="str">
        <f>VLOOKUP(E14,gamelist[],3)</f>
        <v>Doom</v>
      </c>
      <c r="E17" s="38">
        <f>VLOOKUP(E14,gamelist[],9)</f>
        <v>0</v>
      </c>
    </row>
    <row r="18" spans="2:5" x14ac:dyDescent="0.25">
      <c r="B18" s="35" t="s">
        <v>6</v>
      </c>
      <c r="C18" s="36" t="s">
        <v>9</v>
      </c>
      <c r="D18" s="40" t="s">
        <v>6</v>
      </c>
      <c r="E18" s="36" t="s">
        <v>9</v>
      </c>
    </row>
    <row r="19" spans="2:5" ht="28" customHeight="1" x14ac:dyDescent="0.25">
      <c r="B19" s="37" t="str">
        <f>VLOOKUP(C14,gamelist[],5)</f>
        <v>456789</v>
      </c>
      <c r="C19" s="38" t="str">
        <f>VLOOKUP(C14,gamelist[],8)</f>
        <v>eBay</v>
      </c>
      <c r="D19" s="41" t="str">
        <f>VLOOKUP(E14,gamelist[],5)</f>
        <v>456789</v>
      </c>
      <c r="E19" s="38" t="str">
        <f>VLOOKUP(E14,gamelist[],8)</f>
        <v>eBay</v>
      </c>
    </row>
    <row r="20" spans="2:5" x14ac:dyDescent="0.25">
      <c r="B20" s="45" t="s">
        <v>7</v>
      </c>
      <c r="C20" s="46"/>
      <c r="D20" s="55" t="s">
        <v>7</v>
      </c>
      <c r="E20" s="46"/>
    </row>
    <row r="21" spans="2:5" ht="28" customHeight="1" x14ac:dyDescent="0.25">
      <c r="B21" s="53" t="str">
        <f>VLOOKUP(C14,gamelist[],6)</f>
        <v>Neuwertig</v>
      </c>
      <c r="C21" s="54"/>
      <c r="D21" s="58" t="str">
        <f>VLOOKUP(E14,gamelist[],6)</f>
        <v>Neuwertig</v>
      </c>
      <c r="E21" s="54"/>
    </row>
    <row r="22" spans="2:5" x14ac:dyDescent="0.25">
      <c r="B22" s="45" t="s">
        <v>15</v>
      </c>
      <c r="C22" s="46"/>
      <c r="D22" s="55" t="s">
        <v>15</v>
      </c>
      <c r="E22" s="46"/>
    </row>
    <row r="23" spans="2:5" ht="28" customHeight="1" x14ac:dyDescent="0.25">
      <c r="B23" s="49" t="str">
        <f>VLOOKUP(C14,gamelist[],7)</f>
        <v>Komplett</v>
      </c>
      <c r="C23" s="50"/>
      <c r="D23" s="59" t="str">
        <f>VLOOKUP(E14,gamelist[],7)</f>
        <v>Komplett</v>
      </c>
      <c r="E23" s="50"/>
    </row>
    <row r="24" spans="2:5" x14ac:dyDescent="0.25">
      <c r="B24" s="45" t="s">
        <v>11</v>
      </c>
      <c r="C24" s="46"/>
      <c r="D24" s="55" t="s">
        <v>11</v>
      </c>
      <c r="E24" s="46"/>
    </row>
    <row r="25" spans="2:5" ht="28" customHeight="1" thickBot="1" x14ac:dyDescent="0.3">
      <c r="B25" s="51">
        <f>VLOOKUP(C14,gamelist[],10)</f>
        <v>0</v>
      </c>
      <c r="C25" s="52"/>
      <c r="D25" s="56">
        <f>VLOOKUP(E14,gamelist[],10)</f>
        <v>0</v>
      </c>
      <c r="E25" s="52"/>
    </row>
    <row r="26" spans="2:5" ht="12" customHeight="1" x14ac:dyDescent="0.25">
      <c r="B26" s="33" t="s">
        <v>16</v>
      </c>
      <c r="C26" s="34">
        <f>card_id_5</f>
        <v>5</v>
      </c>
      <c r="D26" s="39" t="s">
        <v>16</v>
      </c>
      <c r="E26" s="34">
        <f>card_id_6</f>
        <v>6</v>
      </c>
    </row>
    <row r="27" spans="2:5" x14ac:dyDescent="0.25">
      <c r="B27" s="47" t="str">
        <f>VLOOKUP(C26,gamelist[],2)</f>
        <v>Doom</v>
      </c>
      <c r="C27" s="48"/>
      <c r="D27" s="57" t="str">
        <f>VLOOKUP(E26,gamelist[],2)</f>
        <v>Doom</v>
      </c>
      <c r="E27" s="48"/>
    </row>
    <row r="28" spans="2:5" x14ac:dyDescent="0.25">
      <c r="B28" s="35" t="s">
        <v>4</v>
      </c>
      <c r="C28" s="36" t="s">
        <v>10</v>
      </c>
      <c r="D28" s="40" t="s">
        <v>4</v>
      </c>
      <c r="E28" s="36" t="s">
        <v>10</v>
      </c>
    </row>
    <row r="29" spans="2:5" x14ac:dyDescent="0.25">
      <c r="B29" s="37" t="str">
        <f>VLOOKUP(C26,gamelist[],3)</f>
        <v>Doom</v>
      </c>
      <c r="C29" s="38">
        <f>VLOOKUP(C26,gamelist[],9)</f>
        <v>0</v>
      </c>
      <c r="D29" s="41" t="str">
        <f>VLOOKUP(E26,gamelist[],3)</f>
        <v>Doom</v>
      </c>
      <c r="E29" s="38">
        <f>VLOOKUP(E26,gamelist[],9)</f>
        <v>0</v>
      </c>
    </row>
    <row r="30" spans="2:5" x14ac:dyDescent="0.25">
      <c r="B30" s="35" t="s">
        <v>6</v>
      </c>
      <c r="C30" s="36" t="s">
        <v>9</v>
      </c>
      <c r="D30" s="40" t="s">
        <v>6</v>
      </c>
      <c r="E30" s="36" t="s">
        <v>9</v>
      </c>
    </row>
    <row r="31" spans="2:5" ht="28" customHeight="1" x14ac:dyDescent="0.25">
      <c r="B31" s="37" t="str">
        <f>VLOOKUP(C26,gamelist[],5)</f>
        <v>456789</v>
      </c>
      <c r="C31" s="38" t="str">
        <f>VLOOKUP(C26,gamelist[],8)</f>
        <v>eBay</v>
      </c>
      <c r="D31" s="41" t="str">
        <f>VLOOKUP(E26,gamelist[],5)</f>
        <v>456789</v>
      </c>
      <c r="E31" s="38" t="str">
        <f>VLOOKUP(E26,gamelist[],8)</f>
        <v>eBay</v>
      </c>
    </row>
    <row r="32" spans="2:5" x14ac:dyDescent="0.25">
      <c r="B32" s="45" t="s">
        <v>7</v>
      </c>
      <c r="C32" s="46"/>
      <c r="D32" s="55" t="s">
        <v>7</v>
      </c>
      <c r="E32" s="46"/>
    </row>
    <row r="33" spans="2:5" ht="28" customHeight="1" x14ac:dyDescent="0.25">
      <c r="B33" s="53" t="str">
        <f>VLOOKUP(C26,gamelist[],6)</f>
        <v>Neuwertig</v>
      </c>
      <c r="C33" s="54"/>
      <c r="D33" s="58" t="str">
        <f>VLOOKUP(E26,gamelist[],6)</f>
        <v>Neuwertig</v>
      </c>
      <c r="E33" s="54"/>
    </row>
    <row r="34" spans="2:5" x14ac:dyDescent="0.25">
      <c r="B34" s="45" t="s">
        <v>15</v>
      </c>
      <c r="C34" s="46"/>
      <c r="D34" s="55" t="s">
        <v>15</v>
      </c>
      <c r="E34" s="46"/>
    </row>
    <row r="35" spans="2:5" ht="28" customHeight="1" x14ac:dyDescent="0.25">
      <c r="B35" s="49" t="str">
        <f>VLOOKUP(C26,gamelist[],7)</f>
        <v>Komplett</v>
      </c>
      <c r="C35" s="50"/>
      <c r="D35" s="59" t="str">
        <f>VLOOKUP(E26,gamelist[],7)</f>
        <v>Komplett</v>
      </c>
      <c r="E35" s="50"/>
    </row>
    <row r="36" spans="2:5" x14ac:dyDescent="0.25">
      <c r="B36" s="45" t="s">
        <v>11</v>
      </c>
      <c r="C36" s="46"/>
      <c r="D36" s="55" t="s">
        <v>11</v>
      </c>
      <c r="E36" s="46"/>
    </row>
    <row r="37" spans="2:5" ht="28" customHeight="1" thickBot="1" x14ac:dyDescent="0.3">
      <c r="B37" s="51">
        <f>VLOOKUP(C26,gamelist[],10)</f>
        <v>0</v>
      </c>
      <c r="C37" s="52"/>
      <c r="D37" s="56">
        <f>VLOOKUP(E26,gamelist[],10)</f>
        <v>0</v>
      </c>
      <c r="E37" s="52"/>
    </row>
  </sheetData>
  <mergeCells count="42">
    <mergeCell ref="D34:E34"/>
    <mergeCell ref="D35:E35"/>
    <mergeCell ref="D36:E36"/>
    <mergeCell ref="D37:E37"/>
    <mergeCell ref="B15:C15"/>
    <mergeCell ref="D15:E15"/>
    <mergeCell ref="B20:C20"/>
    <mergeCell ref="D20:E20"/>
    <mergeCell ref="D21:E21"/>
    <mergeCell ref="D22:E22"/>
    <mergeCell ref="D23:E23"/>
    <mergeCell ref="D24:E24"/>
    <mergeCell ref="D25:E25"/>
    <mergeCell ref="D27:E27"/>
    <mergeCell ref="D32:E32"/>
    <mergeCell ref="D33:E33"/>
    <mergeCell ref="B13:C13"/>
    <mergeCell ref="B3:C3"/>
    <mergeCell ref="B8:C8"/>
    <mergeCell ref="B9:C9"/>
    <mergeCell ref="B10:C10"/>
    <mergeCell ref="B12:C12"/>
    <mergeCell ref="B11:C11"/>
    <mergeCell ref="D12:E12"/>
    <mergeCell ref="D13:E13"/>
    <mergeCell ref="D3:E3"/>
    <mergeCell ref="D8:E8"/>
    <mergeCell ref="D9:E9"/>
    <mergeCell ref="D10:E10"/>
    <mergeCell ref="D11:E11"/>
    <mergeCell ref="B21:C21"/>
    <mergeCell ref="B22:C22"/>
    <mergeCell ref="B23:C23"/>
    <mergeCell ref="B24:C24"/>
    <mergeCell ref="B25:C25"/>
    <mergeCell ref="B34:C34"/>
    <mergeCell ref="B27:C27"/>
    <mergeCell ref="B35:C35"/>
    <mergeCell ref="B36:C36"/>
    <mergeCell ref="B37:C37"/>
    <mergeCell ref="B32:C32"/>
    <mergeCell ref="B33:C33"/>
  </mergeCells>
  <pageMargins left="0.25" right="0.25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B355-B9D5-E042-A325-174467514724}">
  <dimension ref="B1:M30"/>
  <sheetViews>
    <sheetView zoomScaleNormal="100" workbookViewId="0">
      <selection activeCell="L5" sqref="L5"/>
    </sheetView>
  </sheetViews>
  <sheetFormatPr baseColWidth="10" defaultRowHeight="22" customHeight="1" x14ac:dyDescent="0.25"/>
  <cols>
    <col min="1" max="1" width="2.85546875" style="1" customWidth="1"/>
    <col min="2" max="2" width="3.28515625" style="1" customWidth="1"/>
    <col min="3" max="3" width="46.28515625" style="1" customWidth="1"/>
    <col min="4" max="4" width="43" style="1" customWidth="1"/>
    <col min="5" max="5" width="25.42578125" style="1" customWidth="1"/>
    <col min="6" max="16384" width="10.7109375" style="1"/>
  </cols>
  <sheetData>
    <row r="1" spans="2:13" ht="22" customHeight="1" thickBot="1" x14ac:dyDescent="0.3"/>
    <row r="2" spans="2:13" ht="22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4" x14ac:dyDescent="0.3">
      <c r="B3" s="5"/>
      <c r="C3" s="6" t="s">
        <v>17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ht="22" customHeight="1" thickBo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22" customHeight="1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22" customHeight="1" x14ac:dyDescent="0.25">
      <c r="B6" s="15"/>
      <c r="C6" s="16" t="s">
        <v>18</v>
      </c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ht="22" customHeight="1" x14ac:dyDescent="0.25">
      <c r="B7" s="15"/>
      <c r="C7" s="16" t="s">
        <v>19</v>
      </c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2:13" ht="22" customHeight="1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2:13" ht="22" customHeight="1" x14ac:dyDescent="0.25">
      <c r="B9" s="15"/>
      <c r="C9" s="24" t="s">
        <v>20</v>
      </c>
      <c r="D9" s="16"/>
      <c r="E9" s="16"/>
      <c r="F9" s="24" t="s">
        <v>26</v>
      </c>
      <c r="G9" s="16"/>
      <c r="H9" s="16"/>
      <c r="I9" s="24" t="s">
        <v>30</v>
      </c>
      <c r="J9" s="25" t="s">
        <v>31</v>
      </c>
      <c r="K9" s="16"/>
      <c r="L9" s="16"/>
      <c r="M9" s="17"/>
    </row>
    <row r="10" spans="2:13" ht="22" customHeight="1" x14ac:dyDescent="0.25">
      <c r="B10" s="15"/>
      <c r="C10" s="16" t="s">
        <v>21</v>
      </c>
      <c r="D10" s="16">
        <f>COUNTA(gamelist[Name])</f>
        <v>2</v>
      </c>
      <c r="E10" s="16"/>
      <c r="F10" s="16" t="s">
        <v>27</v>
      </c>
      <c r="G10" s="16" t="s">
        <v>28</v>
      </c>
      <c r="H10" s="16"/>
      <c r="I10" s="16" t="s">
        <v>14</v>
      </c>
      <c r="J10" s="16">
        <f>COUNTIF(gamelist[Plattform], I10)</f>
        <v>0</v>
      </c>
      <c r="K10" s="16"/>
      <c r="L10" s="16"/>
      <c r="M10" s="17"/>
    </row>
    <row r="11" spans="2:13" ht="22" customHeight="1" x14ac:dyDescent="0.25">
      <c r="B11" s="15"/>
      <c r="C11" s="16" t="s">
        <v>22</v>
      </c>
      <c r="D11" s="16">
        <f>COUNTA(gamelist[Archiviert])</f>
        <v>0</v>
      </c>
      <c r="E11" s="16"/>
      <c r="F11" s="16"/>
      <c r="G11" s="16"/>
      <c r="H11" s="16"/>
      <c r="I11" s="16" t="s">
        <v>32</v>
      </c>
      <c r="J11" s="16">
        <f>COUNTIF(gamelist[Plattform], I11)</f>
        <v>0</v>
      </c>
      <c r="K11" s="16"/>
      <c r="L11" s="16"/>
      <c r="M11" s="17"/>
    </row>
    <row r="12" spans="2:13" ht="22" customHeight="1" x14ac:dyDescent="0.25">
      <c r="B12" s="15"/>
      <c r="C12" s="16" t="s">
        <v>23</v>
      </c>
      <c r="D12" s="16">
        <f>COUNTIF(gamelist[Archiviert], "")</f>
        <v>2</v>
      </c>
      <c r="E12" s="16"/>
      <c r="F12" s="16"/>
      <c r="G12" s="16"/>
      <c r="H12" s="16"/>
      <c r="I12" s="16" t="s">
        <v>33</v>
      </c>
      <c r="J12" s="16">
        <f>COUNTIF(gamelist[Plattform], I12)</f>
        <v>0</v>
      </c>
      <c r="K12" s="16"/>
      <c r="L12" s="16"/>
      <c r="M12" s="17"/>
    </row>
    <row r="13" spans="2:13" ht="22" customHeight="1" x14ac:dyDescent="0.25">
      <c r="B13" s="15"/>
      <c r="C13" s="16"/>
      <c r="D13" s="16"/>
      <c r="E13" s="16"/>
      <c r="F13" s="16"/>
      <c r="G13" s="16"/>
      <c r="H13" s="16"/>
      <c r="I13" s="16" t="s">
        <v>34</v>
      </c>
      <c r="J13" s="16">
        <f>COUNTIF(gamelist[Plattform], I13)</f>
        <v>0</v>
      </c>
      <c r="K13" s="16"/>
      <c r="L13" s="16"/>
      <c r="M13" s="17"/>
    </row>
    <row r="14" spans="2:13" ht="22" customHeight="1" x14ac:dyDescent="0.25">
      <c r="B14" s="15"/>
      <c r="C14" s="24" t="s">
        <v>61</v>
      </c>
      <c r="D14" s="26"/>
      <c r="E14" s="16"/>
      <c r="F14" s="16"/>
      <c r="G14" s="16"/>
      <c r="H14" s="16"/>
      <c r="I14" s="16" t="s">
        <v>35</v>
      </c>
      <c r="J14" s="16">
        <f>COUNTIF(gamelist[Plattform], I14)</f>
        <v>0</v>
      </c>
      <c r="K14" s="16"/>
      <c r="L14" s="16"/>
      <c r="M14" s="17"/>
    </row>
    <row r="15" spans="2:13" ht="22" customHeight="1" x14ac:dyDescent="0.25">
      <c r="B15" s="15"/>
      <c r="C15" s="16" t="s">
        <v>62</v>
      </c>
      <c r="D15" s="42" t="s">
        <v>64</v>
      </c>
      <c r="E15" s="16"/>
      <c r="F15" s="16"/>
      <c r="G15" s="16"/>
      <c r="H15" s="16"/>
      <c r="I15" s="16" t="s">
        <v>37</v>
      </c>
      <c r="J15" s="16">
        <f>COUNTIF(gamelist[Plattform], I15)</f>
        <v>1</v>
      </c>
      <c r="K15" s="16"/>
      <c r="L15" s="16"/>
      <c r="M15" s="17"/>
    </row>
    <row r="16" spans="2:13" ht="22" customHeight="1" x14ac:dyDescent="0.25">
      <c r="B16" s="15"/>
      <c r="C16" s="16" t="s">
        <v>63</v>
      </c>
      <c r="D16" s="42" t="s">
        <v>66</v>
      </c>
      <c r="E16" s="16"/>
      <c r="F16" s="16"/>
      <c r="G16" s="16"/>
      <c r="H16" s="16"/>
      <c r="I16" s="16" t="s">
        <v>36</v>
      </c>
      <c r="J16" s="16">
        <f>COUNTIF(gamelist[Plattform], I16)</f>
        <v>0</v>
      </c>
      <c r="K16" s="16"/>
      <c r="L16" s="16"/>
      <c r="M16" s="17"/>
    </row>
    <row r="17" spans="2:13" ht="22" customHeight="1" x14ac:dyDescent="0.25">
      <c r="B17" s="15"/>
      <c r="C17" s="16" t="s">
        <v>68</v>
      </c>
      <c r="D17" s="43" t="s">
        <v>65</v>
      </c>
      <c r="E17" s="16"/>
      <c r="F17" s="16"/>
      <c r="G17" s="16"/>
      <c r="H17" s="16"/>
      <c r="I17" s="16" t="s">
        <v>38</v>
      </c>
      <c r="J17" s="16">
        <f>COUNTIF(gamelist[Plattform], I17)</f>
        <v>1</v>
      </c>
      <c r="K17" s="16"/>
      <c r="L17" s="16"/>
      <c r="M17" s="17"/>
    </row>
    <row r="18" spans="2:13" ht="22" customHeight="1" x14ac:dyDescent="0.25">
      <c r="B18" s="15"/>
      <c r="C18" s="16"/>
      <c r="D18" s="44"/>
      <c r="E18" s="16"/>
      <c r="F18" s="16"/>
      <c r="G18" s="16"/>
      <c r="H18" s="16"/>
      <c r="I18" s="16" t="s">
        <v>39</v>
      </c>
      <c r="J18" s="16">
        <f>COUNTIF(gamelist[Plattform], I18)</f>
        <v>0</v>
      </c>
      <c r="K18" s="16"/>
      <c r="L18" s="16"/>
      <c r="M18" s="17"/>
    </row>
    <row r="19" spans="2:13" ht="22" customHeight="1" x14ac:dyDescent="0.25">
      <c r="B19" s="15"/>
      <c r="C19" s="16"/>
      <c r="D19" s="44"/>
      <c r="E19" s="16"/>
      <c r="F19" s="16"/>
      <c r="G19" s="16"/>
      <c r="H19" s="16"/>
      <c r="I19" s="16" t="s">
        <v>40</v>
      </c>
      <c r="J19" s="16">
        <f>COUNTIF(gamelist[Plattform], I19)</f>
        <v>0</v>
      </c>
      <c r="K19" s="16"/>
      <c r="L19" s="16"/>
      <c r="M19" s="17"/>
    </row>
    <row r="20" spans="2:13" ht="22" customHeight="1" x14ac:dyDescent="0.25">
      <c r="B20" s="15"/>
      <c r="C20" s="16"/>
      <c r="D20" s="44"/>
      <c r="E20" s="16"/>
      <c r="F20" s="16"/>
      <c r="G20" s="16"/>
      <c r="H20" s="16"/>
      <c r="I20" s="16" t="s">
        <v>41</v>
      </c>
      <c r="J20" s="16">
        <f>COUNTIF(gamelist[Plattform], I20)</f>
        <v>0</v>
      </c>
      <c r="K20" s="16"/>
      <c r="L20" s="16"/>
      <c r="M20" s="17"/>
    </row>
    <row r="21" spans="2:13" ht="22" customHeight="1" x14ac:dyDescent="0.25">
      <c r="B21" s="15"/>
      <c r="C21" s="16"/>
      <c r="D21" s="26"/>
      <c r="E21" s="16"/>
      <c r="F21" s="16"/>
      <c r="G21" s="16"/>
      <c r="H21" s="16"/>
      <c r="I21" s="16" t="s">
        <v>42</v>
      </c>
      <c r="J21" s="16">
        <f>COUNTIF(gamelist[Plattform], I21)</f>
        <v>0</v>
      </c>
      <c r="K21" s="16"/>
      <c r="L21" s="16"/>
      <c r="M21" s="17"/>
    </row>
    <row r="22" spans="2:13" ht="22" customHeight="1" x14ac:dyDescent="0.25">
      <c r="B22" s="15"/>
      <c r="C22" s="16"/>
      <c r="D22" s="26"/>
      <c r="E22" s="16"/>
      <c r="F22" s="16"/>
      <c r="G22" s="16"/>
      <c r="H22" s="16"/>
      <c r="I22" s="16" t="s">
        <v>43</v>
      </c>
      <c r="J22" s="16">
        <f>COUNTIF(gamelist[Plattform], I22)</f>
        <v>0</v>
      </c>
      <c r="K22" s="16"/>
      <c r="L22" s="16"/>
      <c r="M22" s="17"/>
    </row>
    <row r="23" spans="2:13" ht="22" customHeight="1" x14ac:dyDescent="0.25">
      <c r="B23" s="15"/>
      <c r="C23" s="16"/>
      <c r="D23" s="16"/>
      <c r="E23" s="16"/>
      <c r="F23" s="16"/>
      <c r="G23" s="16"/>
      <c r="H23" s="16"/>
      <c r="I23" s="16" t="s">
        <v>44</v>
      </c>
      <c r="J23" s="16">
        <f>COUNTIF(gamelist[Plattform], I23)</f>
        <v>0</v>
      </c>
      <c r="K23" s="16"/>
      <c r="L23" s="16"/>
      <c r="M23" s="17"/>
    </row>
    <row r="24" spans="2:13" ht="22" customHeight="1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22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2:13" ht="22" customHeight="1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2:13" ht="22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2:13" ht="22" customHeight="1" x14ac:dyDescent="0.2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2:13" ht="22" customHeight="1" x14ac:dyDescent="0.2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  <row r="30" spans="2:13" ht="22" customHeight="1" thickBot="1" x14ac:dyDescent="0.3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</row>
  </sheetData>
  <hyperlinks>
    <hyperlink ref="D15" r:id="rId1" xr:uid="{15DE5B2A-8287-5D47-9165-A3A4BAAC7741}"/>
    <hyperlink ref="D16" r:id="rId2" xr:uid="{49EAD91C-3936-7742-BB1D-93F3B948B946}"/>
    <hyperlink ref="D17" r:id="rId3" xr:uid="{8D6E2555-409E-314D-B186-980F49F76A2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11</vt:i4>
      </vt:variant>
    </vt:vector>
  </HeadingPairs>
  <TitlesOfParts>
    <vt:vector size="16" baseType="lpstr">
      <vt:lpstr>Dashboard</vt:lpstr>
      <vt:lpstr>Games</vt:lpstr>
      <vt:lpstr>Game-Cards drucken</vt:lpstr>
      <vt:lpstr>Game-Cards (Template)</vt:lpstr>
      <vt:lpstr>Intern</vt:lpstr>
      <vt:lpstr>card_id_1</vt:lpstr>
      <vt:lpstr>card_id_2</vt:lpstr>
      <vt:lpstr>card_id_3</vt:lpstr>
      <vt:lpstr>card_id_4</vt:lpstr>
      <vt:lpstr>card_id_5</vt:lpstr>
      <vt:lpstr>card_id_6</vt:lpstr>
      <vt:lpstr>game_anzahl</vt:lpstr>
      <vt:lpstr>google_prefix</vt:lpstr>
      <vt:lpstr>mobygames_prefix</vt:lpstr>
      <vt:lpstr>mobygames_prefix_ean</vt:lpstr>
      <vt:lpstr>programm_version</vt:lpstr>
    </vt:vector>
  </TitlesOfParts>
  <Manager/>
  <Company>pixelpommes.de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pixelpommes Retro-Sammlung</dc:title>
  <dc:subject/>
  <dc:creator>Karsten Kulach</dc:creator>
  <cp:keywords/>
  <dc:description/>
  <cp:lastModifiedBy>Karsten Kulach</cp:lastModifiedBy>
  <cp:lastPrinted>2020-03-19T19:45:41Z</cp:lastPrinted>
  <dcterms:created xsi:type="dcterms:W3CDTF">2020-03-17T16:52:23Z</dcterms:created>
  <dcterms:modified xsi:type="dcterms:W3CDTF">2020-03-19T20:30:47Z</dcterms:modified>
  <cp:category/>
</cp:coreProperties>
</file>