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akcijanje\nauka\moji radovi\aktivno\symbolic regression\ilsr\test\"/>
    </mc:Choice>
  </mc:AlternateContent>
  <xr:revisionPtr revIDLastSave="0" documentId="13_ncr:1_{0EE38C97-D1E4-4B79-B1F8-836E3F3DD8A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uning" sheetId="4" r:id="rId1"/>
    <sheet name="Final results" sheetId="3" r:id="rId2"/>
    <sheet name="0.001" sheetId="10" r:id="rId3"/>
    <sheet name="0.0005" sheetId="24" r:id="rId4"/>
    <sheet name="0.0001" sheetId="13" r:id="rId5"/>
    <sheet name="0.00001" sheetId="6" r:id="rId6"/>
  </sheets>
  <definedNames>
    <definedName name="_xlnm._FilterDatabase" localSheetId="2" hidden="1">'0.001'!$A$1:$A$133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" i="4" l="1"/>
  <c r="H6" i="4"/>
  <c r="I6" i="4"/>
  <c r="G7" i="4"/>
  <c r="H7" i="4"/>
  <c r="I7" i="4"/>
  <c r="G8" i="4"/>
  <c r="H8" i="4"/>
  <c r="I8" i="4"/>
  <c r="G9" i="4"/>
  <c r="H9" i="4"/>
  <c r="I9" i="4"/>
  <c r="G10" i="4"/>
  <c r="K10" i="4" s="1"/>
  <c r="H10" i="4"/>
  <c r="I10" i="4"/>
  <c r="G11" i="4"/>
  <c r="H11" i="4"/>
  <c r="I11" i="4"/>
  <c r="G12" i="4"/>
  <c r="H12" i="4"/>
  <c r="I12" i="4"/>
  <c r="G13" i="4"/>
  <c r="H13" i="4"/>
  <c r="I13" i="4"/>
  <c r="G14" i="4"/>
  <c r="H14" i="4"/>
  <c r="I14" i="4"/>
  <c r="G15" i="4"/>
  <c r="K15" i="4" s="1"/>
  <c r="H15" i="4"/>
  <c r="I15" i="4"/>
  <c r="G16" i="4"/>
  <c r="H16" i="4"/>
  <c r="I16" i="4"/>
  <c r="G17" i="4"/>
  <c r="H17" i="4"/>
  <c r="I17" i="4"/>
  <c r="G18" i="4"/>
  <c r="K18" i="4" s="1"/>
  <c r="H18" i="4"/>
  <c r="I18" i="4"/>
  <c r="G19" i="4"/>
  <c r="H19" i="4"/>
  <c r="I19" i="4"/>
  <c r="G20" i="4"/>
  <c r="H20" i="4"/>
  <c r="I20" i="4"/>
  <c r="G21" i="4"/>
  <c r="H21" i="4"/>
  <c r="I21" i="4"/>
  <c r="G22" i="4"/>
  <c r="H22" i="4"/>
  <c r="I22" i="4"/>
  <c r="G23" i="4"/>
  <c r="H23" i="4"/>
  <c r="I23" i="4"/>
  <c r="G24" i="4"/>
  <c r="H24" i="4"/>
  <c r="I24" i="4"/>
  <c r="G25" i="4"/>
  <c r="H25" i="4"/>
  <c r="I25" i="4"/>
  <c r="G26" i="4"/>
  <c r="K26" i="4" s="1"/>
  <c r="H26" i="4"/>
  <c r="I26" i="4"/>
  <c r="G27" i="4"/>
  <c r="H27" i="4"/>
  <c r="I27" i="4"/>
  <c r="G28" i="4"/>
  <c r="H28" i="4"/>
  <c r="I28" i="4"/>
  <c r="G29" i="4"/>
  <c r="H29" i="4"/>
  <c r="I29" i="4"/>
  <c r="G30" i="4"/>
  <c r="H30" i="4"/>
  <c r="I30" i="4"/>
  <c r="G31" i="4"/>
  <c r="K31" i="4" s="1"/>
  <c r="H31" i="4"/>
  <c r="I31" i="4"/>
  <c r="G32" i="4"/>
  <c r="H32" i="4"/>
  <c r="I32" i="4"/>
  <c r="G33" i="4"/>
  <c r="H33" i="4"/>
  <c r="I33" i="4"/>
  <c r="G34" i="4"/>
  <c r="H34" i="4"/>
  <c r="I34" i="4"/>
  <c r="G35" i="4"/>
  <c r="H35" i="4"/>
  <c r="I35" i="4"/>
  <c r="G36" i="4"/>
  <c r="H36" i="4"/>
  <c r="I36" i="4"/>
  <c r="G37" i="4"/>
  <c r="H37" i="4"/>
  <c r="I37" i="4"/>
  <c r="G38" i="4"/>
  <c r="H38" i="4"/>
  <c r="I38" i="4"/>
  <c r="G39" i="4"/>
  <c r="H39" i="4"/>
  <c r="I39" i="4"/>
  <c r="G40" i="4"/>
  <c r="H40" i="4"/>
  <c r="I40" i="4"/>
  <c r="G41" i="4"/>
  <c r="H41" i="4"/>
  <c r="I41" i="4"/>
  <c r="G42" i="4"/>
  <c r="K42" i="4" s="1"/>
  <c r="H42" i="4"/>
  <c r="I42" i="4"/>
  <c r="G43" i="4"/>
  <c r="H43" i="4"/>
  <c r="I43" i="4"/>
  <c r="G44" i="4"/>
  <c r="H44" i="4"/>
  <c r="I44" i="4"/>
  <c r="G45" i="4"/>
  <c r="H45" i="4"/>
  <c r="I45" i="4"/>
  <c r="G46" i="4"/>
  <c r="H46" i="4"/>
  <c r="I46" i="4"/>
  <c r="G47" i="4"/>
  <c r="H47" i="4"/>
  <c r="I47" i="4"/>
  <c r="G48" i="4"/>
  <c r="H48" i="4"/>
  <c r="I48" i="4"/>
  <c r="G49" i="4"/>
  <c r="H49" i="4"/>
  <c r="I49" i="4"/>
  <c r="G50" i="4"/>
  <c r="K50" i="4" s="1"/>
  <c r="H50" i="4"/>
  <c r="I50" i="4"/>
  <c r="G51" i="4"/>
  <c r="H51" i="4"/>
  <c r="I51" i="4"/>
  <c r="G52" i="4"/>
  <c r="H52" i="4"/>
  <c r="I52" i="4"/>
  <c r="G53" i="4"/>
  <c r="H53" i="4"/>
  <c r="I53" i="4"/>
  <c r="G54" i="4"/>
  <c r="H54" i="4"/>
  <c r="I54" i="4"/>
  <c r="G55" i="4"/>
  <c r="H55" i="4"/>
  <c r="I55" i="4"/>
  <c r="G56" i="4"/>
  <c r="H56" i="4"/>
  <c r="I56" i="4"/>
  <c r="G57" i="4"/>
  <c r="H57" i="4"/>
  <c r="I57" i="4"/>
  <c r="G58" i="4"/>
  <c r="J58" i="4" s="1"/>
  <c r="H58" i="4"/>
  <c r="I58" i="4"/>
  <c r="G59" i="4"/>
  <c r="H59" i="4"/>
  <c r="I59" i="4"/>
  <c r="G60" i="4"/>
  <c r="H60" i="4"/>
  <c r="I60" i="4"/>
  <c r="G61" i="4"/>
  <c r="H61" i="4"/>
  <c r="I61" i="4"/>
  <c r="G62" i="4"/>
  <c r="H62" i="4"/>
  <c r="I62" i="4"/>
  <c r="G63" i="4"/>
  <c r="J63" i="4" s="1"/>
  <c r="H63" i="4"/>
  <c r="I63" i="4"/>
  <c r="G64" i="4"/>
  <c r="H64" i="4"/>
  <c r="I64" i="4"/>
  <c r="G65" i="4"/>
  <c r="H65" i="4"/>
  <c r="I65" i="4"/>
  <c r="G66" i="4"/>
  <c r="J66" i="4" s="1"/>
  <c r="H66" i="4"/>
  <c r="I66" i="4"/>
  <c r="G67" i="4"/>
  <c r="H67" i="4"/>
  <c r="I67" i="4"/>
  <c r="G68" i="4"/>
  <c r="H68" i="4"/>
  <c r="I68" i="4"/>
  <c r="G69" i="4"/>
  <c r="H69" i="4"/>
  <c r="I69" i="4"/>
  <c r="G70" i="4"/>
  <c r="H70" i="4"/>
  <c r="I70" i="4"/>
  <c r="G71" i="4"/>
  <c r="H71" i="4"/>
  <c r="I71" i="4"/>
  <c r="G72" i="4"/>
  <c r="H72" i="4"/>
  <c r="I72" i="4"/>
  <c r="G73" i="4"/>
  <c r="H73" i="4"/>
  <c r="I73" i="4"/>
  <c r="G74" i="4"/>
  <c r="K74" i="4" s="1"/>
  <c r="H74" i="4"/>
  <c r="I74" i="4"/>
  <c r="G75" i="4"/>
  <c r="H75" i="4"/>
  <c r="I75" i="4"/>
  <c r="G76" i="4"/>
  <c r="H76" i="4"/>
  <c r="I76" i="4"/>
  <c r="G77" i="4"/>
  <c r="H77" i="4"/>
  <c r="I77" i="4"/>
  <c r="G78" i="4"/>
  <c r="H78" i="4"/>
  <c r="I78" i="4"/>
  <c r="G79" i="4"/>
  <c r="K79" i="4" s="1"/>
  <c r="H79" i="4"/>
  <c r="J79" i="4" s="1"/>
  <c r="I79" i="4"/>
  <c r="G80" i="4"/>
  <c r="H80" i="4"/>
  <c r="I80" i="4"/>
  <c r="G81" i="4"/>
  <c r="H81" i="4"/>
  <c r="I81" i="4"/>
  <c r="G82" i="4"/>
  <c r="K82" i="4" s="1"/>
  <c r="H82" i="4"/>
  <c r="I82" i="4"/>
  <c r="G83" i="4"/>
  <c r="H83" i="4"/>
  <c r="I83" i="4"/>
  <c r="G84" i="4"/>
  <c r="H84" i="4"/>
  <c r="I84" i="4"/>
  <c r="G85" i="4"/>
  <c r="H85" i="4"/>
  <c r="I85" i="4"/>
  <c r="G86" i="4"/>
  <c r="H86" i="4"/>
  <c r="I86" i="4"/>
  <c r="G87" i="4"/>
  <c r="H87" i="4"/>
  <c r="I87" i="4"/>
  <c r="G88" i="4"/>
  <c r="H88" i="4"/>
  <c r="I88" i="4"/>
  <c r="G89" i="4"/>
  <c r="H89" i="4"/>
  <c r="I89" i="4"/>
  <c r="G90" i="4"/>
  <c r="K90" i="4" s="1"/>
  <c r="H90" i="4"/>
  <c r="I90" i="4"/>
  <c r="G91" i="4"/>
  <c r="H91" i="4"/>
  <c r="I91" i="4"/>
  <c r="G92" i="4"/>
  <c r="H92" i="4"/>
  <c r="I92" i="4"/>
  <c r="G93" i="4"/>
  <c r="H93" i="4"/>
  <c r="I93" i="4"/>
  <c r="G94" i="4"/>
  <c r="H94" i="4"/>
  <c r="I94" i="4"/>
  <c r="G95" i="4"/>
  <c r="J95" i="4" s="1"/>
  <c r="H95" i="4"/>
  <c r="I95" i="4"/>
  <c r="G96" i="4"/>
  <c r="H96" i="4"/>
  <c r="I96" i="4"/>
  <c r="G97" i="4"/>
  <c r="H97" i="4"/>
  <c r="I97" i="4"/>
  <c r="G98" i="4"/>
  <c r="K98" i="4" s="1"/>
  <c r="H98" i="4"/>
  <c r="I98" i="4"/>
  <c r="G99" i="4"/>
  <c r="H99" i="4"/>
  <c r="I99" i="4"/>
  <c r="G100" i="4"/>
  <c r="H100" i="4"/>
  <c r="I100" i="4"/>
  <c r="G101" i="4"/>
  <c r="H101" i="4"/>
  <c r="I101" i="4"/>
  <c r="G102" i="4"/>
  <c r="H102" i="4"/>
  <c r="I102" i="4"/>
  <c r="G103" i="4"/>
  <c r="H103" i="4"/>
  <c r="I103" i="4"/>
  <c r="G104" i="4"/>
  <c r="H104" i="4"/>
  <c r="I104" i="4"/>
  <c r="G105" i="4"/>
  <c r="H105" i="4"/>
  <c r="I105" i="4"/>
  <c r="G106" i="4"/>
  <c r="K106" i="4" s="1"/>
  <c r="H106" i="4"/>
  <c r="I106" i="4"/>
  <c r="G107" i="4"/>
  <c r="H107" i="4"/>
  <c r="I107" i="4"/>
  <c r="G108" i="4"/>
  <c r="H108" i="4"/>
  <c r="I108" i="4"/>
  <c r="G109" i="4"/>
  <c r="H109" i="4"/>
  <c r="I109" i="4"/>
  <c r="G110" i="4"/>
  <c r="H110" i="4"/>
  <c r="I110" i="4"/>
  <c r="G111" i="4"/>
  <c r="H111" i="4"/>
  <c r="J111" i="4" s="1"/>
  <c r="I111" i="4"/>
  <c r="G112" i="4"/>
  <c r="H112" i="4"/>
  <c r="I112" i="4"/>
  <c r="G113" i="4"/>
  <c r="H113" i="4"/>
  <c r="I113" i="4"/>
  <c r="G114" i="4"/>
  <c r="K114" i="4" s="1"/>
  <c r="H114" i="4"/>
  <c r="I114" i="4"/>
  <c r="G115" i="4"/>
  <c r="H115" i="4"/>
  <c r="I115" i="4"/>
  <c r="G116" i="4"/>
  <c r="H116" i="4"/>
  <c r="I116" i="4"/>
  <c r="G117" i="4"/>
  <c r="H117" i="4"/>
  <c r="I117" i="4"/>
  <c r="G118" i="4"/>
  <c r="H118" i="4"/>
  <c r="I118" i="4"/>
  <c r="G119" i="4"/>
  <c r="H119" i="4"/>
  <c r="I119" i="4"/>
  <c r="G120" i="4"/>
  <c r="H120" i="4"/>
  <c r="I120" i="4"/>
  <c r="G121" i="4"/>
  <c r="H121" i="4"/>
  <c r="I121" i="4"/>
  <c r="G122" i="4"/>
  <c r="K122" i="4" s="1"/>
  <c r="H122" i="4"/>
  <c r="I122" i="4"/>
  <c r="G123" i="4"/>
  <c r="K123" i="4" s="1"/>
  <c r="H123" i="4"/>
  <c r="I123" i="4"/>
  <c r="G124" i="4"/>
  <c r="H124" i="4"/>
  <c r="I124" i="4"/>
  <c r="G125" i="4"/>
  <c r="H125" i="4"/>
  <c r="I125" i="4"/>
  <c r="G126" i="4"/>
  <c r="H126" i="4"/>
  <c r="I126" i="4"/>
  <c r="G127" i="4"/>
  <c r="J127" i="4" s="1"/>
  <c r="H127" i="4"/>
  <c r="I127" i="4"/>
  <c r="G128" i="4"/>
  <c r="H128" i="4"/>
  <c r="I128" i="4"/>
  <c r="G129" i="4"/>
  <c r="H129" i="4"/>
  <c r="I129" i="4"/>
  <c r="G130" i="4"/>
  <c r="H130" i="4"/>
  <c r="I130" i="4"/>
  <c r="G131" i="4"/>
  <c r="H131" i="4"/>
  <c r="I131" i="4"/>
  <c r="G132" i="4"/>
  <c r="H132" i="4"/>
  <c r="J132" i="4" s="1"/>
  <c r="I132" i="4"/>
  <c r="G133" i="4"/>
  <c r="H133" i="4"/>
  <c r="J133" i="4" s="1"/>
  <c r="I133" i="4"/>
  <c r="G134" i="4"/>
  <c r="H134" i="4"/>
  <c r="I134" i="4"/>
  <c r="I5" i="4"/>
  <c r="H5" i="4"/>
  <c r="G5" i="4"/>
  <c r="K27" i="4"/>
  <c r="J32" i="4"/>
  <c r="K43" i="4"/>
  <c r="J47" i="4"/>
  <c r="J48" i="4"/>
  <c r="K59" i="4"/>
  <c r="J64" i="4"/>
  <c r="K75" i="4"/>
  <c r="J80" i="4"/>
  <c r="K91" i="4"/>
  <c r="J96" i="4"/>
  <c r="K107" i="4"/>
  <c r="J112" i="4"/>
  <c r="K120" i="4"/>
  <c r="J131" i="4"/>
  <c r="Y126" i="24" a="1"/>
  <c r="Y126" i="24" s="1"/>
  <c r="Y122" i="24" a="1"/>
  <c r="Y122" i="24" s="1"/>
  <c r="Y117" i="24" a="1"/>
  <c r="Y117" i="24" s="1"/>
  <c r="Y115" i="24" a="1"/>
  <c r="Y115" i="24" s="1"/>
  <c r="Y111" i="24" a="1"/>
  <c r="Y111" i="24" s="1"/>
  <c r="Y107" i="24" a="1"/>
  <c r="Y107" i="24" s="1"/>
  <c r="Y102" i="24" a="1"/>
  <c r="Y102" i="24" s="1"/>
  <c r="Y100" i="24" a="1"/>
  <c r="Y100" i="24" s="1"/>
  <c r="Y86" i="24" a="1"/>
  <c r="Y86" i="24" s="1"/>
  <c r="Y76" i="24" a="1"/>
  <c r="Y76" i="24" s="1"/>
  <c r="Y71" i="24" a="1"/>
  <c r="Y71" i="24" s="1"/>
  <c r="Y70" i="24" a="1"/>
  <c r="Y70" i="24" s="1"/>
  <c r="Y69" i="24" a="1"/>
  <c r="Y69" i="24" s="1"/>
  <c r="Y60" i="24" a="1"/>
  <c r="Y60" i="24" s="1"/>
  <c r="Y37" i="24"/>
  <c r="Y37" i="24" a="1"/>
  <c r="Y22" i="24" a="1"/>
  <c r="Y22" i="24" s="1"/>
  <c r="K5" i="4"/>
  <c r="K134" i="4"/>
  <c r="J134" i="4"/>
  <c r="K133" i="4"/>
  <c r="K132" i="4"/>
  <c r="K131" i="4"/>
  <c r="K130" i="4"/>
  <c r="K129" i="4"/>
  <c r="J129" i="4"/>
  <c r="J128" i="4"/>
  <c r="K128" i="4"/>
  <c r="J126" i="4"/>
  <c r="K126" i="4"/>
  <c r="K125" i="4"/>
  <c r="K124" i="4"/>
  <c r="K121" i="4"/>
  <c r="J121" i="4"/>
  <c r="J120" i="4"/>
  <c r="K119" i="4"/>
  <c r="K118" i="4"/>
  <c r="J118" i="4"/>
  <c r="K117" i="4"/>
  <c r="K116" i="4"/>
  <c r="K115" i="4"/>
  <c r="J115" i="4"/>
  <c r="K113" i="4"/>
  <c r="J113" i="4"/>
  <c r="K112" i="4"/>
  <c r="K111" i="4"/>
  <c r="J110" i="4"/>
  <c r="K110" i="4"/>
  <c r="K109" i="4"/>
  <c r="K108" i="4"/>
  <c r="J108" i="4"/>
  <c r="K105" i="4"/>
  <c r="J105" i="4"/>
  <c r="K104" i="4"/>
  <c r="J104" i="4"/>
  <c r="K103" i="4"/>
  <c r="J102" i="4"/>
  <c r="K102" i="4"/>
  <c r="K101" i="4"/>
  <c r="K100" i="4"/>
  <c r="K99" i="4"/>
  <c r="J99" i="4"/>
  <c r="K97" i="4"/>
  <c r="J97" i="4"/>
  <c r="K96" i="4"/>
  <c r="J94" i="4"/>
  <c r="K94" i="4"/>
  <c r="K93" i="4"/>
  <c r="K92" i="4"/>
  <c r="J92" i="4"/>
  <c r="K89" i="4"/>
  <c r="J89" i="4"/>
  <c r="K88" i="4"/>
  <c r="J88" i="4"/>
  <c r="K87" i="4"/>
  <c r="J86" i="4"/>
  <c r="K86" i="4"/>
  <c r="K85" i="4"/>
  <c r="K84" i="4"/>
  <c r="K83" i="4"/>
  <c r="J83" i="4"/>
  <c r="K81" i="4"/>
  <c r="J81" i="4"/>
  <c r="K80" i="4"/>
  <c r="J78" i="4"/>
  <c r="K78" i="4"/>
  <c r="K77" i="4"/>
  <c r="K76" i="4"/>
  <c r="J76" i="4"/>
  <c r="K73" i="4"/>
  <c r="J73" i="4"/>
  <c r="K72" i="4"/>
  <c r="J72" i="4"/>
  <c r="K71" i="4"/>
  <c r="J70" i="4"/>
  <c r="K70" i="4"/>
  <c r="K69" i="4"/>
  <c r="K68" i="4"/>
  <c r="K67" i="4"/>
  <c r="J67" i="4"/>
  <c r="K65" i="4"/>
  <c r="J65" i="4"/>
  <c r="K64" i="4"/>
  <c r="K63" i="4"/>
  <c r="J62" i="4"/>
  <c r="K62" i="4"/>
  <c r="K61" i="4"/>
  <c r="K60" i="4"/>
  <c r="J60" i="4"/>
  <c r="K57" i="4"/>
  <c r="J57" i="4"/>
  <c r="K56" i="4"/>
  <c r="J56" i="4"/>
  <c r="K55" i="4"/>
  <c r="J54" i="4"/>
  <c r="K54" i="4"/>
  <c r="K53" i="4"/>
  <c r="K52" i="4"/>
  <c r="K51" i="4"/>
  <c r="J51" i="4"/>
  <c r="K49" i="4"/>
  <c r="J49" i="4"/>
  <c r="K48" i="4"/>
  <c r="K47" i="4"/>
  <c r="J46" i="4"/>
  <c r="K46" i="4"/>
  <c r="K45" i="4"/>
  <c r="K44" i="4"/>
  <c r="J44" i="4"/>
  <c r="K41" i="4"/>
  <c r="J41" i="4"/>
  <c r="K40" i="4"/>
  <c r="J40" i="4"/>
  <c r="K39" i="4"/>
  <c r="K38" i="4"/>
  <c r="J38" i="4"/>
  <c r="K37" i="4"/>
  <c r="K36" i="4"/>
  <c r="K35" i="4"/>
  <c r="J35" i="4"/>
  <c r="K34" i="4"/>
  <c r="K33" i="4"/>
  <c r="J33" i="4"/>
  <c r="K32" i="4"/>
  <c r="J30" i="4"/>
  <c r="K30" i="4"/>
  <c r="K29" i="4"/>
  <c r="K28" i="4"/>
  <c r="J28" i="4"/>
  <c r="K25" i="4"/>
  <c r="J25" i="4"/>
  <c r="K24" i="4"/>
  <c r="J24" i="4"/>
  <c r="K23" i="4"/>
  <c r="K22" i="4"/>
  <c r="J22" i="4"/>
  <c r="K21" i="4"/>
  <c r="K20" i="4"/>
  <c r="K19" i="4"/>
  <c r="J19" i="4"/>
  <c r="K17" i="4"/>
  <c r="J17" i="4"/>
  <c r="K16" i="4"/>
  <c r="J14" i="4"/>
  <c r="K14" i="4"/>
  <c r="K13" i="4"/>
  <c r="K12" i="4"/>
  <c r="J12" i="4"/>
  <c r="K11" i="4"/>
  <c r="K9" i="4"/>
  <c r="J9" i="4"/>
  <c r="K8" i="4"/>
  <c r="J8" i="4"/>
  <c r="K6" i="4"/>
  <c r="J6" i="4"/>
  <c r="K66" i="4" l="1"/>
  <c r="K58" i="4"/>
  <c r="K95" i="4"/>
  <c r="J50" i="4"/>
  <c r="J18" i="4"/>
  <c r="J31" i="4"/>
  <c r="K127" i="4"/>
  <c r="H2" i="4"/>
  <c r="J90" i="4"/>
  <c r="J15" i="4"/>
  <c r="J74" i="4"/>
  <c r="H1" i="4"/>
  <c r="I2" i="4"/>
  <c r="G1" i="4"/>
  <c r="G2" i="4"/>
  <c r="J13" i="4"/>
  <c r="J29" i="4"/>
  <c r="J45" i="4"/>
  <c r="J61" i="4"/>
  <c r="J77" i="4"/>
  <c r="J93" i="4"/>
  <c r="J109" i="4"/>
  <c r="J125" i="4"/>
  <c r="J16" i="4"/>
  <c r="J10" i="4"/>
  <c r="J26" i="4"/>
  <c r="J42" i="4"/>
  <c r="J106" i="4"/>
  <c r="J122" i="4"/>
  <c r="J7" i="4"/>
  <c r="J23" i="4"/>
  <c r="J39" i="4"/>
  <c r="J55" i="4"/>
  <c r="J71" i="4"/>
  <c r="J87" i="4"/>
  <c r="J103" i="4"/>
  <c r="J119" i="4"/>
  <c r="K7" i="4"/>
  <c r="K2" i="4" s="1"/>
  <c r="K1" i="4" s="1"/>
  <c r="J20" i="4"/>
  <c r="J36" i="4"/>
  <c r="J52" i="4"/>
  <c r="J68" i="4"/>
  <c r="J84" i="4"/>
  <c r="J100" i="4"/>
  <c r="J116" i="4"/>
  <c r="J11" i="4"/>
  <c r="J27" i="4"/>
  <c r="J43" i="4"/>
  <c r="J59" i="4"/>
  <c r="J75" i="4"/>
  <c r="J91" i="4"/>
  <c r="J107" i="4"/>
  <c r="J123" i="4"/>
  <c r="J5" i="4"/>
  <c r="J21" i="4"/>
  <c r="J37" i="4"/>
  <c r="J53" i="4"/>
  <c r="J69" i="4"/>
  <c r="J85" i="4"/>
  <c r="J101" i="4"/>
  <c r="J117" i="4"/>
  <c r="J34" i="4"/>
  <c r="J82" i="4"/>
  <c r="J98" i="4"/>
  <c r="J114" i="4"/>
  <c r="J130" i="4"/>
  <c r="J124" i="4"/>
  <c r="J2" i="4" l="1"/>
  <c r="J1" i="4" s="1"/>
  <c r="AA20" i="6" a="1"/>
  <c r="AA20" i="6" s="1"/>
  <c r="AA24" i="6" a="1"/>
  <c r="AA24" i="6" s="1"/>
  <c r="AA31" i="6" a="1"/>
  <c r="AA31" i="6" s="1"/>
  <c r="AA35" i="6" a="1"/>
  <c r="AA35" i="6" s="1"/>
  <c r="AA45" i="6" a="1"/>
  <c r="AA45" i="6" s="1"/>
  <c r="AA56" i="6" a="1"/>
  <c r="AA56" i="6" s="1"/>
  <c r="AA60" i="6" a="1"/>
  <c r="AA60" i="6" s="1"/>
  <c r="AA61" i="6" a="1"/>
  <c r="AA61" i="6" s="1"/>
  <c r="AA62" i="6" a="1"/>
  <c r="AA62" i="6" s="1"/>
  <c r="AA67" i="6" a="1"/>
  <c r="AA67" i="6" s="1"/>
  <c r="AA81" i="6" a="1"/>
  <c r="AA81" i="6" s="1"/>
  <c r="AA86" i="6" a="1"/>
  <c r="AA86" i="6" s="1"/>
  <c r="AA87" i="6" a="1"/>
  <c r="AA87" i="6" s="1"/>
  <c r="AA94" i="6" a="1"/>
  <c r="AA94" i="6" s="1"/>
  <c r="AA95" i="6" a="1"/>
  <c r="AA95" i="6" s="1"/>
  <c r="AA96" i="6" a="1"/>
  <c r="AA96" i="6" s="1"/>
  <c r="AA97" i="6" a="1"/>
  <c r="AA97" i="6" s="1"/>
  <c r="AA104" i="6" a="1"/>
  <c r="AA104" i="6" s="1"/>
  <c r="AA105" i="6" a="1"/>
  <c r="AA105" i="6" s="1"/>
  <c r="AA113" i="6" a="1"/>
  <c r="AA113" i="6" s="1"/>
  <c r="AA116" i="6" a="1"/>
  <c r="AA116" i="6" s="1"/>
  <c r="AA119" i="6" a="1"/>
  <c r="AA119" i="6" s="1"/>
  <c r="M121" i="6" a="1"/>
  <c r="M121" i="6" s="1"/>
  <c r="AA121" i="6" a="1"/>
  <c r="AA121" i="6" s="1"/>
  <c r="AA124" i="6" a="1"/>
  <c r="AA124" i="6" s="1"/>
  <c r="M128" i="6" a="1"/>
  <c r="M128" i="6" s="1"/>
  <c r="Q131" i="4"/>
  <c r="R131" i="4"/>
  <c r="S131" i="4"/>
  <c r="Q132" i="4"/>
  <c r="U132" i="4" s="1"/>
  <c r="R132" i="4"/>
  <c r="S132" i="4"/>
  <c r="Q133" i="4"/>
  <c r="U133" i="4" s="1"/>
  <c r="R133" i="4"/>
  <c r="S133" i="4"/>
  <c r="Q134" i="4"/>
  <c r="R134" i="4"/>
  <c r="S134" i="4"/>
  <c r="R107" i="4"/>
  <c r="S107" i="4"/>
  <c r="Q108" i="4"/>
  <c r="R108" i="4"/>
  <c r="S108" i="4"/>
  <c r="Q109" i="4"/>
  <c r="U109" i="4" s="1"/>
  <c r="R109" i="4"/>
  <c r="S109" i="4"/>
  <c r="Q110" i="4"/>
  <c r="U110" i="4" s="1"/>
  <c r="R110" i="4"/>
  <c r="S110" i="4"/>
  <c r="Q111" i="4"/>
  <c r="U111" i="4" s="1"/>
  <c r="R111" i="4"/>
  <c r="S111" i="4"/>
  <c r="Q112" i="4"/>
  <c r="R112" i="4"/>
  <c r="S112" i="4"/>
  <c r="Q113" i="4"/>
  <c r="U113" i="4" s="1"/>
  <c r="R113" i="4"/>
  <c r="S113" i="4"/>
  <c r="Q114" i="4"/>
  <c r="R114" i="4"/>
  <c r="S114" i="4"/>
  <c r="Q115" i="4"/>
  <c r="U115" i="4" s="1"/>
  <c r="R115" i="4"/>
  <c r="S115" i="4"/>
  <c r="Q116" i="4"/>
  <c r="U116" i="4" s="1"/>
  <c r="R116" i="4"/>
  <c r="S116" i="4"/>
  <c r="Q117" i="4"/>
  <c r="U117" i="4" s="1"/>
  <c r="R117" i="4"/>
  <c r="S117" i="4"/>
  <c r="Q118" i="4"/>
  <c r="U118" i="4" s="1"/>
  <c r="R118" i="4"/>
  <c r="S118" i="4"/>
  <c r="Q119" i="4"/>
  <c r="R119" i="4"/>
  <c r="S119" i="4"/>
  <c r="Q120" i="4"/>
  <c r="U120" i="4" s="1"/>
  <c r="R120" i="4"/>
  <c r="S120" i="4"/>
  <c r="Q121" i="4"/>
  <c r="U121" i="4" s="1"/>
  <c r="R121" i="4"/>
  <c r="S121" i="4"/>
  <c r="Q122" i="4"/>
  <c r="U122" i="4" s="1"/>
  <c r="R122" i="4"/>
  <c r="S122" i="4"/>
  <c r="Q123" i="4"/>
  <c r="U123" i="4" s="1"/>
  <c r="R123" i="4"/>
  <c r="S123" i="4"/>
  <c r="Q124" i="4"/>
  <c r="R124" i="4"/>
  <c r="S124" i="4"/>
  <c r="Q125" i="4"/>
  <c r="U125" i="4" s="1"/>
  <c r="R125" i="4"/>
  <c r="S125" i="4"/>
  <c r="Q126" i="4"/>
  <c r="U126" i="4" s="1"/>
  <c r="R126" i="4"/>
  <c r="S126" i="4"/>
  <c r="Q127" i="4"/>
  <c r="U127" i="4" s="1"/>
  <c r="R127" i="4"/>
  <c r="S127" i="4"/>
  <c r="Q128" i="4"/>
  <c r="U128" i="4" s="1"/>
  <c r="R128" i="4"/>
  <c r="S128" i="4"/>
  <c r="Q129" i="4"/>
  <c r="R129" i="4"/>
  <c r="S129" i="4"/>
  <c r="Q130" i="4"/>
  <c r="R130" i="4"/>
  <c r="S130" i="4"/>
  <c r="Q6" i="4"/>
  <c r="U6" i="4" s="1"/>
  <c r="R6" i="4"/>
  <c r="S6" i="4"/>
  <c r="Q7" i="4"/>
  <c r="U7" i="4" s="1"/>
  <c r="R7" i="4"/>
  <c r="S7" i="4"/>
  <c r="Q8" i="4"/>
  <c r="R8" i="4"/>
  <c r="S8" i="4"/>
  <c r="Q9" i="4"/>
  <c r="U9" i="4" s="1"/>
  <c r="R9" i="4"/>
  <c r="S9" i="4"/>
  <c r="Q10" i="4"/>
  <c r="U10" i="4" s="1"/>
  <c r="R10" i="4"/>
  <c r="S10" i="4"/>
  <c r="Q11" i="4"/>
  <c r="U11" i="4" s="1"/>
  <c r="R11" i="4"/>
  <c r="S11" i="4"/>
  <c r="S12" i="4"/>
  <c r="Q13" i="4"/>
  <c r="U13" i="4" s="1"/>
  <c r="R13" i="4"/>
  <c r="S13" i="4"/>
  <c r="Q14" i="4"/>
  <c r="R14" i="4"/>
  <c r="S14" i="4"/>
  <c r="Q15" i="4"/>
  <c r="U15" i="4" s="1"/>
  <c r="R15" i="4"/>
  <c r="S15" i="4"/>
  <c r="Q16" i="4"/>
  <c r="U16" i="4" s="1"/>
  <c r="R16" i="4"/>
  <c r="S16" i="4"/>
  <c r="Q17" i="4"/>
  <c r="U17" i="4" s="1"/>
  <c r="R17" i="4"/>
  <c r="T17" i="4" s="1"/>
  <c r="S17" i="4"/>
  <c r="Q18" i="4"/>
  <c r="R18" i="4"/>
  <c r="S18" i="4"/>
  <c r="Q19" i="4"/>
  <c r="U19" i="4" s="1"/>
  <c r="R19" i="4"/>
  <c r="S19" i="4"/>
  <c r="Q20" i="4"/>
  <c r="U20" i="4" s="1"/>
  <c r="R20" i="4"/>
  <c r="S20" i="4"/>
  <c r="Q21" i="4"/>
  <c r="R21" i="4"/>
  <c r="S21" i="4"/>
  <c r="Q22" i="4"/>
  <c r="U22" i="4" s="1"/>
  <c r="R22" i="4"/>
  <c r="S22" i="4"/>
  <c r="Q23" i="4"/>
  <c r="U23" i="4" s="1"/>
  <c r="R23" i="4"/>
  <c r="S23" i="4"/>
  <c r="Q24" i="4"/>
  <c r="U24" i="4" s="1"/>
  <c r="R24" i="4"/>
  <c r="S24" i="4"/>
  <c r="Q25" i="4"/>
  <c r="U25" i="4" s="1"/>
  <c r="R25" i="4"/>
  <c r="S25" i="4"/>
  <c r="Q26" i="4"/>
  <c r="U26" i="4" s="1"/>
  <c r="R26" i="4"/>
  <c r="S26" i="4"/>
  <c r="Q27" i="4"/>
  <c r="R27" i="4"/>
  <c r="S27" i="4"/>
  <c r="Q28" i="4"/>
  <c r="U28" i="4" s="1"/>
  <c r="R28" i="4"/>
  <c r="S28" i="4"/>
  <c r="Q29" i="4"/>
  <c r="R29" i="4"/>
  <c r="S29" i="4"/>
  <c r="Q30" i="4"/>
  <c r="U30" i="4" s="1"/>
  <c r="R30" i="4"/>
  <c r="S30" i="4"/>
  <c r="Q31" i="4"/>
  <c r="U31" i="4" s="1"/>
  <c r="R31" i="4"/>
  <c r="S31" i="4"/>
  <c r="Q32" i="4"/>
  <c r="T32" i="4" s="1"/>
  <c r="R32" i="4"/>
  <c r="S32" i="4"/>
  <c r="Q33" i="4"/>
  <c r="U33" i="4" s="1"/>
  <c r="R33" i="4"/>
  <c r="S33" i="4"/>
  <c r="Q34" i="4"/>
  <c r="U34" i="4" s="1"/>
  <c r="R34" i="4"/>
  <c r="S34" i="4"/>
  <c r="Q35" i="4"/>
  <c r="U35" i="4" s="1"/>
  <c r="R35" i="4"/>
  <c r="S35" i="4"/>
  <c r="Q36" i="4"/>
  <c r="U36" i="4" s="1"/>
  <c r="R36" i="4"/>
  <c r="S36" i="4"/>
  <c r="Q37" i="4"/>
  <c r="U37" i="4" s="1"/>
  <c r="R37" i="4"/>
  <c r="S37" i="4"/>
  <c r="Q38" i="4"/>
  <c r="U38" i="4" s="1"/>
  <c r="R38" i="4"/>
  <c r="S38" i="4"/>
  <c r="Q39" i="4"/>
  <c r="U39" i="4" s="1"/>
  <c r="R39" i="4"/>
  <c r="S39" i="4"/>
  <c r="Q40" i="4"/>
  <c r="U40" i="4" s="1"/>
  <c r="R40" i="4"/>
  <c r="S40" i="4"/>
  <c r="Q41" i="4"/>
  <c r="U41" i="4" s="1"/>
  <c r="R41" i="4"/>
  <c r="S41" i="4"/>
  <c r="Q42" i="4"/>
  <c r="U42" i="4" s="1"/>
  <c r="R42" i="4"/>
  <c r="S42" i="4"/>
  <c r="Q43" i="4"/>
  <c r="U43" i="4" s="1"/>
  <c r="R43" i="4"/>
  <c r="S43" i="4"/>
  <c r="Q44" i="4"/>
  <c r="U44" i="4" s="1"/>
  <c r="R44" i="4"/>
  <c r="S44" i="4"/>
  <c r="Q45" i="4"/>
  <c r="U45" i="4" s="1"/>
  <c r="R45" i="4"/>
  <c r="S45" i="4"/>
  <c r="Q46" i="4"/>
  <c r="U46" i="4" s="1"/>
  <c r="R46" i="4"/>
  <c r="S46" i="4"/>
  <c r="Q47" i="4"/>
  <c r="U47" i="4" s="1"/>
  <c r="R47" i="4"/>
  <c r="S47" i="4"/>
  <c r="Q48" i="4"/>
  <c r="T48" i="4" s="1"/>
  <c r="R48" i="4"/>
  <c r="S48" i="4"/>
  <c r="Q49" i="4"/>
  <c r="U49" i="4" s="1"/>
  <c r="R49" i="4"/>
  <c r="S49" i="4"/>
  <c r="Q50" i="4"/>
  <c r="U50" i="4" s="1"/>
  <c r="R50" i="4"/>
  <c r="S50" i="4"/>
  <c r="Q51" i="4"/>
  <c r="U51" i="4" s="1"/>
  <c r="R51" i="4"/>
  <c r="S51" i="4"/>
  <c r="Q52" i="4"/>
  <c r="U52" i="4" s="1"/>
  <c r="R52" i="4"/>
  <c r="S52" i="4"/>
  <c r="Q53" i="4"/>
  <c r="U53" i="4" s="1"/>
  <c r="R53" i="4"/>
  <c r="S53" i="4"/>
  <c r="Q54" i="4"/>
  <c r="U54" i="4" s="1"/>
  <c r="R54" i="4"/>
  <c r="S54" i="4"/>
  <c r="Q55" i="4"/>
  <c r="U55" i="4" s="1"/>
  <c r="R55" i="4"/>
  <c r="S55" i="4"/>
  <c r="Q56" i="4"/>
  <c r="U56" i="4" s="1"/>
  <c r="R56" i="4"/>
  <c r="S56" i="4"/>
  <c r="Q57" i="4"/>
  <c r="R57" i="4"/>
  <c r="S57" i="4"/>
  <c r="Q58" i="4"/>
  <c r="U58" i="4" s="1"/>
  <c r="R58" i="4"/>
  <c r="S58" i="4"/>
  <c r="Q59" i="4"/>
  <c r="R59" i="4"/>
  <c r="S59" i="4"/>
  <c r="Q60" i="4"/>
  <c r="U60" i="4" s="1"/>
  <c r="R60" i="4"/>
  <c r="S60" i="4"/>
  <c r="Q61" i="4"/>
  <c r="U61" i="4" s="1"/>
  <c r="R61" i="4"/>
  <c r="S61" i="4"/>
  <c r="Q62" i="4"/>
  <c r="U62" i="4" s="1"/>
  <c r="R62" i="4"/>
  <c r="S62" i="4"/>
  <c r="Q63" i="4"/>
  <c r="U63" i="4" s="1"/>
  <c r="R63" i="4"/>
  <c r="S63" i="4"/>
  <c r="Q64" i="4"/>
  <c r="R64" i="4"/>
  <c r="S64" i="4"/>
  <c r="Q65" i="4"/>
  <c r="U65" i="4" s="1"/>
  <c r="R65" i="4"/>
  <c r="S65" i="4"/>
  <c r="Q66" i="4"/>
  <c r="U66" i="4" s="1"/>
  <c r="R66" i="4"/>
  <c r="S66" i="4"/>
  <c r="Q67" i="4"/>
  <c r="U67" i="4" s="1"/>
  <c r="R67" i="4"/>
  <c r="S67" i="4"/>
  <c r="Q68" i="4"/>
  <c r="U68" i="4" s="1"/>
  <c r="R68" i="4"/>
  <c r="S68" i="4"/>
  <c r="Q69" i="4"/>
  <c r="U69" i="4" s="1"/>
  <c r="R69" i="4"/>
  <c r="S69" i="4"/>
  <c r="Q70" i="4"/>
  <c r="U70" i="4" s="1"/>
  <c r="R70" i="4"/>
  <c r="S70" i="4"/>
  <c r="Q71" i="4"/>
  <c r="U71" i="4" s="1"/>
  <c r="R71" i="4"/>
  <c r="S71" i="4"/>
  <c r="Q72" i="4"/>
  <c r="U72" i="4" s="1"/>
  <c r="R72" i="4"/>
  <c r="S72" i="4"/>
  <c r="Q73" i="4"/>
  <c r="U73" i="4" s="1"/>
  <c r="R73" i="4"/>
  <c r="S73" i="4"/>
  <c r="Q74" i="4"/>
  <c r="U74" i="4" s="1"/>
  <c r="R74" i="4"/>
  <c r="S74" i="4"/>
  <c r="Q75" i="4"/>
  <c r="R75" i="4"/>
  <c r="S75" i="4"/>
  <c r="Q76" i="4"/>
  <c r="U76" i="4" s="1"/>
  <c r="R76" i="4"/>
  <c r="S76" i="4"/>
  <c r="Q77" i="4"/>
  <c r="R77" i="4"/>
  <c r="S77" i="4"/>
  <c r="Q78" i="4"/>
  <c r="U78" i="4" s="1"/>
  <c r="R78" i="4"/>
  <c r="S78" i="4"/>
  <c r="Q79" i="4"/>
  <c r="U79" i="4" s="1"/>
  <c r="R79" i="4"/>
  <c r="S79" i="4"/>
  <c r="Q80" i="4"/>
  <c r="R80" i="4"/>
  <c r="S80" i="4"/>
  <c r="Q81" i="4"/>
  <c r="U81" i="4" s="1"/>
  <c r="R81" i="4"/>
  <c r="S81" i="4"/>
  <c r="Q82" i="4"/>
  <c r="U82" i="4" s="1"/>
  <c r="R82" i="4"/>
  <c r="S82" i="4"/>
  <c r="Q83" i="4"/>
  <c r="U83" i="4" s="1"/>
  <c r="R83" i="4"/>
  <c r="S83" i="4"/>
  <c r="Q84" i="4"/>
  <c r="U84" i="4" s="1"/>
  <c r="R84" i="4"/>
  <c r="S84" i="4"/>
  <c r="Q85" i="4"/>
  <c r="U85" i="4" s="1"/>
  <c r="R85" i="4"/>
  <c r="S85" i="4"/>
  <c r="Q86" i="4"/>
  <c r="U86" i="4" s="1"/>
  <c r="R86" i="4"/>
  <c r="S86" i="4"/>
  <c r="Q87" i="4"/>
  <c r="U87" i="4" s="1"/>
  <c r="R87" i="4"/>
  <c r="S87" i="4"/>
  <c r="Q88" i="4"/>
  <c r="U88" i="4" s="1"/>
  <c r="R88" i="4"/>
  <c r="S88" i="4"/>
  <c r="Q89" i="4"/>
  <c r="U89" i="4" s="1"/>
  <c r="R89" i="4"/>
  <c r="S89" i="4"/>
  <c r="Q90" i="4"/>
  <c r="U90" i="4" s="1"/>
  <c r="R90" i="4"/>
  <c r="S90" i="4"/>
  <c r="Q91" i="4"/>
  <c r="R91" i="4"/>
  <c r="S91" i="4"/>
  <c r="Q92" i="4"/>
  <c r="U92" i="4" s="1"/>
  <c r="R92" i="4"/>
  <c r="S92" i="4"/>
  <c r="Q93" i="4"/>
  <c r="U93" i="4" s="1"/>
  <c r="R93" i="4"/>
  <c r="S93" i="4"/>
  <c r="Q94" i="4"/>
  <c r="U94" i="4" s="1"/>
  <c r="R94" i="4"/>
  <c r="S94" i="4"/>
  <c r="Q95" i="4"/>
  <c r="U95" i="4" s="1"/>
  <c r="R95" i="4"/>
  <c r="S95" i="4"/>
  <c r="Q96" i="4"/>
  <c r="U96" i="4" s="1"/>
  <c r="R96" i="4"/>
  <c r="S96" i="4"/>
  <c r="Q97" i="4"/>
  <c r="U97" i="4" s="1"/>
  <c r="R97" i="4"/>
  <c r="S97" i="4"/>
  <c r="Q98" i="4"/>
  <c r="U98" i="4" s="1"/>
  <c r="R98" i="4"/>
  <c r="S98" i="4"/>
  <c r="Q99" i="4"/>
  <c r="U99" i="4" s="1"/>
  <c r="R99" i="4"/>
  <c r="S99" i="4"/>
  <c r="Q100" i="4"/>
  <c r="U100" i="4" s="1"/>
  <c r="R100" i="4"/>
  <c r="S100" i="4"/>
  <c r="Q101" i="4"/>
  <c r="U101" i="4" s="1"/>
  <c r="R101" i="4"/>
  <c r="S101" i="4"/>
  <c r="Q102" i="4"/>
  <c r="U102" i="4" s="1"/>
  <c r="R102" i="4"/>
  <c r="S102" i="4"/>
  <c r="Q103" i="4"/>
  <c r="U103" i="4" s="1"/>
  <c r="R103" i="4"/>
  <c r="S103" i="4"/>
  <c r="Q104" i="4"/>
  <c r="U104" i="4" s="1"/>
  <c r="R104" i="4"/>
  <c r="S104" i="4"/>
  <c r="Q105" i="4"/>
  <c r="U105" i="4" s="1"/>
  <c r="R105" i="4"/>
  <c r="S105" i="4"/>
  <c r="Q106" i="4"/>
  <c r="U106" i="4" s="1"/>
  <c r="R106" i="4"/>
  <c r="S106" i="4"/>
  <c r="S5" i="4"/>
  <c r="R5" i="4"/>
  <c r="Q5" i="4"/>
  <c r="U5" i="4" s="1"/>
  <c r="U134" i="4"/>
  <c r="U131" i="4"/>
  <c r="U130" i="4"/>
  <c r="U129" i="4"/>
  <c r="U124" i="4"/>
  <c r="U119" i="4"/>
  <c r="U114" i="4"/>
  <c r="U112" i="4"/>
  <c r="T112" i="4"/>
  <c r="U108" i="4"/>
  <c r="T108" i="4"/>
  <c r="U91" i="4"/>
  <c r="U77" i="4"/>
  <c r="U75" i="4"/>
  <c r="U64" i="4"/>
  <c r="U59" i="4"/>
  <c r="U57" i="4"/>
  <c r="U48" i="4"/>
  <c r="U32" i="4"/>
  <c r="U29" i="4"/>
  <c r="U27" i="4"/>
  <c r="U21" i="4"/>
  <c r="U18" i="4"/>
  <c r="U14" i="4"/>
  <c r="U8" i="4"/>
  <c r="F132" i="4"/>
  <c r="AA21" i="10" a="1"/>
  <c r="AA21" i="10" s="1"/>
  <c r="M28" i="10" a="1"/>
  <c r="M28" i="10" s="1"/>
  <c r="AA28" i="10" a="1"/>
  <c r="AA28" i="10" s="1"/>
  <c r="AA48" i="10" a="1"/>
  <c r="AA48" i="10"/>
  <c r="AA59" i="10" a="1"/>
  <c r="AA59" i="10" s="1"/>
  <c r="AA61" i="10" a="1"/>
  <c r="AA61" i="10" s="1"/>
  <c r="AA73" i="10" a="1"/>
  <c r="AA73" i="10" s="1"/>
  <c r="AA76" i="10" a="1"/>
  <c r="AA76" i="10" s="1"/>
  <c r="AA79" i="10" a="1"/>
  <c r="AA79" i="10" s="1"/>
  <c r="AA95" i="10" a="1"/>
  <c r="AA95" i="10" s="1"/>
  <c r="AA97" i="10" a="1"/>
  <c r="AA97" i="10" s="1"/>
  <c r="AA101" i="10" a="1"/>
  <c r="AA101" i="10" s="1"/>
  <c r="AA110" i="10" a="1"/>
  <c r="AA110" i="10" s="1"/>
  <c r="AA114" i="10" a="1"/>
  <c r="AA114" i="10" s="1"/>
  <c r="AA116" i="10" a="1"/>
  <c r="AA116" i="10" s="1"/>
  <c r="AA119" i="10" a="1"/>
  <c r="AA119" i="10" s="1"/>
  <c r="AA123" i="10" a="1"/>
  <c r="AA123" i="10" s="1"/>
  <c r="AA128" i="10" a="1"/>
  <c r="AA128" i="10" s="1"/>
  <c r="AA129" i="10" a="1"/>
  <c r="AA129" i="10" s="1"/>
  <c r="L90" i="4"/>
  <c r="P90" i="4" s="1"/>
  <c r="L106" i="4"/>
  <c r="P106" i="4" s="1"/>
  <c r="L6" i="4"/>
  <c r="P6" i="4" s="1"/>
  <c r="M6" i="4"/>
  <c r="N6" i="4"/>
  <c r="L7" i="4"/>
  <c r="P7" i="4" s="1"/>
  <c r="M7" i="4"/>
  <c r="N7" i="4"/>
  <c r="L8" i="4"/>
  <c r="P8" i="4" s="1"/>
  <c r="M8" i="4"/>
  <c r="N8" i="4"/>
  <c r="L9" i="4"/>
  <c r="P9" i="4" s="1"/>
  <c r="M9" i="4"/>
  <c r="N9" i="4"/>
  <c r="L10" i="4"/>
  <c r="P10" i="4" s="1"/>
  <c r="M10" i="4"/>
  <c r="N10" i="4"/>
  <c r="L11" i="4"/>
  <c r="P11" i="4" s="1"/>
  <c r="M11" i="4"/>
  <c r="N11" i="4"/>
  <c r="L12" i="4"/>
  <c r="P12" i="4" s="1"/>
  <c r="M12" i="4"/>
  <c r="N12" i="4"/>
  <c r="L13" i="4"/>
  <c r="P13" i="4" s="1"/>
  <c r="M13" i="4"/>
  <c r="N13" i="4"/>
  <c r="L14" i="4"/>
  <c r="P14" i="4" s="1"/>
  <c r="M14" i="4"/>
  <c r="N14" i="4"/>
  <c r="L15" i="4"/>
  <c r="P15" i="4" s="1"/>
  <c r="M15" i="4"/>
  <c r="N15" i="4"/>
  <c r="L16" i="4"/>
  <c r="P16" i="4" s="1"/>
  <c r="M16" i="4"/>
  <c r="N16" i="4"/>
  <c r="L17" i="4"/>
  <c r="P17" i="4" s="1"/>
  <c r="M17" i="4"/>
  <c r="N17" i="4"/>
  <c r="L18" i="4"/>
  <c r="P18" i="4" s="1"/>
  <c r="M18" i="4"/>
  <c r="N18" i="4"/>
  <c r="L19" i="4"/>
  <c r="P19" i="4" s="1"/>
  <c r="M19" i="4"/>
  <c r="N19" i="4"/>
  <c r="L20" i="4"/>
  <c r="P20" i="4" s="1"/>
  <c r="M20" i="4"/>
  <c r="N20" i="4"/>
  <c r="L21" i="4"/>
  <c r="P21" i="4" s="1"/>
  <c r="M21" i="4"/>
  <c r="N21" i="4"/>
  <c r="L22" i="4"/>
  <c r="P22" i="4" s="1"/>
  <c r="M22" i="4"/>
  <c r="N22" i="4"/>
  <c r="L23" i="4"/>
  <c r="P23" i="4" s="1"/>
  <c r="M23" i="4"/>
  <c r="N23" i="4"/>
  <c r="L24" i="4"/>
  <c r="P24" i="4" s="1"/>
  <c r="M24" i="4"/>
  <c r="N24" i="4"/>
  <c r="L25" i="4"/>
  <c r="P25" i="4" s="1"/>
  <c r="M25" i="4"/>
  <c r="N25" i="4"/>
  <c r="L26" i="4"/>
  <c r="P26" i="4" s="1"/>
  <c r="M26" i="4"/>
  <c r="N26" i="4"/>
  <c r="L27" i="4"/>
  <c r="P27" i="4" s="1"/>
  <c r="M27" i="4"/>
  <c r="N27" i="4"/>
  <c r="L28" i="4"/>
  <c r="P28" i="4" s="1"/>
  <c r="M28" i="4"/>
  <c r="N28" i="4"/>
  <c r="L29" i="4"/>
  <c r="P29" i="4" s="1"/>
  <c r="M29" i="4"/>
  <c r="N29" i="4"/>
  <c r="L30" i="4"/>
  <c r="P30" i="4" s="1"/>
  <c r="M30" i="4"/>
  <c r="N30" i="4"/>
  <c r="L31" i="4"/>
  <c r="P31" i="4" s="1"/>
  <c r="M31" i="4"/>
  <c r="N31" i="4"/>
  <c r="L32" i="4"/>
  <c r="P32" i="4" s="1"/>
  <c r="M32" i="4"/>
  <c r="N32" i="4"/>
  <c r="L33" i="4"/>
  <c r="P33" i="4" s="1"/>
  <c r="M33" i="4"/>
  <c r="N33" i="4"/>
  <c r="L34" i="4"/>
  <c r="P34" i="4" s="1"/>
  <c r="M34" i="4"/>
  <c r="N34" i="4"/>
  <c r="L35" i="4"/>
  <c r="P35" i="4" s="1"/>
  <c r="M35" i="4"/>
  <c r="N35" i="4"/>
  <c r="L36" i="4"/>
  <c r="P36" i="4" s="1"/>
  <c r="M36" i="4"/>
  <c r="N36" i="4"/>
  <c r="L37" i="4"/>
  <c r="P37" i="4" s="1"/>
  <c r="M37" i="4"/>
  <c r="N37" i="4"/>
  <c r="L38" i="4"/>
  <c r="P38" i="4" s="1"/>
  <c r="M38" i="4"/>
  <c r="N38" i="4"/>
  <c r="L39" i="4"/>
  <c r="P39" i="4" s="1"/>
  <c r="M39" i="4"/>
  <c r="N39" i="4"/>
  <c r="L40" i="4"/>
  <c r="P40" i="4" s="1"/>
  <c r="M40" i="4"/>
  <c r="N40" i="4"/>
  <c r="L41" i="4"/>
  <c r="P41" i="4" s="1"/>
  <c r="M41" i="4"/>
  <c r="N41" i="4"/>
  <c r="L42" i="4"/>
  <c r="P42" i="4" s="1"/>
  <c r="M42" i="4"/>
  <c r="N42" i="4"/>
  <c r="L43" i="4"/>
  <c r="P43" i="4" s="1"/>
  <c r="M43" i="4"/>
  <c r="N43" i="4"/>
  <c r="L44" i="4"/>
  <c r="P44" i="4" s="1"/>
  <c r="M44" i="4"/>
  <c r="N44" i="4"/>
  <c r="L45" i="4"/>
  <c r="P45" i="4" s="1"/>
  <c r="M45" i="4"/>
  <c r="N45" i="4"/>
  <c r="L46" i="4"/>
  <c r="P46" i="4" s="1"/>
  <c r="M46" i="4"/>
  <c r="N46" i="4"/>
  <c r="L47" i="4"/>
  <c r="P47" i="4" s="1"/>
  <c r="M47" i="4"/>
  <c r="N47" i="4"/>
  <c r="L48" i="4"/>
  <c r="P48" i="4" s="1"/>
  <c r="M48" i="4"/>
  <c r="N48" i="4"/>
  <c r="L49" i="4"/>
  <c r="P49" i="4" s="1"/>
  <c r="M49" i="4"/>
  <c r="N49" i="4"/>
  <c r="L50" i="4"/>
  <c r="P50" i="4" s="1"/>
  <c r="M50" i="4"/>
  <c r="N50" i="4"/>
  <c r="L51" i="4"/>
  <c r="P51" i="4" s="1"/>
  <c r="M51" i="4"/>
  <c r="N51" i="4"/>
  <c r="L52" i="4"/>
  <c r="P52" i="4" s="1"/>
  <c r="M52" i="4"/>
  <c r="N52" i="4"/>
  <c r="L53" i="4"/>
  <c r="P53" i="4" s="1"/>
  <c r="M53" i="4"/>
  <c r="N53" i="4"/>
  <c r="L54" i="4"/>
  <c r="P54" i="4" s="1"/>
  <c r="M54" i="4"/>
  <c r="N54" i="4"/>
  <c r="L55" i="4"/>
  <c r="P55" i="4" s="1"/>
  <c r="M55" i="4"/>
  <c r="N55" i="4"/>
  <c r="L56" i="4"/>
  <c r="P56" i="4" s="1"/>
  <c r="M56" i="4"/>
  <c r="N56" i="4"/>
  <c r="L57" i="4"/>
  <c r="P57" i="4" s="1"/>
  <c r="M57" i="4"/>
  <c r="N57" i="4"/>
  <c r="L58" i="4"/>
  <c r="P58" i="4" s="1"/>
  <c r="M58" i="4"/>
  <c r="N58" i="4"/>
  <c r="L59" i="4"/>
  <c r="P59" i="4" s="1"/>
  <c r="M59" i="4"/>
  <c r="N59" i="4"/>
  <c r="L60" i="4"/>
  <c r="P60" i="4" s="1"/>
  <c r="M60" i="4"/>
  <c r="N60" i="4"/>
  <c r="L61" i="4"/>
  <c r="P61" i="4" s="1"/>
  <c r="M61" i="4"/>
  <c r="N61" i="4"/>
  <c r="L62" i="4"/>
  <c r="P62" i="4" s="1"/>
  <c r="M62" i="4"/>
  <c r="N62" i="4"/>
  <c r="L63" i="4"/>
  <c r="P63" i="4" s="1"/>
  <c r="M63" i="4"/>
  <c r="N63" i="4"/>
  <c r="L64" i="4"/>
  <c r="M64" i="4"/>
  <c r="N64" i="4"/>
  <c r="L65" i="4"/>
  <c r="P65" i="4" s="1"/>
  <c r="M65" i="4"/>
  <c r="N65" i="4"/>
  <c r="L66" i="4"/>
  <c r="P66" i="4" s="1"/>
  <c r="M66" i="4"/>
  <c r="N66" i="4"/>
  <c r="L67" i="4"/>
  <c r="P67" i="4" s="1"/>
  <c r="M67" i="4"/>
  <c r="N67" i="4"/>
  <c r="L68" i="4"/>
  <c r="P68" i="4" s="1"/>
  <c r="M68" i="4"/>
  <c r="N68" i="4"/>
  <c r="L69" i="4"/>
  <c r="P69" i="4" s="1"/>
  <c r="M69" i="4"/>
  <c r="N69" i="4"/>
  <c r="L70" i="4"/>
  <c r="P70" i="4" s="1"/>
  <c r="M70" i="4"/>
  <c r="N70" i="4"/>
  <c r="L71" i="4"/>
  <c r="P71" i="4" s="1"/>
  <c r="M71" i="4"/>
  <c r="N71" i="4"/>
  <c r="L72" i="4"/>
  <c r="P72" i="4" s="1"/>
  <c r="M72" i="4"/>
  <c r="N72" i="4"/>
  <c r="L73" i="4"/>
  <c r="P73" i="4" s="1"/>
  <c r="M73" i="4"/>
  <c r="N73" i="4"/>
  <c r="L74" i="4"/>
  <c r="P74" i="4" s="1"/>
  <c r="M74" i="4"/>
  <c r="N74" i="4"/>
  <c r="L75" i="4"/>
  <c r="P75" i="4" s="1"/>
  <c r="M75" i="4"/>
  <c r="N75" i="4"/>
  <c r="L76" i="4"/>
  <c r="P76" i="4" s="1"/>
  <c r="M76" i="4"/>
  <c r="N76" i="4"/>
  <c r="L77" i="4"/>
  <c r="P77" i="4" s="1"/>
  <c r="M77" i="4"/>
  <c r="N77" i="4"/>
  <c r="L78" i="4"/>
  <c r="P78" i="4" s="1"/>
  <c r="M78" i="4"/>
  <c r="N78" i="4"/>
  <c r="L79" i="4"/>
  <c r="P79" i="4" s="1"/>
  <c r="M79" i="4"/>
  <c r="N79" i="4"/>
  <c r="L80" i="4"/>
  <c r="M80" i="4"/>
  <c r="N80" i="4"/>
  <c r="L81" i="4"/>
  <c r="P81" i="4" s="1"/>
  <c r="M81" i="4"/>
  <c r="N81" i="4"/>
  <c r="L82" i="4"/>
  <c r="P82" i="4" s="1"/>
  <c r="M82" i="4"/>
  <c r="N82" i="4"/>
  <c r="L83" i="4"/>
  <c r="P83" i="4" s="1"/>
  <c r="M83" i="4"/>
  <c r="N83" i="4"/>
  <c r="L84" i="4"/>
  <c r="P84" i="4" s="1"/>
  <c r="M84" i="4"/>
  <c r="N84" i="4"/>
  <c r="L85" i="4"/>
  <c r="P85" i="4" s="1"/>
  <c r="M85" i="4"/>
  <c r="N85" i="4"/>
  <c r="L86" i="4"/>
  <c r="P86" i="4" s="1"/>
  <c r="M86" i="4"/>
  <c r="N86" i="4"/>
  <c r="L87" i="4"/>
  <c r="P87" i="4" s="1"/>
  <c r="M87" i="4"/>
  <c r="N87" i="4"/>
  <c r="L88" i="4"/>
  <c r="P88" i="4" s="1"/>
  <c r="M88" i="4"/>
  <c r="N88" i="4"/>
  <c r="L89" i="4"/>
  <c r="M89" i="4"/>
  <c r="N89" i="4"/>
  <c r="M90" i="4"/>
  <c r="N90" i="4"/>
  <c r="L91" i="4"/>
  <c r="M91" i="4"/>
  <c r="N91" i="4"/>
  <c r="L92" i="4"/>
  <c r="P92" i="4" s="1"/>
  <c r="M92" i="4"/>
  <c r="N92" i="4"/>
  <c r="L93" i="4"/>
  <c r="M93" i="4"/>
  <c r="N93" i="4"/>
  <c r="L94" i="4"/>
  <c r="P94" i="4" s="1"/>
  <c r="M94" i="4"/>
  <c r="N94" i="4"/>
  <c r="L95" i="4"/>
  <c r="P95" i="4" s="1"/>
  <c r="M95" i="4"/>
  <c r="N95" i="4"/>
  <c r="L96" i="4"/>
  <c r="P96" i="4" s="1"/>
  <c r="M96" i="4"/>
  <c r="N96" i="4"/>
  <c r="L97" i="4"/>
  <c r="P97" i="4" s="1"/>
  <c r="M97" i="4"/>
  <c r="N97" i="4"/>
  <c r="L98" i="4"/>
  <c r="P98" i="4" s="1"/>
  <c r="M98" i="4"/>
  <c r="N98" i="4"/>
  <c r="L99" i="4"/>
  <c r="P99" i="4" s="1"/>
  <c r="M99" i="4"/>
  <c r="N99" i="4"/>
  <c r="L100" i="4"/>
  <c r="M100" i="4"/>
  <c r="N100" i="4"/>
  <c r="L101" i="4"/>
  <c r="P101" i="4" s="1"/>
  <c r="M101" i="4"/>
  <c r="N101" i="4"/>
  <c r="L102" i="4"/>
  <c r="P102" i="4" s="1"/>
  <c r="M102" i="4"/>
  <c r="N102" i="4"/>
  <c r="L103" i="4"/>
  <c r="P103" i="4" s="1"/>
  <c r="M103" i="4"/>
  <c r="N103" i="4"/>
  <c r="L104" i="4"/>
  <c r="M104" i="4"/>
  <c r="N104" i="4"/>
  <c r="L105" i="4"/>
  <c r="P105" i="4" s="1"/>
  <c r="M105" i="4"/>
  <c r="N105" i="4"/>
  <c r="M106" i="4"/>
  <c r="N106" i="4"/>
  <c r="L107" i="4"/>
  <c r="M107" i="4"/>
  <c r="N107" i="4"/>
  <c r="L108" i="4"/>
  <c r="P108" i="4" s="1"/>
  <c r="M108" i="4"/>
  <c r="N108" i="4"/>
  <c r="L109" i="4"/>
  <c r="P109" i="4" s="1"/>
  <c r="M109" i="4"/>
  <c r="N109" i="4"/>
  <c r="L110" i="4"/>
  <c r="P110" i="4" s="1"/>
  <c r="M110" i="4"/>
  <c r="N110" i="4"/>
  <c r="L111" i="4"/>
  <c r="P111" i="4" s="1"/>
  <c r="M111" i="4"/>
  <c r="N111" i="4"/>
  <c r="L112" i="4"/>
  <c r="P112" i="4" s="1"/>
  <c r="M112" i="4"/>
  <c r="N112" i="4"/>
  <c r="L113" i="4"/>
  <c r="P113" i="4" s="1"/>
  <c r="M113" i="4"/>
  <c r="N113" i="4"/>
  <c r="L114" i="4"/>
  <c r="P114" i="4" s="1"/>
  <c r="M114" i="4"/>
  <c r="N114" i="4"/>
  <c r="L115" i="4"/>
  <c r="P115" i="4" s="1"/>
  <c r="M115" i="4"/>
  <c r="N115" i="4"/>
  <c r="L116" i="4"/>
  <c r="P116" i="4" s="1"/>
  <c r="M116" i="4"/>
  <c r="N116" i="4"/>
  <c r="L117" i="4"/>
  <c r="P117" i="4" s="1"/>
  <c r="M117" i="4"/>
  <c r="N117" i="4"/>
  <c r="L118" i="4"/>
  <c r="P118" i="4" s="1"/>
  <c r="M118" i="4"/>
  <c r="N118" i="4"/>
  <c r="L119" i="4"/>
  <c r="P119" i="4" s="1"/>
  <c r="M119" i="4"/>
  <c r="N119" i="4"/>
  <c r="L120" i="4"/>
  <c r="P120" i="4" s="1"/>
  <c r="M120" i="4"/>
  <c r="N120" i="4"/>
  <c r="L121" i="4"/>
  <c r="P121" i="4" s="1"/>
  <c r="M121" i="4"/>
  <c r="N121" i="4"/>
  <c r="L122" i="4"/>
  <c r="P122" i="4" s="1"/>
  <c r="M122" i="4"/>
  <c r="N122" i="4"/>
  <c r="L123" i="4"/>
  <c r="M123" i="4"/>
  <c r="N123" i="4"/>
  <c r="L124" i="4"/>
  <c r="P124" i="4" s="1"/>
  <c r="M124" i="4"/>
  <c r="N124" i="4"/>
  <c r="L125" i="4"/>
  <c r="P125" i="4" s="1"/>
  <c r="M125" i="4"/>
  <c r="N125" i="4"/>
  <c r="L126" i="4"/>
  <c r="P126" i="4" s="1"/>
  <c r="M126" i="4"/>
  <c r="N126" i="4"/>
  <c r="L127" i="4"/>
  <c r="P127" i="4" s="1"/>
  <c r="M127" i="4"/>
  <c r="N127" i="4"/>
  <c r="L128" i="4"/>
  <c r="P128" i="4" s="1"/>
  <c r="M128" i="4"/>
  <c r="N128" i="4"/>
  <c r="L129" i="4"/>
  <c r="P129" i="4" s="1"/>
  <c r="M129" i="4"/>
  <c r="N129" i="4"/>
  <c r="L130" i="4"/>
  <c r="P130" i="4" s="1"/>
  <c r="M130" i="4"/>
  <c r="N130" i="4"/>
  <c r="L131" i="4"/>
  <c r="P131" i="4" s="1"/>
  <c r="M131" i="4"/>
  <c r="N131" i="4"/>
  <c r="L132" i="4"/>
  <c r="P132" i="4" s="1"/>
  <c r="M132" i="4"/>
  <c r="N132" i="4"/>
  <c r="L133" i="4"/>
  <c r="P133" i="4" s="1"/>
  <c r="M133" i="4"/>
  <c r="N133" i="4"/>
  <c r="L134" i="4"/>
  <c r="P134" i="4" s="1"/>
  <c r="M134" i="4"/>
  <c r="N134" i="4"/>
  <c r="N5" i="4"/>
  <c r="M5" i="4"/>
  <c r="L5" i="4"/>
  <c r="P5" i="4" s="1"/>
  <c r="O61" i="4"/>
  <c r="O15" i="4"/>
  <c r="AA25" i="13" a="1"/>
  <c r="AA25" i="13" s="1"/>
  <c r="AA28" i="13" a="1"/>
  <c r="AA28" i="13" s="1"/>
  <c r="AA69" i="13" a="1"/>
  <c r="AA69" i="13" s="1"/>
  <c r="AA70" i="13" a="1"/>
  <c r="AA70" i="13" s="1"/>
  <c r="AA71" i="13" a="1"/>
  <c r="AA71" i="13" s="1"/>
  <c r="AA87" i="13" a="1"/>
  <c r="AA87" i="13" s="1"/>
  <c r="AA91" i="13" a="1"/>
  <c r="AA91" i="13" s="1"/>
  <c r="AA100" i="13" a="1"/>
  <c r="AA100" i="13" s="1"/>
  <c r="AA103" i="13" a="1"/>
  <c r="AA103" i="13" s="1"/>
  <c r="AA105" i="13" a="1"/>
  <c r="AA105" i="13" s="1"/>
  <c r="AA109" i="13" a="1"/>
  <c r="AA109" i="13" s="1"/>
  <c r="AA111" i="13" a="1"/>
  <c r="AA111" i="13" s="1"/>
  <c r="AA113" i="13" a="1"/>
  <c r="AA113" i="13" s="1"/>
  <c r="AA118" i="13" a="1"/>
  <c r="AA118" i="13" s="1"/>
  <c r="AA121" i="13" a="1"/>
  <c r="AA121" i="13" s="1"/>
  <c r="AA122" i="13" a="1"/>
  <c r="AA122" i="13" s="1"/>
  <c r="AA124" i="13" a="1"/>
  <c r="AA124" i="13" s="1"/>
  <c r="AA128" i="13" a="1"/>
  <c r="AA128" i="13" s="1"/>
  <c r="AA129" i="13" a="1"/>
  <c r="AA129" i="13" s="1"/>
  <c r="C132" i="4"/>
  <c r="D132" i="4"/>
  <c r="B133" i="4"/>
  <c r="F133" i="4" s="1"/>
  <c r="C133" i="4"/>
  <c r="D133" i="4"/>
  <c r="B134" i="4"/>
  <c r="F134" i="4" s="1"/>
  <c r="C134" i="4"/>
  <c r="D134" i="4"/>
  <c r="B6" i="4"/>
  <c r="F6" i="4" s="1"/>
  <c r="C6" i="4"/>
  <c r="D6" i="4"/>
  <c r="B7" i="4"/>
  <c r="F7" i="4" s="1"/>
  <c r="C7" i="4"/>
  <c r="D7" i="4"/>
  <c r="B8" i="4"/>
  <c r="F8" i="4" s="1"/>
  <c r="C8" i="4"/>
  <c r="D8" i="4"/>
  <c r="B9" i="4"/>
  <c r="F9" i="4" s="1"/>
  <c r="C9" i="4"/>
  <c r="D9" i="4"/>
  <c r="B10" i="4"/>
  <c r="F10" i="4" s="1"/>
  <c r="C10" i="4"/>
  <c r="D10" i="4"/>
  <c r="B11" i="4"/>
  <c r="F11" i="4" s="1"/>
  <c r="C11" i="4"/>
  <c r="D11" i="4"/>
  <c r="B12" i="4"/>
  <c r="F12" i="4" s="1"/>
  <c r="C12" i="4"/>
  <c r="D12" i="4"/>
  <c r="B13" i="4"/>
  <c r="F13" i="4" s="1"/>
  <c r="C13" i="4"/>
  <c r="D13" i="4"/>
  <c r="B14" i="4"/>
  <c r="F14" i="4" s="1"/>
  <c r="C14" i="4"/>
  <c r="D14" i="4"/>
  <c r="B15" i="4"/>
  <c r="F15" i="4" s="1"/>
  <c r="C15" i="4"/>
  <c r="D15" i="4"/>
  <c r="B16" i="4"/>
  <c r="F16" i="4" s="1"/>
  <c r="C16" i="4"/>
  <c r="D16" i="4"/>
  <c r="B17" i="4"/>
  <c r="F17" i="4" s="1"/>
  <c r="C17" i="4"/>
  <c r="D17" i="4"/>
  <c r="B18" i="4"/>
  <c r="F18" i="4" s="1"/>
  <c r="C18" i="4"/>
  <c r="D18" i="4"/>
  <c r="B19" i="4"/>
  <c r="F19" i="4" s="1"/>
  <c r="C19" i="4"/>
  <c r="D19" i="4"/>
  <c r="B20" i="4"/>
  <c r="F20" i="4" s="1"/>
  <c r="C20" i="4"/>
  <c r="D20" i="4"/>
  <c r="B21" i="4"/>
  <c r="F21" i="4" s="1"/>
  <c r="C21" i="4"/>
  <c r="D21" i="4"/>
  <c r="B22" i="4"/>
  <c r="F22" i="4" s="1"/>
  <c r="C22" i="4"/>
  <c r="D22" i="4"/>
  <c r="B23" i="4"/>
  <c r="F23" i="4" s="1"/>
  <c r="C23" i="4"/>
  <c r="D23" i="4"/>
  <c r="B24" i="4"/>
  <c r="F24" i="4" s="1"/>
  <c r="C24" i="4"/>
  <c r="D24" i="4"/>
  <c r="B25" i="4"/>
  <c r="F25" i="4" s="1"/>
  <c r="C25" i="4"/>
  <c r="D25" i="4"/>
  <c r="B26" i="4"/>
  <c r="F26" i="4" s="1"/>
  <c r="C26" i="4"/>
  <c r="D26" i="4"/>
  <c r="B27" i="4"/>
  <c r="F27" i="4" s="1"/>
  <c r="C27" i="4"/>
  <c r="D27" i="4"/>
  <c r="B28" i="4"/>
  <c r="F28" i="4" s="1"/>
  <c r="C28" i="4"/>
  <c r="D28" i="4"/>
  <c r="B29" i="4"/>
  <c r="F29" i="4" s="1"/>
  <c r="C29" i="4"/>
  <c r="D29" i="4"/>
  <c r="B30" i="4"/>
  <c r="F30" i="4" s="1"/>
  <c r="C30" i="4"/>
  <c r="D30" i="4"/>
  <c r="B31" i="4"/>
  <c r="F31" i="4" s="1"/>
  <c r="C31" i="4"/>
  <c r="D31" i="4"/>
  <c r="B32" i="4"/>
  <c r="F32" i="4" s="1"/>
  <c r="C32" i="4"/>
  <c r="D32" i="4"/>
  <c r="B33" i="4"/>
  <c r="F33" i="4" s="1"/>
  <c r="C33" i="4"/>
  <c r="D33" i="4"/>
  <c r="B34" i="4"/>
  <c r="F34" i="4" s="1"/>
  <c r="C34" i="4"/>
  <c r="D34" i="4"/>
  <c r="B35" i="4"/>
  <c r="F35" i="4" s="1"/>
  <c r="C35" i="4"/>
  <c r="D35" i="4"/>
  <c r="B36" i="4"/>
  <c r="F36" i="4" s="1"/>
  <c r="C36" i="4"/>
  <c r="D36" i="4"/>
  <c r="B37" i="4"/>
  <c r="F37" i="4" s="1"/>
  <c r="C37" i="4"/>
  <c r="D37" i="4"/>
  <c r="B38" i="4"/>
  <c r="F38" i="4" s="1"/>
  <c r="C38" i="4"/>
  <c r="D38" i="4"/>
  <c r="B39" i="4"/>
  <c r="F39" i="4" s="1"/>
  <c r="C39" i="4"/>
  <c r="D39" i="4"/>
  <c r="B40" i="4"/>
  <c r="F40" i="4" s="1"/>
  <c r="C40" i="4"/>
  <c r="D40" i="4"/>
  <c r="B41" i="4"/>
  <c r="F41" i="4" s="1"/>
  <c r="C41" i="4"/>
  <c r="D41" i="4"/>
  <c r="B42" i="4"/>
  <c r="F42" i="4" s="1"/>
  <c r="C42" i="4"/>
  <c r="D42" i="4"/>
  <c r="B43" i="4"/>
  <c r="F43" i="4" s="1"/>
  <c r="C43" i="4"/>
  <c r="D43" i="4"/>
  <c r="B44" i="4"/>
  <c r="F44" i="4" s="1"/>
  <c r="C44" i="4"/>
  <c r="D44" i="4"/>
  <c r="B45" i="4"/>
  <c r="F45" i="4" s="1"/>
  <c r="C45" i="4"/>
  <c r="D45" i="4"/>
  <c r="B46" i="4"/>
  <c r="F46" i="4" s="1"/>
  <c r="C46" i="4"/>
  <c r="D46" i="4"/>
  <c r="B47" i="4"/>
  <c r="F47" i="4" s="1"/>
  <c r="C47" i="4"/>
  <c r="D47" i="4"/>
  <c r="B48" i="4"/>
  <c r="F48" i="4" s="1"/>
  <c r="C48" i="4"/>
  <c r="D48" i="4"/>
  <c r="B49" i="4"/>
  <c r="F49" i="4" s="1"/>
  <c r="C49" i="4"/>
  <c r="D49" i="4"/>
  <c r="B50" i="4"/>
  <c r="F50" i="4" s="1"/>
  <c r="C50" i="4"/>
  <c r="D50" i="4"/>
  <c r="B51" i="4"/>
  <c r="F51" i="4" s="1"/>
  <c r="C51" i="4"/>
  <c r="D51" i="4"/>
  <c r="B52" i="4"/>
  <c r="F52" i="4" s="1"/>
  <c r="C52" i="4"/>
  <c r="D52" i="4"/>
  <c r="B53" i="4"/>
  <c r="F53" i="4" s="1"/>
  <c r="C53" i="4"/>
  <c r="D53" i="4"/>
  <c r="B54" i="4"/>
  <c r="F54" i="4" s="1"/>
  <c r="C54" i="4"/>
  <c r="D54" i="4"/>
  <c r="B55" i="4"/>
  <c r="F55" i="4" s="1"/>
  <c r="C55" i="4"/>
  <c r="D55" i="4"/>
  <c r="B56" i="4"/>
  <c r="F56" i="4" s="1"/>
  <c r="C56" i="4"/>
  <c r="D56" i="4"/>
  <c r="B57" i="4"/>
  <c r="F57" i="4" s="1"/>
  <c r="C57" i="4"/>
  <c r="D57" i="4"/>
  <c r="B58" i="4"/>
  <c r="F58" i="4" s="1"/>
  <c r="C58" i="4"/>
  <c r="D58" i="4"/>
  <c r="B59" i="4"/>
  <c r="F59" i="4" s="1"/>
  <c r="C59" i="4"/>
  <c r="D59" i="4"/>
  <c r="B60" i="4"/>
  <c r="F60" i="4" s="1"/>
  <c r="C60" i="4"/>
  <c r="D60" i="4"/>
  <c r="B61" i="4"/>
  <c r="F61" i="4" s="1"/>
  <c r="C61" i="4"/>
  <c r="D61" i="4"/>
  <c r="B62" i="4"/>
  <c r="F62" i="4" s="1"/>
  <c r="C62" i="4"/>
  <c r="D62" i="4"/>
  <c r="B63" i="4"/>
  <c r="F63" i="4" s="1"/>
  <c r="C63" i="4"/>
  <c r="D63" i="4"/>
  <c r="B64" i="4"/>
  <c r="F64" i="4" s="1"/>
  <c r="C64" i="4"/>
  <c r="D64" i="4"/>
  <c r="B65" i="4"/>
  <c r="F65" i="4" s="1"/>
  <c r="C65" i="4"/>
  <c r="D65" i="4"/>
  <c r="B66" i="4"/>
  <c r="F66" i="4" s="1"/>
  <c r="C66" i="4"/>
  <c r="D66" i="4"/>
  <c r="B67" i="4"/>
  <c r="F67" i="4" s="1"/>
  <c r="C67" i="4"/>
  <c r="D67" i="4"/>
  <c r="B68" i="4"/>
  <c r="F68" i="4" s="1"/>
  <c r="C68" i="4"/>
  <c r="D68" i="4"/>
  <c r="B69" i="4"/>
  <c r="F69" i="4" s="1"/>
  <c r="C69" i="4"/>
  <c r="D69" i="4"/>
  <c r="B70" i="4"/>
  <c r="F70" i="4" s="1"/>
  <c r="C70" i="4"/>
  <c r="D70" i="4"/>
  <c r="B71" i="4"/>
  <c r="F71" i="4" s="1"/>
  <c r="C71" i="4"/>
  <c r="D71" i="4"/>
  <c r="B72" i="4"/>
  <c r="F72" i="4" s="1"/>
  <c r="C72" i="4"/>
  <c r="D72" i="4"/>
  <c r="B73" i="4"/>
  <c r="F73" i="4" s="1"/>
  <c r="C73" i="4"/>
  <c r="D73" i="4"/>
  <c r="B74" i="4"/>
  <c r="F74" i="4" s="1"/>
  <c r="C74" i="4"/>
  <c r="D74" i="4"/>
  <c r="B75" i="4"/>
  <c r="F75" i="4" s="1"/>
  <c r="C75" i="4"/>
  <c r="D75" i="4"/>
  <c r="B76" i="4"/>
  <c r="F76" i="4" s="1"/>
  <c r="C76" i="4"/>
  <c r="D76" i="4"/>
  <c r="B77" i="4"/>
  <c r="F77" i="4" s="1"/>
  <c r="C77" i="4"/>
  <c r="D77" i="4"/>
  <c r="B78" i="4"/>
  <c r="F78" i="4" s="1"/>
  <c r="C78" i="4"/>
  <c r="D78" i="4"/>
  <c r="B79" i="4"/>
  <c r="F79" i="4" s="1"/>
  <c r="C79" i="4"/>
  <c r="D79" i="4"/>
  <c r="B80" i="4"/>
  <c r="F80" i="4" s="1"/>
  <c r="C80" i="4"/>
  <c r="D80" i="4"/>
  <c r="B81" i="4"/>
  <c r="F81" i="4" s="1"/>
  <c r="C81" i="4"/>
  <c r="D81" i="4"/>
  <c r="B82" i="4"/>
  <c r="F82" i="4" s="1"/>
  <c r="C82" i="4"/>
  <c r="D82" i="4"/>
  <c r="B83" i="4"/>
  <c r="F83" i="4" s="1"/>
  <c r="C83" i="4"/>
  <c r="D83" i="4"/>
  <c r="B84" i="4"/>
  <c r="F84" i="4" s="1"/>
  <c r="C84" i="4"/>
  <c r="D84" i="4"/>
  <c r="B85" i="4"/>
  <c r="F85" i="4" s="1"/>
  <c r="C85" i="4"/>
  <c r="D85" i="4"/>
  <c r="B86" i="4"/>
  <c r="F86" i="4" s="1"/>
  <c r="C86" i="4"/>
  <c r="D86" i="4"/>
  <c r="B87" i="4"/>
  <c r="F87" i="4" s="1"/>
  <c r="C87" i="4"/>
  <c r="D87" i="4"/>
  <c r="B88" i="4"/>
  <c r="F88" i="4" s="1"/>
  <c r="C88" i="4"/>
  <c r="D88" i="4"/>
  <c r="B89" i="4"/>
  <c r="F89" i="4" s="1"/>
  <c r="C89" i="4"/>
  <c r="D89" i="4"/>
  <c r="B90" i="4"/>
  <c r="F90" i="4" s="1"/>
  <c r="C90" i="4"/>
  <c r="D90" i="4"/>
  <c r="B91" i="4"/>
  <c r="F91" i="4" s="1"/>
  <c r="C91" i="4"/>
  <c r="D91" i="4"/>
  <c r="B92" i="4"/>
  <c r="F92" i="4" s="1"/>
  <c r="C92" i="4"/>
  <c r="D92" i="4"/>
  <c r="B93" i="4"/>
  <c r="F93" i="4" s="1"/>
  <c r="C93" i="4"/>
  <c r="D93" i="4"/>
  <c r="B94" i="4"/>
  <c r="F94" i="4" s="1"/>
  <c r="C94" i="4"/>
  <c r="D94" i="4"/>
  <c r="B95" i="4"/>
  <c r="F95" i="4" s="1"/>
  <c r="C95" i="4"/>
  <c r="D95" i="4"/>
  <c r="B96" i="4"/>
  <c r="F96" i="4" s="1"/>
  <c r="C96" i="4"/>
  <c r="D96" i="4"/>
  <c r="B97" i="4"/>
  <c r="F97" i="4" s="1"/>
  <c r="C97" i="4"/>
  <c r="D97" i="4"/>
  <c r="B98" i="4"/>
  <c r="F98" i="4" s="1"/>
  <c r="C98" i="4"/>
  <c r="D98" i="4"/>
  <c r="B99" i="4"/>
  <c r="F99" i="4" s="1"/>
  <c r="C99" i="4"/>
  <c r="D99" i="4"/>
  <c r="B100" i="4"/>
  <c r="F100" i="4" s="1"/>
  <c r="C100" i="4"/>
  <c r="D100" i="4"/>
  <c r="B101" i="4"/>
  <c r="F101" i="4" s="1"/>
  <c r="C101" i="4"/>
  <c r="D101" i="4"/>
  <c r="B102" i="4"/>
  <c r="F102" i="4" s="1"/>
  <c r="C102" i="4"/>
  <c r="D102" i="4"/>
  <c r="B103" i="4"/>
  <c r="F103" i="4" s="1"/>
  <c r="C103" i="4"/>
  <c r="D103" i="4"/>
  <c r="B104" i="4"/>
  <c r="F104" i="4" s="1"/>
  <c r="C104" i="4"/>
  <c r="D104" i="4"/>
  <c r="B105" i="4"/>
  <c r="F105" i="4" s="1"/>
  <c r="C105" i="4"/>
  <c r="D105" i="4"/>
  <c r="B106" i="4"/>
  <c r="F106" i="4" s="1"/>
  <c r="C106" i="4"/>
  <c r="D106" i="4"/>
  <c r="B107" i="4"/>
  <c r="F107" i="4" s="1"/>
  <c r="C107" i="4"/>
  <c r="D107" i="4"/>
  <c r="B108" i="4"/>
  <c r="F108" i="4" s="1"/>
  <c r="C108" i="4"/>
  <c r="D108" i="4"/>
  <c r="B109" i="4"/>
  <c r="F109" i="4" s="1"/>
  <c r="C109" i="4"/>
  <c r="D109" i="4"/>
  <c r="B110" i="4"/>
  <c r="F110" i="4" s="1"/>
  <c r="C110" i="4"/>
  <c r="D110" i="4"/>
  <c r="B111" i="4"/>
  <c r="F111" i="4" s="1"/>
  <c r="C111" i="4"/>
  <c r="D111" i="4"/>
  <c r="B112" i="4"/>
  <c r="F112" i="4" s="1"/>
  <c r="C112" i="4"/>
  <c r="D112" i="4"/>
  <c r="B113" i="4"/>
  <c r="F113" i="4" s="1"/>
  <c r="C113" i="4"/>
  <c r="D113" i="4"/>
  <c r="B114" i="4"/>
  <c r="F114" i="4" s="1"/>
  <c r="C114" i="4"/>
  <c r="D114" i="4"/>
  <c r="B115" i="4"/>
  <c r="F115" i="4" s="1"/>
  <c r="C115" i="4"/>
  <c r="D115" i="4"/>
  <c r="B116" i="4"/>
  <c r="F116" i="4" s="1"/>
  <c r="C116" i="4"/>
  <c r="D116" i="4"/>
  <c r="B117" i="4"/>
  <c r="F117" i="4" s="1"/>
  <c r="C117" i="4"/>
  <c r="D117" i="4"/>
  <c r="B118" i="4"/>
  <c r="F118" i="4" s="1"/>
  <c r="C118" i="4"/>
  <c r="D118" i="4"/>
  <c r="B119" i="4"/>
  <c r="F119" i="4" s="1"/>
  <c r="C119" i="4"/>
  <c r="D119" i="4"/>
  <c r="B120" i="4"/>
  <c r="F120" i="4" s="1"/>
  <c r="C120" i="4"/>
  <c r="D120" i="4"/>
  <c r="B121" i="4"/>
  <c r="F121" i="4" s="1"/>
  <c r="C121" i="4"/>
  <c r="D121" i="4"/>
  <c r="B122" i="4"/>
  <c r="F122" i="4" s="1"/>
  <c r="C122" i="4"/>
  <c r="D122" i="4"/>
  <c r="B123" i="4"/>
  <c r="F123" i="4" s="1"/>
  <c r="C123" i="4"/>
  <c r="D123" i="4"/>
  <c r="B124" i="4"/>
  <c r="F124" i="4" s="1"/>
  <c r="C124" i="4"/>
  <c r="D124" i="4"/>
  <c r="B125" i="4"/>
  <c r="F125" i="4" s="1"/>
  <c r="C125" i="4"/>
  <c r="D125" i="4"/>
  <c r="B126" i="4"/>
  <c r="F126" i="4" s="1"/>
  <c r="C126" i="4"/>
  <c r="D126" i="4"/>
  <c r="B127" i="4"/>
  <c r="F127" i="4" s="1"/>
  <c r="C127" i="4"/>
  <c r="D127" i="4"/>
  <c r="B128" i="4"/>
  <c r="F128" i="4" s="1"/>
  <c r="C128" i="4"/>
  <c r="D128" i="4"/>
  <c r="B129" i="4"/>
  <c r="F129" i="4" s="1"/>
  <c r="C129" i="4"/>
  <c r="D129" i="4"/>
  <c r="B130" i="4"/>
  <c r="F130" i="4" s="1"/>
  <c r="C130" i="4"/>
  <c r="D130" i="4"/>
  <c r="B131" i="4"/>
  <c r="F131" i="4" s="1"/>
  <c r="C131" i="4"/>
  <c r="D131" i="4"/>
  <c r="D5" i="4"/>
  <c r="C5" i="4"/>
  <c r="B5" i="4"/>
  <c r="F5" i="4" s="1"/>
  <c r="T6" i="4" l="1"/>
  <c r="T115" i="4"/>
  <c r="T131" i="4"/>
  <c r="T80" i="4"/>
  <c r="O103" i="4"/>
  <c r="T84" i="4"/>
  <c r="T68" i="4"/>
  <c r="T52" i="4"/>
  <c r="T36" i="4"/>
  <c r="O72" i="4"/>
  <c r="O26" i="4"/>
  <c r="O77" i="4"/>
  <c r="O45" i="4"/>
  <c r="O29" i="4"/>
  <c r="O13" i="4"/>
  <c r="T93" i="4"/>
  <c r="T77" i="4"/>
  <c r="T61" i="4"/>
  <c r="T45" i="4"/>
  <c r="T97" i="4"/>
  <c r="T65" i="4"/>
  <c r="T49" i="4"/>
  <c r="T33" i="4"/>
  <c r="O27" i="4"/>
  <c r="O91" i="4"/>
  <c r="O80" i="4"/>
  <c r="O64" i="4"/>
  <c r="T18" i="4"/>
  <c r="T19" i="4"/>
  <c r="T47" i="4"/>
  <c r="O19" i="4"/>
  <c r="U80" i="4"/>
  <c r="O100" i="4"/>
  <c r="O89" i="4"/>
  <c r="T14" i="4"/>
  <c r="O112" i="4"/>
  <c r="O10" i="4"/>
  <c r="T109" i="4"/>
  <c r="T31" i="4"/>
  <c r="T15" i="4"/>
  <c r="T100" i="4"/>
  <c r="T95" i="4"/>
  <c r="O93" i="4"/>
  <c r="T79" i="4"/>
  <c r="T29" i="4"/>
  <c r="T22" i="4"/>
  <c r="T121" i="4"/>
  <c r="O22" i="4"/>
  <c r="O6" i="4"/>
  <c r="T63" i="4"/>
  <c r="T125" i="4"/>
  <c r="O12" i="4"/>
  <c r="T44" i="4"/>
  <c r="T90" i="4"/>
  <c r="T74" i="4"/>
  <c r="T58" i="4"/>
  <c r="T42" i="4"/>
  <c r="T27" i="4"/>
  <c r="O110" i="4"/>
  <c r="O99" i="4"/>
  <c r="O88" i="4"/>
  <c r="O56" i="4"/>
  <c r="O40" i="4"/>
  <c r="O25" i="4"/>
  <c r="O108" i="4"/>
  <c r="O119" i="4"/>
  <c r="O104" i="4"/>
  <c r="P64" i="4"/>
  <c r="P80" i="4"/>
  <c r="T105" i="4"/>
  <c r="O102" i="4"/>
  <c r="T99" i="4"/>
  <c r="T21" i="4"/>
  <c r="O123" i="4"/>
  <c r="O107" i="4"/>
  <c r="P100" i="4"/>
  <c r="P93" i="4"/>
  <c r="O133" i="4"/>
  <c r="O117" i="4"/>
  <c r="O68" i="4"/>
  <c r="O52" i="4"/>
  <c r="T96" i="4"/>
  <c r="T98" i="4"/>
  <c r="T66" i="4"/>
  <c r="T34" i="4"/>
  <c r="P104" i="4"/>
  <c r="T81" i="4"/>
  <c r="T122" i="4"/>
  <c r="P89" i="4"/>
  <c r="R1" i="4"/>
  <c r="O126" i="4"/>
  <c r="P91" i="4"/>
  <c r="P107" i="4"/>
  <c r="P123" i="4"/>
  <c r="S2" i="4"/>
  <c r="T107" i="4"/>
  <c r="U107" i="4"/>
  <c r="T12" i="4"/>
  <c r="U12" i="4"/>
  <c r="T5" i="4"/>
  <c r="R2" i="4"/>
  <c r="T87" i="4"/>
  <c r="T71" i="4"/>
  <c r="T55" i="4"/>
  <c r="T39" i="4"/>
  <c r="T9" i="4"/>
  <c r="T128" i="4"/>
  <c r="T20" i="4"/>
  <c r="T82" i="4"/>
  <c r="T50" i="4"/>
  <c r="Q1" i="4"/>
  <c r="T16" i="4"/>
  <c r="T30" i="4"/>
  <c r="T46" i="4"/>
  <c r="T62" i="4"/>
  <c r="T78" i="4"/>
  <c r="T94" i="4"/>
  <c r="T119" i="4"/>
  <c r="Q2" i="4"/>
  <c r="T13" i="4"/>
  <c r="T28" i="4"/>
  <c r="T43" i="4"/>
  <c r="T59" i="4"/>
  <c r="T75" i="4"/>
  <c r="T91" i="4"/>
  <c r="T106" i="4"/>
  <c r="T116" i="4"/>
  <c r="T132" i="4"/>
  <c r="T10" i="4"/>
  <c r="T25" i="4"/>
  <c r="T40" i="4"/>
  <c r="T56" i="4"/>
  <c r="T72" i="4"/>
  <c r="T88" i="4"/>
  <c r="T103" i="4"/>
  <c r="T113" i="4"/>
  <c r="T129" i="4"/>
  <c r="T7" i="4"/>
  <c r="T23" i="4"/>
  <c r="T37" i="4"/>
  <c r="T53" i="4"/>
  <c r="T69" i="4"/>
  <c r="T85" i="4"/>
  <c r="T101" i="4"/>
  <c r="T110" i="4"/>
  <c r="T126" i="4"/>
  <c r="T123" i="4"/>
  <c r="T120" i="4"/>
  <c r="T60" i="4"/>
  <c r="T76" i="4"/>
  <c r="T92" i="4"/>
  <c r="T117" i="4"/>
  <c r="T133" i="4"/>
  <c r="T11" i="4"/>
  <c r="T26" i="4"/>
  <c r="T41" i="4"/>
  <c r="T57" i="4"/>
  <c r="T73" i="4"/>
  <c r="T89" i="4"/>
  <c r="T104" i="4"/>
  <c r="T114" i="4"/>
  <c r="T130" i="4"/>
  <c r="T8" i="4"/>
  <c r="T24" i="4"/>
  <c r="T38" i="4"/>
  <c r="T54" i="4"/>
  <c r="T70" i="4"/>
  <c r="T86" i="4"/>
  <c r="T102" i="4"/>
  <c r="T111" i="4"/>
  <c r="T127" i="4"/>
  <c r="T35" i="4"/>
  <c r="T51" i="4"/>
  <c r="T67" i="4"/>
  <c r="T83" i="4"/>
  <c r="T124" i="4"/>
  <c r="T64" i="4"/>
  <c r="T118" i="4"/>
  <c r="T134" i="4"/>
  <c r="O132" i="4"/>
  <c r="O116" i="4"/>
  <c r="O105" i="4"/>
  <c r="O79" i="4"/>
  <c r="O47" i="4"/>
  <c r="O17" i="4"/>
  <c r="O73" i="4"/>
  <c r="O57" i="4"/>
  <c r="O11" i="4"/>
  <c r="O83" i="4"/>
  <c r="O67" i="4"/>
  <c r="O129" i="4"/>
  <c r="O113" i="4"/>
  <c r="O76" i="4"/>
  <c r="O14" i="4"/>
  <c r="O59" i="4"/>
  <c r="O43" i="4"/>
  <c r="O28" i="4"/>
  <c r="O48" i="4"/>
  <c r="O32" i="4"/>
  <c r="O18" i="4"/>
  <c r="O24" i="4"/>
  <c r="O127" i="4"/>
  <c r="O111" i="4"/>
  <c r="O101" i="4"/>
  <c r="O74" i="4"/>
  <c r="O58" i="4"/>
  <c r="O42" i="4"/>
  <c r="O41" i="4"/>
  <c r="O90" i="4"/>
  <c r="O38" i="4"/>
  <c r="O87" i="4"/>
  <c r="O55" i="4"/>
  <c r="O39" i="4"/>
  <c r="O8" i="4"/>
  <c r="O54" i="4"/>
  <c r="O60" i="4"/>
  <c r="O44" i="4"/>
  <c r="O121" i="4"/>
  <c r="O82" i="4"/>
  <c r="O92" i="4"/>
  <c r="O81" i="4"/>
  <c r="O65" i="4"/>
  <c r="O49" i="4"/>
  <c r="O33" i="4"/>
  <c r="O97" i="4"/>
  <c r="O86" i="4"/>
  <c r="O75" i="4"/>
  <c r="O70" i="4"/>
  <c r="O122" i="4"/>
  <c r="O106" i="4"/>
  <c r="O96" i="4"/>
  <c r="O85" i="4"/>
  <c r="O69" i="4"/>
  <c r="O53" i="4"/>
  <c r="O37" i="4"/>
  <c r="O23" i="4"/>
  <c r="O7" i="4"/>
  <c r="F2" i="4"/>
  <c r="F1" i="4" s="1"/>
  <c r="O95" i="4"/>
  <c r="O84" i="4"/>
  <c r="O63" i="4"/>
  <c r="O36" i="4"/>
  <c r="O31" i="4"/>
  <c r="O51" i="4"/>
  <c r="L1" i="4"/>
  <c r="B1" i="4"/>
  <c r="C1" i="4"/>
  <c r="M1" i="4"/>
  <c r="O71" i="4"/>
  <c r="O66" i="4"/>
  <c r="O131" i="4"/>
  <c r="O115" i="4"/>
  <c r="O78" i="4"/>
  <c r="O62" i="4"/>
  <c r="O46" i="4"/>
  <c r="O35" i="4"/>
  <c r="O30" i="4"/>
  <c r="O21" i="4"/>
  <c r="O16" i="4"/>
  <c r="N2" i="4"/>
  <c r="O120" i="4"/>
  <c r="O94" i="4"/>
  <c r="O125" i="4"/>
  <c r="O109" i="4"/>
  <c r="O5" i="4"/>
  <c r="O130" i="4"/>
  <c r="O114" i="4"/>
  <c r="O124" i="4"/>
  <c r="O50" i="4"/>
  <c r="O34" i="4"/>
  <c r="O20" i="4"/>
  <c r="M2" i="4"/>
  <c r="O98" i="4"/>
  <c r="O134" i="4"/>
  <c r="O118" i="4"/>
  <c r="O128" i="4"/>
  <c r="O9" i="4"/>
  <c r="L2" i="4"/>
  <c r="U2" i="4" l="1"/>
  <c r="U1" i="4" s="1"/>
  <c r="T2" i="4"/>
  <c r="T1" i="4" s="1"/>
  <c r="P2" i="4"/>
  <c r="P1" i="4" s="1"/>
  <c r="O2" i="4"/>
  <c r="O1" i="4" s="1"/>
  <c r="E132" i="4"/>
  <c r="E133" i="4" l="1"/>
  <c r="E114" i="4"/>
  <c r="E99" i="4"/>
  <c r="E83" i="4"/>
  <c r="E67" i="4"/>
  <c r="E51" i="4"/>
  <c r="E35" i="4"/>
  <c r="E128" i="4"/>
  <c r="E65" i="4"/>
  <c r="E49" i="4"/>
  <c r="E33" i="4"/>
  <c r="E19" i="4"/>
  <c r="E97" i="4"/>
  <c r="E81" i="4"/>
  <c r="E112" i="4"/>
  <c r="E129" i="4"/>
  <c r="E113" i="4"/>
  <c r="E98" i="4"/>
  <c r="E82" i="4"/>
  <c r="E66" i="4"/>
  <c r="E50" i="4"/>
  <c r="E34" i="4"/>
  <c r="E20" i="4"/>
  <c r="E116" i="4"/>
  <c r="E101" i="4"/>
  <c r="E85" i="4"/>
  <c r="E69" i="4"/>
  <c r="E53" i="4"/>
  <c r="E37" i="4"/>
  <c r="E23" i="4"/>
  <c r="E134" i="4"/>
  <c r="E117" i="4"/>
  <c r="E8" i="4"/>
  <c r="E100" i="4"/>
  <c r="E84" i="4"/>
  <c r="E121" i="4"/>
  <c r="E105" i="4"/>
  <c r="E90" i="4"/>
  <c r="E74" i="4"/>
  <c r="E58" i="4"/>
  <c r="E42" i="4"/>
  <c r="E27" i="4"/>
  <c r="E12" i="4"/>
  <c r="E96" i="4"/>
  <c r="E32" i="4"/>
  <c r="E110" i="4"/>
  <c r="E95" i="4"/>
  <c r="E79" i="4"/>
  <c r="E63" i="4"/>
  <c r="E47" i="4"/>
  <c r="E31" i="4"/>
  <c r="E17" i="4"/>
  <c r="E127" i="4"/>
  <c r="E48" i="4"/>
  <c r="E126" i="4"/>
  <c r="E111" i="4"/>
  <c r="E18" i="4"/>
  <c r="E64" i="4"/>
  <c r="E9" i="4"/>
  <c r="E123" i="4"/>
  <c r="E107" i="4"/>
  <c r="E92" i="4"/>
  <c r="E76" i="4"/>
  <c r="E60" i="4"/>
  <c r="E44" i="4"/>
  <c r="E14" i="4"/>
  <c r="E122" i="4"/>
  <c r="E106" i="4"/>
  <c r="E91" i="4"/>
  <c r="E75" i="4"/>
  <c r="E59" i="4"/>
  <c r="E43" i="4"/>
  <c r="E28" i="4"/>
  <c r="E13" i="4"/>
  <c r="E120" i="4"/>
  <c r="E104" i="4"/>
  <c r="E89" i="4"/>
  <c r="E73" i="4"/>
  <c r="E57" i="4"/>
  <c r="E41" i="4"/>
  <c r="E26" i="4"/>
  <c r="E11" i="4"/>
  <c r="E119" i="4"/>
  <c r="E88" i="4"/>
  <c r="E72" i="4"/>
  <c r="E56" i="4"/>
  <c r="E40" i="4"/>
  <c r="E25" i="4"/>
  <c r="E10" i="4"/>
  <c r="E61" i="4"/>
  <c r="E103" i="4"/>
  <c r="E102" i="4"/>
  <c r="E115" i="4"/>
  <c r="E68" i="4"/>
  <c r="E22" i="4"/>
  <c r="B2" i="4"/>
  <c r="E118" i="4"/>
  <c r="E87" i="4"/>
  <c r="E71" i="4"/>
  <c r="E55" i="4"/>
  <c r="E39" i="4"/>
  <c r="E86" i="4"/>
  <c r="E70" i="4"/>
  <c r="E54" i="4"/>
  <c r="E38" i="4"/>
  <c r="E24" i="4"/>
  <c r="E131" i="4"/>
  <c r="E52" i="4"/>
  <c r="E36" i="4"/>
  <c r="E6" i="4"/>
  <c r="E130" i="4"/>
  <c r="E21" i="4"/>
  <c r="E124" i="4"/>
  <c r="E108" i="4"/>
  <c r="E93" i="4"/>
  <c r="E77" i="4"/>
  <c r="E45" i="4"/>
  <c r="C2" i="4"/>
  <c r="E80" i="4"/>
  <c r="D2" i="4"/>
  <c r="E5" i="4"/>
  <c r="E125" i="4"/>
  <c r="E78" i="4"/>
  <c r="E46" i="4"/>
  <c r="E109" i="4"/>
  <c r="E62" i="4"/>
  <c r="E16" i="4"/>
  <c r="E29" i="4"/>
  <c r="E15" i="4"/>
  <c r="E94" i="4"/>
  <c r="E30" i="4"/>
  <c r="E7" i="4"/>
  <c r="E2" i="4" l="1"/>
  <c r="E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<sst xmlns="http://schemas.openxmlformats.org/spreadsheetml/2006/main" count="8970" uniqueCount="418">
  <si>
    <t>sec</t>
  </si>
  <si>
    <t>expr</t>
  </si>
  <si>
    <t>RMSE</t>
  </si>
  <si>
    <t>R2</t>
  </si>
  <si>
    <t>TestRMSE</t>
  </si>
  <si>
    <t>TestR2</t>
  </si>
  <si>
    <t>RidgeR2</t>
  </si>
  <si>
    <t>SvrR2</t>
  </si>
  <si>
    <t>2.0000)))</t>
  </si>
  <si>
    <t>-1.0000)))</t>
  </si>
  <si>
    <t>-1.0000)))))</t>
  </si>
  <si>
    <t>-2.0000)+(pow(2.7183</t>
  </si>
  <si>
    <t>v2)*pow((pow(v4</t>
  </si>
  <si>
    <t>2.0000)+pow(log(v3)</t>
  </si>
  <si>
    <t>v3))</t>
  </si>
  <si>
    <t>2.0000)</t>
  </si>
  <si>
    <t>(-2.0000*v3)))))</t>
  </si>
  <si>
    <t>size</t>
  </si>
  <si>
    <t>strogatz_vdp2</t>
  </si>
  <si>
    <t>strogatz_glider2</t>
  </si>
  <si>
    <t>strogatz_shearflow2</t>
  </si>
  <si>
    <t>strogatz_barmag1</t>
  </si>
  <si>
    <t>strogatz_bacres2</t>
  </si>
  <si>
    <t>strogatz_shearflow1</t>
  </si>
  <si>
    <t>strogatz_barmag2</t>
  </si>
  <si>
    <t>strogatz_glider1</t>
  </si>
  <si>
    <t>strogatz_bacres1</t>
  </si>
  <si>
    <t>strogatz_lv2</t>
  </si>
  <si>
    <t>strogatz_predprey2</t>
  </si>
  <si>
    <t>strogatz_lv1</t>
  </si>
  <si>
    <t>strogatz_vdp1</t>
  </si>
  <si>
    <t>strogatz_predprey1</t>
  </si>
  <si>
    <t>feynman_I_6_2a</t>
  </si>
  <si>
    <t>feynman_III_12_43</t>
  </si>
  <si>
    <t>feynman_I_34_27</t>
  </si>
  <si>
    <t>feynman_I_25_13</t>
  </si>
  <si>
    <t>feynman_I_12_5</t>
  </si>
  <si>
    <t>feynman_I_12_1</t>
  </si>
  <si>
    <t>feynman_I_29_4</t>
  </si>
  <si>
    <t>feynman_I_39_1</t>
  </si>
  <si>
    <t>feynman_II_38_14</t>
  </si>
  <si>
    <t>feynman_I_14_4</t>
  </si>
  <si>
    <t>feynman_II_8_31</t>
  </si>
  <si>
    <t>feynman_II_27_18</t>
  </si>
  <si>
    <t>feynman_I_6_2</t>
  </si>
  <si>
    <t>feynman_II_11_28</t>
  </si>
  <si>
    <t>feynman_II_3_24</t>
  </si>
  <si>
    <t>feynman_I_26_2</t>
  </si>
  <si>
    <t>feynman_test_10</t>
  </si>
  <si>
    <t>feynman_II_24_17</t>
  </si>
  <si>
    <t>feynman_I_16_6</t>
  </si>
  <si>
    <t>feynman_I_34_14</t>
  </si>
  <si>
    <t>feynman_I_34_1</t>
  </si>
  <si>
    <t>feynman_I_39_11</t>
  </si>
  <si>
    <t>feynman_I_47_23</t>
  </si>
  <si>
    <t>feynman_I_15_10</t>
  </si>
  <si>
    <t>feynman_II_13_34</t>
  </si>
  <si>
    <t>feynman_I_10_7</t>
  </si>
  <si>
    <t>feynman_II_13_23</t>
  </si>
  <si>
    <t>feynman_III_15_27</t>
  </si>
  <si>
    <t>feynman_I_27_6</t>
  </si>
  <si>
    <t>feynman_I_37_4</t>
  </si>
  <si>
    <t>feynman_I_30_5</t>
  </si>
  <si>
    <t>feynman_II_34_2</t>
  </si>
  <si>
    <t>feynman_I_30_3</t>
  </si>
  <si>
    <t>feynman_I_6_2b</t>
  </si>
  <si>
    <t>feynman_II_34_2a</t>
  </si>
  <si>
    <t>feynman_III_15_12</t>
  </si>
  <si>
    <t>feynman_II_10_9</t>
  </si>
  <si>
    <t>feynman_II_15_5</t>
  </si>
  <si>
    <t>feynman_II_15_4</t>
  </si>
  <si>
    <t>feynman_II_34_29a</t>
  </si>
  <si>
    <t>feynman_I_43_31</t>
  </si>
  <si>
    <t>feynman_I_14_3</t>
  </si>
  <si>
    <t>feynman_III_8_54</t>
  </si>
  <si>
    <t>feynman_II_37_1</t>
  </si>
  <si>
    <t>feynman_III_7_38</t>
  </si>
  <si>
    <t>feynman_III_17_37</t>
  </si>
  <si>
    <t>feynman_I_18_12</t>
  </si>
  <si>
    <t>feynman_II_27_16</t>
  </si>
  <si>
    <t>feynman_II_8_7</t>
  </si>
  <si>
    <t>feynman_II_4_23</t>
  </si>
  <si>
    <t>feynman_I_48_2</t>
  </si>
  <si>
    <t>feynman_I_12_4</t>
  </si>
  <si>
    <t>feynman_III_15_14</t>
  </si>
  <si>
    <t>feynman_I_18_4</t>
  </si>
  <si>
    <t>feynman_test_3</t>
  </si>
  <si>
    <t>feynman_test_8</t>
  </si>
  <si>
    <t>feynman_I_29_16</t>
  </si>
  <si>
    <t>feynman_I_8_14</t>
  </si>
  <si>
    <t>feynman_I_43_43</t>
  </si>
  <si>
    <t>feynman_test_11</t>
  </si>
  <si>
    <t>feynman_I_15_3t</t>
  </si>
  <si>
    <t>feynman_I_15_3x</t>
  </si>
  <si>
    <t>feynman_test_5</t>
  </si>
  <si>
    <t>feynman_II_34_11</t>
  </si>
  <si>
    <t>feynman_III_4_33</t>
  </si>
  <si>
    <t>feynman_test_15</t>
  </si>
  <si>
    <t>feynman_III_4_32</t>
  </si>
  <si>
    <t>feynman_I_39_22</t>
  </si>
  <si>
    <t>feynman_I_43_16</t>
  </si>
  <si>
    <t>feynman_II_38_3</t>
  </si>
  <si>
    <t>feynman_I_34_8</t>
  </si>
  <si>
    <t>feynman_III_10_19</t>
  </si>
  <si>
    <t>feynman_I_38_12</t>
  </si>
  <si>
    <t>feynman_I_50_26</t>
  </si>
  <si>
    <t>feynman_I_24_6</t>
  </si>
  <si>
    <t>feynman_I_13_4</t>
  </si>
  <si>
    <t>feynman_I_32_5</t>
  </si>
  <si>
    <t>feynman_III_21_20</t>
  </si>
  <si>
    <t>feynman_I_12_2</t>
  </si>
  <si>
    <t>feynman_I_18_14</t>
  </si>
  <si>
    <t>feynman_II_11_27</t>
  </si>
  <si>
    <t>feynman_II_13_17</t>
  </si>
  <si>
    <t>feynman_III_13_18</t>
  </si>
  <si>
    <t>feynman_II_6_15b</t>
  </si>
  <si>
    <t>feynman_II_6_11</t>
  </si>
  <si>
    <t>feynman_test_4</t>
  </si>
  <si>
    <t>feynman_test_7</t>
  </si>
  <si>
    <t>feynman_III_14_14</t>
  </si>
  <si>
    <t>feynman_II_35_18</t>
  </si>
  <si>
    <t>feynman_II_35_21</t>
  </si>
  <si>
    <t>feynman_II_11_20</t>
  </si>
  <si>
    <t>feynman_test_18</t>
  </si>
  <si>
    <t>feynman_test_12</t>
  </si>
  <si>
    <t>feynman_I_41_16</t>
  </si>
  <si>
    <t>feynman_II_11_3</t>
  </si>
  <si>
    <t>feynman_II_2_42</t>
  </si>
  <si>
    <t>feynman_I_13_12</t>
  </si>
  <si>
    <t>feynman_I_44_4</t>
  </si>
  <si>
    <t>feynman_I_12_11</t>
  </si>
  <si>
    <t>feynman_test_14</t>
  </si>
  <si>
    <t>feynman_test_13</t>
  </si>
  <si>
    <t>feynman_II_34_29b</t>
  </si>
  <si>
    <t>feynman_II_21_32</t>
  </si>
  <si>
    <t>feynman_III_19_51</t>
  </si>
  <si>
    <t>feynman_test_9</t>
  </si>
  <si>
    <t>feynman_I_32_17</t>
  </si>
  <si>
    <t>feynman_I_11_19</t>
  </si>
  <si>
    <t>feynman_test_19</t>
  </si>
  <si>
    <t>feynman_test_16</t>
  </si>
  <si>
    <t>feynman_III_9_52</t>
  </si>
  <si>
    <t>feynman_II_6_15a</t>
  </si>
  <si>
    <t>feynman_test_2</t>
  </si>
  <si>
    <t>feynman_I_40_1</t>
  </si>
  <si>
    <t>feynman_test_17</t>
  </si>
  <si>
    <t>feynman_test_6</t>
  </si>
  <si>
    <t>feynman_test_1</t>
  </si>
  <si>
    <t>feynman_test_20</t>
  </si>
  <si>
    <t>feynman_II_36_38</t>
  </si>
  <si>
    <t>feynman_I_9_18</t>
  </si>
  <si>
    <t>fitCalls</t>
  </si>
  <si>
    <t>mainIt</t>
  </si>
  <si>
    <t>lsIt</t>
  </si>
  <si>
    <t>(-0.1*v0)</t>
  </si>
  <si>
    <t>((1.0*v0)*pow(v1,-1.0))</t>
  </si>
  <si>
    <t>(2.0000000000001*v1)+(-1.0*pow(v1,2.0))+((-1.0*v0)*v1)</t>
  </si>
  <si>
    <t>((1.0*v0)*v1)</t>
  </si>
  <si>
    <t>((1.5*v0)*v1)</t>
  </si>
  <si>
    <t>((0.1591549430919*v0)*v1)</t>
  </si>
  <si>
    <t>(((6.2831853071796*v0)*pow(v1,-1.0))*pow(v2,-1.0))</t>
  </si>
  <si>
    <t>(((0.1591549430919*v0)*v1)*pow(v2,-1.0))</t>
  </si>
  <si>
    <t>(1.0*v0)+(((1.0*v0)*v1)*cos(v2))</t>
  </si>
  <si>
    <t>(((0.0795774715459*v0)*pow(v1,-1.0))*pow(v2,-2.0))</t>
  </si>
  <si>
    <t>((1.0*v0)*v1)+(((1.0*v0)*v1)*v2)</t>
  </si>
  <si>
    <t>(((0.0477464829276*pow(v0,2.0))*pow(v1,-1.0))*pow(v2,-1.0))</t>
  </si>
  <si>
    <t>(((0.0126651479553*pow(v0,2.0))*pow(v1,-1.0))*pow(v2,-2.0))</t>
  </si>
  <si>
    <t>((((0.0795774715459*v0)*v1)*pow(v2,-1.0))*pow(v3,-2.0))</t>
  </si>
  <si>
    <t>((((0.1591549430919*v2)*pow(v0,-1.0))*pow(v1,-2.0))*pow(v3,-1.0))</t>
  </si>
  <si>
    <t>((1.0*v0)*v1)+((((1.0*v0)*v2)*v3)*sin(v4))</t>
  </si>
  <si>
    <t>((((0.0795774715459*v1)*pow(v0,-1.0))*pow(v3,-2.0))*cos(v2))</t>
  </si>
  <si>
    <t>(((((0.3333333333333*v0)*v2)*pow(v1,2.0))*pow(v3,-1.0))*pow(v4,-1.0))</t>
  </si>
  <si>
    <t>((1.0*v0)*pow(v1,2.0))</t>
  </si>
  <si>
    <t>(1.0*v0)+(1.0*v1)+((2.0*pow((v0*v1),0.5))*cos(v2))</t>
  </si>
  <si>
    <t>(((0.0795774715459*v0)*pow(v1,-1.0))*pow(v2,-1.0))</t>
  </si>
  <si>
    <t>((((0.5*v0)*v1)*v2)*pow(v3,-1.0))</t>
  </si>
  <si>
    <t>(-0.5*sin((v0+(-1.0*v1))))+(-1.0*sin(v1))</t>
  </si>
  <si>
    <t>((((1.0*v0)*v1)*v2)*pow(v3,-1.0))</t>
  </si>
  <si>
    <t>(((-1.0*v0)*v1)*cos(v2))</t>
  </si>
  <si>
    <t>((0.1193662073189*pow(v0,-1.0))*pow(v3,2.0))+((((0.1193662073189*v1)*pow(v0,-1.0))*pow(v2,-2.0))*pow(v4,2.0))</t>
  </si>
  <si>
    <t>((((1.0*v0)*v1)*pow(v2,-1.0))*pow(v3,-1.0))+(((((((1.0*v0)*v4)*v7)*pow(v2,-1.0))*pow(v3,-1.0))*pow(v5,-1.0))*pow(v6,-2.0))</t>
  </si>
  <si>
    <t>(((((-0.125*v0)*pow(v1,4.0))*pow(v2,-2.0))*pow(v3,-2.0))*pow(v4,-2.0))</t>
  </si>
  <si>
    <t>(1.0*sin(v0))+((-0.9*pow(sin(v1),2.0))*sin(v0))</t>
  </si>
  <si>
    <t>(0.5*sin((v0+(-1.0*v1))))+(-1.0*sin(v0))</t>
  </si>
  <si>
    <t>(((0.25*v0)*pow(v1,2.0))*pow(v3,2.0))+(((0.25*v0)*pow(v2,2.0))*pow(v3,2.0))</t>
  </si>
  <si>
    <t>((1.0*v0)*cos((v1*v2)))+(((1.0*v0)*v3)*pow(cos((v1*v2)),2.0))</t>
  </si>
  <si>
    <t>(((1.0*v0)*v1)*sin(v2))</t>
  </si>
  <si>
    <t>((((1.0*v0)*v2)*v3)*pow(v4,-1.0))+((((-1.0*v0)*v1)*v3)*pow(v4,-1.0))</t>
  </si>
  <si>
    <t>((1.0*v0)*v3)+((1.0*v1)*v4)+((1.0*v2)*v5)</t>
  </si>
  <si>
    <t>maxTime</t>
  </si>
  <si>
    <t>maxFitCalls</t>
  </si>
  <si>
    <t>seed</t>
  </si>
  <si>
    <t>sizePenalty</t>
  </si>
  <si>
    <t>instance</t>
  </si>
  <si>
    <t>t</t>
  </si>
  <si>
    <t>params</t>
  </si>
  <si>
    <t>counts/averages</t>
  </si>
  <si>
    <t>opt</t>
  </si>
  <si>
    <t>((0.9553684416614*asin(v0))*sin(v1))</t>
  </si>
  <si>
    <t>0.5643405847277+(-0.1786747807229*v0)+(-0.1677202255314*sin(v0))</t>
  </si>
  <si>
    <t>((0.5*v0)*pow((1.0+v1),-1.0))</t>
  </si>
  <si>
    <t>inf</t>
  </si>
  <si>
    <t>((0.079577471546*v0)*pow(v1,-2.0))</t>
  </si>
  <si>
    <t>((((1.0*v0)*v1)*v3)*pow(v2,-1.0))</t>
  </si>
  <si>
    <t>((0.5*v0)*pow(v1,2.0))+((0.5*v0)*pow(v2,2.0))+((0.5*v0)*pow(v3,2.0))</t>
  </si>
  <si>
    <t>((0.5*v0)*pow(v1,2.0))</t>
  </si>
  <si>
    <t>(((0.5*v0)*v1)*v2)</t>
  </si>
  <si>
    <t>(((1.0*v0)*v1)*v2)</t>
  </si>
  <si>
    <t>(((12.5663706143592*v0)*v1)*pow(v2,-1.0))</t>
  </si>
  <si>
    <t>((((-1.0*v0)*v1)*v2)*pow(v3,-1.0))</t>
  </si>
  <si>
    <t>(1.1102071389842*v0)+((-1.0839746762414*v0)*v1)</t>
  </si>
  <si>
    <t>(((0.0795774715459*v0)*v1)*pow(v2,-1.0))</t>
  </si>
  <si>
    <t>((((1.0*v0)*v1)*v2)*sin(v3))</t>
  </si>
  <si>
    <t>((1.0*v0)*pow(cos((v1*v2)),1.0))+(((1.0*v0)*v3)*pow(cos((v1*v2)),2.0))</t>
  </si>
  <si>
    <t>(((((6.2831853071796*v0)*v2)*v3)*v4)*pow(v1,-1.0))</t>
  </si>
  <si>
    <t>0.0060730502046+((1.0012429983797*v0)*pow(v1,-1.0))+(((-5.4156285418331*v1)*pow(v0,-1.0))*pow(v2,-2.0))</t>
  </si>
  <si>
    <t>preturbations</t>
  </si>
  <si>
    <t>(-1.0*sin((1.0*v1)))+(-0.05*pow(v0,2.0))</t>
  </si>
  <si>
    <t>(1.0*v0)+(1e-13*pow(v0,-1.0))+((0.9999999999999*pow(v0,-1.0))*sin((-1.5707963267949+v1)))</t>
  </si>
  <si>
    <t>0.4444444444445+(4.3333333333334*v0)+(-1.0*pow((0.6666666666667+v0),2.0))+((-2.0*v0)*v1)</t>
  </si>
  <si>
    <t>(3.3333333332711*v0)+(9.9999999999996*v1)+(-3.3333333333321*pow(v0,3.0))</t>
  </si>
  <si>
    <t>(-0.0750124875571*pow(v1,2.0))+((0.0107258915237*v1)*log((1.0+v0)))+((3.1092347453532*v1)*sin(((0.3183098861838*v0)*pow((1.0+v0),-1.0))))</t>
  </si>
  <si>
    <t>12.0484988483039+(-0.2439454620184*pow((1.0+(cos(v0)*cos((-1.65+v1)))),2.0))+(-0.4950659565765*cos(v1))+(-2.2484564437308*v0)+(-10.3683435750364*cos(log(v0)))</t>
  </si>
  <si>
    <t>10.0001088807915+(-0.0056323809682*v1)+((2.3523609284247*v1)*pow(v0,-2.0))+((-2.693797519444*v1)*pow(v0,-1.1))</t>
  </si>
  <si>
    <t>25.7708534880419+(0.29875995754*v1)+(0.051919784022*sin(((3.1415926535898*v0)+(v1*pow(2.0,v0)))))+(0.0264056695409*v0)+(-0.2987531253605*pow(v1,-2.0))+(-0.1508721269168*pow(sin((3.1415926535898*v0)),2.0))+(-0.3280112462438*pow((-0.5+sin(v1)),-1.0))+(-25.3147707919161*cos(((0.1673629623111*pow(v0,-1.0))+sin(((0.1673629623111*v1)*pow(v0,-1.0))))))</t>
  </si>
  <si>
    <t>20.0042192622355+(0.0021979363063*v1)+(435461.98005936557*pow(v0,-10.0))+(-1.000310045643*v0)+((-2.0823673822454*v1)*pow((0.5+v0),-1.0))</t>
  </si>
  <si>
    <t>(((1.0*v1)*v2)*pow((-1.0+v0),-1.0))</t>
  </si>
  <si>
    <t>((0.1046318455188*pow(v0,4.0))*cos((1.2566370614359+(3.1415926535898*v1))))+((-0.5952625434404*asin(v0))*cos((1.5707963267949+v1)))+((-0.4142830331276*v0)*cos((1.5707963267949+v1)))</t>
  </si>
  <si>
    <t>(4.2922155878923*pow(v2,-1.0))+(-4.3194689455149*pow((v2+((-1.0*v1)*pow(v0,-1.0))),-1.0))+((1.0001861321902*v0)*pow(v1,-1.0))</t>
  </si>
  <si>
    <t>(((1.0*v0)*v1)*pow(v2,2.0))</t>
  </si>
  <si>
    <t>(1.0000000000001*pow(((v0*v1)*pow(v2,-1.0)),0.5))</t>
  </si>
  <si>
    <t>1.3805727315821+(-0.0830855551236*pow(v0,2.0))+(-0.5245404416599*cos(log(pow(v0,2.0))))+(-0.0198753903495*pow(v2,2.0))+(-0.0566850366791*v1)+((0.2310687644896*v0)*v2)+((0.0946483466837*exp(((0.176992834801*v1)*v2)))*exp(((-0.176992834801*v0)*v1)))+((0.2264696333555*v0)*v1)+(((-0.1514204981683*v1)*v2)*pow(v0,0.25))</t>
  </si>
  <si>
    <t>67.9967270006554+(5.489790913437*v0)+(0.090047968587*sin(v1))+(-2.5918427895446*pow((0.7071067811865+(v0*v1)),0.5))+(-0.9422627907198*pow(v0,2.0))+(-0.1267433316299*v1)+(-66.1517148170977*pow((v1+(-1.0*v0)),-0.01))</t>
  </si>
  <si>
    <t>0.5641630658388+(-0.1676557884345*sin(v0))+(-0.1786203961113*v0)</t>
  </si>
  <si>
    <t>0.0005641989294+((0.9918172317658*v0)*v1)+(((0.0994554668123*v0)*pow(v1,2.0))*pow((v2+(-1.0*v1)),-1.0))+((((0.5073114862156*v0)*pow(v1,2.0))*pow(v2,-1.0))*pow((v1*pow(v2,-1.0)),2.0))</t>
  </si>
  <si>
    <t>(1.0*v2)+(((1.0000000000001*v1)*v2)*pow((v0+(-1.0*v1)),-1.0))</t>
  </si>
  <si>
    <t>(1.0005297450233*v0)+((((0.4819911708734*v0)*pow(v1,2.0))*pow(v2,-2.0))*exp((pow(v1,2.0)*pow(v2,-2.0))))</t>
  </si>
  <si>
    <t>(1.0*asin(((v0*pow(v1,-1.0))*pow(v2,-1.0))))</t>
  </si>
  <si>
    <t>(1.0022790185169*v0)+((0.3672794957397*v0)*pow((v1*pow((-0.8+v2),-1.0)),2.0))+((-0.5471172045329*v3)*pow((v1*pow((-1.0+v2),-1.0)),2.0))+((-1.0012424113211*v1)*v3)+(((-5.83456594e-05*v0)*v1)*v2)</t>
  </si>
  <si>
    <t>(0.9502720169606*pow(((v0*v1)*pow(v2,-1.0)),0.5))+(-0.2395992402744*v0)+((-0.2177729081629*v1)*pow(v2,-1.0))+(((0.0049748913871*v2)*pow(v0,2.0))*pow(v1,-1.0))</t>
  </si>
  <si>
    <t>((((1.0*v1)*v3)*pow(v2,-1.0))*pow((-1.0+v0),-1.0))</t>
  </si>
  <si>
    <t>((((0.0795774715459*v0)*v1)*pow(v2,-1.0))*pow(pow(v3,2.0),-1.0))</t>
  </si>
  <si>
    <t>(0.727695288225*v0)+((0.2725408288637*v0)*exp(((1.8*pow(v1,2.0))*pow(v2,-2.0))))</t>
  </si>
  <si>
    <t>(-0.2924142120622*v2)+((2.0310872926924*v2)*pow(acos((v1*pow(v0,-1.0))),-1.0))+(((0.1698906701316*v1)*v2)*pow(v0,-1.0))</t>
  </si>
  <si>
    <t>(((1.0*v0)*pow(v1,-1.0))*pow((1.0+v2),-1.0))</t>
  </si>
  <si>
    <t>0.1122190632036+(-0.1284637216138*sin(v0))+(-0.0284619787894*pow(v0,2.0))+((0.2663635016339*exp((0.4583440063884*pow(v0,-1.4))))*exp(((-0.4583440063884*pow(v0,-2.64))*pow((v1+(-1.0*v2)),2.0))))</t>
  </si>
  <si>
    <t>(0.9896526196687*v0)+((-0.9950596791222*v0)*v1)+((((-0.7079798768681*v0)*v2)*pow(log(v1),2.0))*sin((pow(v2,-1.0)*asin(pow((v3+(-1.0*v2)),2.0)))))</t>
  </si>
  <si>
    <t>1.4852898593669+(0.3321640137545*v0)+(-1.0535793074655*v2)+((5.0115599229729*pow(v2,-1.0))*cos(((2.0+v1)+(2.0*v2))))+((3.3912637242482*v0)*pow(v1,-1.0))+((-0.9646172993064*v0)*pow(v2,-1.0))+(((0.6834081816481*v0)*v1)*pow(v2,-1.0))+(((0.3658315074151*v1)*v2)*pow(cos((((0.5+(-2.0*v1))+(-2.0*v2))+((1.0*v1)*v2))),2.0))+(((-2.3938548735204*v0)*pow(v1,-1.0))*cos(((2.0*v2)+(3.0*v1))))+(((-0.4717410497838*v0)*v1)*pow(cos(((2.0+v1)+(2.0*v2))),2.0))+((((0.149778607739*v0)*v1)*v2)*pow(cos(((2.0*v1)+(2.0*v2))),2.0))</t>
  </si>
  <si>
    <t>(-0.0416620051705*v0)+((0.4543590865196*v0)*pow(v1,2.0))+((1.0000560296854*v0)*pow(v2,2.0))+((-0.0417828009986*v0)*v1)+(((0.1097725604956*v0)*v1)*exp((pow(v1,2.0)*pow((-0.8414709848079+v2),-1.0))))+((((0.0001644067184*v0)*v1)*v2)*exp(v1))</t>
  </si>
  <si>
    <t>(0.7710322397341*v0)+((0.6749158655578*v0)*v3)+((0.0369678245983*v0)*pow((-1.0+v1),2.0))+((0.6753580681106*v0)*v2)+((2.0507248574407*v0)*pow((0.5+v1),-2.0))+((0.0293662221941*v0)*pow((v2+(-1.0*v3)),2.0))+((7.8323072508483*v0)*pow((v2+v3),-2.0))+((-5.4221408767087*v0)*pow((v2+v3),-1.0))+(((3.3108984109481*v0)*v1)*pow((v2+v3),-1.0))+(((-0.5958510354966*v0)*pow(((v2*pow(v3,-1.0))+(v3*pow(v2,-1.0))),-0.5))*exp(pow(v1,-1.0)))+(((-3.7073764361165*v0)*v1)*pow((v2+v3),-2.0))</t>
  </si>
  <si>
    <t>(0.5303695477587*v0)+(((5.60536e-07*pow(v0,2.0))*pow(v2,2.0))*pow(log(v3),-2.0))+(((((1.1190423551391*v0)*pow(v1,2.42))*pow(v2,2.42))*pow(v3,-2.42))*pow(v4,-2.42))</t>
  </si>
  <si>
    <t>((((1.0*v0)*v1)*v2)*log((v4*pow(v3,-1.0))))</t>
  </si>
  <si>
    <t>0.5727961236223+(-0.3999150986739*pow(v0,-1.0))+((0.171813723062*v1)*pow(v0,-1.0))+((0.5074690585708*pow(sin((((1.0*v2)+(-1.0*v0))+cos(pow(v2,-1.0)))),4.0))*cos(((-1.0*pow(v1,3.1415926535898))+((8.6224939561714*v2)*pow(v0,-1.0)))))+(((-0.3140182943135*pow(log(v2),2.0))*cos((((-0.9*pow(v1,3.1415926535898))+((2.0*v2)*sin(pow(v0,-1.0))))+((v1*v2)*pow(v0,-1.0)))))*sin((v1*pow(v0,-1.0))))</t>
  </si>
  <si>
    <t>(((-0.039788735773*pow(v0,-1.0))*pow(v3,2.0))*pow(v5,2.0))+((((0.0795774715459*v4)*pow(v0,-1.0))*pow(v3,2.0))*pow(v5,2.0))+((((-0.039788735773*v1)*pow(v0,-1.0))*pow(v5,2.0))*pow((v5*pow(v2,-1.0)),2.0))</t>
  </si>
  <si>
    <t>0.3291195220665+(0.9156828749512*v0)+(0.3405979460054*sin((v0+(-1.0*pow((((v0*v1)+(v0*v2))+((v0*v3)*v4)),0.5)))))+((-0.6820733562831*v0)*pow((v1*v2),-0.5))+(((-0.0673791743865*v0)*v3)*v4)</t>
  </si>
  <si>
    <t>((0.9999119775246*v2)*v3)+((-0.0793821966118*v0)*v1)+(((0.0020308527615*pow(v0,2.0))*pow(v1,2.0))*pow((pow(v2,2.0)*pow(v3,2.0)),-0.5))</t>
  </si>
  <si>
    <t>(0.0311173362907*v0)+(0.9058285344884*v3)+((0.0751796305764*v3)*exp(((2.0*v2)*pow((-0.5+v1),-1.0))))+((-0.2179722148615*v0)*asin(((1.4142135623731*pow(v2,0.5))*pow((-1.0+v1),-1.0))))</t>
  </si>
  <si>
    <t>2.0445109263884+(3.1052132252691*sin(((-1.0*pow(v2,-1.0))+(((0.1779632429514*v0)*pow(v2,-1.0))*log(((v1*v2)*pow(v3,-1.1)))))))+(1.7508683995957*pow(v2,-1.0))+(-0.2050266172927*v1)+(-0.7519679717054*v2)+(-0.0792419144726*v3)+((0.0668093991897*v1)*v3)+((0.5438214670591*v2)*pow(v0,0.5))</t>
  </si>
  <si>
    <t>(((((1.0*v0)*v1)*pow(v2,-1.0))*pow((v3+v4),-1.0))*pow((v3+(-1.0*v4)),-1.0))</t>
  </si>
  <si>
    <t>(((((0.2387324146378*v1)*pow(v0,-1.0))*pow(v3,-3.0))*pow(sin(v2),1.0))*cos(v2))</t>
  </si>
  <si>
    <t>(0.9994808592797*v2)+((((0.5482298791382*v2)*pow(v0,-2.0))*pow(v1,2.0))*cos((2.0*v3)))+((((-1.0195324508502*v1)*v2)*pow(v0,-1.0))*cos(v3))</t>
  </si>
  <si>
    <t>0.0077600282378+((((0.1630330747001*pow(v1,-2.0))*pow(v2,2.0))*pow((v0+(0.5*v3)),2.0))*sin(pow(v0,-2.0)))+((((-0.0617825718217*pow(v2,2.0))*pow((-0.5+v1),-1.0))*pow((v3+pow(log(v1),2.0)),-1.0))*log(v0))</t>
  </si>
  <si>
    <t>2e-13+((((12.5663706143592*v0)*v2)*pow(v1,2.0))*pow(v3,-1.0))</t>
  </si>
  <si>
    <t>nan</t>
  </si>
  <si>
    <t>((0.4999999999999*pow(v0,-1.0))*pow(v2,2.0))+(((0.5*v0)*pow(v1,2.0))*pow(v4,2.0))+(((((0.5*v0)*v5)*pow(v1,2.0))*pow(v3,-1.0))*pow(v4,3.0))</t>
  </si>
  <si>
    <t>(((0.0795774715459*v0)*pow(v1,-1.0))*pow(v2,-1.0))+(((((0.0795774715459*v0)*pow(v1,-1.0))*pow(v2,-1.0))*pow(v3,1.0))*pow((v4+(-1.0*v3)),-1.0))</t>
  </si>
  <si>
    <t>((((0.1817466356262*v1)*v5)*pow(v0,-1.0))*pow(v2,-5.0))+(((((0.1648460035559*v1)*v4)*v5)*pow(v0,-1.0))*pow(v2,-5.0))+(((((0.0411088371025*v1)*v5)*pow(v0,-1.0))*pow(v2,-5.0))*pow(v3,2.0))</t>
  </si>
  <si>
    <t>0.0794666805217+(3.1381168995416*sin((((((0.1491004348097*v0)*v3)*v5)*pow(v2,-1.0))*pow(((v1*v4)+(v5*pow(v0,-1.0))),-1.0))))+(-0.0113490190828*v3)+(-0.0950093637306*v0)+(((((0.042497129254*v0)*v5)*pow(v1,-1.2))*pow(v3,0.5))*pow(v4,-1.0))</t>
  </si>
  <si>
    <t>(1.4390153296873*sin((0.0919446314847*pow((pow(v0,-1.0)*pow((1.0+v1),2.0)),2.0))))+(-0.2478434901935*pow((-0.5+v1),-1.0))+(-0.2050949692139*pow(v1,-2.0))</t>
  </si>
  <si>
    <t>2.5184641023179+(0.9922004427249*v0)+(-2.426244577776*cos((((0.2103171806899*v0)*v1)*pow(v2,-1.0))))+((-1.0187579756033*v1)*pow(v3,1.0))</t>
  </si>
  <si>
    <t>(-2.705799655296*v0)+((1.252761142593*v0)*v1)+((1.2533621770485*v0)*v2)+((1.2535443272794*v0)*v3)+((-0.2945632398336*v0)*pow(log(((v1*v2)*v3)),2.2))+((((0.5178584096258*v0)*log(v1))*log(v2))*log(v3))</t>
  </si>
  <si>
    <t>(((0.1591549430919*v2)*pow(v1,-1.0))*pow(((pow(v0,2.0)*pow(v1,2.0))*pow(v3,2.0)),-0.5))</t>
  </si>
  <si>
    <t>((0.1193662073189*v3)*pow((v0*pow(v3,-1.0)),-1.0))+((((0.1193662073189*v1)*pow(v0,-1.0))*pow(v2,-2.0))*pow(v4,2.0))</t>
  </si>
  <si>
    <t>(3.0*v0)+(-1.0*pow(v0,2.0))+((-2.0000000000001*v0)*v1)</t>
  </si>
  <si>
    <t>(((1.0077395733149*v0)*v1)*pow(v2,-2.0))+(((((0.2314441201631*v0)*pow(v1,0.5))*exp((2.0*pow(v2,-1.0))))*sin(v4))*sin(v5))</t>
  </si>
  <si>
    <t>(0.7374838273098*v0)+(((-0.3977485429291*v0)*v2)*pow(v3,-1.0))+((((1.2918263540402*pow(v2,2.42))*pow(v3,-2.4))*pow(v4,-2.2))*pow((pow(v0,2.0)*pow(v1,4.4)),0.5))</t>
  </si>
  <si>
    <t>(3.3333333333333*v0)+(10.0000000000005*v1)+(-3.3333333333334*pow(v0,3.0))</t>
  </si>
  <si>
    <t>0.8666865248381+(-0.4938084842689*cos(v0))+((0.1714086458384*v0)*v2)+((0.1722244572741*v0)*v1)+((-0.1399349929782*v1)*v2)+(((-0.0381569527717*v1)*v2)*cos((3.1415926535898*pow(v0,-1.0))))</t>
  </si>
  <si>
    <t>((1.0*v1)*pow((v2+(v1*pow(v0,-1.0))),-1.0))</t>
  </si>
  <si>
    <t>20.0223230148244+(-1.0015537980995*v0)+((-0.6240761388456*v1)*sin((3.2*pow(v0,-1.0))))</t>
  </si>
  <si>
    <t>9.9996864781193+((-0.5787583602111*v1)*sin((3.4557519189488*pow(v0,-1.0))))</t>
  </si>
  <si>
    <t>0.0047825502628+((0.4872303918405*v0)*sin((2.0*sin(exp(((((-1.0*v3)*v4)*pow(v1,-1.0))*pow(v2,-1.0)))))))</t>
  </si>
  <si>
    <t>((1.0011472693485*v0)*v1)+(((0.591342565611*v0)*v2)*pow(asin((v1*pow(v2,-1.0))),3.1415926535898))</t>
  </si>
  <si>
    <t>((0.9999999999999*v0)*v1)+((((1.0*v0)*v2)*v3)*sin(v4))</t>
  </si>
  <si>
    <t>((1.0023725429621*v0)*v1)+(((0.8280963341654*v0)*v1)*pow((v1*pow(v2,-1.0)),2.4))</t>
  </si>
  <si>
    <t>((0.9998362409665*v0)*pow(v2,2.0))+(((0.0061128238984*v0)*pow(v2,0.5))*exp(v1))+(((0.4663466020644*v0)*pow(v1,2.0))*exp((pow(v1,2.0)*pow(v2,-2.0))))</t>
  </si>
  <si>
    <t>((0.996515618906*v2)*v3)+((-0.0724472118516*v0)*v1)</t>
  </si>
  <si>
    <t>0.00117219856+(0.0821167411444*pow(v0,-1.0))+((0.3096218058542*pow(v0,-1.0))*cos(((v1*pow(v0,-1.0))+((-1.0*v2)*pow(v0,-1.0)))))</t>
  </si>
  <si>
    <t>(-0.5*sin(((1.0*v0)+(-1.0*v1))))+(-1.0*sin(v1))</t>
  </si>
  <si>
    <t>(0.9679943464361*v3)+(0.0438941368361*v0)+(((0.1895834985969*v3)*pow(v1,-1.0))*pow(v2,2.0))+(((-0.3815990476999*v0)*v2)*pow(v1,-1.0))</t>
  </si>
  <si>
    <t>0.0693819767728+(4.5912766460648*v0)+(-0.7466446690363*v1)+(-1.133822005533*pow(v0,2.0))+(-0.4802290173513*pow(v0,0.5))+((0.7393489797466*v1)*pow(0.32,v0))</t>
  </si>
  <si>
    <t>(0.4962495833456*v3)+(0.499983969069*v2)</t>
  </si>
  <si>
    <t>0.5774740676436+(-0.0944242294574*v0)+(-0.1618590307622*v1)+((0.2214140215939*log(v0))*log(v1))+((-0.1092232634115*pow(v0,-1.0))*sin(v1))</t>
  </si>
  <si>
    <t>((1.5606389261609*v2)*v3)+(((-1.767715561347*v2)*v3)*cos((0.5+(v0*v1))))</t>
  </si>
  <si>
    <t>(1.007012983518*v2)+(((0.9294071334562*v1)*v2)*pow((v0+(-0.72*v1)),-1.0))</t>
  </si>
  <si>
    <t>(0.9668658229232*v0)+((0.0236208445272*v0)*exp(((4.1415926535898*v1)*pow(v2,-1.0))))</t>
  </si>
  <si>
    <t>2.6154133553135+(-1.6995083146033*cos((((((0.5472393245141*v0)*v1)*pow(v3,-1.0))*pow(v4,-1.0))*pow(v5,-2.0))))+(((((((0.5404689762016*v0)*v1)*v6)*pow(v2,-1.0))*pow(v3,-1.0))*pow(v4,-1.0))*pow(v5,-2.0))</t>
  </si>
  <si>
    <t>0.0005539638278+(((0.0781219643314*v0)*pow(v2,-1.0))*pow(v4,-1.0))+(((((0.0241013418856*v0)*v1)*pow(v4,-1.0))*pow((v2+v3),-1.0))*cos(v3))</t>
  </si>
  <si>
    <t>((2.5751828051601*v0)*v3)+((-1.224905264375*v0)*log(sin(((2.0*pow(v1,-1.0))*pow(v2,-1.0)))))+((-0.838739840452*v0)*v1)+(((0.0463646848415*v0)*v3)*sin((v1*v2)))+(((-0.3414084134034*v0)*v2)*pow(v3,2.0))+(((-0.1742458651743*v0)*v2)*v3)</t>
  </si>
  <si>
    <t>0.6857921555194+(-0.1050387329095*v0)+((((-0.2818023634164*v2)*pow(v0,-1.0))*pow(v1,-1.0))*cos((((2.2*v0)+(v0*v1))+(((exp(v0)*exp(v1))*exp(pow(v1,0.45)))*exp((-1.0*v2))))))</t>
  </si>
  <si>
    <t>(((((0.1752242271078*v1)*v4)*v5)*pow(v0,-1.0))*pow(v2,-5.0))+(((((0.1687126107485*v1)*v3)*v5)*pow(v0,-1.0))*pow(v2,-5.0))</t>
  </si>
  <si>
    <t>(((-0.1149891952389*pow(v0,2.0))*pow(v4,-2.0))*asin((0.1158362428834*v1)))+(((-0.0002588675518*pow(v0,4.0))*pow(v2,2.0))*pow(v4,-2.0))+((((0.8419313011219*v3)*pow(v0,2.0))*pow(v4,-2.0))*asin((0.1158362428834*v1)))</t>
  </si>
  <si>
    <t>(((((-0.1249999999999*v0)*pow(v1,4.0))*pow(v2,-2.0))*pow(v3,-2.0))*pow(v4,-2.0))</t>
  </si>
  <si>
    <t>(0.9669093147958*v0)+((0.023615565823*v0)*exp(((4.1415926535898*v1)*pow(v2,-1.0))))</t>
  </si>
  <si>
    <t>(2.0*v0)+((2.0*v0)*sin((4.7123889803847+(v2*pow(v1,1.0)))))</t>
  </si>
  <si>
    <t>(((0.0530516476973*pow(v2,-1.0))*pow(v3,-1.0))*pow(((v3*pow(v0,-1.0))*pow(v1,-1.0)),-2.0))</t>
  </si>
  <si>
    <t>(-0.4095001163227*v0)+((1.0145677739207*v0)*v1)+(((0.0465960188252*v0)*v1)*v2)+(((-0.0416597824067*v0)*v3)*v4)+(((((-0.3509790399133*v0)*v3)*pow(v2,-1.0))*log(v1))*log(v4))</t>
  </si>
  <si>
    <t>0.1619385873839+((-0.082501735073*pow(v0,2.0))*pow(v2,-1.0))+(((1.1858922872362*v0)*v1)*pow((v1+(v3*pow(v2,-1.2))),-1.1))</t>
  </si>
  <si>
    <t>(((1.0*v1)*v4)*pow((v3*pow(v0,-1.0)),-1.0))+((((-1.0*v0)*v1)*v4)*pow(v2,-1.0))</t>
  </si>
  <si>
    <t>((1.59457164e-05*pow((v0*pow((v1+v2),-1.0)),-8.0))*asin(((0.7972980076065*pow(v4,-1.98))*pow(v5,-2.0))))+(((0.5177151263762*pow((v0*sin(pow(v2,-1.0))),-2.0))*pow((((-1.0*v0)+(-0.4583333333332*v3))+((0.8333333333334*v1)*v3)),2.0))*asin(((0.7972980076065*pow(v4,-1.8))*pow(v5,-2.0))))+(((1.20151483e-05*pow(v4,-1.8))*pow(v5,-2.0))*pow((((pow(v2,-1.0)+(-1.0*v0))+((0.3183098861838*v0)*pow(v2,-1.0)))+((0.3183098861838*v6)*pow(v2,-1.0))),-2.0))+((((0.7250753020671*v3)*pow(v4,-1.8))*pow(v5,-2.0))*pow(((pow(v2,-1.0)+((0.3183098861838*v0)*pow(v2,-1.0)))+((0.3183098861838*v6)*pow(v2,-1.0))),-2.0))</t>
  </si>
  <si>
    <t>(((0.3719412596681*v0)*v1)*pow(v2,-1.44))+(((8.693e-10*pow(v2,-1.0))*exp((v3*pow(v0,2.0))))*exp(((-1.0*v2)*v3)))+(((-4.581987196429*v5)*pow(((pow((v2+v4),2.0)+(v2*v5))+(v2*log(pow(v5,-1.2)))),-1.2))*sin((v5*pow(v4,-1.0))))+((((0.988826787322*v0)*pow(v2,-1.2))*sin(v4))*sin(v5))+((((3.5873593010299*v0)*v1)*pow(((pow(v2,2.0)+(v2*v5))+(v2*log(pow(v5,-1.2)))),-1.2))*sin((v5*pow(v4,-1.0))))+(((((0.2015365155103*v1)*v4)*pow(v2,-1.2))*sin(v4))*sin(v5))</t>
  </si>
  <si>
    <t>(0.0233140899993*v0)+((0.9362778051603*v0)*v1)+(((0.1952594680925*v0)*pow(v1,2.0))*pow((v2+(-1.0*v1)),-1.0))+(((0.0025526325114*v0)*v1)*v2)</t>
  </si>
  <si>
    <t>1.454297374422+(-0.5467599392732*v4)+((1.0865443123473*v0)*v3)+((0.002072159057*v3)*exp(v4))+((0.6145437430449*v3)*v4)+((0.977775136556*v0)*v1)+((-6.2083367556104*v3)*pow(v4,-1.0))+(((13.3510112763707*v2)*v3)*pow((v4+(5.1415926535898*pow(v4,-1.0))),-1.0))+(((0.0282930715759*v2)*v3)*exp(v4))+(((-1.174209269523*v2)*v3)*v4)+(((-0.3283532547966*v0)*v3)*v4)+((((7.5611041787763*v0)*v2)*v3)*pow((v4+(5.1415926535898*pow(v4,-1.0))),-1.0))+((((-0.486360433206*v0)*v2)*v3)*v4)</t>
  </si>
  <si>
    <t>0.0005243647406+(((0.6328493023594*v2)*v3)*sin((v0*v1)))+((((1.1351828347508*v2)*v3)*exp((v0*v1)))*sin(((0.3183098861838*v0)*v1)))</t>
  </si>
  <si>
    <t>2.6927111332215+(-1.0031321948817*v3)+(-0.160497817206*v1)+((0.7515592041836*v0)*sin(((0.5712846284108*v2)*v3)))+((0.0065331329874*pow(v1,4.0))*pow(v2,-2.0))+((-1.5497818574475*v0)*pow(v2,-1.0))+((-3.8480708264431*pow(v3,-1.0))*pow((2.0+v0),-1.0))+(((0.0025229415501*pow(v1,2.0))*pow(v3,4.1415926535898))*pow(sin(v2),-1.0))+(((2.0570712604985*v0)*v3)*pow(v2,-1.0))+((((-0.1017437670804*v0)*v3)*pow(v1,2.0))*pow(v2,-1.0))+((((-0.0400728573363*v0)*v1)*pow((v1*pow(v2,-1.0)),-1.0))*exp(v3))</t>
  </si>
  <si>
    <t>26.9572971318153+((-9.1631276674142*v0)*v3)+((((-16.8797379225552*pow(2.4,v3))*pow(v0,4.4))*pow(v1,-5.8))*pow(v4,-3.4))+(((((5.8471743554343*pow(v0,4.0))*pow(v1,-3.8))*pow(v3,2.4))*pow((v2+(-0.9272952180016*v4)),2.0))*sin(pow(v4,-4.4)))+(((((13.5703460247537*pow(v0,5.0))*pow(v1,-4.8))*pow(v3,2.4))*pow(v4,-3.52))*pow((-1.0*sin(((0.625*v2)+(-1.0*v4)))),2.0))+(((((-50.0889244678385*pow(v0,4.0))*pow(v1,-4.8))*pow(v3,2.4))*pow(v4,-4.4))*pow((v2+(-0.8*v4)),2.0))</t>
  </si>
  <si>
    <t>(-0.0365995394705*pow((v4*pow(v3,-1.0)),-2.0))+((0.0399200495826*v0)*pow((v4*pow(v3,-1.0)),-2.0))+(((0.5999909499523*pow(v0,2.0))*pow(v4,-2.0))*sin(pow((1.0+v2),-1.0)))+((((0.0883662595559*pow(v0,2.0))*pow(v1,1.28))*pow(v4,-2.0))*pow(log((0.8362690567833+v3)),2.0))+((((-0.0730727449109*pow(v0,2.4))*pow(v1,-1.0))*pow(v4,-2.0))*exp(pow(v2,-1.0)))</t>
  </si>
  <si>
    <t>12.6641302255899+(7.6367535462708*log((v3*pow(((2.0*pow((v2+v3),-1.0))+(v0*pow((v2+v3),-1.0))),-1.0))))+(-6.4602225604961*v3)+((12.1907404968443*v1)*v2)+((-33.0342281299578*pow(v3,-1.0))*pow((((1.0*pow((v1*v2),-1.0))+(1.0*pow((v1+v2),-1.0)))+(v0*pow((v1*v2),-1.0))),-1.0))+(((0.0128620313572*v1)*v3)*pow(((1.0*pow((v2+exp(v3)),-1.0))+(v0*pow((v2+(exp(v2)*exp(v3))),-1.0))),-1.0))+(((-1.7914131084027*v1)*v2)*pow(((1.0*pow((2.0+v0),-1.0))+(v0*pow((v2+exp(v3)),-1.0))),-1.0))+(((-1.6753825394415*v1)*v2)*v3)</t>
  </si>
  <si>
    <t>3.3580426982655+(-3.301888053319*cos((((0.0012323264225*pow(v3,2.0))*pow((v2*pow((v0+pow(v2,0.5)),-1.0)),-1.0))*pow((v4+(0.5*pow(v2,-1.0))),2.0))))+((1.3427588203843*v0)*v1)+((-1.5690624475336*v0)*pow(v2,-0.9))+(((1.237378910658*v0)*pow(v3,-1.0))*pow(v4,-1.0))+((((-0.1792265128879*v0)*v3)*v4)*pow((v2*pow(log((v1*v2)),-1.0)),-1.1))+(((((-0.1703727035662*v0)*v1)*v2)*pow(v3,-1.0))*pow(v4,-1.0))</t>
  </si>
  <si>
    <t>((2.2622316775973*v3)*pow(v1,-2.0))+(((0.2127251769247*v3)*pow(v1,-2.0))*pow((((0.4166666666666+(0.8333333333333*v0))+(0.8333333333333*v2))+(-1.0*pow((-0.5+v2),-1.0))),2.2))+(((-0.862257587039*v3)*pow(v1,-2.0))*sin((1.7600837119468*pow(v0,-1.6))))+((((-0.0893961359488*v3)*pow(v1,-2.0))*pow(v2,2.4))*sin((1.7600837119468*pow(v0,-1.44))))+((((-0.0009948452007*v3)*pow(v1,-2.0))*pow((0.5+sin((-0.5+v2))),2.0))*pow(sin((pow(v0,-1.0)+(1.7600837119468*pow(v0,-2.0)))),-5.0))</t>
  </si>
  <si>
    <t>(((6.6654657079438*v0)*v1)*pow(v3,-1.0))+((((0.9155476260494*v0)*v1)*pow(v3,-1.0))*pow(sin(v2),3.1415926535898))+((((-6.3958952747625*v0)*v1)*pow(v3,-1.0))*pow((0.1145915590262+cos((v4+(-1.0*v5)))),2.0))+((((-2.068335929238*v0)*v1)*v2)*pow(v3,-1.0))+(((((4.2203395021284*v0)*v1)*v2)*pow(v3,-1.0))*pow((0.4349655341112+cos((v4+(-1.0*v5)))),2.0))</t>
  </si>
  <si>
    <t>0.6676554463404+(-0.181468740153*pow((-0.5+v6),-2.0))+(-0.2050700691034*v6)+(((-0.3392852549968*pow(v3,1.0))*pow(v5,-1.0))*cos((((5.2064986194017*pow(v6,-1.0))+((2.0*pow(v3,1.0))*pow(v5,-1.0)))+(((-1.0*pow(v3,1.0))*pow(v5,-1.0))*pow(v6,1.0)))))+((((0.0840166401857*v4)*pow(v3,1.0))*pow(v5,-1.0))*cos((((5.2064986194017*pow(v6,-1.0))+((2.0*pow(v3,1.0))*pow(v5,-1.0)))+(((-1.0*pow(v3,1.0))*pow(v5,-1.0))*pow(v6,1.0)))))+((((((0.2199925054765*v0)*v2)*v4)*pow(v3,1.0))*pow(v5,-1.0))*cos((((5.2064986194017*pow(v6,-1.0))+((2.0*pow(v3,1.0))*pow(v5,-1.0)))+(((-1.0*pow(v3,1.0))*pow(v5,-1.0))*pow(v6,1.0)))))+(((((((0.2963516782609*pow(v0,2.0))*pow(v1,2.0))*pow(v2,2.0))*pow(v3,2.0))*pow(v4,2.0))*pow(v5,-2.0))*pow((-0.5+v6),-2.0))</t>
  </si>
  <si>
    <t>(((-3.0063989520002*v0)*cos(v1))*log((-0.5+v2)))+((((0.0112639648896*v4)*pow(v0,2.0))*pow(v3,2.0))*pow((v1+log(v2)),-1.6))+((((0.0006484241452*v0)*v4)*pow((v1*v3),3.0))*pow((v2+(pow((v1*pow(v3,-1.0)),-100.0)*pow(log(v2),-1.0))),-1.6))+((((0.0237455016202*v2)*v4)*pow(v3,3.0))*pow(((v2*pow(v0,-1.0))+log(v2)),-1.6))+((((-0.0897732834035*v0)*v4)*pow(v3,3.0))*pow((v2+(pow(v1,-100.0)*pow(log(v2),-1.0))),-1.6))</t>
  </si>
  <si>
    <t>(0.9946320313422*v2)+((((-1.0207037161714*v1)*v2)*pow(v0,-1.0))*cos(v3))</t>
  </si>
  <si>
    <t>((((5.0110484821314*v0)*v1)*pow(v2,0.5))*pow(v3,-1.0))</t>
  </si>
  <si>
    <t>(((9.28136366e-05*pow(v4,-2.0))*pow(v5,-2.0))*pow((pow(((v2+v3)+(-0.5*pow(v2,-2.0))),-1.1)*sin((v0*sin(pow((v0+v1),-1.1))))),-4.0))</t>
  </si>
  <si>
    <t>(-0.1424056121711*v0)+((((1.2912748354404*v0)*pow(v1,-1.0))*pow(v2,-0.5))*pow(v4,-1.0))+((((0.0445665105153*v0)*v3)*v5)*pow(v2,-0.5))+(((((-0.0009521451098*v0)*v1)*v3)*v4)*v5)</t>
  </si>
  <si>
    <t>0.1858553597161+(-0.1696662890839*cos((((2.0230028232896*v5)+(4.0460056465792*v4))+(-1.0*v2))))+((((((0.5071142588797*v0)*v2)*v3)*pow(v1,0.5))*pow(log(v4),2.0))*sin(v5))+((((((1.9086341679857*v0)*v1)*v4)*pow(v3,2.0))*pow((v2*pow((v5+(-1.0*v4)),-1.2)),2.0))*log(v4))</t>
  </si>
  <si>
    <t>1.6613488553067+(-1.2060916217075*sin(v6))+(-0.3600744437981*v6)+(((((((0.2965491119096*pow(v0,2.0))*pow(v1,2.0))*pow(v2,2.0))*pow(v3,2.0))*pow(v4,2.0))*pow(v5,-2.0))*pow((-0.5+v6),-2.0))</t>
  </si>
  <si>
    <t>0.0014322981869+(0.0259738813135*v3)+(0.9727266074478*v0)+((0.0045081413281*v0)*pow((v1*pow(v2,-1.0)),-0.5))+((0.0035606929441*v0)*v1)+((-0.0010568388383*v2)*v3)+((-0.9965867873822*v1)*v3)+(((0.1876233806541*v0)*v1)*pow((v2+(-1.0*v1)),-1.2))+(((-0.0879914463927*v3)*asin(pow((v2+(-1.0*v1)),-1.1)))*exp(v1))</t>
  </si>
  <si>
    <t>(0.7367719249107*v0)+((0.0293178243535*v0)*pow((v2+(-1.0*v3)),2.0))+((2.0215815160858*v0)*pow((0.5+v1),-1.8))+((0.0367463721932*v0)*pow((-1.0+v1),2.0))+((8.7524928383622*v0)*pow((v2+v3),-2.0))+((0.6745900612713*v0)*v3)+((0.6748359227896*v0)*v2)+((-5.8452001049804*v0)*pow((v2+v3),-1.0))+(((3.4348839289417*v0)*v1)*pow((v2+v3),-1.0))+(((-0.598785178035*v0)*pow(((v2*pow(v3,-1.0))+(v3*pow(v2,-1.0))),-0.5))*exp(pow(v1,-1.0)))+(((-3.9825600729813*v0)*v1)*pow((v2+v3),-2.0))</t>
  </si>
  <si>
    <t>(0.0093753678933*v0)+(0.8092358285011*v3)+((0.0032201753261*v3)*pow(v2,2.0))+((0.4447033519626*v0)*pow((v1+v2),-2.0))+((0.1177293658952*v0)*pow((v2+(-0.9*v1)),-1.0))+((-0.0800248101589*v3)*pow(((v1+pow(v2,2.0))+(-1.0*v2)),-1.0))+(((0.2019856062763*v1)*v3)*pow((v1+(-1.0*v2)),-1.0))+(((-0.0384506458034*v2)*v3)*pow(v1,-0.2))+(((-0.7412692431911*v0)*v2)*pow(v1,-2.0))</t>
  </si>
  <si>
    <t>(0.4252328268076*pow(v1,-1.0))+(-0.1840544585158*pow(v0,-1.0))+((0.0001803907855*pow(v1,4.0))*pow((-0.25+v0),-4.0))+(((1.2079364831684*pow(v0,-1.0))*exp(((-1.9432503513336*v1)*pow(v0,-1.0))))*log((v1*pow(v0,-1.0))))</t>
  </si>
  <si>
    <t>0.0468708079467+(0.0646227375948*pow(v1,-1.0))+(0.654747444274*sin((1.1415926535898*pow(v0,1.0))))+(1.1653279006363*asin((0.1727035316661*v0)))+(0.0036988592819*pow(sin((0.5226872289307+v1)),-2.0))+(0.1212459847553*pow(v0,-1.0))+((0.0004283625418*pow(v1,4.0))*sin(pow(v0,-1.0)))+((-0.0469906482911*v1)*sin((2.0*pow((3.1415926535898+v0),1.0))))+((-1.363942008344*pow(v0,-1.0))*pow(sin(v1),2.0))+((-0.0148358370508*v1)*sin(pow((-0.424689353675+pow((1.0+v0),2.0)),-1.0)))+((-0.059898075118*v0)*sin(pow((-0.5440954564438+pow((1.0+v0),2.0)),-1.0)))</t>
  </si>
  <si>
    <t>0.1967362905374+(0.0103195142194*v0)+(0.1782336993254*pow(v0,-1.0))+(-0.1569937922759*pow(v1,-2.0))+(-0.0868505858053*pow(v1,-1.0))+(-0.4332241434159*exp((2.0*pow(v1,-1.0))))+(-2.039933221275*cos(v0))+((-1.4447758557678*v1)*cos(v0))+(((0.0350412764985*v1)*exp(sin((2.0*v0))))*sin(v0))+((((-0.0144678240545*pow((v0*pow(v1,-1.0)),2.0))*pow(sin((2.0*v1)),2.0))*exp((-1.0*sin((v0+(-1.0*v1))))))*sin(v0))+(((((0.0050158698285*v1)*pow(v0,2.0))*pow(sin((2.0*v1)),2.0))*exp(sin((2.0*v0))))*sin(v0))+(((((0.0201934505608*pow(v0,2.0))*pow(sin((2.0*v1)),2.0))*exp((-1.0*sin((-2.0+v0)))))*exp((v1*sin((-0.5+v1)))))*sin((2.0*v0)))+(((((0.0108217482317*v1)*pow(v0,2.0))*exp(sin((2.0*v0))))*sin(v0))*sin((2.0*v1)))+(((((-0.0114138728238*v0)*exp((v1*sin(v1))))*exp(sin(v0)))*sin(v0))*sin((2.0*v1)))</t>
  </si>
  <si>
    <t>(2.9999999999999*v0)+(-1.0*pow(v0,2.0))+((-2.0*v0)*v1)</t>
  </si>
  <si>
    <t>0.0770806330328+(0.1279691742598*pow(v2,-1.0))+(-0.0488994157866*cos((((5.3266555834338*v1)*pow(v0,-1.0))*pow(log(v2),-1.0))))+((0.9948699461171*v0)*pow(v1,-1.0))+((-0.1278381228909*v1)*pow(v0,-1.0))+(((-6.8199285395965*v1)*pow(v0,-1.0))*pow(pow(v2,2.0),-1.0))</t>
  </si>
  <si>
    <t>(620125561144.7782*sin((0.0003183098862*v0)))+(9.9999988772851*v1)+(-197392093.46437177*v0)</t>
  </si>
  <si>
    <t>19.9999336143835+(-0.532508060337*v1)+(-0.9999979018746*v0)+((7.5444097604171*v1)*pow((1.0+v0),-1.0))+((3.4141711951838*v1)*cos((2.8284271247462*pow((0.25+pow(v0,-1.0)),0.5))))</t>
  </si>
  <si>
    <t>0.1346550079755+(12.8510340843643*pow(((0.5+v2)+(-1.0*v1)),-10.0))+(0.1634475057357*pow((v2*pow(((0.5+v0)+(-1.0*v1)),-1.0)),-1.0))+(4.5409670487206*pow(v2,-2.4))+(-0.0087349297196*v2)+(-0.4477046016073*pow(((-1.0+v2)+(-1.0*pow(v0,-1.0))),-1.0))+((1.0052543234616*v0)*v1)+((-0.1880539936592*pow(v1,-1.0))*pow((v2*pow((0.5+v0),-1.0)),-1.0))+(((0.5146864349026*pow(v1,4.0))*pow(v2,-2.4))*exp((0.45*v0)))+((((-0.0632123905063*pow(v0,-1.0))*pow(v1,4.0))*pow(v2,-2.2))*exp(v0))</t>
  </si>
  <si>
    <t>10.0000132139715+(-4.5170864780579*v1)+((0.014992186298*v1)*log(v0))+((4.4348138184003*v1)*exp(pow(v0,-0.9)))+((-7.4330624116215*v1)*pow(v0,-1.0))</t>
  </si>
  <si>
    <t>(0.4715359815888*v0)+((-0.0211369880218*v0)*cos((v2+(-1.0*v3))))+((-0.105221646719*v0)*v1)+((-0.2407717939233*v0)*pow(v1,-1.0))+(((-0.9207370023488*v0)*v1)*pow(((0.6435011087933*pow((-1.0+v1),-0.9))+cos((v2+(-1.0*v3)))),-1.0))</t>
  </si>
  <si>
    <t>1.5479991902238+(-0.3015159826653*v0)+(-0.8124682768342*sin(pow(v0,-1.0)))+(-0.5018690829426*sin(log((1.0+pow(v0,2.0)))))</t>
  </si>
  <si>
    <t>((0.9981479530763*v0)*v1)+(((0.8212084347857*v2)*v3)*pow((pow(v4,-1.0)+(0.1944922648242*v4)),-5.0))+(((0.0289354515642*v2)*v3)*exp(v4))+(((-0.7057851272881*v2)*v3)*v4)+((((9.0054962126667*v0)*v2)*v3)*pow((v4+(5.1415926535898*pow(v4,-1.0))),-1.0))+((((-0.5670147847833*v0)*v2)*v3)*v4)</t>
  </si>
  <si>
    <t>0.5735623433268+(0.4263709564583*exp(((1.2389131458394*v0)*v1)))+(0.9477741490791*sin(((0.4994030356802*v0)*v1)))</t>
  </si>
  <si>
    <t>27.0536433066573+((-9.43647668199*v0)*v3)+((((-15.324474398867*pow(2.4,v3))*pow(v0,4.4))*pow(v1,-5.8))*pow(v4,-3.4))+((((-0.9078621048014*pow(2.4,v3))*pow(v0,5.4))*pow(v1,-5.8))*pow(v4,-3.4))+(((((13.9976903117904*pow(v0,5.0))*pow(v1,-4.8))*pow(v3,2.4))*pow(v4,-3.52))*pow((-1.0*sin(((0.625*v2)+(-1.0*v4)))),2.0))+(((((5.9220446107665*pow(v0,4.0))*pow(v1,-3.8))*pow(v3,2.4))*pow((v2+(-0.9272952180016*v4)),2.0))*sin(pow(v4,-4.4)))+(((((-50.2232055908812*pow(v0,4.0))*pow(v1,-4.8))*pow(v3,2.4))*pow(v4,-4.4))*pow((v2+(-0.8*v4)),2.0))</t>
  </si>
  <si>
    <t>0.0953626345312+(0.0544304865791*cos((3.1415926535898*pow(v0,-1.0))))+(-0.0274011361924*v0)+((0.065961199518*cos(log((v2*pow(v1,-1.0)))))*exp(cos(v0)))+((0.5385316943475*pow(v0,-1.0))*pow((v1+v2),-1.0))+(((0.0380294673104*v2)*pow(v0,-1.0))*cos(((3.1415926535898*pow(v0,-1.0))*log((v2*pow(v1,-1.0))))))+((((0.0103539743847*v2)*pow(v0,-1.0))*cos(((3.1415926535898*pow(v0,-1.0))*log((v2*pow(v1,-1.0))))))*sin(v2))+((((-0.0612357604166*pow(v1,-1.0))*cos(((3.1415926535898*pow(v0,-1.0))*log((v2*pow(v1,-1.0))))))*exp(cos(v0)))*sin((v0+(-1.0*v1))))</t>
  </si>
  <si>
    <t>44.9941370260648+(0.8510577049609*cos((3.0798555323196*pow(v1,-1.0))))+(0.7432586860461*v1)+(-0.0744625972958*pow(v1,2.0))+(-1.4297439336676*v0)+(-57.9400654732193*pow(sin((0.4439640239808*pow((pow(v1,-0.8)+(0.4667653390473*v0)),-0.5))),0.275))+((2.6428084050571*v1)*pow((0.4802391339247+(exp(v0)*exp((0.2334711034621*v1)))),-0.9))+((0.3363484716604*v0)*pow((0.4802391339247+exp((-0.2334711034621*v1))),-0.9))</t>
  </si>
  <si>
    <t>2.617800584462+(0.1445861573201*v1)+(0.2968872062346*cos((42.2416971690901*asin(pow(v0,-0.1)))))+(1.425695617859*sin(((0.1228033634222*pow(((0.55+pow(v1,-0.5))+(-0.9*v1)),-1.0))+(0.11052302708*v1))))+(-0.0187504930384*pow(v1,-1.0))+(-0.1914164602167*pow((v0+(-1.0*v1)),-1.0))+(-0.1766293065346*pow(cos(v1),-1.0))+((-0.6207151344909*v0)*pow((0.5+pow((0.5+v1),-0.5)),-1.1))+((-1413.0861342035382*pow(v0,-5.0))*cos((0.33+v1)))</t>
  </si>
  <si>
    <t>1.9595519021324+(0.0917626713183*pow((((v3*v4)*pow(v0,-1.0))*pow(v1,-1.0)),0.5))+(0.0515376679526*log(v5))+(-1.116455222713*cos((((((0.6470922655111*v0)*v1)*pow(v3,-1.0))*pow(v4,-1.0))*pow(v5,-2.0))))+(((-0.9461176751228*pow(v2,-1.1))*pow(v5,-1.0))*asin((0.1785959211594*v6)))+(((((((0.7178388305279*v0)*v1)*v6)*pow(v2,-1.0))*pow(v3,-1.0))*pow(v4,-1.0))*pow(v5,-2.2))</t>
  </si>
  <si>
    <t>5.30297999e-05+(((0.9355909106356*v2)*v3)*sin(((0.7093115107971*v0)*v1)))+((((0.8463999783012*v2)*v3)*exp((v0*v1)))*sin(((0.3968526942051*v0)*v1)))</t>
  </si>
  <si>
    <t>(-0.5*sin((v0+(-1.0*v1))))+(-1.0000000000003*sin(v1))</t>
  </si>
  <si>
    <t>(0.5000065864484*v2)+(0.4997899274189*v3)+((0.2266779380097*pow(sin(pow(((0.6065306597126+v2)+v3),-1.0)),-1.0))*sin((log(((0.5*sin(pow(((-0.5+v2)+(v2*pow(((v2+(-0.5*pow(v2,-2.0)))+(pow(v2,-2.0)*pow(v3,2.0))),-1.0))),-1.0)))+(v3*sin(pow((0.5+v2),-1.0)))))*sin((0.5478787131402*log((v1*pow(v0,-1.0))))))))</t>
  </si>
  <si>
    <t>0.4555795198281+(0.9539946890022*v2)+(1.5903288128528*asin(((-1.0*pow(((-0.5+v0)+v2),-1.0))+(v1*pow(v0,-1.0)))))+((0.0057184130932*cos(v2))*exp(v2))+((0.3196880574086*v0)*asin(((-1.0*pow(((-0.5+v0)+v2),-1.0))+(v1*pow(v0,-1.0)))))+((-0.5281118678793*v2)*asin(((-1.0*pow(((-0.5+v0)+v2),-1.0))+(v1*pow(v0,-1.0)))))+((-0.0706202828867*v1)*v2)+((-0.0044512978551*v1)*exp(v2))+(((-0.1399591800638*v1)*pow(v2,-1.0))*log(v0))+((((0.0007573396765*v0)*v2)*exp(v2))*sin((0.4*v1)))</t>
  </si>
  <si>
    <t>0.0522547755969+(0.0048124094066*pow(v3,1.6))+(-0.0876169509375*pow((v1+(pow(v1,-1.0)*exp(v3))),-1.0))+(-0.0123245418576*pow(v2,-1.0))+(-0.0074364739764*pow(v3,-0.2))+(-0.0213180732886*v3)+(((0.0014066604859*v0)*pow((((pow(v1,-2.0)*pow(v4,2.0))+((-1.0*v3)*v4))+((v2*v3)*v4)),-1.0))*exp(v3))+(((0.0561645030973*v0)*pow(v4,-1.0))*pow(((-3.0+v2)+(1.4142135623731*v3)),-1.0))</t>
  </si>
  <si>
    <t>(0.4005335983377*v2)+(((0.4493939001205*v1)*v2)*pow(v0,-1.0))+((((0.5992824385884*v0)*v2)*pow((v0+(-1.0*v1)),-1.0))*exp(((-0.079577471546*v1)*pow((v0+(-1.0*v1)),-1.0))))</t>
  </si>
  <si>
    <t>1.6484183392953+(-1.1065240972694*v0)+(-0.3411676447537*v1)+(-0.4858968630067*v3)+(-0.8239170833543*pow(v1,-1.0))+((1.179943591175*v0)*sin(((0.5712846284108*v2)*v3)))+(((0.1045575552687*v1)*v3)*pow(sin(v2),-1.0))+(((1.8471530562419*v0)*v3)*pow(v2,-1.0))+(((-0.0329809836434*v1)*v2)*pow(sin(v2),-1.2))+((((0.0170559332298*v0)*v1)*v3)*pow(sin(v2),-1.0))+((((0.1079621245025*v0)*pow(v1,-1.0))*pow(v2,1.0))*pow(v3,-1.0))+((((-0.3959263274097*v0)*v1)*v3)*pow(v2,-1.0))</t>
  </si>
  <si>
    <t>1.3891904317334+(14.8926605985346*pow(v0,-1.1))+(-16.3965934028152*pow(v0,-1.0))+(-0.1126301558194*sin((-2.3578617712552+(1.0*v2))))+((5.3504767907387*pow(((4.9105199311584+((-1.0*pow(v0,-1.1))*pow(v1,-0.5)))+(((4.9105199311584*v2)*pow(v0,-1.1))*pow(v1,-1.0))),-1.0))*pow(((((((-0.1843866912639+(1.0*sin(((4.9105199311584+((-1.0*pow(v0,-1.1))*pow(v1,-0.5)))+(((4.9105199311584*v2)*pow(v0,-1.1))*pow(v1,-1.0))))))+(0.7669968372569*pow(v0,-1.0)))+(0.0815524827718*sin(((1.1789308856276*v1)+(-1.0*v2)))))+(0.0221878423596*v0))+(-1.0*pow(v0,-1.1)))+((0.1250250904778*v1)*pow(v0,-10.0))),2.0))+((0.2004173857949*v1)*pow(v0,-1.0))</t>
  </si>
  <si>
    <t>0.0344657186526+(8.7964157602909*asin(v0))+(4.8764173436923*v0)+(-0.038841269451*pow(v1,-1.0))+(-0.0057135390073*v1)+((0.7893303067514*v0)*sin(v1))+((-7.150863277372*pow((1.0+(0.2*v1)),0.5))*asin(v0))+(((19.2901154298598*v1)*cos((1.5+(1.0*pow(v1,-1.0)))))*sin((0.3183098861838*v0)))+(((5.8936843619232*pow(v1,-1.0))*cos((1.0+(1.0*pow(v1,-1.0)))))*sin((0.3183098861838*asin(v0))))</t>
  </si>
  <si>
    <t>9.0327377751059+(-4.3103372324677*v3)+((1.3742818190008*v3)*pow(((2.0*pow((v2+v3),-1.0))+(v0*pow((v2+v3),-1.0))),-1.0))+((11.6150256198447*v1)*v2)+((-31.6392716476969*pow(v3,-1.0))*pow((((1.0*pow((v1*v2),-1.0))+(1.0*pow((v1+v2),-1.0)))+(v0*pow((v1*v2),-1.0))),-1.0))+(((0.0202520047601*v1)*v3)*pow(((1.0*pow((v2+exp(v3)),-1.0))+(v0*pow((v2+exp(v3)),-1.0))),-1.0))+(((-1.4558505964765*v1)*v2)*pow(((1.0*pow((2.0+v0),-1.0))+(v0*pow((v2+exp(v3)),-1.0))),-1.0))+(((-1.7386819482936*v1)*v2)*v3)</t>
  </si>
  <si>
    <t>0.0853219190762+(0.1048646486631*v0)+(-7.5792998065652*pow((((((1.0*pow(v0,-1.0))+(v1*pow(v0,-1.0)))+(v2*pow(v1,-1.0)))+(v3*pow(v1,-1.0)))+(pow(v1,-1.0)*sin(pow((v0*pow((-1.0+v1),-1.0)),-0.96)))),-1.32))+((15.9908021738567*v0)*pow((((v2+v3)+(0.5*sin(pow((v0*pow(v1,-1.0)),-0.64))))+(v1*pow(v0,-0.8))),-1.0))+((0.7367402286235*pow(v0,2.0))*pow(v1,-0.9))+((-0.0144812470752*v0)*pow(v1,-1.0))</t>
  </si>
  <si>
    <t>(((-18.9446145884228*pow(v3,-1.0))*pow(v4,-2.0))*sin(((-0.0126488602494*pow(v2,-2.0))+((0.0063244301247*pow(v1,2.4))*pow(v2,-2.0)))))+((((0.0002086997821*pow(v3,-2.0))*pow(v4,-2.0))*pow((v2*pow(v1,-1.0)),-2.0))*pow(((((1.0+(0.25*v0))+(0.5*pow(v0,2.0)))+((0.5*pow((v0+v1),2.0))*sin(pow(v0,-1.0))))+exp((0.25*v3))),3.1415926535898))+((((-1.0969226754086*pow(v3,-2.0))*pow(v4,-2.0))*pow(((0.5+v0)+v1),3.1415926535898))*sin(((0.0063244301247*pow(v1,2.4))*pow(v2,-2.0))))</t>
  </si>
  <si>
    <t>0.0819817895+(2.8449372875301*pow(((v2+(v2*sin(pow(v3,-1.0))))+sin((pow((-0.5+v3),-1.2)*log(v0)))),-1.0))+(0.1198400846081*pow(v0,-1.0))+(-4.6210152162198*pow(v2,-0.9))+((0.4699501103069*pow(v2,-1.0))*exp((0.2200459057317*v1)))+(((2.2840819141323*pow(v2,-1.0))*exp((-0.264055086878*v1)))*exp((((0.4068677024479*v1)*pow(v3,-1.0))*pow((v0+(-0.6*pow(v3,-1.0))),0.5))))</t>
  </si>
  <si>
    <t>(0.8446669353521*v0)+(((0.2970339225729*v0)*pow(v1,2.0))*pow(v2,-2.0))+(((-0.1486921909985*v0)*v1)*pow(v2,-1.0))+(((-0.1550459500238*v0)*pow(v2,1.0))*pow((v1+(-1.0*v2)),-1.0))</t>
  </si>
  <si>
    <t>((((0.1418624355344*pow(v1,-2.0))*pow(v2,2.0))*pow((v0+(0.5*v3)),2.0))*sin(pow(v0,-2.0)))+((((0.003546859969*pow(v0,2.0))*pow(v2,2.0))*pow(v3,-2.0))*pow((-0.5+v1),-1.2))+((((-0.7143147976652*pow(v2,2.0))*pow((-0.5+v1),-1.0))*pow(((4.0+v3)+(3.0*v1)),-1.0))*log((v0*sin(pow(v3,-1.0)))))+((((-0.0010683098408*pow(v0,-1.0))*pow(v2,2.0))*pow(v3,2.0))*pow((-0.5+v1),-1.0))</t>
  </si>
  <si>
    <t>1.0206625927125+(0.7087552461529*v0)+(-0.8428153162929*v2)+((3.9663215517112*pow(v2,-1.0))*cos(((2.0+v1)+(2.0*v2))))+((1.411480466886*v0)*pow(v2,-1.0))+((1.9679829931276*v0)*pow(v1,-1.0))+(((0.3324175689651*v1)*v2)*pow(cos((((0.5+(-2.0*v1))+(-2.0*v2))+((1.0*v1)*v2))),2.0))+(((-2.3142407534755*v0)*pow(v1,-1.0))*cos(((2.0*v2)+(3.0*v1))))+(((-0.4496707774604*v0)*v1)*pow(cos(((2.0+v1)+(2.0*v2))),2.0))+((((0.1540858733358*v0)*v1)*v2)*pow(cos(((2.0*v1)+(2.0*v2))),2.0))</t>
  </si>
  <si>
    <t>((2.2400305198756*v3)*pow(v1,-2.0))+(((0.211058942353*v3)*pow(v1,-2.0))*pow((((0.4166666666666+(0.8333333333333*v0))+(0.8333333333333*v2))+(-1.0*pow((-0.5+v2),-1.0))),2.2))+(((-1.0710253630748*v3)*pow(v1,-2.0))*sin((1.7600837119468*pow(v0,-1.6))))+(((-0.0045527114682*pow(v1,-2.0))*pow((0.5+sin((-0.5+v2))),2.0))*pow(sin((pow(v0,-1.0)+(1.7600837119468*pow(v0,-2.0)))),-5.0))+((((-0.0350977495383*v3)*pow(v1,-2.0))*pow(v2,3.0))*sin((1.7600837119468*pow(v0,-1.6))))</t>
  </si>
  <si>
    <t>(((6.4992199911019*v0)*v1)*pow(v3,-1.0))+((((0.995742635352*v0)*v1)*pow(v3,-1.0))*pow(sin(v2),2.0))+((((-2.0838596293585*v0)*v1)*v2)*pow(v3,-1.0))+((((-6.2215144918567*v0)*v1)*pow(v3,-1.0))*pow((0.1273239544735+cos((v4+(-1.0*v5)))),2.0))+(((((4.1409541070483*v0)*v1)*v2)*pow(v3,-1.0))*pow((0.45+cos((v4+(-1.0*v5)))),2.0))</t>
  </si>
  <si>
    <t>((1.34468082e-05*pow((v0*pow((v1+v2),-1.0)),-8.0))*asin(((0.7972980076065*pow(v4,-1.8))*pow(v5,-2.0))))+(((0.5265600216157*pow((v0*sin(pow(v2,-1.0))),-2.0))*pow((((-1.0*v0)+(-0.4583333333332*v3))+((0.8333333333334*v1)*v3)),2.0))*asin(((0.7972980076065*pow(v4,-1.8))*pow(v5,-2.0))))+(((1.0583709e-05*pow(v4,-1.8))*pow(v5,-2.0))*pow((((pow(v2,-1.0)+(-1.0*v0))+((0.3183098861838*v0)*pow(v2,-1.0)))+((0.3183098861838*v6)*pow(v2,-1.0))),-2.0))+((((0.7276933992671*v3)*pow(v4,-1.8))*pow(v5,-2.0))*pow(((pow(v2,-1.0)+((0.3183098861838*v0)*pow(v2,-1.0)))+((0.3183098861838*v6)*pow(v2,-1.0))),-2.0))</t>
  </si>
  <si>
    <t>0.0220730589672+(3.2092159225412*sin((((0.1491004348097*pow(v2,-1.0))*pow(((v1*v4)+(v5*pow(v0,-1.0))),-1.0))+(((((0.1491004348097*v0)*v3)*v5)*pow(v2,-1.0))*pow(((v1*v4)+(v5*pow(v0,-1.0))),-1.0)))))+(-0.1222854163865*v0)+(((((0.0452673035495*v0)*v5)*pow(v1,-1.0))*pow(v3,0.5))*pow(v4,-1.0))+((((((0.0037075803276*v0)*v2)*pow(v1,1.0))*pow(v3,-1.0))*pow(v4,1.0))*pow(v5,-1.0))</t>
  </si>
  <si>
    <t>2.0194947960577+(1.0043084300148*v2)+(-1.9992614226202*log(((2.764601535159+(((0.36*v1)*pow(((v1+(v0*pow(v2,-1.2)))+((-1.7278759594744*v1)*pow(v2,-0.8))),-1.0))*cos(v3)))+(((v1*v2)*pow(v0,-1.0))*cos(v3)))))+(-0.1467875376085*pow(v0,-1.0))+(-1.3132222235612*sin((((0.1241949150962*pow(v0,-2.0))*pow(v1,2.0))*pow(v2,1.8))))+(((0.8029082557991*pow(v0,-1.0))*pow(v2,-1.0))*pow(cos(v3),2.0))</t>
  </si>
  <si>
    <t>24.5930081149827+(1.4166671515214*pow(((v1*pow(v0,-1.0))+((-1.0*v2)*pow(v0,-1.0))),0.5))+(-24.5966331972523*pow(cos((((0.2828076362392*v3)*pow(v4,-1.0))*pow((1.0+(2.0*v0)),-1.0))),-1.0))+(((0.1711528678369*pow((v4*pow(v1,-1.0)),-4.0))*pow((-0.5+v0),-1.0))*pow((v1+(-1.0*v3)),-5.0))+((((-10.9028237482487*v2)*pow((v4*pow(v1,-1.0)),-2.0))*pow((-0.5+v0),-1.0))*pow(((1.0+v1)+(-1.0*v3)),-5.0))+((((-0.0859041639031*v3)*pow((v4*pow(v1,-1.0)),-4.0))*pow((-0.5+v0),-1.0))*pow((v1+(-1.0*v3)),-5.0))</t>
  </si>
  <si>
    <t>0.4377403301573+(0.1476755857925*pow(v0,-1.0))+(0.1661050402575*pow(v4,3.1415926535898))+(-5.556563917179*v4)+((4.4460619259929*pow(((0.8333333333333*v5)+(-1.0*v4)),-2.0))*log(pow((v4+(-1.0*v5)),2.0)))+((0.7861158531058*v4)*v5)+(((0.2814646491274*v2)*v3)*pow(sin(v4),-1.0))+((((0.0685428192132*v2)*v3)*v4)*pow(v1,-1.0))+((((-0.0795771535584*v2)*v3)*v4)*v5)+((((((0.5744630651524*v0)*v1)*pow(v2,2.0))*pow(v3,2.0))*pow(((0.8333333333333*v5)+(-1.0*v4)),-2.0))*log(pow(v4,2.0)))</t>
  </si>
  <si>
    <t>((0.1343049172763*v4)*v6)+((0.4432594727775*pow(v6,-1.0))*pow(sin(v6),3.1415926535898))+((-0.0296989435036*v5)*v6)+((-0.0285140322981*pow(log(v6),-1.0))*sin(((2.7704395522329*exp(pow(v5,-1.0)))*log(v6))))+((-0.5916883263948*pow(v2,-1.0))*pow(v6,-20.0))+(((0.1511518412986*v4)*pow(log(v6),-1.0))*sin(((2.7704395522329*exp(pow(v5,-1.0)))*log(v6))))+(((-1.0143737783916*v4)*pow(v6,-1.0))*pow(sin(v6),3.1415926535898))+(((((((0.2960873902157*pow(v0,2.0))*pow(v1,2.0))*pow(v2,2.0))*pow(v3,2.0))*pow(v4,2.0))*pow(v5,-2.0))*pow((-0.5+v6),-2.0))</t>
  </si>
  <si>
    <t>sizePen=0.0005</t>
  </si>
  <si>
    <t>sizePen=0.001</t>
  </si>
  <si>
    <t>sizePen=0.0001</t>
  </si>
  <si>
    <t>sizePen=0.00001</t>
  </si>
  <si>
    <t>(0.9999999999997*v1)+(-0.0750000000002*pow(v1,2.0))+((-1.0*v1)*pow((1.0+v0),-1.0))</t>
  </si>
  <si>
    <t>(1.0*pow(v1,2.0))+(3.0*v0)+(-1.0*pow((v0+v1),2.0))</t>
  </si>
  <si>
    <t>1.253782870903+(0.3182239970896*v1)+(-0.2655890076184*sin(v1))+(-1.3967156361429*cos(((0.6931471805599*v1)*pow(v0,-1.0))))+(-0.0103186250393*v0)+((0.6537886457244*pow(v1,-1.0))*cos(v0))+((0.0853864057504*pow(v0,-1.0))*pow(v1,-1.0))</t>
  </si>
  <si>
    <t>2.7813180607918+(0.6174764965756*pow(cos(v1),2.0))+(-0.4495031413385*v0)+((-0.1157835354756*v0)*cos(v1))</t>
  </si>
  <si>
    <t>9.9941966503507+(0.0056860870774*v1)+((-2.1755668813237*v1)*pow((0.8+v0),-1.0))</t>
  </si>
  <si>
    <t>20.0006166325105+(3.1918671942672*v1)+(-1.0000788661118*v0)+((-3.791546465031*v1)*sin(exp(pow(v0,-1.0))))</t>
  </si>
  <si>
    <t>0.0065430550785+((1.0011876074818*v0)*pow(v1,-1.0))+(((-5.4154617032079*v1)*pow(v0,-1.0))*pow(v2,-2.0))</t>
  </si>
  <si>
    <t>0.1417390605562+(0.1330952854812*sin(log((v0+(pow(v1,-1.0)*cos(v1))))))+(-0.0444635636395*v1)+((0.117789001812*pow(v1,-1.0))*cos((50.0+v0)))</t>
  </si>
  <si>
    <t>0.0359158744688+(4.3480348915689*v0)+(-1.1357092094665*pow(v0,2.0))+(-0.7435238986623*v1)+((0.7340080327246*v1)*pow(0.32,v0))+((-0.7340080327246*v0)*pow(0.32,v0))</t>
  </si>
  <si>
    <t>(-0.0014680170841*v0)+((0.9557666367991*v0)*v1)+((0.0034178338786*v0)*v2)+(((0.1923644325412*v0)*pow(v1,2.0))*pow((v2+(-1.0*v1)),-1.0))</t>
  </si>
  <si>
    <t>(0.7221777631539*v0)+((0.2779641432407*v0)*exp(((1.7724538509055*pow(v1,2.0))*pow(v2,-2.0))))</t>
  </si>
  <si>
    <t>0.0001875521593+(1.0005459558125*v0)+(((0.4819185204533*v0)*pow((v1*pow(v2,-1.0)),2.0))*exp(pow((v1*pow(v2,-1.0)),2.0)))</t>
  </si>
  <si>
    <t>0.0001442696486+((0.9580028357235*v0)*v1)+((0.0007752496491*v0)*v2)+(((0.0264116491109*v0)*v1)*exp(((4.0*v1)*pow(v2,-1.0))))</t>
  </si>
  <si>
    <t>(0.4807548233898*v0)+((-0.7655070924476*v0)*sin(exp(((((-1.5432977578949*v1)*v2)*pow(v3,-1.0))*pow(v4,-1.0)))))</t>
  </si>
  <si>
    <t>1.1204438465766+(0.9993548154029*v0)+(-1.5892629541558*cos((((0.8+((-0.5*v0)*pow(v2,-2.0)))+((v0*v1)*pow(v2,-2.0)))+(((-1.0*v1)*v3)*pow(v2,-2.0)))))+((-1.004432051102*v1)*v3)</t>
  </si>
  <si>
    <t>((1.3430601665971*v0)*v3)+((-0.0645509723434*v0)*pow(v3,2.0))+((-0.3852778585678*v0)*sin(((1.0+(0.5*v3))+(v2*v3))))+(((0.3976681921142*v0)*pow(v3,2.0))*cos(v2))+(((0.1230440405636*v0)*v1)*cos((v2*v3)))+(((-0.0645509723434*v0)*v2)*v3)+(((-0.2212284640136*v0)*v1)*v3)+((((-0.1584805395654*v0)*v1)*v3)*cos(v2))</t>
  </si>
  <si>
    <t>((1.87475136e-05*pow(v0,2.0))*exp((2.0*v1)))+((4.9064785211259*v0)*asin(pow(v1,-1.2)))+((0.1289184304968*v0)*v2)+((-0.5937504655283*v0)*sin((((2.3557208891082*v0)*pow(v2,-1.0))*asin(pow(v1,-1.0)))))+(((-0.9410230182451*v0)*v2)*pow(v1,-1.2))+(((-1.1690695330838*pow(v0,2.0))*pow(v1,-2.0))*pow(v2,-2.0))</t>
  </si>
  <si>
    <t>0.2117984396927+(-0.0306679716163*v0)+(-0.43377692558*pow(v0,-5.0))+((0.731651505403*pow(v0,-1.0))*pow(((((1.0+(-0.5023935166663*pow(v1,-1.0)))+(-0.4084353412584*v2))+((-0.39054645627*v1)*sin((1.0+log(asin(pow(v2,-1.0)))))))+asin((0.9524664954313*pow(v0,-0.5)))),2.0))</t>
  </si>
  <si>
    <t>(1.3152499138772*v0)+((-1.2376088350626*v0)*v1)+(((0.6862281582611*v0)*pow(log(v1),2.0))*sin(((0.5+((1.0*v3)*asin((v2+(-1.0*v3)))))+((-1.0*v2)*asin((v2+(-1.0*v3)))))))</t>
  </si>
  <si>
    <t>(0.1740589237486*v0)+((0.04584244507*v0)*pow((v2+(-1.0*v3)),2.0))+((0.6742503095952*v0)*v3)+((0.6752429334438*v0)*v2)+((0.0615914158382*v0)*pow((-1.0+v1),2.0))+((-4.4939877221381*v0)*pow((v2+v3),-2.0))+(((1.7285134786037*v0)*v1)*pow((v2+v3),-1.0))</t>
  </si>
  <si>
    <t>4.2542757939173+(6.8961236341792*log((v3*pow((((-2.0*pow((v2+v3),-1.0))+(v0*pow((v2+v3),-1.0)))+(v3*pow((v2+v3),-1.0))),-1.0))))+(-4.0195524586305*v3)+((12.9813039798556*v1)*v2)+((-37.7906173984993*pow(v3,-1.0))*pow((((1.0*pow((v1*v2),-1.0))+(1.0*pow((v1+v2),-1.0)))+(v0*pow((v1*v2),-1.0))),-1.0))+(((0.0131713573111*v1)*v3)*pow(((1.0*pow((v2+exp(v3)),-1.0))+(v0*pow((v2+(exp(v2)*exp(v3))),-1.0))),-1.0))+(((-1.896517818585*v1)*v2)*pow(((1.0*pow((2.0+v0),-1.0))+(v0*pow((v2+exp(v3)),-1.0))),-1.0))+(((-1.7275023967155*v1)*v2)*v3)</t>
  </si>
  <si>
    <t>13.1726718327267+(3.5237904680501*v3)+(0.2973685685407*v5)+(3.6417698866029*v0)+(-11.7621752533963*pow(v0,0.5))+(-0.5424907511424*pow(v1,2.0))+(-9.6392115979289*log((v4*pow(v3,2.0))))+((1.0849815022848*v0)*pow(v1,2.0))+((2.7151938359445*v5)*log(v3))+((1.7155995644387*v3)*v4)+(((0.064194378274*v0)*v3)*v4)+(((0.8026264773744*v1)*v3)*v4)+(((-0.0385431039398*v2)*v3)*v4)+((((-0.0362435037782*v1)*v2)*v3)*v4)+((((-0.1191906727113*v0)*v1)*v3)*v4)</t>
  </si>
  <si>
    <t>0.2612210220835+(0.1345686169789*v1)+((0.0601167359993*pow(v0,2.0))*cos((((1.0+((v1*cos(v0))*exp((v0*log(v1)))))+((((-5.436563656918*v1)*v2)*exp(v0))*exp(((-1.0*v0)*v1))))+exp(v0))))+((-0.1483716452438*pow(v0,2.0))*cos((((1.0+((v1*cos(v0))*exp((v0*log(v1)))))+((((-2.718281828459*v1)*v2)*exp(v0))*exp(((-1.0*v0)*v1))))+exp(v0))))+(((0.1483716452438*v0)*v2)*cos((((1.0+((v1*cos(v0))*exp((v0*log(v1)))))+((((-2.718281828459*v1)*v2)*exp(v0))*exp(((-1.0*v0)*v1))))+exp(v0))))</t>
  </si>
  <si>
    <t>((0.9999119775246*v2)*v3)+((-0.0793821966118*v0)*v1)+((((0.0020308527615*v3)*pow(v0,2.0))*pow(v2,-1.0))*pow((v1*pow(v3,-1.0)),2.0))</t>
  </si>
  <si>
    <t>1.7885630680875+(2.8224968333555*sin(((-1.0*pow(v2,-1.0))+(((0.1783940750838*v0)*pow(v2,-1.0))*log(((v1*v2)*pow(v3,-1.0)))))))+(1.5026527225995*pow(v2,-1.0))+(-0.7313628252434*v2)+(-0.0490013317829*v1)+((0.5427039223132*v2)*pow(v0,0.5))</t>
  </si>
  <si>
    <t>(0.5029777194502*v0)+(((((1.1375864339004*v0)*pow(v1,2.42))*pow(v2,2.42))*pow(v3,-2.42))*pow(v4,-2.42))</t>
  </si>
  <si>
    <t>(((((0.0530516476973*pow(v0,2.0))*pow(v1,2.0))*pow(v2,-1.0))*pow(v3,-2.4))*pow(pow(v3,-1.0),0.6))</t>
  </si>
  <si>
    <t>(0.0629535381301*v0)+(0.9501976318375*v3)+((0.365752001452*v3)*asin((v2*pow(v1,-1.0))))+((-0.5526207899222*v0)*asin((pow(v1,-1.0)*pow(v2,0.5))))</t>
  </si>
  <si>
    <t>((1.2535439435518*v0)*v1)+(((-0.435252988562*v0)*pow(v1,0.5))*pow((v1*v2),-0.2))+(((-0.0111242877217*v0)*v3)*v4)+((((0.0023121880954*v4)*pow(v2,-2.0))*pow(v3,2.0))*pow((v0+v4),2.0))+(((((-0.1818593029594*v0)*v3)*v4)*pow(v1,0.5))*pow(v2,-1.0))</t>
  </si>
  <si>
    <t>0.425733192464+(0.058616682332*v0)+(-3.8611886977879*pow((((v1*pow(v0,-0.8))+(v2*pow(v1,-1.0)))+(v3*pow(v1,-1.0))),-1.0))+((13.8314359507505*v0)*pow(((v2+v3)+(v1*pow(v0,-0.64))),-1.0))+((0.8796935090753*pow(v0,2.0))*pow(v1,-0.9))+((-0.1691443103846*v0)*pow(v1,-1.0))</t>
  </si>
  <si>
    <t>(((((7.2310927998343*v1)*pow(v0,-1.0))*pow((1.0+v3),-5.0))*cos(v2))*sin(v2))</t>
  </si>
  <si>
    <t>0.0009570240418+((((1.5763949236517*v0)*v1)*v2)*v3)+((((-0.3740882236269*v2)*v3)*acos((v0*v1)))*sin((v0*v1)))</t>
  </si>
  <si>
    <t>2.471761901749+(-1.4884066256843*cos((((((0.5472393245141*v0)*v1)*pow(v3,-1.0))*pow(v4,-1.0))*pow(v5,-2.0))))+((-0.0799719782008*v6)*pow(v2,-1.0))+(((((((0.6027613661105*v0)*v1)*v6)*pow(v2,-1.0))*pow(v3,-1.0))*pow(v4,-1.0))*pow(v5,-2.0))</t>
  </si>
  <si>
    <t>0.0057620592502+(((-0.0042544419941*pow(v0,3.6))*pow(v4,-2.0))*pow(log(v2),2.0))+(((-0.0469978352197*pow(v0,2.0))*pow(v4,-2.0))*asin((0.3639102896619+(0.1158362428834*v1))))+((((1.0652211450515*v3)*pow(v0,2.0))*pow(v4,-2.0))*asin((0.0926689943067*v1)))</t>
  </si>
  <si>
    <t>0.0070021189263+(-0.0072503226694*v0)+((((1.0003208149659*v0)*v2)*v3)*pow(v1,-2.0))</t>
  </si>
  <si>
    <t>(((5.348450420212*pow(v4,-1.8))*pow(v5,-2.0))*pow(((v0*pow(v2,-1.0))+(v6*pow(v2,-1.0))),-2.0))+(((0.9845666459907*pow((v0*pow(v2,-1.0)),-2.0))*pow((((-1.0*v0)+(-0.3333333333333*v3))+((0.6666666666667*v1)*v3)),2.0))*asin(((0.7972980076065*pow(v4,-1.8))*pow(v5,-2.0))))</t>
  </si>
  <si>
    <t>(((6.4992199911019*v0)*v1)*pow(v3,-1.0))+((((0.9957426353519*v0)*v1)*pow(v3,-1.0))*pow(sin(v2),2.0))+((((-2.0704770535241*v0)*v1)*v2)*pow(v3,-1.0))+((((-6.2215144918567*v0)*v1)*pow(v3,-1.0))*pow((0.1273239544735+cos((v4+(-1.0*v5)))),2.0))+(((((4.1409541070483*v0)*v1)*v2)*pow(v3,-1.0))*pow((0.45+cos((v4+(-1.0*v5)))),2.0))</t>
  </si>
  <si>
    <t>0.0001047297729+(((0.0873184232554*v0)*pow(v1,-1.0))*pow(v2,-1.0))+((((0.2884409310109*v0)*pow(v1,-1.0))*pow(v2,-1.0))*pow((v4*pow(v3,-1.0)),-2.0))</t>
  </si>
  <si>
    <t>((((((0.1062720917936*pow(v1,2.0))*pow(v2,2.0))*pow(v3,2.0))*pow(v4,2.0))*pow(v5,-2.0))*pow(sin(((-1.0*v0)+((0.5*v0)*v6))),2.0))+(((((((0.2714710613002*pow(v0,2.0))*pow(v1,2.0))*pow(v2,2.0))*pow(v3,2.0))*pow(v4,2.0))*pow(v5,-2.0))*pow((-0.5235987755983+v6),-2.0))</t>
  </si>
  <si>
    <t>(-0.1085251027514*v0)+(((0.033820172395*v0)*v3)*v5)+((((1.3533924540369*v0)*pow(v1,-1.0))*pow(v2,-1.0))*pow(v4,-1.0))+((((0.0261994300076*v0)*v3)*v5)*pow(v4,-1.0))+((((-0.0041194442489*v0)*v2)*v3)*v5)+((((-0.0121314329093*v0)*v3)*v5)*log(v1))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</si>
</sst>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8" xfId="0" applyBorder="1"/>
    <xf numFmtId="11" fontId="0" fillId="0" borderId="0" xfId="0" applyNumberFormat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Border="1" applyAlignment="1">
      <alignment horizontal="center"/>
    </xf>
    <xf numFmtId="0" fontId="2" fillId="2" borderId="1" xfId="1" applyBorder="1"/>
    <xf numFmtId="0" fontId="2" fillId="2" borderId="2" xfId="1" applyBorder="1"/>
    <xf numFmtId="0" fontId="2" fillId="2" borderId="3" xfId="1" applyBorder="1"/>
    <xf numFmtId="0" fontId="2" fillId="2" borderId="0" xfId="1" applyBorder="1" applyAlignment="1">
      <alignment horizontal="center"/>
    </xf>
    <xf numFmtId="0" fontId="2" fillId="2" borderId="4" xfId="1" applyBorder="1"/>
    <xf numFmtId="0" fontId="2" fillId="2" borderId="0" xfId="1" applyBorder="1"/>
    <xf numFmtId="0" fontId="2" fillId="2" borderId="5" xfId="1" applyBorder="1"/>
    <xf numFmtId="0" fontId="2" fillId="2" borderId="6" xfId="1" applyBorder="1"/>
    <xf numFmtId="0" fontId="2" fillId="2" borderId="7" xfId="1" applyBorder="1"/>
    <xf numFmtId="0" fontId="2" fillId="2" borderId="0" xfId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0" xfId="1" applyBorder="1" applyAlignment="1">
      <alignment horizontal="center"/>
    </xf>
    <xf numFmtId="0" fontId="2" fillId="2" borderId="5" xfId="1" applyBorder="1" applyAlignment="1">
      <alignment horizontal="center"/>
    </xf>
    <xf numFmtId="0" fontId="2" fillId="2" borderId="8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A8E8-047D-44CA-BD2B-A4F82E47E572}">
  <dimension ref="A1:U134"/>
  <sheetViews>
    <sheetView tabSelected="1" workbookViewId="0">
      <selection activeCell="G5" sqref="G5:I134"/>
    </sheetView>
  </sheetViews>
  <sheetFormatPr defaultRowHeight="15" x14ac:dyDescent="0.25"/>
  <cols>
    <col min="1" max="1" width="19.140625" bestFit="1" customWidth="1"/>
    <col min="2" max="11" width="9.140625" style="25"/>
  </cols>
  <sheetData>
    <row r="1" spans="1:21" ht="15.75" thickBot="1" x14ac:dyDescent="0.3">
      <c r="B1" s="25">
        <f>MEDIAN(B5:B134)</f>
        <v>1</v>
      </c>
      <c r="C1" s="25">
        <f>MEDIAN(C5:C134)</f>
        <v>0</v>
      </c>
      <c r="E1" s="25">
        <f>E2/130</f>
        <v>0.56153846153846154</v>
      </c>
      <c r="F1" s="25">
        <f>F2/130</f>
        <v>0.79230769230769227</v>
      </c>
      <c r="G1" s="25">
        <f>MEDIAN(G5:G134)</f>
        <v>1</v>
      </c>
      <c r="H1" s="25">
        <f>MEDIAN(H5:H134)</f>
        <v>0</v>
      </c>
      <c r="J1" s="25">
        <f>J2/130</f>
        <v>0.5461538461538461</v>
      </c>
      <c r="K1" s="25">
        <f>K2/130</f>
        <v>0.77692307692307694</v>
      </c>
      <c r="L1">
        <f>MEDIAN(L5:L134)</f>
        <v>1</v>
      </c>
      <c r="M1">
        <f t="shared" ref="M1" si="0">MEDIAN(M5:M134)</f>
        <v>0</v>
      </c>
      <c r="O1">
        <f>O2/130</f>
        <v>0.53076923076923077</v>
      </c>
      <c r="P1">
        <f>P2/130</f>
        <v>0.77692307692307694</v>
      </c>
      <c r="Q1">
        <f>MEDIAN(Q5:Q134)</f>
        <v>1</v>
      </c>
      <c r="R1">
        <f>MEDIAN(R5:R134)</f>
        <v>0</v>
      </c>
      <c r="T1">
        <f>T2/130</f>
        <v>0.49230769230769234</v>
      </c>
      <c r="U1">
        <f>U2/130</f>
        <v>0.75384615384615383</v>
      </c>
    </row>
    <row r="2" spans="1:21" x14ac:dyDescent="0.25">
      <c r="A2" s="9" t="s">
        <v>196</v>
      </c>
      <c r="B2" s="16">
        <f>AVERAGE(B5:B134)</f>
        <v>0.96485126434108537</v>
      </c>
      <c r="C2" s="17">
        <f>AVERAGE(C5:C134)</f>
        <v>0.99352220852713191</v>
      </c>
      <c r="D2" s="17">
        <f>AVERAGE(D5:D134)</f>
        <v>580.25923076923095</v>
      </c>
      <c r="E2" s="18">
        <f>SUM(E5:E134)</f>
        <v>73</v>
      </c>
      <c r="F2" s="18">
        <f>SUM(F5:F134)</f>
        <v>103</v>
      </c>
      <c r="G2" s="16">
        <f>AVERAGE(G5:G134)</f>
        <v>0.97908068846153862</v>
      </c>
      <c r="H2" s="17">
        <f>AVERAGE(H5:H134)</f>
        <v>0.89707144692307683</v>
      </c>
      <c r="I2" s="17">
        <f>AVERAGE(I5:I134)</f>
        <v>595.77999999999963</v>
      </c>
      <c r="J2" s="18">
        <f>SUM(J5:J134)</f>
        <v>71</v>
      </c>
      <c r="K2" s="18">
        <f>SUM(K5:K134)</f>
        <v>101</v>
      </c>
      <c r="L2" s="1">
        <f>AVERAGE(L5:L134)</f>
        <v>-1262.614865053846</v>
      </c>
      <c r="M2" s="2">
        <f>AVERAGE(M5:M134)</f>
        <v>22.621766645384618</v>
      </c>
      <c r="N2" s="2">
        <f>AVERAGE(N5:N134)</f>
        <v>616.05307692307679</v>
      </c>
      <c r="O2" s="3">
        <f>SUM(O5:O134)</f>
        <v>69</v>
      </c>
      <c r="P2" s="3">
        <f>SUM(P5:P134)</f>
        <v>101</v>
      </c>
      <c r="Q2" s="1">
        <f>AVERAGE(Q5:Q134)</f>
        <v>-0.22633208818897618</v>
      </c>
      <c r="R2" s="2">
        <f>AVERAGE(R5:R134)</f>
        <v>1.9137647795275594</v>
      </c>
      <c r="S2" s="2">
        <f>AVERAGE(S5:S134)</f>
        <v>631.44384615384593</v>
      </c>
      <c r="T2" s="3">
        <f>SUM(T5:T134)</f>
        <v>64</v>
      </c>
      <c r="U2" s="3">
        <f>SUM(U5:U134)</f>
        <v>98</v>
      </c>
    </row>
    <row r="3" spans="1:21" x14ac:dyDescent="0.25">
      <c r="A3" s="10" t="s">
        <v>195</v>
      </c>
      <c r="B3" s="29" t="s">
        <v>375</v>
      </c>
      <c r="C3" s="30"/>
      <c r="D3" s="30"/>
      <c r="E3" s="31"/>
      <c r="F3" s="19"/>
      <c r="G3" s="29" t="s">
        <v>374</v>
      </c>
      <c r="H3" s="30"/>
      <c r="I3" s="30"/>
      <c r="J3" s="31"/>
      <c r="K3" s="19"/>
      <c r="L3" s="26" t="s">
        <v>376</v>
      </c>
      <c r="M3" s="27"/>
      <c r="N3" s="27"/>
      <c r="O3" s="28"/>
      <c r="P3" s="15"/>
      <c r="Q3" s="26" t="s">
        <v>377</v>
      </c>
      <c r="R3" s="27"/>
      <c r="S3" s="27"/>
      <c r="T3" s="28"/>
      <c r="U3" s="15"/>
    </row>
    <row r="4" spans="1:21" ht="15.75" thickBot="1" x14ac:dyDescent="0.3">
      <c r="A4" s="11" t="s">
        <v>193</v>
      </c>
      <c r="B4" s="23" t="s">
        <v>3</v>
      </c>
      <c r="C4" s="24" t="s">
        <v>2</v>
      </c>
      <c r="D4" s="24" t="s">
        <v>194</v>
      </c>
      <c r="E4" s="32" t="s">
        <v>197</v>
      </c>
      <c r="F4" s="24"/>
      <c r="G4" s="23" t="s">
        <v>3</v>
      </c>
      <c r="H4" s="24" t="s">
        <v>2</v>
      </c>
      <c r="I4" s="24" t="s">
        <v>194</v>
      </c>
      <c r="J4" s="32" t="s">
        <v>197</v>
      </c>
      <c r="K4" s="24"/>
      <c r="L4" s="12" t="s">
        <v>3</v>
      </c>
      <c r="M4" s="13" t="s">
        <v>2</v>
      </c>
      <c r="N4" s="13" t="s">
        <v>194</v>
      </c>
      <c r="O4" s="14" t="s">
        <v>197</v>
      </c>
      <c r="P4" s="13"/>
      <c r="Q4" s="12" t="s">
        <v>3</v>
      </c>
      <c r="R4" s="13" t="s">
        <v>2</v>
      </c>
      <c r="S4" s="13" t="s">
        <v>194</v>
      </c>
      <c r="T4" s="14" t="s">
        <v>197</v>
      </c>
      <c r="U4" s="13"/>
    </row>
    <row r="5" spans="1:21" x14ac:dyDescent="0.25">
      <c r="A5" s="10" t="s">
        <v>57</v>
      </c>
      <c r="B5" s="20">
        <f>VLOOKUP($A5,'0.001'!$A$1:$AE$133,13, FALSE)</f>
        <v>0.99999760000000004</v>
      </c>
      <c r="C5" s="21">
        <f>VLOOKUP($A5,'0.001'!$A$1:$AE$133,15, FALSE)</f>
        <v>1.8916E-3</v>
      </c>
      <c r="D5" s="21">
        <f>VLOOKUP($A5,'0.001'!$A$1:$AE$133,19, FALSE)</f>
        <v>1202.5999999999999</v>
      </c>
      <c r="E5" s="22">
        <f>IF(AND(B5=1,C5=0),1,0)</f>
        <v>0</v>
      </c>
      <c r="F5" s="21">
        <f>IF(B5&gt;0.999,1,0)</f>
        <v>1</v>
      </c>
      <c r="G5" s="20">
        <f>VLOOKUP($A5,'0.0005'!$A$1:$AE$133,11, FALSE)</f>
        <v>0.99999950000000004</v>
      </c>
      <c r="H5" s="21">
        <f>VLOOKUP($A5,'0.0005'!$A$1:$AE$133,13, FALSE)</f>
        <v>8.451E-4</v>
      </c>
      <c r="I5" s="21">
        <f>VLOOKUP($A5,'0.0005'!$A$1:$AE$133,17, FALSE)</f>
        <v>1200.5</v>
      </c>
      <c r="J5" s="22">
        <f>IF(AND(G5=1,H5=0),1,0)</f>
        <v>0</v>
      </c>
      <c r="K5" s="21">
        <f>IF(G5&gt;0.999,1,0)</f>
        <v>1</v>
      </c>
      <c r="L5" s="4">
        <f>VLOOKUP($A5,'0.0001'!$A$1:$AE$133,13, FALSE)</f>
        <v>0.99999950000000004</v>
      </c>
      <c r="M5" s="5">
        <f>VLOOKUP($A5,'0.0001'!$A$1:$AE$133,15, FALSE)</f>
        <v>8.4179999999999997E-4</v>
      </c>
      <c r="N5" s="5">
        <f>VLOOKUP($A5,'0.0001'!$A$1:$AE$133,19, FALSE)</f>
        <v>1201.5</v>
      </c>
      <c r="O5" s="6">
        <f>IF(AND(L5=1,M5=0),1,0)</f>
        <v>0</v>
      </c>
      <c r="P5" s="5">
        <f>IF(L5&gt;0.999,1,0)</f>
        <v>1</v>
      </c>
      <c r="Q5" s="4">
        <f>VLOOKUP($A5,'0.00001'!$A$1:$AE$133,13, FALSE)</f>
        <v>1</v>
      </c>
      <c r="R5" s="5">
        <f>VLOOKUP($A5,'0.00001'!$A$1:$AE$133,15, FALSE)</f>
        <v>7.4999999999999993E-5</v>
      </c>
      <c r="S5" s="5">
        <f>VLOOKUP($A5,'0.00001'!$A$1:$AE$133,19, FALSE)</f>
        <v>1201.3</v>
      </c>
      <c r="T5" s="6">
        <f>IF(AND(Q5=1,R5=0),1,0)</f>
        <v>0</v>
      </c>
      <c r="U5" s="5">
        <f>IF(Q5&gt;0.999,1,0)</f>
        <v>1</v>
      </c>
    </row>
    <row r="6" spans="1:21" x14ac:dyDescent="0.25">
      <c r="A6" s="10" t="s">
        <v>138</v>
      </c>
      <c r="B6" s="20">
        <f>VLOOKUP($A6,'0.001'!$A$1:$AE$133,13, FALSE)</f>
        <v>1</v>
      </c>
      <c r="C6" s="21">
        <f>VLOOKUP($A6,'0.001'!$A$1:$AE$133,15, FALSE)</f>
        <v>0</v>
      </c>
      <c r="D6" s="21">
        <f>VLOOKUP($A6,'0.001'!$A$1:$AE$133,19, FALSE)</f>
        <v>39.200000000000003</v>
      </c>
      <c r="E6" s="22">
        <f t="shared" ref="E6:E67" si="1">IF(AND(B6=1,C6=0),1,0)</f>
        <v>1</v>
      </c>
      <c r="F6" s="21">
        <f t="shared" ref="F6:F67" si="2">IF(B6&gt;0.999,1,0)</f>
        <v>1</v>
      </c>
      <c r="G6" s="20">
        <f>VLOOKUP($A6,'0.0005'!$A$1:$AE$133,11, FALSE)</f>
        <v>1</v>
      </c>
      <c r="H6" s="21">
        <f>VLOOKUP($A6,'0.0005'!$A$1:$AE$133,13, FALSE)</f>
        <v>0</v>
      </c>
      <c r="I6" s="21">
        <f>VLOOKUP($A6,'0.0005'!$A$1:$AE$133,17, FALSE)</f>
        <v>34</v>
      </c>
      <c r="J6" s="22">
        <f t="shared" ref="J6:J69" si="3">IF(AND(G6=1,H6=0),1,0)</f>
        <v>1</v>
      </c>
      <c r="K6" s="21">
        <f t="shared" ref="K6:K69" si="4">IF(G6&gt;0.999,1,0)</f>
        <v>1</v>
      </c>
      <c r="L6" s="4">
        <f>VLOOKUP($A6,'0.0001'!$A$1:$AE$133,13, FALSE)</f>
        <v>1</v>
      </c>
      <c r="M6" s="5">
        <f>VLOOKUP($A6,'0.0001'!$A$1:$AE$133,15, FALSE)</f>
        <v>0</v>
      </c>
      <c r="N6" s="5">
        <f>VLOOKUP($A6,'0.0001'!$A$1:$AE$133,19, FALSE)</f>
        <v>36.700000000000003</v>
      </c>
      <c r="O6" s="6">
        <f t="shared" ref="O6:O67" si="5">IF(AND(L6=1,M6=0),1,0)</f>
        <v>1</v>
      </c>
      <c r="P6" s="5">
        <f t="shared" ref="P6:P67" si="6">IF(L6&gt;0.999,1,0)</f>
        <v>1</v>
      </c>
      <c r="Q6" s="4">
        <f>VLOOKUP($A6,'0.00001'!$A$1:$AE$133,13, FALSE)</f>
        <v>1</v>
      </c>
      <c r="R6" s="5">
        <f>VLOOKUP($A6,'0.00001'!$A$1:$AE$133,15, FALSE)</f>
        <v>0</v>
      </c>
      <c r="S6" s="5">
        <f>VLOOKUP($A6,'0.00001'!$A$1:$AE$133,19, FALSE)</f>
        <v>44.3</v>
      </c>
      <c r="T6" s="6">
        <f t="shared" ref="T6:T67" si="7">IF(AND(Q6=1,R6=0),1,0)</f>
        <v>1</v>
      </c>
      <c r="U6" s="5">
        <f t="shared" ref="U6:U67" si="8">IF(Q6&gt;0.999,1,0)</f>
        <v>1</v>
      </c>
    </row>
    <row r="7" spans="1:21" x14ac:dyDescent="0.25">
      <c r="A7" s="10" t="s">
        <v>37</v>
      </c>
      <c r="B7" s="20">
        <f>VLOOKUP($A7,'0.001'!$A$1:$AE$133,13, FALSE)</f>
        <v>1</v>
      </c>
      <c r="C7" s="21">
        <f>VLOOKUP($A7,'0.001'!$A$1:$AE$133,15, FALSE)</f>
        <v>0</v>
      </c>
      <c r="D7" s="21">
        <f>VLOOKUP($A7,'0.001'!$A$1:$AE$133,19, FALSE)</f>
        <v>2.7</v>
      </c>
      <c r="E7" s="22">
        <f t="shared" si="1"/>
        <v>1</v>
      </c>
      <c r="F7" s="21">
        <f t="shared" si="2"/>
        <v>1</v>
      </c>
      <c r="G7" s="20">
        <f>VLOOKUP($A7,'0.0005'!$A$1:$AE$133,11, FALSE)</f>
        <v>1</v>
      </c>
      <c r="H7" s="21">
        <f>VLOOKUP($A7,'0.0005'!$A$1:$AE$133,13, FALSE)</f>
        <v>0</v>
      </c>
      <c r="I7" s="21">
        <f>VLOOKUP($A7,'0.0005'!$A$1:$AE$133,17, FALSE)</f>
        <v>2.7</v>
      </c>
      <c r="J7" s="22">
        <f t="shared" si="3"/>
        <v>1</v>
      </c>
      <c r="K7" s="21">
        <f t="shared" si="4"/>
        <v>1</v>
      </c>
      <c r="L7" s="4">
        <f>VLOOKUP($A7,'0.0001'!$A$1:$AE$133,13, FALSE)</f>
        <v>1</v>
      </c>
      <c r="M7" s="5">
        <f>VLOOKUP($A7,'0.0001'!$A$1:$AE$133,15, FALSE)</f>
        <v>0</v>
      </c>
      <c r="N7" s="5">
        <f>VLOOKUP($A7,'0.0001'!$A$1:$AE$133,19, FALSE)</f>
        <v>3.2</v>
      </c>
      <c r="O7" s="6">
        <f t="shared" si="5"/>
        <v>1</v>
      </c>
      <c r="P7" s="5">
        <f t="shared" si="6"/>
        <v>1</v>
      </c>
      <c r="Q7" s="4">
        <f>VLOOKUP($A7,'0.00001'!$A$1:$AE$133,13, FALSE)</f>
        <v>1</v>
      </c>
      <c r="R7" s="5">
        <f>VLOOKUP($A7,'0.00001'!$A$1:$AE$133,15, FALSE)</f>
        <v>0</v>
      </c>
      <c r="S7" s="5">
        <f>VLOOKUP($A7,'0.00001'!$A$1:$AE$133,19, FALSE)</f>
        <v>3.5</v>
      </c>
      <c r="T7" s="6">
        <f t="shared" si="7"/>
        <v>1</v>
      </c>
      <c r="U7" s="5">
        <f t="shared" si="8"/>
        <v>1</v>
      </c>
    </row>
    <row r="8" spans="1:21" x14ac:dyDescent="0.25">
      <c r="A8" s="10" t="s">
        <v>130</v>
      </c>
      <c r="B8" s="20">
        <f>VLOOKUP($A8,'0.001'!$A$1:$AE$133,13, FALSE)</f>
        <v>1</v>
      </c>
      <c r="C8" s="21">
        <f>VLOOKUP($A8,'0.001'!$A$1:$AE$133,15, FALSE)</f>
        <v>0</v>
      </c>
      <c r="D8" s="21">
        <f>VLOOKUP($A8,'0.001'!$A$1:$AE$133,19, FALSE)</f>
        <v>850.9</v>
      </c>
      <c r="E8" s="22">
        <f t="shared" si="1"/>
        <v>1</v>
      </c>
      <c r="F8" s="21">
        <f t="shared" si="2"/>
        <v>1</v>
      </c>
      <c r="G8" s="20">
        <f>VLOOKUP($A8,'0.0005'!$A$1:$AE$133,11, FALSE)</f>
        <v>1</v>
      </c>
      <c r="H8" s="21">
        <f>VLOOKUP($A8,'0.0005'!$A$1:$AE$133,13, FALSE)</f>
        <v>0</v>
      </c>
      <c r="I8" s="21">
        <f>VLOOKUP($A8,'0.0005'!$A$1:$AE$133,17, FALSE)</f>
        <v>1064.8</v>
      </c>
      <c r="J8" s="22">
        <f t="shared" si="3"/>
        <v>1</v>
      </c>
      <c r="K8" s="21">
        <f t="shared" si="4"/>
        <v>1</v>
      </c>
      <c r="L8" s="4">
        <f>VLOOKUP($A8,'0.0001'!$A$1:$AE$133,13, FALSE)</f>
        <v>0.99347209999999997</v>
      </c>
      <c r="M8" s="5">
        <f>VLOOKUP($A8,'0.0001'!$A$1:$AE$133,15, FALSE)</f>
        <v>2.1050727</v>
      </c>
      <c r="N8" s="5">
        <f>VLOOKUP($A8,'0.0001'!$A$1:$AE$133,19, FALSE)</f>
        <v>1203.0999999999999</v>
      </c>
      <c r="O8" s="6">
        <f t="shared" si="5"/>
        <v>0</v>
      </c>
      <c r="P8" s="5">
        <f t="shared" si="6"/>
        <v>0</v>
      </c>
      <c r="Q8" s="4">
        <f>VLOOKUP($A8,'0.00001'!$A$1:$AE$133,13, FALSE)</f>
        <v>0.9964653</v>
      </c>
      <c r="R8" s="5">
        <f>VLOOKUP($A8,'0.00001'!$A$1:$AE$133,15, FALSE)</f>
        <v>1.5490107</v>
      </c>
      <c r="S8" s="5">
        <f>VLOOKUP($A8,'0.00001'!$A$1:$AE$133,19, FALSE)</f>
        <v>1201.5</v>
      </c>
      <c r="T8" s="6">
        <f t="shared" si="7"/>
        <v>0</v>
      </c>
      <c r="U8" s="5">
        <f t="shared" si="8"/>
        <v>0</v>
      </c>
    </row>
    <row r="9" spans="1:21" x14ac:dyDescent="0.25">
      <c r="A9" s="10" t="s">
        <v>110</v>
      </c>
      <c r="B9" s="20">
        <f>VLOOKUP($A9,'0.001'!$A$1:$AE$133,13, FALSE)</f>
        <v>1</v>
      </c>
      <c r="C9" s="21">
        <f>VLOOKUP($A9,'0.001'!$A$1:$AE$133,15, FALSE)</f>
        <v>0</v>
      </c>
      <c r="D9" s="21">
        <f>VLOOKUP($A9,'0.001'!$A$1:$AE$133,19, FALSE)</f>
        <v>25.8</v>
      </c>
      <c r="E9" s="22">
        <f t="shared" si="1"/>
        <v>1</v>
      </c>
      <c r="F9" s="21">
        <f t="shared" si="2"/>
        <v>1</v>
      </c>
      <c r="G9" s="20">
        <f>VLOOKUP($A9,'0.0005'!$A$1:$AE$133,11, FALSE)</f>
        <v>1</v>
      </c>
      <c r="H9" s="21">
        <f>VLOOKUP($A9,'0.0005'!$A$1:$AE$133,13, FALSE)</f>
        <v>0</v>
      </c>
      <c r="I9" s="21">
        <f>VLOOKUP($A9,'0.0005'!$A$1:$AE$133,17, FALSE)</f>
        <v>31.7</v>
      </c>
      <c r="J9" s="22">
        <f t="shared" si="3"/>
        <v>1</v>
      </c>
      <c r="K9" s="21">
        <f t="shared" si="4"/>
        <v>1</v>
      </c>
      <c r="L9" s="4">
        <f>VLOOKUP($A9,'0.0001'!$A$1:$AE$133,13, FALSE)</f>
        <v>1</v>
      </c>
      <c r="M9" s="5">
        <f>VLOOKUP($A9,'0.0001'!$A$1:$AE$133,15, FALSE)</f>
        <v>0</v>
      </c>
      <c r="N9" s="5">
        <f>VLOOKUP($A9,'0.0001'!$A$1:$AE$133,19, FALSE)</f>
        <v>39.1</v>
      </c>
      <c r="O9" s="6">
        <f t="shared" si="5"/>
        <v>1</v>
      </c>
      <c r="P9" s="5">
        <f t="shared" si="6"/>
        <v>1</v>
      </c>
      <c r="Q9" s="4">
        <f>VLOOKUP($A9,'0.00001'!$A$1:$AE$133,13, FALSE)</f>
        <v>1</v>
      </c>
      <c r="R9" s="5">
        <f>VLOOKUP($A9,'0.00001'!$A$1:$AE$133,15, FALSE)</f>
        <v>0</v>
      </c>
      <c r="S9" s="5">
        <f>VLOOKUP($A9,'0.00001'!$A$1:$AE$133,19, FALSE)</f>
        <v>33</v>
      </c>
      <c r="T9" s="6">
        <f t="shared" si="7"/>
        <v>1</v>
      </c>
      <c r="U9" s="5">
        <f t="shared" si="8"/>
        <v>1</v>
      </c>
    </row>
    <row r="10" spans="1:21" x14ac:dyDescent="0.25">
      <c r="A10" s="10" t="s">
        <v>83</v>
      </c>
      <c r="B10" s="20">
        <f>VLOOKUP($A10,'0.001'!$A$1:$AE$133,13, FALSE)</f>
        <v>1</v>
      </c>
      <c r="C10" s="21">
        <f>VLOOKUP($A10,'0.001'!$A$1:$AE$133,15, FALSE)</f>
        <v>0</v>
      </c>
      <c r="D10" s="21">
        <f>VLOOKUP($A10,'0.001'!$A$1:$AE$133,19, FALSE)</f>
        <v>15.8</v>
      </c>
      <c r="E10" s="22">
        <f t="shared" si="1"/>
        <v>1</v>
      </c>
      <c r="F10" s="21">
        <f t="shared" si="2"/>
        <v>1</v>
      </c>
      <c r="G10" s="20">
        <f>VLOOKUP($A10,'0.0005'!$A$1:$AE$133,11, FALSE)</f>
        <v>1</v>
      </c>
      <c r="H10" s="21">
        <f>VLOOKUP($A10,'0.0005'!$A$1:$AE$133,13, FALSE)</f>
        <v>0</v>
      </c>
      <c r="I10" s="21">
        <f>VLOOKUP($A10,'0.0005'!$A$1:$AE$133,17, FALSE)</f>
        <v>14.4</v>
      </c>
      <c r="J10" s="22">
        <f t="shared" si="3"/>
        <v>1</v>
      </c>
      <c r="K10" s="21">
        <f t="shared" si="4"/>
        <v>1</v>
      </c>
      <c r="L10" s="4">
        <f>VLOOKUP($A10,'0.0001'!$A$1:$AE$133,13, FALSE)</f>
        <v>1</v>
      </c>
      <c r="M10" s="5">
        <f>VLOOKUP($A10,'0.0001'!$A$1:$AE$133,15, FALSE)</f>
        <v>0</v>
      </c>
      <c r="N10" s="5">
        <f>VLOOKUP($A10,'0.0001'!$A$1:$AE$133,19, FALSE)</f>
        <v>14.8</v>
      </c>
      <c r="O10" s="6">
        <f t="shared" si="5"/>
        <v>1</v>
      </c>
      <c r="P10" s="5">
        <f t="shared" si="6"/>
        <v>1</v>
      </c>
      <c r="Q10" s="4">
        <f>VLOOKUP($A10,'0.00001'!$A$1:$AE$133,13, FALSE)</f>
        <v>1</v>
      </c>
      <c r="R10" s="5">
        <f>VLOOKUP($A10,'0.00001'!$A$1:$AE$133,15, FALSE)</f>
        <v>0</v>
      </c>
      <c r="S10" s="5">
        <f>VLOOKUP($A10,'0.00001'!$A$1:$AE$133,19, FALSE)</f>
        <v>15.4</v>
      </c>
      <c r="T10" s="6">
        <f t="shared" si="7"/>
        <v>1</v>
      </c>
      <c r="U10" s="5">
        <f t="shared" si="8"/>
        <v>1</v>
      </c>
    </row>
    <row r="11" spans="1:21" x14ac:dyDescent="0.25">
      <c r="A11" s="10" t="s">
        <v>36</v>
      </c>
      <c r="B11" s="20">
        <f>VLOOKUP($A11,'0.001'!$A$1:$AE$133,13, FALSE)</f>
        <v>1</v>
      </c>
      <c r="C11" s="21">
        <f>VLOOKUP($A11,'0.001'!$A$1:$AE$133,15, FALSE)</f>
        <v>0</v>
      </c>
      <c r="D11" s="21">
        <f>VLOOKUP($A11,'0.001'!$A$1:$AE$133,19, FALSE)</f>
        <v>2.6</v>
      </c>
      <c r="E11" s="22">
        <f t="shared" si="1"/>
        <v>1</v>
      </c>
      <c r="F11" s="21">
        <f t="shared" si="2"/>
        <v>1</v>
      </c>
      <c r="G11" s="20">
        <f>VLOOKUP($A11,'0.0005'!$A$1:$AE$133,11, FALSE)</f>
        <v>1</v>
      </c>
      <c r="H11" s="21">
        <f>VLOOKUP($A11,'0.0005'!$A$1:$AE$133,13, FALSE)</f>
        <v>0</v>
      </c>
      <c r="I11" s="21">
        <f>VLOOKUP($A11,'0.0005'!$A$1:$AE$133,17, FALSE)</f>
        <v>2.7</v>
      </c>
      <c r="J11" s="22">
        <f t="shared" si="3"/>
        <v>1</v>
      </c>
      <c r="K11" s="21">
        <f t="shared" si="4"/>
        <v>1</v>
      </c>
      <c r="L11" s="4">
        <f>VLOOKUP($A11,'0.0001'!$A$1:$AE$133,13, FALSE)</f>
        <v>1</v>
      </c>
      <c r="M11" s="5">
        <f>VLOOKUP($A11,'0.0001'!$A$1:$AE$133,15, FALSE)</f>
        <v>0</v>
      </c>
      <c r="N11" s="5">
        <f>VLOOKUP($A11,'0.0001'!$A$1:$AE$133,19, FALSE)</f>
        <v>3.1</v>
      </c>
      <c r="O11" s="6">
        <f t="shared" si="5"/>
        <v>1</v>
      </c>
      <c r="P11" s="5">
        <f t="shared" si="6"/>
        <v>1</v>
      </c>
      <c r="Q11" s="4">
        <f>VLOOKUP($A11,'0.00001'!$A$1:$AE$133,13, FALSE)</f>
        <v>1</v>
      </c>
      <c r="R11" s="5">
        <f>VLOOKUP($A11,'0.00001'!$A$1:$AE$133,15, FALSE)</f>
        <v>0</v>
      </c>
      <c r="S11" s="5">
        <f>VLOOKUP($A11,'0.00001'!$A$1:$AE$133,19, FALSE)</f>
        <v>2.9</v>
      </c>
      <c r="T11" s="6">
        <f t="shared" si="7"/>
        <v>1</v>
      </c>
      <c r="U11" s="5">
        <f t="shared" si="8"/>
        <v>1</v>
      </c>
    </row>
    <row r="12" spans="1:21" x14ac:dyDescent="0.25">
      <c r="A12" s="10" t="s">
        <v>128</v>
      </c>
      <c r="B12" s="20">
        <f>VLOOKUP($A12,'0.001'!$A$1:$AE$133,13, FALSE)</f>
        <v>1</v>
      </c>
      <c r="C12" s="21">
        <f>VLOOKUP($A12,'0.001'!$A$1:$AE$133,15, FALSE)</f>
        <v>0</v>
      </c>
      <c r="D12" s="21">
        <f>VLOOKUP($A12,'0.001'!$A$1:$AE$133,19, FALSE)</f>
        <v>137.9</v>
      </c>
      <c r="E12" s="22">
        <f t="shared" si="1"/>
        <v>1</v>
      </c>
      <c r="F12" s="21">
        <f t="shared" si="2"/>
        <v>1</v>
      </c>
      <c r="G12" s="20">
        <f>VLOOKUP($A12,'0.0005'!$A$1:$AE$133,11, FALSE)</f>
        <v>1</v>
      </c>
      <c r="H12" s="21">
        <f>VLOOKUP($A12,'0.0005'!$A$1:$AE$133,13, FALSE)</f>
        <v>0</v>
      </c>
      <c r="I12" s="21">
        <f>VLOOKUP($A12,'0.0005'!$A$1:$AE$133,17, FALSE)</f>
        <v>123.5</v>
      </c>
      <c r="J12" s="22">
        <f t="shared" si="3"/>
        <v>1</v>
      </c>
      <c r="K12" s="21">
        <f t="shared" si="4"/>
        <v>1</v>
      </c>
      <c r="L12" s="4">
        <f>VLOOKUP($A12,'0.0001'!$A$1:$AE$133,13, FALSE)</f>
        <v>0.99468860000000003</v>
      </c>
      <c r="M12" s="5">
        <f>VLOOKUP($A12,'0.0001'!$A$1:$AE$133,15, FALSE)</f>
        <v>0.6630838</v>
      </c>
      <c r="N12" s="5">
        <f>VLOOKUP($A12,'0.0001'!$A$1:$AE$133,19, FALSE)</f>
        <v>1202.7</v>
      </c>
      <c r="O12" s="6">
        <f t="shared" si="5"/>
        <v>0</v>
      </c>
      <c r="P12" s="5">
        <f t="shared" si="6"/>
        <v>0</v>
      </c>
      <c r="Q12" s="4"/>
      <c r="R12" s="5"/>
      <c r="S12" s="5">
        <f>VLOOKUP($A12,'0.00001'!$A$1:$AE$133,19, FALSE)</f>
        <v>1201.4000000000001</v>
      </c>
      <c r="T12" s="6">
        <f t="shared" si="7"/>
        <v>0</v>
      </c>
      <c r="U12" s="5">
        <f t="shared" si="8"/>
        <v>0</v>
      </c>
    </row>
    <row r="13" spans="1:21" x14ac:dyDescent="0.25">
      <c r="A13" s="10" t="s">
        <v>107</v>
      </c>
      <c r="B13" s="20">
        <f>VLOOKUP($A13,'0.001'!$A$1:$AE$133,13, FALSE)</f>
        <v>1</v>
      </c>
      <c r="C13" s="21">
        <f>VLOOKUP($A13,'0.001'!$A$1:$AE$133,15, FALSE)</f>
        <v>0</v>
      </c>
      <c r="D13" s="21">
        <f>VLOOKUP($A13,'0.001'!$A$1:$AE$133,19, FALSE)</f>
        <v>206.4</v>
      </c>
      <c r="E13" s="22">
        <f t="shared" si="1"/>
        <v>1</v>
      </c>
      <c r="F13" s="21">
        <f t="shared" si="2"/>
        <v>1</v>
      </c>
      <c r="G13" s="20">
        <f>VLOOKUP($A13,'0.0005'!$A$1:$AE$133,11, FALSE)</f>
        <v>1</v>
      </c>
      <c r="H13" s="21">
        <f>VLOOKUP($A13,'0.0005'!$A$1:$AE$133,13, FALSE)</f>
        <v>0</v>
      </c>
      <c r="I13" s="21">
        <f>VLOOKUP($A13,'0.0005'!$A$1:$AE$133,17, FALSE)</f>
        <v>191.8</v>
      </c>
      <c r="J13" s="22">
        <f t="shared" si="3"/>
        <v>1</v>
      </c>
      <c r="K13" s="21">
        <f t="shared" si="4"/>
        <v>1</v>
      </c>
      <c r="L13" s="4">
        <f>VLOOKUP($A13,'0.0001'!$A$1:$AE$133,13, FALSE)</f>
        <v>1</v>
      </c>
      <c r="M13" s="5">
        <f>VLOOKUP($A13,'0.0001'!$A$1:$AE$133,15, FALSE)</f>
        <v>0</v>
      </c>
      <c r="N13" s="5">
        <f>VLOOKUP($A13,'0.0001'!$A$1:$AE$133,19, FALSE)</f>
        <v>204.5</v>
      </c>
      <c r="O13" s="6">
        <f t="shared" si="5"/>
        <v>1</v>
      </c>
      <c r="P13" s="5">
        <f t="shared" si="6"/>
        <v>1</v>
      </c>
      <c r="Q13" s="4">
        <f>VLOOKUP($A13,'0.00001'!$A$1:$AE$133,13, FALSE)</f>
        <v>1</v>
      </c>
      <c r="R13" s="5">
        <f>VLOOKUP($A13,'0.00001'!$A$1:$AE$133,15, FALSE)</f>
        <v>0</v>
      </c>
      <c r="S13" s="5">
        <f>VLOOKUP($A13,'0.00001'!$A$1:$AE$133,19, FALSE)</f>
        <v>209.9</v>
      </c>
      <c r="T13" s="6">
        <f t="shared" si="7"/>
        <v>1</v>
      </c>
      <c r="U13" s="5">
        <f t="shared" si="8"/>
        <v>1</v>
      </c>
    </row>
    <row r="14" spans="1:21" x14ac:dyDescent="0.25">
      <c r="A14" s="10" t="s">
        <v>73</v>
      </c>
      <c r="B14" s="20">
        <f>VLOOKUP($A14,'0.001'!$A$1:$AE$133,13, FALSE)</f>
        <v>1</v>
      </c>
      <c r="C14" s="21">
        <f>VLOOKUP($A14,'0.001'!$A$1:$AE$133,15, FALSE)</f>
        <v>0</v>
      </c>
      <c r="D14" s="21">
        <f>VLOOKUP($A14,'0.001'!$A$1:$AE$133,19, FALSE)</f>
        <v>6.6</v>
      </c>
      <c r="E14" s="22">
        <f t="shared" si="1"/>
        <v>1</v>
      </c>
      <c r="F14" s="21">
        <f t="shared" si="2"/>
        <v>1</v>
      </c>
      <c r="G14" s="20">
        <f>VLOOKUP($A14,'0.0005'!$A$1:$AE$133,11, FALSE)</f>
        <v>1</v>
      </c>
      <c r="H14" s="21">
        <f>VLOOKUP($A14,'0.0005'!$A$1:$AE$133,13, FALSE)</f>
        <v>0</v>
      </c>
      <c r="I14" s="21">
        <f>VLOOKUP($A14,'0.0005'!$A$1:$AE$133,17, FALSE)</f>
        <v>6.1</v>
      </c>
      <c r="J14" s="22">
        <f t="shared" si="3"/>
        <v>1</v>
      </c>
      <c r="K14" s="21">
        <f t="shared" si="4"/>
        <v>1</v>
      </c>
      <c r="L14" s="4">
        <f>VLOOKUP($A14,'0.0001'!$A$1:$AE$133,13, FALSE)</f>
        <v>1</v>
      </c>
      <c r="M14" s="5">
        <f>VLOOKUP($A14,'0.0001'!$A$1:$AE$133,15, FALSE)</f>
        <v>0</v>
      </c>
      <c r="N14" s="5">
        <f>VLOOKUP($A14,'0.0001'!$A$1:$AE$133,19, FALSE)</f>
        <v>6.6</v>
      </c>
      <c r="O14" s="6">
        <f t="shared" si="5"/>
        <v>1</v>
      </c>
      <c r="P14" s="5">
        <f t="shared" si="6"/>
        <v>1</v>
      </c>
      <c r="Q14" s="4">
        <f>VLOOKUP($A14,'0.00001'!$A$1:$AE$133,13, FALSE)</f>
        <v>1</v>
      </c>
      <c r="R14" s="5">
        <f>VLOOKUP($A14,'0.00001'!$A$1:$AE$133,15, FALSE)</f>
        <v>0</v>
      </c>
      <c r="S14" s="5">
        <f>VLOOKUP($A14,'0.00001'!$A$1:$AE$133,19, FALSE)</f>
        <v>6.5</v>
      </c>
      <c r="T14" s="6">
        <f t="shared" si="7"/>
        <v>1</v>
      </c>
      <c r="U14" s="5">
        <f t="shared" si="8"/>
        <v>1</v>
      </c>
    </row>
    <row r="15" spans="1:21" x14ac:dyDescent="0.25">
      <c r="A15" s="10" t="s">
        <v>41</v>
      </c>
      <c r="B15" s="20">
        <f>VLOOKUP($A15,'0.001'!$A$1:$AE$133,13, FALSE)</f>
        <v>1</v>
      </c>
      <c r="C15" s="21">
        <f>VLOOKUP($A15,'0.001'!$A$1:$AE$133,15, FALSE)</f>
        <v>0</v>
      </c>
      <c r="D15" s="21">
        <f>VLOOKUP($A15,'0.001'!$A$1:$AE$133,19, FALSE)</f>
        <v>5.6</v>
      </c>
      <c r="E15" s="22">
        <f t="shared" si="1"/>
        <v>1</v>
      </c>
      <c r="F15" s="21">
        <f t="shared" si="2"/>
        <v>1</v>
      </c>
      <c r="G15" s="20">
        <f>VLOOKUP($A15,'0.0005'!$A$1:$AE$133,11, FALSE)</f>
        <v>1</v>
      </c>
      <c r="H15" s="21">
        <f>VLOOKUP($A15,'0.0005'!$A$1:$AE$133,13, FALSE)</f>
        <v>0</v>
      </c>
      <c r="I15" s="21">
        <f>VLOOKUP($A15,'0.0005'!$A$1:$AE$133,17, FALSE)</f>
        <v>5.2</v>
      </c>
      <c r="J15" s="22">
        <f t="shared" si="3"/>
        <v>1</v>
      </c>
      <c r="K15" s="21">
        <f t="shared" si="4"/>
        <v>1</v>
      </c>
      <c r="L15" s="4">
        <f>VLOOKUP($A15,'0.0001'!$A$1:$AE$133,13, FALSE)</f>
        <v>1</v>
      </c>
      <c r="M15" s="5">
        <f>VLOOKUP($A15,'0.0001'!$A$1:$AE$133,15, FALSE)</f>
        <v>0</v>
      </c>
      <c r="N15" s="5">
        <f>VLOOKUP($A15,'0.0001'!$A$1:$AE$133,19, FALSE)</f>
        <v>6.3</v>
      </c>
      <c r="O15" s="6">
        <f t="shared" si="5"/>
        <v>1</v>
      </c>
      <c r="P15" s="5">
        <f t="shared" si="6"/>
        <v>1</v>
      </c>
      <c r="Q15" s="4">
        <f>VLOOKUP($A15,'0.00001'!$A$1:$AE$133,13, FALSE)</f>
        <v>1</v>
      </c>
      <c r="R15" s="5">
        <f>VLOOKUP($A15,'0.00001'!$A$1:$AE$133,15, FALSE)</f>
        <v>0</v>
      </c>
      <c r="S15" s="5">
        <f>VLOOKUP($A15,'0.00001'!$A$1:$AE$133,19, FALSE)</f>
        <v>8.9</v>
      </c>
      <c r="T15" s="6">
        <f t="shared" si="7"/>
        <v>1</v>
      </c>
      <c r="U15" s="5">
        <f t="shared" si="8"/>
        <v>1</v>
      </c>
    </row>
    <row r="16" spans="1:21" x14ac:dyDescent="0.25">
      <c r="A16" s="10" t="s">
        <v>55</v>
      </c>
      <c r="B16" s="20">
        <f>VLOOKUP($A16,'0.001'!$A$1:$AE$133,13, FALSE)</f>
        <v>0.9999787</v>
      </c>
      <c r="C16" s="21">
        <f>VLOOKUP($A16,'0.001'!$A$1:$AE$133,15, FALSE)</f>
        <v>9.7362999999999998E-3</v>
      </c>
      <c r="D16" s="21">
        <f>VLOOKUP($A16,'0.001'!$A$1:$AE$133,19, FALSE)</f>
        <v>1202</v>
      </c>
      <c r="E16" s="22">
        <f t="shared" si="1"/>
        <v>0</v>
      </c>
      <c r="F16" s="21">
        <f t="shared" si="2"/>
        <v>1</v>
      </c>
      <c r="G16" s="20">
        <f>VLOOKUP($A16,'0.0005'!$A$1:$AE$133,11, FALSE)</f>
        <v>0.9999979</v>
      </c>
      <c r="H16" s="21">
        <f>VLOOKUP($A16,'0.0005'!$A$1:$AE$133,13, FALSE)</f>
        <v>3.0731999999999999E-3</v>
      </c>
      <c r="I16" s="21">
        <f>VLOOKUP($A16,'0.0005'!$A$1:$AE$133,17, FALSE)</f>
        <v>1202.5</v>
      </c>
      <c r="J16" s="22">
        <f t="shared" si="3"/>
        <v>0</v>
      </c>
      <c r="K16" s="21">
        <f t="shared" si="4"/>
        <v>1</v>
      </c>
      <c r="L16" s="4">
        <f>VLOOKUP($A16,'0.0001'!$A$1:$AE$133,13, FALSE)</f>
        <v>0.99999740000000004</v>
      </c>
      <c r="M16" s="5">
        <f>VLOOKUP($A16,'0.0001'!$A$1:$AE$133,15, FALSE)</f>
        <v>3.4163000000000002E-3</v>
      </c>
      <c r="N16" s="5">
        <f>VLOOKUP($A16,'0.0001'!$A$1:$AE$133,19, FALSE)</f>
        <v>1200.3</v>
      </c>
      <c r="O16" s="6">
        <f t="shared" si="5"/>
        <v>0</v>
      </c>
      <c r="P16" s="5">
        <f t="shared" si="6"/>
        <v>1</v>
      </c>
      <c r="Q16" s="4">
        <f>VLOOKUP($A16,'0.00001'!$A$1:$AE$133,13, FALSE)</f>
        <v>0.99997970000000003</v>
      </c>
      <c r="R16" s="5">
        <f>VLOOKUP($A16,'0.00001'!$A$1:$AE$133,15, FALSE)</f>
        <v>9.5052999999999995E-3</v>
      </c>
      <c r="S16" s="5">
        <f>VLOOKUP($A16,'0.00001'!$A$1:$AE$133,19, FALSE)</f>
        <v>1200.9000000000001</v>
      </c>
      <c r="T16" s="6">
        <f t="shared" si="7"/>
        <v>0</v>
      </c>
      <c r="U16" s="5">
        <f t="shared" si="8"/>
        <v>1</v>
      </c>
    </row>
    <row r="17" spans="1:21" x14ac:dyDescent="0.25">
      <c r="A17" s="10" t="s">
        <v>92</v>
      </c>
      <c r="B17" s="20">
        <f>VLOOKUP($A17,'0.001'!$A$1:$AE$133,13, FALSE)</f>
        <v>0.99943899999999997</v>
      </c>
      <c r="C17" s="21">
        <f>VLOOKUP($A17,'0.001'!$A$1:$AE$133,15, FALSE)</f>
        <v>2.8643399999999999E-2</v>
      </c>
      <c r="D17" s="21">
        <f>VLOOKUP($A17,'0.001'!$A$1:$AE$133,19, FALSE)</f>
        <v>1202.5999999999999</v>
      </c>
      <c r="E17" s="22">
        <f t="shared" si="1"/>
        <v>0</v>
      </c>
      <c r="F17" s="21">
        <f t="shared" si="2"/>
        <v>1</v>
      </c>
      <c r="G17" s="20">
        <f>VLOOKUP($A17,'0.0005'!$A$1:$AE$133,11, FALSE)</f>
        <v>0.99966250000000001</v>
      </c>
      <c r="H17" s="21">
        <f>VLOOKUP($A17,'0.0005'!$A$1:$AE$133,13, FALSE)</f>
        <v>2.2216E-2</v>
      </c>
      <c r="I17" s="21">
        <f>VLOOKUP($A17,'0.0005'!$A$1:$AE$133,17, FALSE)</f>
        <v>1200.7</v>
      </c>
      <c r="J17" s="22">
        <f t="shared" si="3"/>
        <v>0</v>
      </c>
      <c r="K17" s="21">
        <f t="shared" si="4"/>
        <v>1</v>
      </c>
      <c r="L17" s="4">
        <f>VLOOKUP($A17,'0.0001'!$A$1:$AE$133,13, FALSE)</f>
        <v>0.99990979999999996</v>
      </c>
      <c r="M17" s="5">
        <f>VLOOKUP($A17,'0.0001'!$A$1:$AE$133,15, FALSE)</f>
        <v>1.1488E-2</v>
      </c>
      <c r="N17" s="5">
        <f>VLOOKUP($A17,'0.0001'!$A$1:$AE$133,19, FALSE)</f>
        <v>1200.5999999999999</v>
      </c>
      <c r="O17" s="6">
        <f t="shared" si="5"/>
        <v>0</v>
      </c>
      <c r="P17" s="5">
        <f t="shared" si="6"/>
        <v>1</v>
      </c>
      <c r="Q17" s="4">
        <f>VLOOKUP($A17,'0.00001'!$A$1:$AE$133,13, FALSE)</f>
        <v>0.99999890000000002</v>
      </c>
      <c r="R17" s="5">
        <f>VLOOKUP($A17,'0.00001'!$A$1:$AE$133,15, FALSE)</f>
        <v>1.2696000000000001E-3</v>
      </c>
      <c r="S17" s="5">
        <f>VLOOKUP($A17,'0.00001'!$A$1:$AE$133,19, FALSE)</f>
        <v>1200.4000000000001</v>
      </c>
      <c r="T17" s="6">
        <f t="shared" si="7"/>
        <v>0</v>
      </c>
      <c r="U17" s="5">
        <f t="shared" si="8"/>
        <v>1</v>
      </c>
    </row>
    <row r="18" spans="1:21" x14ac:dyDescent="0.25">
      <c r="A18" s="10" t="s">
        <v>93</v>
      </c>
      <c r="B18" s="20">
        <f>VLOOKUP($A18,'0.001'!$A$1:$AE$133,13, FALSE)</f>
        <v>0.99970000000000003</v>
      </c>
      <c r="C18" s="21">
        <f>VLOOKUP($A18,'0.001'!$A$1:$AE$133,15, FALSE)</f>
        <v>2.77862E-2</v>
      </c>
      <c r="D18" s="21">
        <f>VLOOKUP($A18,'0.001'!$A$1:$AE$133,19, FALSE)</f>
        <v>1200.7</v>
      </c>
      <c r="E18" s="22">
        <f t="shared" si="1"/>
        <v>0</v>
      </c>
      <c r="F18" s="21">
        <f t="shared" si="2"/>
        <v>1</v>
      </c>
      <c r="G18" s="20">
        <f>VLOOKUP($A18,'0.0005'!$A$1:$AE$133,11, FALSE)</f>
        <v>0.99993860000000001</v>
      </c>
      <c r="H18" s="21">
        <f>VLOOKUP($A18,'0.0005'!$A$1:$AE$133,13, FALSE)</f>
        <v>1.25694E-2</v>
      </c>
      <c r="I18" s="21">
        <f>VLOOKUP($A18,'0.0005'!$A$1:$AE$133,17, FALSE)</f>
        <v>1200.4000000000001</v>
      </c>
      <c r="J18" s="22">
        <f t="shared" si="3"/>
        <v>0</v>
      </c>
      <c r="K18" s="21">
        <f t="shared" si="4"/>
        <v>1</v>
      </c>
      <c r="L18" s="4">
        <f>VLOOKUP($A18,'0.0001'!$A$1:$AE$133,13, FALSE)</f>
        <v>0.99997930000000002</v>
      </c>
      <c r="M18" s="5">
        <f>VLOOKUP($A18,'0.0001'!$A$1:$AE$133,15, FALSE)</f>
        <v>7.2998999999999998E-3</v>
      </c>
      <c r="N18" s="5">
        <f>VLOOKUP($A18,'0.0001'!$A$1:$AE$133,19, FALSE)</f>
        <v>1201.0999999999999</v>
      </c>
      <c r="O18" s="6">
        <f t="shared" si="5"/>
        <v>0</v>
      </c>
      <c r="P18" s="5">
        <f t="shared" si="6"/>
        <v>1</v>
      </c>
      <c r="Q18" s="4">
        <f>VLOOKUP($A18,'0.00001'!$A$1:$AE$133,13, FALSE)</f>
        <v>0.99999700000000002</v>
      </c>
      <c r="R18" s="5">
        <f>VLOOKUP($A18,'0.00001'!$A$1:$AE$133,15, FALSE)</f>
        <v>2.7702E-3</v>
      </c>
      <c r="S18" s="5">
        <f>VLOOKUP($A18,'0.00001'!$A$1:$AE$133,19, FALSE)</f>
        <v>1202.2</v>
      </c>
      <c r="T18" s="6">
        <f t="shared" si="7"/>
        <v>0</v>
      </c>
      <c r="U18" s="5">
        <f t="shared" si="8"/>
        <v>1</v>
      </c>
    </row>
    <row r="19" spans="1:21" x14ac:dyDescent="0.25">
      <c r="A19" s="10" t="s">
        <v>50</v>
      </c>
      <c r="B19" s="20">
        <f>VLOOKUP($A19,'0.001'!$A$1:$AE$133,13, FALSE)</f>
        <v>0.99413669999999998</v>
      </c>
      <c r="C19" s="21">
        <f>VLOOKUP($A19,'0.001'!$A$1:$AE$133,15, FALSE)</f>
        <v>8.7331699999999998E-2</v>
      </c>
      <c r="D19" s="21">
        <f>VLOOKUP($A19,'0.001'!$A$1:$AE$133,19, FALSE)</f>
        <v>1200.8</v>
      </c>
      <c r="E19" s="22">
        <f t="shared" si="1"/>
        <v>0</v>
      </c>
      <c r="F19" s="21">
        <f t="shared" si="2"/>
        <v>0</v>
      </c>
      <c r="G19" s="20">
        <f>VLOOKUP($A19,'0.0005'!$A$1:$AE$133,11, FALSE)</f>
        <v>0.99612120000000004</v>
      </c>
      <c r="H19" s="21">
        <f>VLOOKUP($A19,'0.0005'!$A$1:$AE$133,13, FALSE)</f>
        <v>7.1031499999999997E-2</v>
      </c>
      <c r="I19" s="21">
        <f>VLOOKUP($A19,'0.0005'!$A$1:$AE$133,17, FALSE)</f>
        <v>1200.5</v>
      </c>
      <c r="J19" s="22">
        <f t="shared" si="3"/>
        <v>0</v>
      </c>
      <c r="K19" s="21">
        <f t="shared" si="4"/>
        <v>0</v>
      </c>
      <c r="L19" s="4">
        <f>VLOOKUP($A19,'0.0001'!$A$1:$AE$133,13, FALSE)</f>
        <v>0.9972879</v>
      </c>
      <c r="M19" s="5">
        <f>VLOOKUP($A19,'0.0001'!$A$1:$AE$133,15, FALSE)</f>
        <v>5.9395999999999997E-2</v>
      </c>
      <c r="N19" s="5">
        <f>VLOOKUP($A19,'0.0001'!$A$1:$AE$133,19, FALSE)</f>
        <v>1203.0999999999999</v>
      </c>
      <c r="O19" s="6">
        <f t="shared" si="5"/>
        <v>0</v>
      </c>
      <c r="P19" s="5">
        <f t="shared" si="6"/>
        <v>0</v>
      </c>
      <c r="Q19" s="4">
        <f>VLOOKUP($A19,'0.00001'!$A$1:$AE$133,13, FALSE)</f>
        <v>0.99861069999999996</v>
      </c>
      <c r="R19" s="5">
        <f>VLOOKUP($A19,'0.00001'!$A$1:$AE$133,15, FALSE)</f>
        <v>4.2511300000000002E-2</v>
      </c>
      <c r="S19" s="5">
        <f>VLOOKUP($A19,'0.00001'!$A$1:$AE$133,19, FALSE)</f>
        <v>1201.4000000000001</v>
      </c>
      <c r="T19" s="6">
        <f t="shared" si="7"/>
        <v>0</v>
      </c>
      <c r="U19" s="5">
        <f t="shared" si="8"/>
        <v>0</v>
      </c>
    </row>
    <row r="20" spans="1:21" x14ac:dyDescent="0.25">
      <c r="A20" s="10" t="s">
        <v>78</v>
      </c>
      <c r="B20" s="20">
        <f>VLOOKUP($A20,'0.001'!$A$1:$AE$133,13, FALSE)</f>
        <v>1</v>
      </c>
      <c r="C20" s="21">
        <f>VLOOKUP($A20,'0.001'!$A$1:$AE$133,15, FALSE)</f>
        <v>0</v>
      </c>
      <c r="D20" s="21">
        <f>VLOOKUP($A20,'0.001'!$A$1:$AE$133,19, FALSE)</f>
        <v>8.6999999999999993</v>
      </c>
      <c r="E20" s="22">
        <f t="shared" si="1"/>
        <v>1</v>
      </c>
      <c r="F20" s="21">
        <f t="shared" si="2"/>
        <v>1</v>
      </c>
      <c r="G20" s="20">
        <f>VLOOKUP($A20,'0.0005'!$A$1:$AE$133,11, FALSE)</f>
        <v>1</v>
      </c>
      <c r="H20" s="21">
        <f>VLOOKUP($A20,'0.0005'!$A$1:$AE$133,13, FALSE)</f>
        <v>0</v>
      </c>
      <c r="I20" s="21">
        <f>VLOOKUP($A20,'0.0005'!$A$1:$AE$133,17, FALSE)</f>
        <v>7.6</v>
      </c>
      <c r="J20" s="22">
        <f t="shared" si="3"/>
        <v>1</v>
      </c>
      <c r="K20" s="21">
        <f t="shared" si="4"/>
        <v>1</v>
      </c>
      <c r="L20" s="4">
        <f>VLOOKUP($A20,'0.0001'!$A$1:$AE$133,13, FALSE)</f>
        <v>1</v>
      </c>
      <c r="M20" s="5">
        <f>VLOOKUP($A20,'0.0001'!$A$1:$AE$133,15, FALSE)</f>
        <v>0</v>
      </c>
      <c r="N20" s="5">
        <f>VLOOKUP($A20,'0.0001'!$A$1:$AE$133,19, FALSE)</f>
        <v>9.1999999999999993</v>
      </c>
      <c r="O20" s="6">
        <f t="shared" si="5"/>
        <v>1</v>
      </c>
      <c r="P20" s="5">
        <f t="shared" si="6"/>
        <v>1</v>
      </c>
      <c r="Q20" s="4">
        <f>VLOOKUP($A20,'0.00001'!$A$1:$AE$133,13, FALSE)</f>
        <v>1</v>
      </c>
      <c r="R20" s="5">
        <f>VLOOKUP($A20,'0.00001'!$A$1:$AE$133,15, FALSE)</f>
        <v>0</v>
      </c>
      <c r="S20" s="5">
        <f>VLOOKUP($A20,'0.00001'!$A$1:$AE$133,19, FALSE)</f>
        <v>11.9</v>
      </c>
      <c r="T20" s="6">
        <f t="shared" si="7"/>
        <v>1</v>
      </c>
      <c r="U20" s="5">
        <f t="shared" si="8"/>
        <v>1</v>
      </c>
    </row>
    <row r="21" spans="1:21" x14ac:dyDescent="0.25">
      <c r="A21" s="10" t="s">
        <v>111</v>
      </c>
      <c r="B21" s="20">
        <f>VLOOKUP($A21,'0.001'!$A$1:$AE$133,13, FALSE)</f>
        <v>1</v>
      </c>
      <c r="C21" s="21">
        <f>VLOOKUP($A21,'0.001'!$A$1:$AE$133,15, FALSE)</f>
        <v>0</v>
      </c>
      <c r="D21" s="21">
        <f>VLOOKUP($A21,'0.001'!$A$1:$AE$133,19, FALSE)</f>
        <v>889.6</v>
      </c>
      <c r="E21" s="22">
        <f t="shared" si="1"/>
        <v>1</v>
      </c>
      <c r="F21" s="21">
        <f t="shared" si="2"/>
        <v>1</v>
      </c>
      <c r="G21" s="20">
        <f>VLOOKUP($A21,'0.0005'!$A$1:$AE$133,11, FALSE)</f>
        <v>0.98734149999999998</v>
      </c>
      <c r="H21" s="21">
        <f>VLOOKUP($A21,'0.0005'!$A$1:$AE$133,13, FALSE)</f>
        <v>2.8660551000000001</v>
      </c>
      <c r="I21" s="21">
        <f>VLOOKUP($A21,'0.0005'!$A$1:$AE$133,17, FALSE)</f>
        <v>1201.3</v>
      </c>
      <c r="J21" s="22">
        <f t="shared" si="3"/>
        <v>0</v>
      </c>
      <c r="K21" s="21">
        <f t="shared" si="4"/>
        <v>0</v>
      </c>
      <c r="L21" s="4">
        <f>VLOOKUP($A21,'0.0001'!$A$1:$AE$133,13, FALSE)</f>
        <v>0.98605189999999998</v>
      </c>
      <c r="M21" s="5">
        <f>VLOOKUP($A21,'0.0001'!$A$1:$AE$133,15, FALSE)</f>
        <v>3.0085104999999999</v>
      </c>
      <c r="N21" s="5">
        <f>VLOOKUP($A21,'0.0001'!$A$1:$AE$133,19, FALSE)</f>
        <v>1200.8</v>
      </c>
      <c r="O21" s="6">
        <f t="shared" si="5"/>
        <v>0</v>
      </c>
      <c r="P21" s="5">
        <f t="shared" si="6"/>
        <v>0</v>
      </c>
      <c r="Q21" s="4">
        <f>VLOOKUP($A21,'0.00001'!$A$1:$AE$133,13, FALSE)</f>
        <v>0.97936259999999997</v>
      </c>
      <c r="R21" s="5">
        <f>VLOOKUP($A21,'0.00001'!$A$1:$AE$133,15, FALSE)</f>
        <v>3.6594948999999999</v>
      </c>
      <c r="S21" s="5">
        <f>VLOOKUP($A21,'0.00001'!$A$1:$AE$133,19, FALSE)</f>
        <v>1200.9000000000001</v>
      </c>
      <c r="T21" s="6">
        <f t="shared" si="7"/>
        <v>0</v>
      </c>
      <c r="U21" s="5">
        <f t="shared" si="8"/>
        <v>0</v>
      </c>
    </row>
    <row r="22" spans="1:21" x14ac:dyDescent="0.25">
      <c r="A22" s="10" t="s">
        <v>85</v>
      </c>
      <c r="B22" s="20">
        <f>VLOOKUP($A22,'0.001'!$A$1:$AE$133,13, FALSE)</f>
        <v>0.92402329999999999</v>
      </c>
      <c r="C22" s="21">
        <f>VLOOKUP($A22,'0.001'!$A$1:$AE$133,15, FALSE)</f>
        <v>0.23446420000000001</v>
      </c>
      <c r="D22" s="21">
        <f>VLOOKUP($A22,'0.001'!$A$1:$AE$133,19, FALSE)</f>
        <v>1205.0999999999999</v>
      </c>
      <c r="E22" s="22">
        <f t="shared" si="1"/>
        <v>0</v>
      </c>
      <c r="F22" s="21">
        <f t="shared" si="2"/>
        <v>0</v>
      </c>
      <c r="G22" s="20">
        <f>VLOOKUP($A22,'0.0005'!$A$1:$AE$133,11, FALSE)</f>
        <v>0.92402329999999999</v>
      </c>
      <c r="H22" s="21">
        <f>VLOOKUP($A22,'0.0005'!$A$1:$AE$133,13, FALSE)</f>
        <v>0.23446420000000001</v>
      </c>
      <c r="I22" s="21">
        <f>VLOOKUP($A22,'0.0005'!$A$1:$AE$133,17, FALSE)</f>
        <v>1209.4000000000001</v>
      </c>
      <c r="J22" s="22">
        <f t="shared" si="3"/>
        <v>0</v>
      </c>
      <c r="K22" s="21">
        <f t="shared" si="4"/>
        <v>0</v>
      </c>
      <c r="L22" s="4">
        <f>VLOOKUP($A22,'0.0001'!$A$1:$AE$133,13, FALSE)</f>
        <v>0.99729109999999999</v>
      </c>
      <c r="M22" s="5">
        <f>VLOOKUP($A22,'0.0001'!$A$1:$AE$133,15, FALSE)</f>
        <v>4.4272600000000002E-2</v>
      </c>
      <c r="N22" s="5">
        <f>VLOOKUP($A22,'0.0001'!$A$1:$AE$133,19, FALSE)</f>
        <v>1200.7</v>
      </c>
      <c r="O22" s="6">
        <f t="shared" si="5"/>
        <v>0</v>
      </c>
      <c r="P22" s="5">
        <f t="shared" si="6"/>
        <v>0</v>
      </c>
      <c r="Q22" s="4">
        <f>VLOOKUP($A22,'0.00001'!$A$1:$AE$133,13, FALSE)</f>
        <v>0.99997959999999997</v>
      </c>
      <c r="R22" s="5">
        <f>VLOOKUP($A22,'0.00001'!$A$1:$AE$133,15, FALSE)</f>
        <v>3.8430000000000001E-3</v>
      </c>
      <c r="S22" s="5">
        <f>VLOOKUP($A22,'0.00001'!$A$1:$AE$133,19, FALSE)</f>
        <v>1202.2</v>
      </c>
      <c r="T22" s="6">
        <f t="shared" si="7"/>
        <v>0</v>
      </c>
      <c r="U22" s="5">
        <f t="shared" si="8"/>
        <v>1</v>
      </c>
    </row>
    <row r="23" spans="1:21" x14ac:dyDescent="0.25">
      <c r="A23" s="10" t="s">
        <v>106</v>
      </c>
      <c r="B23" s="20">
        <f>VLOOKUP($A23,'0.001'!$A$1:$AE$133,13, FALSE)</f>
        <v>1</v>
      </c>
      <c r="C23" s="21">
        <f>VLOOKUP($A23,'0.001'!$A$1:$AE$133,15, FALSE)</f>
        <v>0</v>
      </c>
      <c r="D23" s="21">
        <f>VLOOKUP($A23,'0.001'!$A$1:$AE$133,19, FALSE)</f>
        <v>76.900000000000006</v>
      </c>
      <c r="E23" s="22">
        <f t="shared" si="1"/>
        <v>1</v>
      </c>
      <c r="F23" s="21">
        <f t="shared" si="2"/>
        <v>1</v>
      </c>
      <c r="G23" s="20">
        <f>VLOOKUP($A23,'0.0005'!$A$1:$AE$133,11, FALSE)</f>
        <v>1</v>
      </c>
      <c r="H23" s="21">
        <f>VLOOKUP($A23,'0.0005'!$A$1:$AE$133,13, FALSE)</f>
        <v>0</v>
      </c>
      <c r="I23" s="21">
        <f>VLOOKUP($A23,'0.0005'!$A$1:$AE$133,17, FALSE)</f>
        <v>69.400000000000006</v>
      </c>
      <c r="J23" s="22">
        <f t="shared" si="3"/>
        <v>1</v>
      </c>
      <c r="K23" s="21">
        <f t="shared" si="4"/>
        <v>1</v>
      </c>
      <c r="L23" s="4">
        <f>VLOOKUP($A23,'0.0001'!$A$1:$AE$133,13, FALSE)</f>
        <v>1</v>
      </c>
      <c r="M23" s="5">
        <f>VLOOKUP($A23,'0.0001'!$A$1:$AE$133,15, FALSE)</f>
        <v>0</v>
      </c>
      <c r="N23" s="5">
        <f>VLOOKUP($A23,'0.0001'!$A$1:$AE$133,19, FALSE)</f>
        <v>77.5</v>
      </c>
      <c r="O23" s="6">
        <f t="shared" si="5"/>
        <v>1</v>
      </c>
      <c r="P23" s="5">
        <f t="shared" si="6"/>
        <v>1</v>
      </c>
      <c r="Q23" s="4">
        <f>VLOOKUP($A23,'0.00001'!$A$1:$AE$133,13, FALSE)</f>
        <v>1</v>
      </c>
      <c r="R23" s="5">
        <f>VLOOKUP($A23,'0.00001'!$A$1:$AE$133,15, FALSE)</f>
        <v>0</v>
      </c>
      <c r="S23" s="5">
        <f>VLOOKUP($A23,'0.00001'!$A$1:$AE$133,19, FALSE)</f>
        <v>71.400000000000006</v>
      </c>
      <c r="T23" s="6">
        <f t="shared" si="7"/>
        <v>1</v>
      </c>
      <c r="U23" s="5">
        <f t="shared" si="8"/>
        <v>1</v>
      </c>
    </row>
    <row r="24" spans="1:21" x14ac:dyDescent="0.25">
      <c r="A24" s="10" t="s">
        <v>35</v>
      </c>
      <c r="B24" s="20">
        <f>VLOOKUP($A24,'0.001'!$A$1:$AE$133,13, FALSE)</f>
        <v>1</v>
      </c>
      <c r="C24" s="21">
        <f>VLOOKUP($A24,'0.001'!$A$1:$AE$133,15, FALSE)</f>
        <v>0</v>
      </c>
      <c r="D24" s="21">
        <f>VLOOKUP($A24,'0.001'!$A$1:$AE$133,19, FALSE)</f>
        <v>3.8</v>
      </c>
      <c r="E24" s="22">
        <f t="shared" si="1"/>
        <v>1</v>
      </c>
      <c r="F24" s="21">
        <f t="shared" si="2"/>
        <v>1</v>
      </c>
      <c r="G24" s="20">
        <f>VLOOKUP($A24,'0.0005'!$A$1:$AE$133,11, FALSE)</f>
        <v>1</v>
      </c>
      <c r="H24" s="21">
        <f>VLOOKUP($A24,'0.0005'!$A$1:$AE$133,13, FALSE)</f>
        <v>0</v>
      </c>
      <c r="I24" s="21">
        <f>VLOOKUP($A24,'0.0005'!$A$1:$AE$133,17, FALSE)</f>
        <v>3.9</v>
      </c>
      <c r="J24" s="22">
        <f t="shared" si="3"/>
        <v>1</v>
      </c>
      <c r="K24" s="21">
        <f t="shared" si="4"/>
        <v>1</v>
      </c>
      <c r="L24" s="4">
        <f>VLOOKUP($A24,'0.0001'!$A$1:$AE$133,13, FALSE)</f>
        <v>1</v>
      </c>
      <c r="M24" s="5">
        <f>VLOOKUP($A24,'0.0001'!$A$1:$AE$133,15, FALSE)</f>
        <v>0</v>
      </c>
      <c r="N24" s="5">
        <f>VLOOKUP($A24,'0.0001'!$A$1:$AE$133,19, FALSE)</f>
        <v>3.5</v>
      </c>
      <c r="O24" s="6">
        <f t="shared" si="5"/>
        <v>1</v>
      </c>
      <c r="P24" s="5">
        <f t="shared" si="6"/>
        <v>1</v>
      </c>
      <c r="Q24" s="4">
        <f>VLOOKUP($A24,'0.00001'!$A$1:$AE$133,13, FALSE)</f>
        <v>1</v>
      </c>
      <c r="R24" s="5">
        <f>VLOOKUP($A24,'0.00001'!$A$1:$AE$133,15, FALSE)</f>
        <v>0</v>
      </c>
      <c r="S24" s="5">
        <f>VLOOKUP($A24,'0.00001'!$A$1:$AE$133,19, FALSE)</f>
        <v>3.7</v>
      </c>
      <c r="T24" s="6">
        <f t="shared" si="7"/>
        <v>1</v>
      </c>
      <c r="U24" s="5">
        <f t="shared" si="8"/>
        <v>1</v>
      </c>
    </row>
    <row r="25" spans="1:21" x14ac:dyDescent="0.25">
      <c r="A25" s="10" t="s">
        <v>60</v>
      </c>
      <c r="B25" s="20">
        <f>VLOOKUP($A25,'0.001'!$A$1:$AE$133,13, FALSE)</f>
        <v>1</v>
      </c>
      <c r="C25" s="21">
        <f>VLOOKUP($A25,'0.001'!$A$1:$AE$133,15, FALSE)</f>
        <v>0</v>
      </c>
      <c r="D25" s="21">
        <f>VLOOKUP($A25,'0.001'!$A$1:$AE$133,19, FALSE)</f>
        <v>428.8</v>
      </c>
      <c r="E25" s="22">
        <f t="shared" si="1"/>
        <v>1</v>
      </c>
      <c r="F25" s="21">
        <f t="shared" si="2"/>
        <v>1</v>
      </c>
      <c r="G25" s="20">
        <f>VLOOKUP($A25,'0.0005'!$A$1:$AE$133,11, FALSE)</f>
        <v>1</v>
      </c>
      <c r="H25" s="21">
        <f>VLOOKUP($A25,'0.0005'!$A$1:$AE$133,13, FALSE)</f>
        <v>0</v>
      </c>
      <c r="I25" s="21">
        <f>VLOOKUP($A25,'0.0005'!$A$1:$AE$133,17, FALSE)</f>
        <v>809.2</v>
      </c>
      <c r="J25" s="22">
        <f t="shared" si="3"/>
        <v>1</v>
      </c>
      <c r="K25" s="21">
        <f t="shared" si="4"/>
        <v>1</v>
      </c>
      <c r="L25" s="4">
        <f>VLOOKUP($A25,'0.0001'!$A$1:$AE$133,13, FALSE)</f>
        <v>0.99975789999999998</v>
      </c>
      <c r="M25" s="5">
        <f>VLOOKUP($A25,'0.0001'!$A$1:$AE$133,15, FALSE)</f>
        <v>5.5722999999999996E-3</v>
      </c>
      <c r="N25" s="5">
        <f>VLOOKUP($A25,'0.0001'!$A$1:$AE$133,19, FALSE)</f>
        <v>1200.0999999999999</v>
      </c>
      <c r="O25" s="6">
        <f t="shared" si="5"/>
        <v>0</v>
      </c>
      <c r="P25" s="5">
        <f t="shared" si="6"/>
        <v>1</v>
      </c>
      <c r="Q25" s="4">
        <f>VLOOKUP($A25,'0.00001'!$A$1:$AE$133,13, FALSE)</f>
        <v>0.99973129999999999</v>
      </c>
      <c r="R25" s="5">
        <f>VLOOKUP($A25,'0.00001'!$A$1:$AE$133,15, FALSE)</f>
        <v>5.8698999999999999E-3</v>
      </c>
      <c r="S25" s="5">
        <f>VLOOKUP($A25,'0.00001'!$A$1:$AE$133,19, FALSE)</f>
        <v>1200.9000000000001</v>
      </c>
      <c r="T25" s="6">
        <f t="shared" si="7"/>
        <v>0</v>
      </c>
      <c r="U25" s="5">
        <f t="shared" si="8"/>
        <v>1</v>
      </c>
    </row>
    <row r="26" spans="1:21" x14ac:dyDescent="0.25">
      <c r="A26" s="10" t="s">
        <v>88</v>
      </c>
      <c r="B26" s="20">
        <f>VLOOKUP($A26,'0.001'!$A$1:$AE$133,13, FALSE)</f>
        <v>0.97077650000000004</v>
      </c>
      <c r="C26" s="21">
        <f>VLOOKUP($A26,'0.001'!$A$1:$AE$133,15, FALSE)</f>
        <v>0.32835930000000002</v>
      </c>
      <c r="D26" s="21">
        <f>VLOOKUP($A26,'0.001'!$A$1:$AE$133,19, FALSE)</f>
        <v>1201.9000000000001</v>
      </c>
      <c r="E26" s="22">
        <f t="shared" si="1"/>
        <v>0</v>
      </c>
      <c r="F26" s="21">
        <f t="shared" si="2"/>
        <v>0</v>
      </c>
      <c r="G26" s="20">
        <f>VLOOKUP($A26,'0.0005'!$A$1:$AE$133,11, FALSE)</f>
        <v>0.98424449999999997</v>
      </c>
      <c r="H26" s="21">
        <f>VLOOKUP($A26,'0.0005'!$A$1:$AE$133,13, FALSE)</f>
        <v>0.2411015</v>
      </c>
      <c r="I26" s="21">
        <f>VLOOKUP($A26,'0.0005'!$A$1:$AE$133,17, FALSE)</f>
        <v>1200.9000000000001</v>
      </c>
      <c r="J26" s="22">
        <f t="shared" si="3"/>
        <v>0</v>
      </c>
      <c r="K26" s="21">
        <f t="shared" si="4"/>
        <v>0</v>
      </c>
      <c r="L26" s="4">
        <f>VLOOKUP($A26,'0.0001'!$A$1:$AE$133,13, FALSE)</f>
        <v>0.90466159999999995</v>
      </c>
      <c r="M26" s="5">
        <f>VLOOKUP($A26,'0.0001'!$A$1:$AE$133,15, FALSE)</f>
        <v>0.59308550000000004</v>
      </c>
      <c r="N26" s="5">
        <f>VLOOKUP($A26,'0.0001'!$A$1:$AE$133,19, FALSE)</f>
        <v>1204.5</v>
      </c>
      <c r="O26" s="6">
        <f t="shared" si="5"/>
        <v>0</v>
      </c>
      <c r="P26" s="5">
        <f t="shared" si="6"/>
        <v>0</v>
      </c>
      <c r="Q26" s="4">
        <f>VLOOKUP($A26,'0.00001'!$A$1:$AE$133,13, FALSE)</f>
        <v>0.91897150000000005</v>
      </c>
      <c r="R26" s="5">
        <f>VLOOKUP($A26,'0.00001'!$A$1:$AE$133,15, FALSE)</f>
        <v>0.54676720000000001</v>
      </c>
      <c r="S26" s="5">
        <f>VLOOKUP($A26,'0.00001'!$A$1:$AE$133,19, FALSE)</f>
        <v>1204.0999999999999</v>
      </c>
      <c r="T26" s="6">
        <f t="shared" si="7"/>
        <v>0</v>
      </c>
      <c r="U26" s="5">
        <f t="shared" si="8"/>
        <v>0</v>
      </c>
    </row>
    <row r="27" spans="1:21" x14ac:dyDescent="0.25">
      <c r="A27" s="10" t="s">
        <v>38</v>
      </c>
      <c r="B27" s="20">
        <f>VLOOKUP($A27,'0.001'!$A$1:$AE$133,13, FALSE)</f>
        <v>1</v>
      </c>
      <c r="C27" s="21">
        <f>VLOOKUP($A27,'0.001'!$A$1:$AE$133,15, FALSE)</f>
        <v>0</v>
      </c>
      <c r="D27" s="21">
        <f>VLOOKUP($A27,'0.001'!$A$1:$AE$133,19, FALSE)</f>
        <v>3.9</v>
      </c>
      <c r="E27" s="22">
        <f t="shared" si="1"/>
        <v>1</v>
      </c>
      <c r="F27" s="21">
        <f t="shared" si="2"/>
        <v>1</v>
      </c>
      <c r="G27" s="20">
        <f>VLOOKUP($A27,'0.0005'!$A$1:$AE$133,11, FALSE)</f>
        <v>1</v>
      </c>
      <c r="H27" s="21">
        <f>VLOOKUP($A27,'0.0005'!$A$1:$AE$133,13, FALSE)</f>
        <v>0</v>
      </c>
      <c r="I27" s="21">
        <f>VLOOKUP($A27,'0.0005'!$A$1:$AE$133,17, FALSE)</f>
        <v>3.9</v>
      </c>
      <c r="J27" s="22">
        <f t="shared" si="3"/>
        <v>1</v>
      </c>
      <c r="K27" s="21">
        <f t="shared" si="4"/>
        <v>1</v>
      </c>
      <c r="L27" s="4">
        <f>VLOOKUP($A27,'0.0001'!$A$1:$AE$133,13, FALSE)</f>
        <v>1</v>
      </c>
      <c r="M27" s="5">
        <f>VLOOKUP($A27,'0.0001'!$A$1:$AE$133,15, FALSE)</f>
        <v>0</v>
      </c>
      <c r="N27" s="5">
        <f>VLOOKUP($A27,'0.0001'!$A$1:$AE$133,19, FALSE)</f>
        <v>4.3</v>
      </c>
      <c r="O27" s="6">
        <f t="shared" si="5"/>
        <v>1</v>
      </c>
      <c r="P27" s="5">
        <f t="shared" si="6"/>
        <v>1</v>
      </c>
      <c r="Q27" s="4">
        <f>VLOOKUP($A27,'0.00001'!$A$1:$AE$133,13, FALSE)</f>
        <v>1</v>
      </c>
      <c r="R27" s="5">
        <f>VLOOKUP($A27,'0.00001'!$A$1:$AE$133,15, FALSE)</f>
        <v>0</v>
      </c>
      <c r="S27" s="5">
        <f>VLOOKUP($A27,'0.00001'!$A$1:$AE$133,19, FALSE)</f>
        <v>3.2</v>
      </c>
      <c r="T27" s="6">
        <f t="shared" si="7"/>
        <v>1</v>
      </c>
      <c r="U27" s="5">
        <f t="shared" si="8"/>
        <v>1</v>
      </c>
    </row>
    <row r="28" spans="1:21" x14ac:dyDescent="0.25">
      <c r="A28" s="10" t="s">
        <v>64</v>
      </c>
      <c r="B28" s="20">
        <f>VLOOKUP($A28,'0.001'!$A$1:$AE$133,13, FALSE)</f>
        <v>0.99929840000000003</v>
      </c>
      <c r="C28" s="21">
        <f>VLOOKUP($A28,'0.001'!$A$1:$AE$133,15, FALSE)</f>
        <v>6.8151500000000004E-2</v>
      </c>
      <c r="D28" s="21">
        <f>VLOOKUP($A28,'0.001'!$A$1:$AE$133,19, FALSE)</f>
        <v>1201</v>
      </c>
      <c r="E28" s="22">
        <f t="shared" si="1"/>
        <v>0</v>
      </c>
      <c r="F28" s="21">
        <f t="shared" si="2"/>
        <v>1</v>
      </c>
      <c r="G28" s="20">
        <f>VLOOKUP($A28,'0.0005'!$A$1:$AE$133,11, FALSE)</f>
        <v>0.58623150000000002</v>
      </c>
      <c r="H28" s="21">
        <f>VLOOKUP($A28,'0.0005'!$A$1:$AE$133,13, FALSE)</f>
        <v>1.6550986999999999</v>
      </c>
      <c r="I28" s="21">
        <f>VLOOKUP($A28,'0.0005'!$A$1:$AE$133,17, FALSE)</f>
        <v>1200.4000000000001</v>
      </c>
      <c r="J28" s="22">
        <f t="shared" si="3"/>
        <v>0</v>
      </c>
      <c r="K28" s="21">
        <f t="shared" si="4"/>
        <v>0</v>
      </c>
      <c r="L28" s="4">
        <f>VLOOKUP($A28,'0.0001'!$A$1:$AE$133,13, FALSE)</f>
        <v>0.60828570000000004</v>
      </c>
      <c r="M28" s="5">
        <f>VLOOKUP($A28,'0.0001'!$A$1:$AE$133,15, FALSE)</f>
        <v>1.6103856000000001</v>
      </c>
      <c r="N28" s="5">
        <f>VLOOKUP($A28,'0.0001'!$A$1:$AE$133,19, FALSE)</f>
        <v>1201.4000000000001</v>
      </c>
      <c r="O28" s="6">
        <f t="shared" si="5"/>
        <v>0</v>
      </c>
      <c r="P28" s="5">
        <f t="shared" si="6"/>
        <v>0</v>
      </c>
      <c r="Q28" s="4">
        <f>VLOOKUP($A28,'0.00001'!$A$1:$AE$133,13, FALSE)</f>
        <v>0.61028590000000005</v>
      </c>
      <c r="R28" s="5">
        <f>VLOOKUP($A28,'0.00001'!$A$1:$AE$133,15, FALSE)</f>
        <v>1.6062689999999999</v>
      </c>
      <c r="S28" s="5">
        <f>VLOOKUP($A28,'0.00001'!$A$1:$AE$133,19, FALSE)</f>
        <v>1201.3</v>
      </c>
      <c r="T28" s="6">
        <f t="shared" si="7"/>
        <v>0</v>
      </c>
      <c r="U28" s="5">
        <f t="shared" si="8"/>
        <v>0</v>
      </c>
    </row>
    <row r="29" spans="1:21" x14ac:dyDescent="0.25">
      <c r="A29" s="10" t="s">
        <v>137</v>
      </c>
      <c r="B29" s="20">
        <f>VLOOKUP($A29,'0.001'!$A$1:$AE$133,13, FALSE)</f>
        <v>0.99928950000000005</v>
      </c>
      <c r="C29" s="21">
        <f>VLOOKUP($A29,'0.001'!$A$1:$AE$133,15, FALSE)</f>
        <v>0.1252828</v>
      </c>
      <c r="D29" s="21">
        <f>VLOOKUP($A29,'0.001'!$A$1:$AE$133,19, FALSE)</f>
        <v>1201.0999999999999</v>
      </c>
      <c r="E29" s="22">
        <f t="shared" si="1"/>
        <v>0</v>
      </c>
      <c r="F29" s="21">
        <f t="shared" si="2"/>
        <v>1</v>
      </c>
      <c r="G29" s="20">
        <f>VLOOKUP($A29,'0.0005'!$A$1:$AE$133,11, FALSE)</f>
        <v>0.99961350000000004</v>
      </c>
      <c r="H29" s="21">
        <f>VLOOKUP($A29,'0.0005'!$A$1:$AE$133,13, FALSE)</f>
        <v>9.2402899999999996E-2</v>
      </c>
      <c r="I29" s="21">
        <f>VLOOKUP($A29,'0.0005'!$A$1:$AE$133,17, FALSE)</f>
        <v>1201.9000000000001</v>
      </c>
      <c r="J29" s="22">
        <f t="shared" si="3"/>
        <v>0</v>
      </c>
      <c r="K29" s="21">
        <f t="shared" si="4"/>
        <v>1</v>
      </c>
      <c r="L29" s="4">
        <f>VLOOKUP($A29,'0.0001'!$A$1:$AE$133,13, FALSE)</f>
        <v>0.99839129999999998</v>
      </c>
      <c r="M29" s="5">
        <f>VLOOKUP($A29,'0.0001'!$A$1:$AE$133,15, FALSE)</f>
        <v>0.18851209999999999</v>
      </c>
      <c r="N29" s="5">
        <f>VLOOKUP($A29,'0.0001'!$A$1:$AE$133,19, FALSE)</f>
        <v>1203.7</v>
      </c>
      <c r="O29" s="6">
        <f t="shared" si="5"/>
        <v>0</v>
      </c>
      <c r="P29" s="5">
        <f t="shared" si="6"/>
        <v>0</v>
      </c>
      <c r="Q29" s="4">
        <f>VLOOKUP($A29,'0.00001'!$A$1:$AE$133,13, FALSE)</f>
        <v>0.99850340000000004</v>
      </c>
      <c r="R29" s="5">
        <f>VLOOKUP($A29,'0.00001'!$A$1:$AE$133,15, FALSE)</f>
        <v>0.18182429999999999</v>
      </c>
      <c r="S29" s="5">
        <f>VLOOKUP($A29,'0.00001'!$A$1:$AE$133,19, FALSE)</f>
        <v>1203.9000000000001</v>
      </c>
      <c r="T29" s="6">
        <f t="shared" si="7"/>
        <v>0</v>
      </c>
      <c r="U29" s="5">
        <f t="shared" si="8"/>
        <v>0</v>
      </c>
    </row>
    <row r="30" spans="1:21" x14ac:dyDescent="0.25">
      <c r="A30" s="10" t="s">
        <v>108</v>
      </c>
      <c r="B30" s="20">
        <f>VLOOKUP($A30,'0.001'!$A$1:$AE$133,13, FALSE)</f>
        <v>1</v>
      </c>
      <c r="C30" s="21">
        <f>VLOOKUP($A30,'0.001'!$A$1:$AE$133,15, FALSE)</f>
        <v>0</v>
      </c>
      <c r="D30" s="21">
        <f>VLOOKUP($A30,'0.001'!$A$1:$AE$133,19, FALSE)</f>
        <v>299.60000000000002</v>
      </c>
      <c r="E30" s="22">
        <f t="shared" si="1"/>
        <v>1</v>
      </c>
      <c r="F30" s="21">
        <f t="shared" si="2"/>
        <v>1</v>
      </c>
      <c r="G30" s="20">
        <f>VLOOKUP($A30,'0.0005'!$A$1:$AE$133,11, FALSE)</f>
        <v>1</v>
      </c>
      <c r="H30" s="21">
        <f>VLOOKUP($A30,'0.0005'!$A$1:$AE$133,13, FALSE)</f>
        <v>0</v>
      </c>
      <c r="I30" s="21">
        <f>VLOOKUP($A30,'0.0005'!$A$1:$AE$133,17, FALSE)</f>
        <v>255.9</v>
      </c>
      <c r="J30" s="22">
        <f t="shared" si="3"/>
        <v>1</v>
      </c>
      <c r="K30" s="21">
        <f t="shared" si="4"/>
        <v>1</v>
      </c>
      <c r="L30" s="4">
        <f>VLOOKUP($A30,'0.0001'!$A$1:$AE$133,13, FALSE)</f>
        <v>0.99560760000000004</v>
      </c>
      <c r="M30" s="5">
        <f>VLOOKUP($A30,'0.0001'!$A$1:$AE$133,15, FALSE)</f>
        <v>5.0783200000000001E-2</v>
      </c>
      <c r="N30" s="5">
        <f>VLOOKUP($A30,'0.0001'!$A$1:$AE$133,19, FALSE)</f>
        <v>1201.0999999999999</v>
      </c>
      <c r="O30" s="6">
        <f t="shared" si="5"/>
        <v>0</v>
      </c>
      <c r="P30" s="5">
        <f t="shared" si="6"/>
        <v>0</v>
      </c>
      <c r="Q30" s="4">
        <f>VLOOKUP($A30,'0.00001'!$A$1:$AE$133,13, FALSE)</f>
        <v>0.99508540000000001</v>
      </c>
      <c r="R30" s="5">
        <f>VLOOKUP($A30,'0.00001'!$A$1:$AE$133,15, FALSE)</f>
        <v>5.3717399999999998E-2</v>
      </c>
      <c r="S30" s="5">
        <f>VLOOKUP($A30,'0.00001'!$A$1:$AE$133,19, FALSE)</f>
        <v>1203.0999999999999</v>
      </c>
      <c r="T30" s="6">
        <f t="shared" si="7"/>
        <v>0</v>
      </c>
      <c r="U30" s="5">
        <f t="shared" si="8"/>
        <v>0</v>
      </c>
    </row>
    <row r="31" spans="1:21" x14ac:dyDescent="0.25">
      <c r="A31" s="10" t="s">
        <v>52</v>
      </c>
      <c r="B31" s="20">
        <f>VLOOKUP($A31,'0.001'!$A$1:$AE$133,13, FALSE)</f>
        <v>1</v>
      </c>
      <c r="C31" s="21">
        <f>VLOOKUP($A31,'0.001'!$A$1:$AE$133,15, FALSE)</f>
        <v>0</v>
      </c>
      <c r="D31" s="21">
        <f>VLOOKUP($A31,'0.001'!$A$1:$AE$133,19, FALSE)</f>
        <v>26.2</v>
      </c>
      <c r="E31" s="22">
        <f t="shared" si="1"/>
        <v>1</v>
      </c>
      <c r="F31" s="21">
        <f t="shared" si="2"/>
        <v>1</v>
      </c>
      <c r="G31" s="20">
        <f>VLOOKUP($A31,'0.0005'!$A$1:$AE$133,11, FALSE)</f>
        <v>1</v>
      </c>
      <c r="H31" s="21">
        <f>VLOOKUP($A31,'0.0005'!$A$1:$AE$133,13, FALSE)</f>
        <v>0</v>
      </c>
      <c r="I31" s="21">
        <f>VLOOKUP($A31,'0.0005'!$A$1:$AE$133,17, FALSE)</f>
        <v>25.4</v>
      </c>
      <c r="J31" s="22">
        <f t="shared" si="3"/>
        <v>1</v>
      </c>
      <c r="K31" s="21">
        <f t="shared" si="4"/>
        <v>1</v>
      </c>
      <c r="L31" s="4">
        <f>VLOOKUP($A31,'0.0001'!$A$1:$AE$133,13, FALSE)</f>
        <v>1</v>
      </c>
      <c r="M31" s="5">
        <f>VLOOKUP($A31,'0.0001'!$A$1:$AE$133,15, FALSE)</f>
        <v>0</v>
      </c>
      <c r="N31" s="5">
        <f>VLOOKUP($A31,'0.0001'!$A$1:$AE$133,19, FALSE)</f>
        <v>30.7</v>
      </c>
      <c r="O31" s="6">
        <f t="shared" si="5"/>
        <v>1</v>
      </c>
      <c r="P31" s="5">
        <f t="shared" si="6"/>
        <v>1</v>
      </c>
      <c r="Q31" s="4">
        <f>VLOOKUP($A31,'0.00001'!$A$1:$AE$133,13, FALSE)</f>
        <v>1</v>
      </c>
      <c r="R31" s="5">
        <f>VLOOKUP($A31,'0.00001'!$A$1:$AE$133,15, FALSE)</f>
        <v>0</v>
      </c>
      <c r="S31" s="5">
        <f>VLOOKUP($A31,'0.00001'!$A$1:$AE$133,19, FALSE)</f>
        <v>23.9</v>
      </c>
      <c r="T31" s="6">
        <f t="shared" si="7"/>
        <v>1</v>
      </c>
      <c r="U31" s="5">
        <f t="shared" si="8"/>
        <v>1</v>
      </c>
    </row>
    <row r="32" spans="1:21" x14ac:dyDescent="0.25">
      <c r="A32" s="10" t="s">
        <v>51</v>
      </c>
      <c r="B32" s="20">
        <f>VLOOKUP($A32,'0.001'!$A$1:$AE$133,13, FALSE)</f>
        <v>0.99998929999999997</v>
      </c>
      <c r="C32" s="21">
        <f>VLOOKUP($A32,'0.001'!$A$1:$AE$133,15, FALSE)</f>
        <v>5.2864000000000001E-3</v>
      </c>
      <c r="D32" s="21">
        <f>VLOOKUP($A32,'0.001'!$A$1:$AE$133,19, FALSE)</f>
        <v>1201.3</v>
      </c>
      <c r="E32" s="22">
        <f t="shared" si="1"/>
        <v>0</v>
      </c>
      <c r="F32" s="21">
        <f t="shared" si="2"/>
        <v>1</v>
      </c>
      <c r="G32" s="20">
        <f>VLOOKUP($A32,'0.0005'!$A$1:$AE$133,11, FALSE)</f>
        <v>0.99998929999999997</v>
      </c>
      <c r="H32" s="21">
        <f>VLOOKUP($A32,'0.0005'!$A$1:$AE$133,13, FALSE)</f>
        <v>5.2864000000000001E-3</v>
      </c>
      <c r="I32" s="21">
        <f>VLOOKUP($A32,'0.0005'!$A$1:$AE$133,17, FALSE)</f>
        <v>1201.0999999999999</v>
      </c>
      <c r="J32" s="22">
        <f t="shared" si="3"/>
        <v>0</v>
      </c>
      <c r="K32" s="21">
        <f t="shared" si="4"/>
        <v>1</v>
      </c>
      <c r="L32" s="4">
        <f>VLOOKUP($A32,'0.0001'!$A$1:$AE$133,13, FALSE)</f>
        <v>1</v>
      </c>
      <c r="M32" s="5">
        <f>VLOOKUP($A32,'0.0001'!$A$1:$AE$133,15, FALSE)</f>
        <v>1.2070000000000001E-4</v>
      </c>
      <c r="N32" s="5">
        <f>VLOOKUP($A32,'0.0001'!$A$1:$AE$133,19, FALSE)</f>
        <v>1200.0999999999999</v>
      </c>
      <c r="O32" s="6">
        <f t="shared" si="5"/>
        <v>0</v>
      </c>
      <c r="P32" s="5">
        <f t="shared" si="6"/>
        <v>1</v>
      </c>
      <c r="Q32" s="4">
        <f>VLOOKUP($A32,'0.00001'!$A$1:$AE$133,13, FALSE)</f>
        <v>1</v>
      </c>
      <c r="R32" s="5">
        <f>VLOOKUP($A32,'0.00001'!$A$1:$AE$133,15, FALSE)</f>
        <v>1.9469999999999999E-4</v>
      </c>
      <c r="S32" s="5">
        <f>VLOOKUP($A32,'0.00001'!$A$1:$AE$133,19, FALSE)</f>
        <v>1200.8</v>
      </c>
      <c r="T32" s="6">
        <f t="shared" si="7"/>
        <v>0</v>
      </c>
      <c r="U32" s="5">
        <f t="shared" si="8"/>
        <v>1</v>
      </c>
    </row>
    <row r="33" spans="1:21" x14ac:dyDescent="0.25">
      <c r="A33" s="10" t="s">
        <v>34</v>
      </c>
      <c r="B33" s="20">
        <f>VLOOKUP($A33,'0.001'!$A$1:$AE$133,13, FALSE)</f>
        <v>1</v>
      </c>
      <c r="C33" s="21">
        <f>VLOOKUP($A33,'0.001'!$A$1:$AE$133,15, FALSE)</f>
        <v>0</v>
      </c>
      <c r="D33" s="21">
        <f>VLOOKUP($A33,'0.001'!$A$1:$AE$133,19, FALSE)</f>
        <v>2.9</v>
      </c>
      <c r="E33" s="22">
        <f t="shared" si="1"/>
        <v>1</v>
      </c>
      <c r="F33" s="21">
        <f t="shared" si="2"/>
        <v>1</v>
      </c>
      <c r="G33" s="20">
        <f>VLOOKUP($A33,'0.0005'!$A$1:$AE$133,11, FALSE)</f>
        <v>1</v>
      </c>
      <c r="H33" s="21">
        <f>VLOOKUP($A33,'0.0005'!$A$1:$AE$133,13, FALSE)</f>
        <v>0</v>
      </c>
      <c r="I33" s="21">
        <f>VLOOKUP($A33,'0.0005'!$A$1:$AE$133,17, FALSE)</f>
        <v>2.6</v>
      </c>
      <c r="J33" s="22">
        <f t="shared" si="3"/>
        <v>1</v>
      </c>
      <c r="K33" s="21">
        <f t="shared" si="4"/>
        <v>1</v>
      </c>
      <c r="L33" s="4">
        <f>VLOOKUP($A33,'0.0001'!$A$1:$AE$133,13, FALSE)</f>
        <v>1</v>
      </c>
      <c r="M33" s="5">
        <f>VLOOKUP($A33,'0.0001'!$A$1:$AE$133,15, FALSE)</f>
        <v>0</v>
      </c>
      <c r="N33" s="5">
        <f>VLOOKUP($A33,'0.0001'!$A$1:$AE$133,19, FALSE)</f>
        <v>3.2</v>
      </c>
      <c r="O33" s="6">
        <f t="shared" si="5"/>
        <v>1</v>
      </c>
      <c r="P33" s="5">
        <f t="shared" si="6"/>
        <v>1</v>
      </c>
      <c r="Q33" s="4">
        <f>VLOOKUP($A33,'0.00001'!$A$1:$AE$133,13, FALSE)</f>
        <v>1</v>
      </c>
      <c r="R33" s="5">
        <f>VLOOKUP($A33,'0.00001'!$A$1:$AE$133,15, FALSE)</f>
        <v>0</v>
      </c>
      <c r="S33" s="5">
        <f>VLOOKUP($A33,'0.00001'!$A$1:$AE$133,19, FALSE)</f>
        <v>4.5</v>
      </c>
      <c r="T33" s="6">
        <f t="shared" si="7"/>
        <v>1</v>
      </c>
      <c r="U33" s="5">
        <f t="shared" si="8"/>
        <v>1</v>
      </c>
    </row>
    <row r="34" spans="1:21" x14ac:dyDescent="0.25">
      <c r="A34" s="10" t="s">
        <v>102</v>
      </c>
      <c r="B34" s="20">
        <f>VLOOKUP($A34,'0.001'!$A$1:$AE$133,13, FALSE)</f>
        <v>1</v>
      </c>
      <c r="C34" s="21">
        <f>VLOOKUP($A34,'0.001'!$A$1:$AE$133,15, FALSE)</f>
        <v>0</v>
      </c>
      <c r="D34" s="21">
        <f>VLOOKUP($A34,'0.001'!$A$1:$AE$133,19, FALSE)</f>
        <v>15.5</v>
      </c>
      <c r="E34" s="22">
        <f t="shared" si="1"/>
        <v>1</v>
      </c>
      <c r="F34" s="21">
        <f t="shared" si="2"/>
        <v>1</v>
      </c>
      <c r="G34" s="20">
        <f>VLOOKUP($A34,'0.0005'!$A$1:$AE$133,11, FALSE)</f>
        <v>1</v>
      </c>
      <c r="H34" s="21">
        <f>VLOOKUP($A34,'0.0005'!$A$1:$AE$133,13, FALSE)</f>
        <v>0</v>
      </c>
      <c r="I34" s="21">
        <f>VLOOKUP($A34,'0.0005'!$A$1:$AE$133,17, FALSE)</f>
        <v>14.7</v>
      </c>
      <c r="J34" s="22">
        <f t="shared" si="3"/>
        <v>1</v>
      </c>
      <c r="K34" s="21">
        <f t="shared" si="4"/>
        <v>1</v>
      </c>
      <c r="L34" s="4">
        <f>VLOOKUP($A34,'0.0001'!$A$1:$AE$133,13, FALSE)</f>
        <v>1</v>
      </c>
      <c r="M34" s="5">
        <f>VLOOKUP($A34,'0.0001'!$A$1:$AE$133,15, FALSE)</f>
        <v>0</v>
      </c>
      <c r="N34" s="5">
        <f>VLOOKUP($A34,'0.0001'!$A$1:$AE$133,19, FALSE)</f>
        <v>16.2</v>
      </c>
      <c r="O34" s="6">
        <f t="shared" si="5"/>
        <v>1</v>
      </c>
      <c r="P34" s="5">
        <f t="shared" si="6"/>
        <v>1</v>
      </c>
      <c r="Q34" s="4">
        <f>VLOOKUP($A34,'0.00001'!$A$1:$AE$133,13, FALSE)</f>
        <v>1</v>
      </c>
      <c r="R34" s="5">
        <f>VLOOKUP($A34,'0.00001'!$A$1:$AE$133,15, FALSE)</f>
        <v>0</v>
      </c>
      <c r="S34" s="5">
        <f>VLOOKUP($A34,'0.00001'!$A$1:$AE$133,19, FALSE)</f>
        <v>15.1</v>
      </c>
      <c r="T34" s="6">
        <f t="shared" si="7"/>
        <v>1</v>
      </c>
      <c r="U34" s="5">
        <f t="shared" si="8"/>
        <v>1</v>
      </c>
    </row>
    <row r="35" spans="1:21" x14ac:dyDescent="0.25">
      <c r="A35" s="10" t="s">
        <v>61</v>
      </c>
      <c r="B35" s="20">
        <f>VLOOKUP($A35,'0.001'!$A$1:$AE$133,13, FALSE)</f>
        <v>1</v>
      </c>
      <c r="C35" s="21">
        <f>VLOOKUP($A35,'0.001'!$A$1:$AE$133,15, FALSE)</f>
        <v>0</v>
      </c>
      <c r="D35" s="21">
        <f>VLOOKUP($A35,'0.001'!$A$1:$AE$133,19, FALSE)</f>
        <v>180.3</v>
      </c>
      <c r="E35" s="22">
        <f t="shared" si="1"/>
        <v>1</v>
      </c>
      <c r="F35" s="21">
        <f t="shared" si="2"/>
        <v>1</v>
      </c>
      <c r="G35" s="20">
        <f>VLOOKUP($A35,'0.0005'!$A$1:$AE$133,11, FALSE)</f>
        <v>0.99997840000000005</v>
      </c>
      <c r="H35" s="21">
        <f>VLOOKUP($A35,'0.0005'!$A$1:$AE$133,13, FALSE)</f>
        <v>1.33521E-2</v>
      </c>
      <c r="I35" s="21">
        <f>VLOOKUP($A35,'0.0005'!$A$1:$AE$133,17, FALSE)</f>
        <v>1200.2</v>
      </c>
      <c r="J35" s="22">
        <f t="shared" si="3"/>
        <v>0</v>
      </c>
      <c r="K35" s="21">
        <f t="shared" si="4"/>
        <v>1</v>
      </c>
      <c r="L35" s="4">
        <f>VLOOKUP($A35,'0.0001'!$A$1:$AE$133,13, FALSE)</f>
        <v>1</v>
      </c>
      <c r="M35" s="5">
        <f>VLOOKUP($A35,'0.0001'!$A$1:$AE$133,15, FALSE)</f>
        <v>0</v>
      </c>
      <c r="N35" s="5">
        <f>VLOOKUP($A35,'0.0001'!$A$1:$AE$133,19, FALSE)</f>
        <v>514.9</v>
      </c>
      <c r="O35" s="6">
        <f t="shared" si="5"/>
        <v>1</v>
      </c>
      <c r="P35" s="5">
        <f t="shared" si="6"/>
        <v>1</v>
      </c>
      <c r="Q35" s="4">
        <f>VLOOKUP($A35,'0.00001'!$A$1:$AE$133,13, FALSE)</f>
        <v>1</v>
      </c>
      <c r="R35" s="5">
        <f>VLOOKUP($A35,'0.00001'!$A$1:$AE$133,15, FALSE)</f>
        <v>0</v>
      </c>
      <c r="S35" s="5">
        <f>VLOOKUP($A35,'0.00001'!$A$1:$AE$133,19, FALSE)</f>
        <v>449.1</v>
      </c>
      <c r="T35" s="6">
        <f t="shared" si="7"/>
        <v>1</v>
      </c>
      <c r="U35" s="5">
        <f t="shared" si="8"/>
        <v>1</v>
      </c>
    </row>
    <row r="36" spans="1:21" x14ac:dyDescent="0.25">
      <c r="A36" s="10" t="s">
        <v>104</v>
      </c>
      <c r="B36" s="20">
        <f>VLOOKUP($A36,'0.001'!$A$1:$AE$133,13, FALSE)</f>
        <v>1</v>
      </c>
      <c r="C36" s="21">
        <f>VLOOKUP($A36,'0.001'!$A$1:$AE$133,15, FALSE)</f>
        <v>5.9999999999999997E-7</v>
      </c>
      <c r="D36" s="21">
        <f>VLOOKUP($A36,'0.001'!$A$1:$AE$133,19, FALSE)</f>
        <v>427.5</v>
      </c>
      <c r="E36" s="22">
        <f t="shared" si="1"/>
        <v>0</v>
      </c>
      <c r="F36" s="21">
        <f t="shared" si="2"/>
        <v>1</v>
      </c>
      <c r="G36" s="20">
        <f>VLOOKUP($A36,'0.0005'!$A$1:$AE$133,11, FALSE)</f>
        <v>1</v>
      </c>
      <c r="H36" s="21">
        <f>VLOOKUP($A36,'0.0005'!$A$1:$AE$133,13, FALSE)</f>
        <v>5.9999999999999997E-7</v>
      </c>
      <c r="I36" s="21">
        <f>VLOOKUP($A36,'0.0005'!$A$1:$AE$133,17, FALSE)</f>
        <v>387.8</v>
      </c>
      <c r="J36" s="22">
        <f t="shared" si="3"/>
        <v>0</v>
      </c>
      <c r="K36" s="21">
        <f t="shared" si="4"/>
        <v>1</v>
      </c>
      <c r="L36" s="4">
        <f>VLOOKUP($A36,'0.0001'!$A$1:$AE$133,13, FALSE)</f>
        <v>0.99814970000000003</v>
      </c>
      <c r="M36" s="5">
        <f>VLOOKUP($A36,'0.0001'!$A$1:$AE$133,15, FALSE)</f>
        <v>6.1652899999999997E-2</v>
      </c>
      <c r="N36" s="5">
        <f>VLOOKUP($A36,'0.0001'!$A$1:$AE$133,19, FALSE)</f>
        <v>1203.3</v>
      </c>
      <c r="O36" s="6">
        <f t="shared" si="5"/>
        <v>0</v>
      </c>
      <c r="P36" s="5">
        <f t="shared" si="6"/>
        <v>0</v>
      </c>
      <c r="Q36" s="4">
        <f>VLOOKUP($A36,'0.00001'!$A$1:$AE$133,13, FALSE)</f>
        <v>0.99949379999999999</v>
      </c>
      <c r="R36" s="5">
        <f>VLOOKUP($A36,'0.00001'!$A$1:$AE$133,15, FALSE)</f>
        <v>3.2247100000000001E-2</v>
      </c>
      <c r="S36" s="5">
        <f>VLOOKUP($A36,'0.00001'!$A$1:$AE$133,19, FALSE)</f>
        <v>1201.8</v>
      </c>
      <c r="T36" s="6">
        <f t="shared" si="7"/>
        <v>0</v>
      </c>
      <c r="U36" s="5">
        <f t="shared" si="8"/>
        <v>1</v>
      </c>
    </row>
    <row r="37" spans="1:21" x14ac:dyDescent="0.25">
      <c r="A37" s="10" t="s">
        <v>39</v>
      </c>
      <c r="B37" s="20">
        <f>VLOOKUP($A37,'0.001'!$A$1:$AE$133,13, FALSE)</f>
        <v>1</v>
      </c>
      <c r="C37" s="21">
        <f>VLOOKUP($A37,'0.001'!$A$1:$AE$133,15, FALSE)</f>
        <v>0</v>
      </c>
      <c r="D37" s="21">
        <f>VLOOKUP($A37,'0.001'!$A$1:$AE$133,19, FALSE)</f>
        <v>2.6</v>
      </c>
      <c r="E37" s="22">
        <f t="shared" si="1"/>
        <v>1</v>
      </c>
      <c r="F37" s="21">
        <f t="shared" si="2"/>
        <v>1</v>
      </c>
      <c r="G37" s="20">
        <f>VLOOKUP($A37,'0.0005'!$A$1:$AE$133,11, FALSE)</f>
        <v>1</v>
      </c>
      <c r="H37" s="21">
        <f>VLOOKUP($A37,'0.0005'!$A$1:$AE$133,13, FALSE)</f>
        <v>0</v>
      </c>
      <c r="I37" s="21">
        <f>VLOOKUP($A37,'0.0005'!$A$1:$AE$133,17, FALSE)</f>
        <v>2.6</v>
      </c>
      <c r="J37" s="22">
        <f t="shared" si="3"/>
        <v>1</v>
      </c>
      <c r="K37" s="21">
        <f t="shared" si="4"/>
        <v>1</v>
      </c>
      <c r="L37" s="4">
        <f>VLOOKUP($A37,'0.0001'!$A$1:$AE$133,13, FALSE)</f>
        <v>1</v>
      </c>
      <c r="M37" s="5">
        <f>VLOOKUP($A37,'0.0001'!$A$1:$AE$133,15, FALSE)</f>
        <v>0</v>
      </c>
      <c r="N37" s="5">
        <f>VLOOKUP($A37,'0.0001'!$A$1:$AE$133,19, FALSE)</f>
        <v>2.6</v>
      </c>
      <c r="O37" s="6">
        <f t="shared" si="5"/>
        <v>1</v>
      </c>
      <c r="P37" s="5">
        <f t="shared" si="6"/>
        <v>1</v>
      </c>
      <c r="Q37" s="4">
        <f>VLOOKUP($A37,'0.00001'!$A$1:$AE$133,13, FALSE)</f>
        <v>1</v>
      </c>
      <c r="R37" s="5">
        <f>VLOOKUP($A37,'0.00001'!$A$1:$AE$133,15, FALSE)</f>
        <v>0</v>
      </c>
      <c r="S37" s="5">
        <f>VLOOKUP($A37,'0.00001'!$A$1:$AE$133,19, FALSE)</f>
        <v>2.9</v>
      </c>
      <c r="T37" s="6">
        <f t="shared" si="7"/>
        <v>1</v>
      </c>
      <c r="U37" s="5">
        <f t="shared" si="8"/>
        <v>1</v>
      </c>
    </row>
    <row r="38" spans="1:21" x14ac:dyDescent="0.25">
      <c r="A38" s="10" t="s">
        <v>53</v>
      </c>
      <c r="B38" s="20">
        <f>VLOOKUP($A38,'0.001'!$A$1:$AE$133,13, FALSE)</f>
        <v>1</v>
      </c>
      <c r="C38" s="21">
        <f>VLOOKUP($A38,'0.001'!$A$1:$AE$133,15, FALSE)</f>
        <v>0</v>
      </c>
      <c r="D38" s="21">
        <f>VLOOKUP($A38,'0.001'!$A$1:$AE$133,19, FALSE)</f>
        <v>15.4</v>
      </c>
      <c r="E38" s="22">
        <f t="shared" si="1"/>
        <v>1</v>
      </c>
      <c r="F38" s="21">
        <f t="shared" si="2"/>
        <v>1</v>
      </c>
      <c r="G38" s="20">
        <f>VLOOKUP($A38,'0.0005'!$A$1:$AE$133,11, FALSE)</f>
        <v>1</v>
      </c>
      <c r="H38" s="21">
        <f>VLOOKUP($A38,'0.0005'!$A$1:$AE$133,13, FALSE)</f>
        <v>0</v>
      </c>
      <c r="I38" s="21">
        <f>VLOOKUP($A38,'0.0005'!$A$1:$AE$133,17, FALSE)</f>
        <v>14.2</v>
      </c>
      <c r="J38" s="22">
        <f t="shared" si="3"/>
        <v>1</v>
      </c>
      <c r="K38" s="21">
        <f t="shared" si="4"/>
        <v>1</v>
      </c>
      <c r="L38" s="4">
        <f>VLOOKUP($A38,'0.0001'!$A$1:$AE$133,13, FALSE)</f>
        <v>1</v>
      </c>
      <c r="M38" s="5">
        <f>VLOOKUP($A38,'0.0001'!$A$1:$AE$133,15, FALSE)</f>
        <v>0</v>
      </c>
      <c r="N38" s="5">
        <f>VLOOKUP($A38,'0.0001'!$A$1:$AE$133,19, FALSE)</f>
        <v>15.3</v>
      </c>
      <c r="O38" s="6">
        <f t="shared" si="5"/>
        <v>1</v>
      </c>
      <c r="P38" s="5">
        <f t="shared" si="6"/>
        <v>1</v>
      </c>
      <c r="Q38" s="4">
        <f>VLOOKUP($A38,'0.00001'!$A$1:$AE$133,13, FALSE)</f>
        <v>1</v>
      </c>
      <c r="R38" s="5">
        <f>VLOOKUP($A38,'0.00001'!$A$1:$AE$133,15, FALSE)</f>
        <v>0</v>
      </c>
      <c r="S38" s="5">
        <f>VLOOKUP($A38,'0.00001'!$A$1:$AE$133,19, FALSE)</f>
        <v>14.8</v>
      </c>
      <c r="T38" s="6">
        <f t="shared" si="7"/>
        <v>1</v>
      </c>
      <c r="U38" s="5">
        <f t="shared" si="8"/>
        <v>1</v>
      </c>
    </row>
    <row r="39" spans="1:21" x14ac:dyDescent="0.25">
      <c r="A39" s="10" t="s">
        <v>99</v>
      </c>
      <c r="B39" s="20">
        <f>VLOOKUP($A39,'0.001'!$A$1:$AE$133,13, FALSE)</f>
        <v>1</v>
      </c>
      <c r="C39" s="21">
        <f>VLOOKUP($A39,'0.001'!$A$1:$AE$133,15, FALSE)</f>
        <v>0</v>
      </c>
      <c r="D39" s="21">
        <f>VLOOKUP($A39,'0.001'!$A$1:$AE$133,19, FALSE)</f>
        <v>14.8</v>
      </c>
      <c r="E39" s="22">
        <f t="shared" si="1"/>
        <v>1</v>
      </c>
      <c r="F39" s="21">
        <f t="shared" si="2"/>
        <v>1</v>
      </c>
      <c r="G39" s="20">
        <f>VLOOKUP($A39,'0.0005'!$A$1:$AE$133,11, FALSE)</f>
        <v>1</v>
      </c>
      <c r="H39" s="21">
        <f>VLOOKUP($A39,'0.0005'!$A$1:$AE$133,13, FALSE)</f>
        <v>0</v>
      </c>
      <c r="I39" s="21">
        <f>VLOOKUP($A39,'0.0005'!$A$1:$AE$133,17, FALSE)</f>
        <v>14.2</v>
      </c>
      <c r="J39" s="22">
        <f t="shared" si="3"/>
        <v>1</v>
      </c>
      <c r="K39" s="21">
        <f t="shared" si="4"/>
        <v>1</v>
      </c>
      <c r="L39" s="4">
        <f>VLOOKUP($A39,'0.0001'!$A$1:$AE$133,13, FALSE)</f>
        <v>1</v>
      </c>
      <c r="M39" s="5">
        <f>VLOOKUP($A39,'0.0001'!$A$1:$AE$133,15, FALSE)</f>
        <v>0</v>
      </c>
      <c r="N39" s="5">
        <f>VLOOKUP($A39,'0.0001'!$A$1:$AE$133,19, FALSE)</f>
        <v>14.5</v>
      </c>
      <c r="O39" s="6">
        <f t="shared" si="5"/>
        <v>1</v>
      </c>
      <c r="P39" s="5">
        <f t="shared" si="6"/>
        <v>1</v>
      </c>
      <c r="Q39" s="4">
        <f>VLOOKUP($A39,'0.00001'!$A$1:$AE$133,13, FALSE)</f>
        <v>1</v>
      </c>
      <c r="R39" s="5">
        <f>VLOOKUP($A39,'0.00001'!$A$1:$AE$133,15, FALSE)</f>
        <v>0</v>
      </c>
      <c r="S39" s="5">
        <f>VLOOKUP($A39,'0.00001'!$A$1:$AE$133,19, FALSE)</f>
        <v>17.100000000000001</v>
      </c>
      <c r="T39" s="6">
        <f t="shared" si="7"/>
        <v>1</v>
      </c>
      <c r="U39" s="5">
        <f t="shared" si="8"/>
        <v>1</v>
      </c>
    </row>
    <row r="40" spans="1:21" x14ac:dyDescent="0.25">
      <c r="A40" s="10" t="s">
        <v>144</v>
      </c>
      <c r="B40" s="20">
        <f>VLOOKUP($A40,'0.001'!$A$1:$AE$133,13, FALSE)</f>
        <v>0.93131580000000003</v>
      </c>
      <c r="C40" s="21">
        <f>VLOOKUP($A40,'0.001'!$A$1:$AE$133,15, FALSE)</f>
        <v>0.17117540000000001</v>
      </c>
      <c r="D40" s="21">
        <f>VLOOKUP($A40,'0.001'!$A$1:$AE$133,19, FALSE)</f>
        <v>1200.5999999999999</v>
      </c>
      <c r="E40" s="22">
        <f t="shared" si="1"/>
        <v>0</v>
      </c>
      <c r="F40" s="21">
        <f t="shared" si="2"/>
        <v>0</v>
      </c>
      <c r="G40" s="20">
        <f>VLOOKUP($A40,'0.0005'!$A$1:$AE$133,11, FALSE)</f>
        <v>0.93918349999999995</v>
      </c>
      <c r="H40" s="21">
        <f>VLOOKUP($A40,'0.0005'!$A$1:$AE$133,13, FALSE)</f>
        <v>0.1610733</v>
      </c>
      <c r="I40" s="21">
        <f>VLOOKUP($A40,'0.0005'!$A$1:$AE$133,17, FALSE)</f>
        <v>1201.4000000000001</v>
      </c>
      <c r="J40" s="22">
        <f t="shared" si="3"/>
        <v>0</v>
      </c>
      <c r="K40" s="21">
        <f t="shared" si="4"/>
        <v>0</v>
      </c>
      <c r="L40" s="4">
        <f>VLOOKUP($A40,'0.0001'!$A$1:$AE$133,13, FALSE)</f>
        <v>0.94627070000000002</v>
      </c>
      <c r="M40" s="5">
        <f>VLOOKUP($A40,'0.0001'!$A$1:$AE$133,15, FALSE)</f>
        <v>0.15139749999999999</v>
      </c>
      <c r="N40" s="5">
        <f>VLOOKUP($A40,'0.0001'!$A$1:$AE$133,19, FALSE)</f>
        <v>1201.5999999999999</v>
      </c>
      <c r="O40" s="6">
        <f t="shared" si="5"/>
        <v>0</v>
      </c>
      <c r="P40" s="5">
        <f t="shared" si="6"/>
        <v>0</v>
      </c>
      <c r="Q40" s="4">
        <f>VLOOKUP($A40,'0.00001'!$A$1:$AE$133,13, FALSE)</f>
        <v>0.94773770000000002</v>
      </c>
      <c r="R40" s="5">
        <f>VLOOKUP($A40,'0.00001'!$A$1:$AE$133,15, FALSE)</f>
        <v>0.14931630000000001</v>
      </c>
      <c r="S40" s="5">
        <f>VLOOKUP($A40,'0.00001'!$A$1:$AE$133,19, FALSE)</f>
        <v>1200.7</v>
      </c>
      <c r="T40" s="6">
        <f t="shared" si="7"/>
        <v>0</v>
      </c>
      <c r="U40" s="5">
        <f t="shared" si="8"/>
        <v>0</v>
      </c>
    </row>
    <row r="41" spans="1:21" x14ac:dyDescent="0.25">
      <c r="A41" s="10" t="s">
        <v>125</v>
      </c>
      <c r="B41" s="20">
        <f>VLOOKUP($A41,'0.001'!$A$1:$AE$133,13, FALSE)</f>
        <v>0.99974510000000005</v>
      </c>
      <c r="C41" s="21">
        <f>VLOOKUP($A41,'0.001'!$A$1:$AE$133,15, FALSE)</f>
        <v>4.8088899999999997E-2</v>
      </c>
      <c r="D41" s="21">
        <f>VLOOKUP($A41,'0.001'!$A$1:$AE$133,19, FALSE)</f>
        <v>1201.3</v>
      </c>
      <c r="E41" s="22">
        <f t="shared" si="1"/>
        <v>0</v>
      </c>
      <c r="F41" s="21">
        <f t="shared" si="2"/>
        <v>1</v>
      </c>
      <c r="G41" s="20">
        <f>VLOOKUP($A41,'0.0005'!$A$1:$AE$133,11, FALSE)</f>
        <v>0.99992389999999998</v>
      </c>
      <c r="H41" s="21">
        <f>VLOOKUP($A41,'0.0005'!$A$1:$AE$133,13, FALSE)</f>
        <v>2.6272199999999999E-2</v>
      </c>
      <c r="I41" s="21">
        <f>VLOOKUP($A41,'0.0005'!$A$1:$AE$133,17, FALSE)</f>
        <v>1200.5999999999999</v>
      </c>
      <c r="J41" s="22">
        <f t="shared" si="3"/>
        <v>0</v>
      </c>
      <c r="K41" s="21">
        <f t="shared" si="4"/>
        <v>1</v>
      </c>
      <c r="L41" s="4">
        <f>VLOOKUP($A41,'0.0001'!$A$1:$AE$133,13, FALSE)</f>
        <v>0.99954379999999998</v>
      </c>
      <c r="M41" s="5">
        <f>VLOOKUP($A41,'0.0001'!$A$1:$AE$133,15, FALSE)</f>
        <v>6.4332E-2</v>
      </c>
      <c r="N41" s="5">
        <f>VLOOKUP($A41,'0.0001'!$A$1:$AE$133,19, FALSE)</f>
        <v>1200.5</v>
      </c>
      <c r="O41" s="6">
        <f t="shared" si="5"/>
        <v>0</v>
      </c>
      <c r="P41" s="5">
        <f t="shared" si="6"/>
        <v>1</v>
      </c>
      <c r="Q41" s="4">
        <f>VLOOKUP($A41,'0.00001'!$A$1:$AE$133,13, FALSE)</f>
        <v>0.99949779999999999</v>
      </c>
      <c r="R41" s="5">
        <f>VLOOKUP($A41,'0.00001'!$A$1:$AE$133,15, FALSE)</f>
        <v>6.7491800000000005E-2</v>
      </c>
      <c r="S41" s="5">
        <f>VLOOKUP($A41,'0.00001'!$A$1:$AE$133,19, FALSE)</f>
        <v>1203</v>
      </c>
      <c r="T41" s="6">
        <f t="shared" si="7"/>
        <v>0</v>
      </c>
      <c r="U41" s="5">
        <f t="shared" si="8"/>
        <v>1</v>
      </c>
    </row>
    <row r="42" spans="1:21" x14ac:dyDescent="0.25">
      <c r="A42" s="10" t="s">
        <v>100</v>
      </c>
      <c r="B42" s="20">
        <f>VLOOKUP($A42,'0.001'!$A$1:$AE$133,13, FALSE)</f>
        <v>1</v>
      </c>
      <c r="C42" s="21">
        <f>VLOOKUP($A42,'0.001'!$A$1:$AE$133,15, FALSE)</f>
        <v>0</v>
      </c>
      <c r="D42" s="21">
        <f>VLOOKUP($A42,'0.001'!$A$1:$AE$133,19, FALSE)</f>
        <v>15.6</v>
      </c>
      <c r="E42" s="22">
        <f t="shared" si="1"/>
        <v>1</v>
      </c>
      <c r="F42" s="21">
        <f t="shared" si="2"/>
        <v>1</v>
      </c>
      <c r="G42" s="20">
        <f>VLOOKUP($A42,'0.0005'!$A$1:$AE$133,11, FALSE)</f>
        <v>1</v>
      </c>
      <c r="H42" s="21">
        <f>VLOOKUP($A42,'0.0005'!$A$1:$AE$133,13, FALSE)</f>
        <v>0</v>
      </c>
      <c r="I42" s="21">
        <f>VLOOKUP($A42,'0.0005'!$A$1:$AE$133,17, FALSE)</f>
        <v>14.3</v>
      </c>
      <c r="J42" s="22">
        <f t="shared" si="3"/>
        <v>1</v>
      </c>
      <c r="K42" s="21">
        <f t="shared" si="4"/>
        <v>1</v>
      </c>
      <c r="L42" s="4">
        <f>VLOOKUP($A42,'0.0001'!$A$1:$AE$133,13, FALSE)</f>
        <v>1</v>
      </c>
      <c r="M42" s="5">
        <f>VLOOKUP($A42,'0.0001'!$A$1:$AE$133,15, FALSE)</f>
        <v>0</v>
      </c>
      <c r="N42" s="5">
        <f>VLOOKUP($A42,'0.0001'!$A$1:$AE$133,19, FALSE)</f>
        <v>17.8</v>
      </c>
      <c r="O42" s="6">
        <f t="shared" si="5"/>
        <v>1</v>
      </c>
      <c r="P42" s="5">
        <f t="shared" si="6"/>
        <v>1</v>
      </c>
      <c r="Q42" s="4">
        <f>VLOOKUP($A42,'0.00001'!$A$1:$AE$133,13, FALSE)</f>
        <v>1</v>
      </c>
      <c r="R42" s="5">
        <f>VLOOKUP($A42,'0.00001'!$A$1:$AE$133,15, FALSE)</f>
        <v>0</v>
      </c>
      <c r="S42" s="5">
        <f>VLOOKUP($A42,'0.00001'!$A$1:$AE$133,19, FALSE)</f>
        <v>15</v>
      </c>
      <c r="T42" s="6">
        <f t="shared" si="7"/>
        <v>1</v>
      </c>
      <c r="U42" s="5">
        <f t="shared" si="8"/>
        <v>1</v>
      </c>
    </row>
    <row r="43" spans="1:21" x14ac:dyDescent="0.25">
      <c r="A43" s="10" t="s">
        <v>72</v>
      </c>
      <c r="B43" s="20">
        <f>VLOOKUP($A43,'0.001'!$A$1:$AE$133,13, FALSE)</f>
        <v>1</v>
      </c>
      <c r="C43" s="21">
        <f>VLOOKUP($A43,'0.001'!$A$1:$AE$133,15, FALSE)</f>
        <v>0</v>
      </c>
      <c r="D43" s="21">
        <f>VLOOKUP($A43,'0.001'!$A$1:$AE$133,19, FALSE)</f>
        <v>6.4</v>
      </c>
      <c r="E43" s="22">
        <f t="shared" si="1"/>
        <v>1</v>
      </c>
      <c r="F43" s="21">
        <f t="shared" si="2"/>
        <v>1</v>
      </c>
      <c r="G43" s="20">
        <f>VLOOKUP($A43,'0.0005'!$A$1:$AE$133,11, FALSE)</f>
        <v>1</v>
      </c>
      <c r="H43" s="21">
        <f>VLOOKUP($A43,'0.0005'!$A$1:$AE$133,13, FALSE)</f>
        <v>0</v>
      </c>
      <c r="I43" s="21">
        <f>VLOOKUP($A43,'0.0005'!$A$1:$AE$133,17, FALSE)</f>
        <v>6.1</v>
      </c>
      <c r="J43" s="22">
        <f t="shared" si="3"/>
        <v>1</v>
      </c>
      <c r="K43" s="21">
        <f t="shared" si="4"/>
        <v>1</v>
      </c>
      <c r="L43" s="4">
        <f>VLOOKUP($A43,'0.0001'!$A$1:$AE$133,13, FALSE)</f>
        <v>1</v>
      </c>
      <c r="M43" s="5">
        <f>VLOOKUP($A43,'0.0001'!$A$1:$AE$133,15, FALSE)</f>
        <v>0</v>
      </c>
      <c r="N43" s="5">
        <f>VLOOKUP($A43,'0.0001'!$A$1:$AE$133,19, FALSE)</f>
        <v>7.7</v>
      </c>
      <c r="O43" s="6">
        <f t="shared" si="5"/>
        <v>1</v>
      </c>
      <c r="P43" s="5">
        <f t="shared" si="6"/>
        <v>1</v>
      </c>
      <c r="Q43" s="4">
        <f>VLOOKUP($A43,'0.00001'!$A$1:$AE$133,13, FALSE)</f>
        <v>1</v>
      </c>
      <c r="R43" s="5">
        <f>VLOOKUP($A43,'0.00001'!$A$1:$AE$133,15, FALSE)</f>
        <v>0</v>
      </c>
      <c r="S43" s="5">
        <f>VLOOKUP($A43,'0.00001'!$A$1:$AE$133,19, FALSE)</f>
        <v>5.9</v>
      </c>
      <c r="T43" s="6">
        <f t="shared" si="7"/>
        <v>1</v>
      </c>
      <c r="U43" s="5">
        <f t="shared" si="8"/>
        <v>1</v>
      </c>
    </row>
    <row r="44" spans="1:21" x14ac:dyDescent="0.25">
      <c r="A44" s="10" t="s">
        <v>90</v>
      </c>
      <c r="B44" s="20">
        <f>VLOOKUP($A44,'0.001'!$A$1:$AE$133,13, FALSE)</f>
        <v>1</v>
      </c>
      <c r="C44" s="21">
        <f>VLOOKUP($A44,'0.001'!$A$1:$AE$133,15, FALSE)</f>
        <v>0</v>
      </c>
      <c r="D44" s="21">
        <f>VLOOKUP($A44,'0.001'!$A$1:$AE$133,19, FALSE)</f>
        <v>28.1</v>
      </c>
      <c r="E44" s="22">
        <f t="shared" si="1"/>
        <v>1</v>
      </c>
      <c r="F44" s="21">
        <f t="shared" si="2"/>
        <v>1</v>
      </c>
      <c r="G44" s="20">
        <f>VLOOKUP($A44,'0.0005'!$A$1:$AE$133,11, FALSE)</f>
        <v>1</v>
      </c>
      <c r="H44" s="21">
        <f>VLOOKUP($A44,'0.0005'!$A$1:$AE$133,13, FALSE)</f>
        <v>0</v>
      </c>
      <c r="I44" s="21">
        <f>VLOOKUP($A44,'0.0005'!$A$1:$AE$133,17, FALSE)</f>
        <v>27.2</v>
      </c>
      <c r="J44" s="22">
        <f t="shared" si="3"/>
        <v>1</v>
      </c>
      <c r="K44" s="21">
        <f t="shared" si="4"/>
        <v>1</v>
      </c>
      <c r="L44" s="4">
        <f>VLOOKUP($A44,'0.0001'!$A$1:$AE$133,13, FALSE)</f>
        <v>1</v>
      </c>
      <c r="M44" s="5">
        <f>VLOOKUP($A44,'0.0001'!$A$1:$AE$133,15, FALSE)</f>
        <v>0</v>
      </c>
      <c r="N44" s="5">
        <f>VLOOKUP($A44,'0.0001'!$A$1:$AE$133,19, FALSE)</f>
        <v>31.9</v>
      </c>
      <c r="O44" s="6">
        <f t="shared" si="5"/>
        <v>1</v>
      </c>
      <c r="P44" s="5">
        <f t="shared" si="6"/>
        <v>1</v>
      </c>
      <c r="Q44" s="4">
        <f>VLOOKUP($A44,'0.00001'!$A$1:$AE$133,13, FALSE)</f>
        <v>1</v>
      </c>
      <c r="R44" s="5">
        <f>VLOOKUP($A44,'0.00001'!$A$1:$AE$133,15, FALSE)</f>
        <v>0</v>
      </c>
      <c r="S44" s="5">
        <f>VLOOKUP($A44,'0.00001'!$A$1:$AE$133,19, FALSE)</f>
        <v>27.2</v>
      </c>
      <c r="T44" s="6">
        <f t="shared" si="7"/>
        <v>1</v>
      </c>
      <c r="U44" s="5">
        <f t="shared" si="8"/>
        <v>1</v>
      </c>
    </row>
    <row r="45" spans="1:21" x14ac:dyDescent="0.25">
      <c r="A45" s="10" t="s">
        <v>129</v>
      </c>
      <c r="B45" s="20">
        <f>VLOOKUP($A45,'0.001'!$A$1:$AE$133,13, FALSE)</f>
        <v>1</v>
      </c>
      <c r="C45" s="21">
        <f>VLOOKUP($A45,'0.001'!$A$1:$AE$133,15, FALSE)</f>
        <v>0</v>
      </c>
      <c r="D45" s="21">
        <f>VLOOKUP($A45,'0.001'!$A$1:$AE$133,19, FALSE)</f>
        <v>30.5</v>
      </c>
      <c r="E45" s="22">
        <f t="shared" si="1"/>
        <v>1</v>
      </c>
      <c r="F45" s="21">
        <f t="shared" si="2"/>
        <v>1</v>
      </c>
      <c r="G45" s="20">
        <f>VLOOKUP($A45,'0.0005'!$A$1:$AE$133,11, FALSE)</f>
        <v>1</v>
      </c>
      <c r="H45" s="21">
        <f>VLOOKUP($A45,'0.0005'!$A$1:$AE$133,13, FALSE)</f>
        <v>0</v>
      </c>
      <c r="I45" s="21">
        <f>VLOOKUP($A45,'0.0005'!$A$1:$AE$133,17, FALSE)</f>
        <v>28.7</v>
      </c>
      <c r="J45" s="22">
        <f t="shared" si="3"/>
        <v>1</v>
      </c>
      <c r="K45" s="21">
        <f t="shared" si="4"/>
        <v>1</v>
      </c>
      <c r="L45" s="4">
        <f>VLOOKUP($A45,'0.0001'!$A$1:$AE$133,13, FALSE)</f>
        <v>1</v>
      </c>
      <c r="M45" s="5">
        <f>VLOOKUP($A45,'0.0001'!$A$1:$AE$133,15, FALSE)</f>
        <v>0</v>
      </c>
      <c r="N45" s="5">
        <f>VLOOKUP($A45,'0.0001'!$A$1:$AE$133,19, FALSE)</f>
        <v>34.9</v>
      </c>
      <c r="O45" s="6">
        <f t="shared" si="5"/>
        <v>1</v>
      </c>
      <c r="P45" s="5">
        <f t="shared" si="6"/>
        <v>1</v>
      </c>
      <c r="Q45" s="4">
        <f>VLOOKUP($A45,'0.00001'!$A$1:$AE$133,13, FALSE)</f>
        <v>1</v>
      </c>
      <c r="R45" s="5">
        <f>VLOOKUP($A45,'0.00001'!$A$1:$AE$133,15, FALSE)</f>
        <v>0</v>
      </c>
      <c r="S45" s="5">
        <f>VLOOKUP($A45,'0.00001'!$A$1:$AE$133,19, FALSE)</f>
        <v>28.9</v>
      </c>
      <c r="T45" s="6">
        <f t="shared" si="7"/>
        <v>1</v>
      </c>
      <c r="U45" s="5">
        <f t="shared" si="8"/>
        <v>1</v>
      </c>
    </row>
    <row r="46" spans="1:21" x14ac:dyDescent="0.25">
      <c r="A46" s="10" t="s">
        <v>54</v>
      </c>
      <c r="B46" s="20">
        <f>VLOOKUP($A46,'0.001'!$A$1:$AE$133,13, FALSE)</f>
        <v>1</v>
      </c>
      <c r="C46" s="21">
        <f>VLOOKUP($A46,'0.001'!$A$1:$AE$133,15, FALSE)</f>
        <v>0</v>
      </c>
      <c r="D46" s="21">
        <f>VLOOKUP($A46,'0.001'!$A$1:$AE$133,19, FALSE)</f>
        <v>15.7</v>
      </c>
      <c r="E46" s="22">
        <f t="shared" si="1"/>
        <v>1</v>
      </c>
      <c r="F46" s="21">
        <f t="shared" si="2"/>
        <v>1</v>
      </c>
      <c r="G46" s="20">
        <f>VLOOKUP($A46,'0.0005'!$A$1:$AE$133,11, FALSE)</f>
        <v>1</v>
      </c>
      <c r="H46" s="21">
        <f>VLOOKUP($A46,'0.0005'!$A$1:$AE$133,13, FALSE)</f>
        <v>0</v>
      </c>
      <c r="I46" s="21">
        <f>VLOOKUP($A46,'0.0005'!$A$1:$AE$133,17, FALSE)</f>
        <v>14.6</v>
      </c>
      <c r="J46" s="22">
        <f t="shared" si="3"/>
        <v>1</v>
      </c>
      <c r="K46" s="21">
        <f t="shared" si="4"/>
        <v>1</v>
      </c>
      <c r="L46" s="4">
        <f>VLOOKUP($A46,'0.0001'!$A$1:$AE$133,13, FALSE)</f>
        <v>1</v>
      </c>
      <c r="M46" s="5">
        <f>VLOOKUP($A46,'0.0001'!$A$1:$AE$133,15, FALSE)</f>
        <v>0</v>
      </c>
      <c r="N46" s="5">
        <f>VLOOKUP($A46,'0.0001'!$A$1:$AE$133,19, FALSE)</f>
        <v>17.100000000000001</v>
      </c>
      <c r="O46" s="6">
        <f t="shared" si="5"/>
        <v>1</v>
      </c>
      <c r="P46" s="5">
        <f t="shared" si="6"/>
        <v>1</v>
      </c>
      <c r="Q46" s="4">
        <f>VLOOKUP($A46,'0.00001'!$A$1:$AE$133,13, FALSE)</f>
        <v>1</v>
      </c>
      <c r="R46" s="5">
        <f>VLOOKUP($A46,'0.00001'!$A$1:$AE$133,15, FALSE)</f>
        <v>0</v>
      </c>
      <c r="S46" s="5">
        <f>VLOOKUP($A46,'0.00001'!$A$1:$AE$133,19, FALSE)</f>
        <v>23.1</v>
      </c>
      <c r="T46" s="6">
        <f t="shared" si="7"/>
        <v>1</v>
      </c>
      <c r="U46" s="5">
        <f t="shared" si="8"/>
        <v>1</v>
      </c>
    </row>
    <row r="47" spans="1:21" x14ac:dyDescent="0.25">
      <c r="A47" s="10" t="s">
        <v>82</v>
      </c>
      <c r="B47" s="20">
        <f>VLOOKUP($A47,'0.001'!$A$1:$AE$133,13, FALSE)</f>
        <v>1</v>
      </c>
      <c r="C47" s="21">
        <f>VLOOKUP($A47,'0.001'!$A$1:$AE$133,15, FALSE)</f>
        <v>1.26386E-2</v>
      </c>
      <c r="D47" s="21">
        <f>VLOOKUP($A47,'0.001'!$A$1:$AE$133,19, FALSE)</f>
        <v>1200.0999999999999</v>
      </c>
      <c r="E47" s="22">
        <f t="shared" si="1"/>
        <v>0</v>
      </c>
      <c r="F47" s="21">
        <f t="shared" si="2"/>
        <v>1</v>
      </c>
      <c r="G47" s="20">
        <f>VLOOKUP($A47,'0.0005'!$A$1:$AE$133,11, FALSE)</f>
        <v>1</v>
      </c>
      <c r="H47" s="21">
        <f>VLOOKUP($A47,'0.0005'!$A$1:$AE$133,13, FALSE)</f>
        <v>1.2439E-3</v>
      </c>
      <c r="I47" s="21">
        <f>VLOOKUP($A47,'0.0005'!$A$1:$AE$133,17, FALSE)</f>
        <v>1200.2</v>
      </c>
      <c r="J47" s="22">
        <f t="shared" si="3"/>
        <v>0</v>
      </c>
      <c r="K47" s="21">
        <f t="shared" si="4"/>
        <v>1</v>
      </c>
      <c r="L47" s="4">
        <f>VLOOKUP($A47,'0.0001'!$A$1:$AE$133,13, FALSE)</f>
        <v>1</v>
      </c>
      <c r="M47" s="5">
        <f>VLOOKUP($A47,'0.0001'!$A$1:$AE$133,15, FALSE)</f>
        <v>5.0619000000000003E-3</v>
      </c>
      <c r="N47" s="5">
        <f>VLOOKUP($A47,'0.0001'!$A$1:$AE$133,19, FALSE)</f>
        <v>1200.5999999999999</v>
      </c>
      <c r="O47" s="6">
        <f t="shared" si="5"/>
        <v>0</v>
      </c>
      <c r="P47" s="5">
        <f t="shared" si="6"/>
        <v>1</v>
      </c>
      <c r="Q47" s="4">
        <f>VLOOKUP($A47,'0.00001'!$A$1:$AE$133,13, FALSE)</f>
        <v>1</v>
      </c>
      <c r="R47" s="5">
        <f>VLOOKUP($A47,'0.00001'!$A$1:$AE$133,15, FALSE)</f>
        <v>1.2439E-3</v>
      </c>
      <c r="S47" s="5">
        <f>VLOOKUP($A47,'0.00001'!$A$1:$AE$133,19, FALSE)</f>
        <v>1201.5</v>
      </c>
      <c r="T47" s="6">
        <f t="shared" si="7"/>
        <v>0</v>
      </c>
      <c r="U47" s="5">
        <f t="shared" si="8"/>
        <v>1</v>
      </c>
    </row>
    <row r="48" spans="1:21" x14ac:dyDescent="0.25">
      <c r="A48" s="10" t="s">
        <v>105</v>
      </c>
      <c r="B48" s="20">
        <f>VLOOKUP($A48,'0.001'!$A$1:$AE$133,13, FALSE)</f>
        <v>1</v>
      </c>
      <c r="C48" s="21">
        <f>VLOOKUP($A48,'0.001'!$A$1:$AE$133,15, FALSE)</f>
        <v>0</v>
      </c>
      <c r="D48" s="21">
        <f>VLOOKUP($A48,'0.001'!$A$1:$AE$133,19, FALSE)</f>
        <v>366.5</v>
      </c>
      <c r="E48" s="22">
        <f t="shared" si="1"/>
        <v>1</v>
      </c>
      <c r="F48" s="21">
        <f t="shared" si="2"/>
        <v>1</v>
      </c>
      <c r="G48" s="20">
        <f>VLOOKUP($A48,'0.0005'!$A$1:$AE$133,11, FALSE)</f>
        <v>1</v>
      </c>
      <c r="H48" s="21">
        <f>VLOOKUP($A48,'0.0005'!$A$1:$AE$133,13, FALSE)</f>
        <v>0</v>
      </c>
      <c r="I48" s="21">
        <f>VLOOKUP($A48,'0.0005'!$A$1:$AE$133,17, FALSE)</f>
        <v>349.1</v>
      </c>
      <c r="J48" s="22">
        <f t="shared" si="3"/>
        <v>1</v>
      </c>
      <c r="K48" s="21">
        <f t="shared" si="4"/>
        <v>1</v>
      </c>
      <c r="L48" s="4">
        <f>VLOOKUP($A48,'0.0001'!$A$1:$AE$133,13, FALSE)</f>
        <v>1</v>
      </c>
      <c r="M48" s="5">
        <f>VLOOKUP($A48,'0.0001'!$A$1:$AE$133,15, FALSE)</f>
        <v>0</v>
      </c>
      <c r="N48" s="5">
        <f>VLOOKUP($A48,'0.0001'!$A$1:$AE$133,19, FALSE)</f>
        <v>1161.5</v>
      </c>
      <c r="O48" s="6">
        <f t="shared" si="5"/>
        <v>1</v>
      </c>
      <c r="P48" s="5">
        <f t="shared" si="6"/>
        <v>1</v>
      </c>
      <c r="Q48" s="4">
        <f>VLOOKUP($A48,'0.00001'!$A$1:$AE$133,13, FALSE)</f>
        <v>0.93027610000000005</v>
      </c>
      <c r="R48" s="5">
        <f>VLOOKUP($A48,'0.00001'!$A$1:$AE$133,15, FALSE)</f>
        <v>0.51922360000000001</v>
      </c>
      <c r="S48" s="5">
        <f>VLOOKUP($A48,'0.00001'!$A$1:$AE$133,19, FALSE)</f>
        <v>1201.7</v>
      </c>
      <c r="T48" s="6">
        <f t="shared" si="7"/>
        <v>0</v>
      </c>
      <c r="U48" s="5">
        <f t="shared" si="8"/>
        <v>0</v>
      </c>
    </row>
    <row r="49" spans="1:21" x14ac:dyDescent="0.25">
      <c r="A49" s="10" t="s">
        <v>44</v>
      </c>
      <c r="B49" s="20">
        <f>VLOOKUP($A49,'0.001'!$A$1:$AE$133,13, FALSE)</f>
        <v>0.99188299999999996</v>
      </c>
      <c r="C49" s="21">
        <f>VLOOKUP($A49,'0.001'!$A$1:$AE$133,15, FALSE)</f>
        <v>3.8409999999999998E-3</v>
      </c>
      <c r="D49" s="21">
        <f>VLOOKUP($A49,'0.001'!$A$1:$AE$133,19, FALSE)</f>
        <v>1200.4000000000001</v>
      </c>
      <c r="E49" s="22">
        <f t="shared" si="1"/>
        <v>0</v>
      </c>
      <c r="F49" s="21">
        <f t="shared" si="2"/>
        <v>0</v>
      </c>
      <c r="G49" s="20">
        <f>VLOOKUP($A49,'0.0005'!$A$1:$AE$133,11, FALSE)</f>
        <v>0.99344299999999996</v>
      </c>
      <c r="H49" s="21">
        <f>VLOOKUP($A49,'0.0005'!$A$1:$AE$133,13, FALSE)</f>
        <v>3.4521999999999999E-3</v>
      </c>
      <c r="I49" s="21">
        <f>VLOOKUP($A49,'0.0005'!$A$1:$AE$133,17, FALSE)</f>
        <v>1201</v>
      </c>
      <c r="J49" s="22">
        <f t="shared" si="3"/>
        <v>0</v>
      </c>
      <c r="K49" s="21">
        <f t="shared" si="4"/>
        <v>0</v>
      </c>
      <c r="L49" s="4">
        <f>VLOOKUP($A49,'0.0001'!$A$1:$AE$133,13, FALSE)</f>
        <v>0.9970424</v>
      </c>
      <c r="M49" s="5">
        <f>VLOOKUP($A49,'0.0001'!$A$1:$AE$133,15, FALSE)</f>
        <v>2.3186000000000001E-3</v>
      </c>
      <c r="N49" s="5">
        <f>VLOOKUP($A49,'0.0001'!$A$1:$AE$133,19, FALSE)</f>
        <v>1202.5999999999999</v>
      </c>
      <c r="O49" s="6">
        <f t="shared" si="5"/>
        <v>0</v>
      </c>
      <c r="P49" s="5">
        <f t="shared" si="6"/>
        <v>0</v>
      </c>
      <c r="Q49" s="4">
        <f>VLOOKUP($A49,'0.00001'!$A$1:$AE$133,13, FALSE)</f>
        <v>0.99980230000000003</v>
      </c>
      <c r="R49" s="5">
        <f>VLOOKUP($A49,'0.00001'!$A$1:$AE$133,15, FALSE)</f>
        <v>5.9940000000000004E-4</v>
      </c>
      <c r="S49" s="5">
        <f>VLOOKUP($A49,'0.00001'!$A$1:$AE$133,19, FALSE)</f>
        <v>1209.5</v>
      </c>
      <c r="T49" s="6">
        <f t="shared" si="7"/>
        <v>0</v>
      </c>
      <c r="U49" s="5">
        <f t="shared" si="8"/>
        <v>1</v>
      </c>
    </row>
    <row r="50" spans="1:21" x14ac:dyDescent="0.25">
      <c r="A50" s="10" t="s">
        <v>32</v>
      </c>
      <c r="B50" s="20">
        <f>VLOOKUP($A50,'0.001'!$A$1:$AE$133,13, FALSE)</f>
        <v>0.99994369999999999</v>
      </c>
      <c r="C50" s="21">
        <f>VLOOKUP($A50,'0.001'!$A$1:$AE$133,15, FALSE)</f>
        <v>5.2570000000000004E-4</v>
      </c>
      <c r="D50" s="21">
        <f>VLOOKUP($A50,'0.001'!$A$1:$AE$133,19, FALSE)</f>
        <v>1204.7</v>
      </c>
      <c r="E50" s="22">
        <f t="shared" si="1"/>
        <v>0</v>
      </c>
      <c r="F50" s="21">
        <f t="shared" si="2"/>
        <v>1</v>
      </c>
      <c r="G50" s="20">
        <f>VLOOKUP($A50,'0.0005'!$A$1:$AE$133,11, FALSE)</f>
        <v>0.99994369999999999</v>
      </c>
      <c r="H50" s="21">
        <f>VLOOKUP($A50,'0.0005'!$A$1:$AE$133,13, FALSE)</f>
        <v>5.2570000000000004E-4</v>
      </c>
      <c r="I50" s="21">
        <f>VLOOKUP($A50,'0.0005'!$A$1:$AE$133,17, FALSE)</f>
        <v>1203.0999999999999</v>
      </c>
      <c r="J50" s="22">
        <f t="shared" si="3"/>
        <v>0</v>
      </c>
      <c r="K50" s="21">
        <f t="shared" si="4"/>
        <v>1</v>
      </c>
      <c r="L50" s="4">
        <f>VLOOKUP($A50,'0.0001'!$A$1:$AE$133,13, FALSE)</f>
        <v>0.99994360000000004</v>
      </c>
      <c r="M50" s="5">
        <f>VLOOKUP($A50,'0.0001'!$A$1:$AE$133,15, FALSE)</f>
        <v>5.2599999999999999E-4</v>
      </c>
      <c r="N50" s="5">
        <f>VLOOKUP($A50,'0.0001'!$A$1:$AE$133,19, FALSE)</f>
        <v>1200.0999999999999</v>
      </c>
      <c r="O50" s="6">
        <f t="shared" si="5"/>
        <v>0</v>
      </c>
      <c r="P50" s="5">
        <f t="shared" si="6"/>
        <v>1</v>
      </c>
      <c r="Q50" s="4">
        <f>VLOOKUP($A50,'0.00001'!$A$1:$AE$133,13, FALSE)</f>
        <v>0.99999939999999998</v>
      </c>
      <c r="R50" s="5">
        <f>VLOOKUP($A50,'0.00001'!$A$1:$AE$133,15, FALSE)</f>
        <v>5.4799999999999997E-5</v>
      </c>
      <c r="S50" s="5">
        <f>VLOOKUP($A50,'0.00001'!$A$1:$AE$133,19, FALSE)</f>
        <v>1201.3</v>
      </c>
      <c r="T50" s="6">
        <f t="shared" si="7"/>
        <v>0</v>
      </c>
      <c r="U50" s="5">
        <f t="shared" si="8"/>
        <v>1</v>
      </c>
    </row>
    <row r="51" spans="1:21" x14ac:dyDescent="0.25">
      <c r="A51" s="10" t="s">
        <v>65</v>
      </c>
      <c r="B51" s="20">
        <f>VLOOKUP($A51,'0.001'!$A$1:$AE$133,13, FALSE)</f>
        <v>0.99562220000000001</v>
      </c>
      <c r="C51" s="21">
        <f>VLOOKUP($A51,'0.001'!$A$1:$AE$133,15, FALSE)</f>
        <v>3.9776999999999998E-3</v>
      </c>
      <c r="D51" s="21">
        <f>VLOOKUP($A51,'0.001'!$A$1:$AE$133,19, FALSE)</f>
        <v>1201.4000000000001</v>
      </c>
      <c r="E51" s="22">
        <f t="shared" si="1"/>
        <v>0</v>
      </c>
      <c r="F51" s="21">
        <f t="shared" si="2"/>
        <v>0</v>
      </c>
      <c r="G51" s="20">
        <f>VLOOKUP($A51,'0.0005'!$A$1:$AE$133,11, FALSE)</f>
        <v>0.98711819999999995</v>
      </c>
      <c r="H51" s="21">
        <f>VLOOKUP($A51,'0.0005'!$A$1:$AE$133,13, FALSE)</f>
        <v>6.8233E-3</v>
      </c>
      <c r="I51" s="21">
        <f>VLOOKUP($A51,'0.0005'!$A$1:$AE$133,17, FALSE)</f>
        <v>1200.7</v>
      </c>
      <c r="J51" s="22">
        <f t="shared" si="3"/>
        <v>0</v>
      </c>
      <c r="K51" s="21">
        <f t="shared" si="4"/>
        <v>0</v>
      </c>
      <c r="L51" s="4">
        <f>VLOOKUP($A51,'0.0001'!$A$1:$AE$133,13, FALSE)</f>
        <v>0.99971370000000004</v>
      </c>
      <c r="M51" s="5">
        <f>VLOOKUP($A51,'0.0001'!$A$1:$AE$133,15, FALSE)</f>
        <v>1.0172E-3</v>
      </c>
      <c r="N51" s="5">
        <f>VLOOKUP($A51,'0.0001'!$A$1:$AE$133,19, FALSE)</f>
        <v>1200.3</v>
      </c>
      <c r="O51" s="6">
        <f t="shared" si="5"/>
        <v>0</v>
      </c>
      <c r="P51" s="5">
        <f t="shared" si="6"/>
        <v>1</v>
      </c>
      <c r="Q51" s="4">
        <f>VLOOKUP($A51,'0.00001'!$A$1:$AE$133,13, FALSE)</f>
        <v>0.99466540000000003</v>
      </c>
      <c r="R51" s="5">
        <f>VLOOKUP($A51,'0.00001'!$A$1:$AE$133,15, FALSE)</f>
        <v>4.3909999999999999E-3</v>
      </c>
      <c r="S51" s="5">
        <f>VLOOKUP($A51,'0.00001'!$A$1:$AE$133,19, FALSE)</f>
        <v>1200.5</v>
      </c>
      <c r="T51" s="6">
        <f t="shared" si="7"/>
        <v>0</v>
      </c>
      <c r="U51" s="5">
        <f t="shared" si="8"/>
        <v>0</v>
      </c>
    </row>
    <row r="52" spans="1:21" x14ac:dyDescent="0.25">
      <c r="A52" s="10" t="s">
        <v>89</v>
      </c>
      <c r="B52" s="20">
        <f>VLOOKUP($A52,'0.001'!$A$1:$AE$133,13, FALSE)</f>
        <v>0.98097250000000003</v>
      </c>
      <c r="C52" s="21">
        <f>VLOOKUP($A52,'0.001'!$A$1:$AE$133,15, FALSE)</f>
        <v>0.13701969999999999</v>
      </c>
      <c r="D52" s="21">
        <f>VLOOKUP($A52,'0.001'!$A$1:$AE$133,19, FALSE)</f>
        <v>1202.5999999999999</v>
      </c>
      <c r="E52" s="22">
        <f t="shared" si="1"/>
        <v>0</v>
      </c>
      <c r="F52" s="21">
        <f t="shared" si="2"/>
        <v>0</v>
      </c>
      <c r="G52" s="20">
        <f>VLOOKUP($A52,'0.0005'!$A$1:$AE$133,11, FALSE)</f>
        <v>0.98602690000000004</v>
      </c>
      <c r="H52" s="21">
        <f>VLOOKUP($A52,'0.0005'!$A$1:$AE$133,13, FALSE)</f>
        <v>0.1174191</v>
      </c>
      <c r="I52" s="21">
        <f>VLOOKUP($A52,'0.0005'!$A$1:$AE$133,17, FALSE)</f>
        <v>1200.2</v>
      </c>
      <c r="J52" s="22">
        <f t="shared" si="3"/>
        <v>0</v>
      </c>
      <c r="K52" s="21">
        <f t="shared" si="4"/>
        <v>0</v>
      </c>
      <c r="L52" s="4">
        <f>VLOOKUP($A52,'0.0001'!$A$1:$AE$133,13, FALSE)</f>
        <v>0.93943489999999996</v>
      </c>
      <c r="M52" s="5">
        <f>VLOOKUP($A52,'0.0001'!$A$1:$AE$133,15, FALSE)</f>
        <v>0.24445720000000001</v>
      </c>
      <c r="N52" s="5">
        <f>VLOOKUP($A52,'0.0001'!$A$1:$AE$133,19, FALSE)</f>
        <v>1200.7</v>
      </c>
      <c r="O52" s="6">
        <f t="shared" si="5"/>
        <v>0</v>
      </c>
      <c r="P52" s="5">
        <f t="shared" si="6"/>
        <v>0</v>
      </c>
      <c r="Q52" s="4">
        <f>VLOOKUP($A52,'0.00001'!$A$1:$AE$133,13, FALSE)</f>
        <v>0.93890499999999999</v>
      </c>
      <c r="R52" s="5">
        <f>VLOOKUP($A52,'0.00001'!$A$1:$AE$133,15, FALSE)</f>
        <v>0.2455243</v>
      </c>
      <c r="S52" s="5">
        <f>VLOOKUP($A52,'0.00001'!$A$1:$AE$133,19, FALSE)</f>
        <v>1200.5999999999999</v>
      </c>
      <c r="T52" s="6">
        <f t="shared" si="7"/>
        <v>0</v>
      </c>
      <c r="U52" s="5">
        <f t="shared" si="8"/>
        <v>0</v>
      </c>
    </row>
    <row r="53" spans="1:21" x14ac:dyDescent="0.25">
      <c r="A53" s="10" t="s">
        <v>150</v>
      </c>
      <c r="B53" s="20">
        <f>VLOOKUP($A53,'0.001'!$A$1:$AE$133,13, FALSE)</f>
        <v>0.98173549999999998</v>
      </c>
      <c r="C53" s="21">
        <f>VLOOKUP($A53,'0.001'!$A$1:$AE$133,15, FALSE)</f>
        <v>1.6581800000000001E-2</v>
      </c>
      <c r="D53" s="21">
        <f>VLOOKUP($A53,'0.001'!$A$1:$AE$133,19, FALSE)</f>
        <v>1200.9000000000001</v>
      </c>
      <c r="E53" s="22">
        <f t="shared" si="1"/>
        <v>0</v>
      </c>
      <c r="F53" s="21">
        <f t="shared" si="2"/>
        <v>0</v>
      </c>
      <c r="G53" s="20">
        <f>VLOOKUP($A53,'0.0005'!$A$1:$AE$133,11, FALSE)</f>
        <v>0.98173549999999998</v>
      </c>
      <c r="H53" s="21">
        <f>VLOOKUP($A53,'0.0005'!$A$1:$AE$133,13, FALSE)</f>
        <v>1.6581800000000001E-2</v>
      </c>
      <c r="I53" s="21">
        <f>VLOOKUP($A53,'0.0005'!$A$1:$AE$133,17, FALSE)</f>
        <v>1200.2</v>
      </c>
      <c r="J53" s="22">
        <f t="shared" si="3"/>
        <v>0</v>
      </c>
      <c r="K53" s="21">
        <f t="shared" si="4"/>
        <v>0</v>
      </c>
      <c r="L53" s="4">
        <f>VLOOKUP($A53,'0.0001'!$A$1:$AE$133,13, FALSE)</f>
        <v>0.99029480000000003</v>
      </c>
      <c r="M53" s="5">
        <f>VLOOKUP($A53,'0.0001'!$A$1:$AE$133,15, FALSE)</f>
        <v>1.20873E-2</v>
      </c>
      <c r="N53" s="5">
        <f>VLOOKUP($A53,'0.0001'!$A$1:$AE$133,19, FALSE)</f>
        <v>1201.4000000000001</v>
      </c>
      <c r="O53" s="6">
        <f t="shared" si="5"/>
        <v>0</v>
      </c>
      <c r="P53" s="5">
        <f t="shared" si="6"/>
        <v>0</v>
      </c>
      <c r="Q53" s="4">
        <f>VLOOKUP($A53,'0.00001'!$A$1:$AE$133,13, FALSE)</f>
        <v>0.99423470000000003</v>
      </c>
      <c r="R53" s="5">
        <f>VLOOKUP($A53,'0.00001'!$A$1:$AE$133,15, FALSE)</f>
        <v>9.3161000000000008E-3</v>
      </c>
      <c r="S53" s="5">
        <f>VLOOKUP($A53,'0.00001'!$A$1:$AE$133,19, FALSE)</f>
        <v>1200.4000000000001</v>
      </c>
      <c r="T53" s="6">
        <f t="shared" si="7"/>
        <v>0</v>
      </c>
      <c r="U53" s="5">
        <f t="shared" si="8"/>
        <v>0</v>
      </c>
    </row>
    <row r="54" spans="1:21" x14ac:dyDescent="0.25">
      <c r="A54" s="10" t="s">
        <v>68</v>
      </c>
      <c r="B54" s="20">
        <f>VLOOKUP($A54,'0.001'!$A$1:$AE$133,13, FALSE)</f>
        <v>1</v>
      </c>
      <c r="C54" s="21">
        <f>VLOOKUP($A54,'0.001'!$A$1:$AE$133,15, FALSE)</f>
        <v>0</v>
      </c>
      <c r="D54" s="21">
        <f>VLOOKUP($A54,'0.001'!$A$1:$AE$133,19, FALSE)</f>
        <v>21.2</v>
      </c>
      <c r="E54" s="22">
        <f t="shared" si="1"/>
        <v>1</v>
      </c>
      <c r="F54" s="21">
        <f t="shared" si="2"/>
        <v>1</v>
      </c>
      <c r="G54" s="20">
        <f>VLOOKUP($A54,'0.0005'!$A$1:$AE$133,11, FALSE)</f>
        <v>1</v>
      </c>
      <c r="H54" s="21">
        <f>VLOOKUP($A54,'0.0005'!$A$1:$AE$133,13, FALSE)</f>
        <v>0</v>
      </c>
      <c r="I54" s="21">
        <f>VLOOKUP($A54,'0.0005'!$A$1:$AE$133,17, FALSE)</f>
        <v>19.8</v>
      </c>
      <c r="J54" s="22">
        <f t="shared" si="3"/>
        <v>1</v>
      </c>
      <c r="K54" s="21">
        <f t="shared" si="4"/>
        <v>1</v>
      </c>
      <c r="L54" s="4">
        <f>VLOOKUP($A54,'0.0001'!$A$1:$AE$133,13, FALSE)</f>
        <v>1</v>
      </c>
      <c r="M54" s="5">
        <f>VLOOKUP($A54,'0.0001'!$A$1:$AE$133,15, FALSE)</f>
        <v>0</v>
      </c>
      <c r="N54" s="5">
        <f>VLOOKUP($A54,'0.0001'!$A$1:$AE$133,19, FALSE)</f>
        <v>21.7</v>
      </c>
      <c r="O54" s="6">
        <f t="shared" si="5"/>
        <v>1</v>
      </c>
      <c r="P54" s="5">
        <f t="shared" si="6"/>
        <v>1</v>
      </c>
      <c r="Q54" s="4">
        <f>VLOOKUP($A54,'0.00001'!$A$1:$AE$133,13, FALSE)</f>
        <v>1</v>
      </c>
      <c r="R54" s="5">
        <f>VLOOKUP($A54,'0.00001'!$A$1:$AE$133,15, FALSE)</f>
        <v>0</v>
      </c>
      <c r="S54" s="5">
        <f>VLOOKUP($A54,'0.00001'!$A$1:$AE$133,19, FALSE)</f>
        <v>29.1</v>
      </c>
      <c r="T54" s="6">
        <f t="shared" si="7"/>
        <v>1</v>
      </c>
      <c r="U54" s="5">
        <f t="shared" si="8"/>
        <v>1</v>
      </c>
    </row>
    <row r="55" spans="1:21" x14ac:dyDescent="0.25">
      <c r="A55" s="10" t="s">
        <v>122</v>
      </c>
      <c r="B55" s="20">
        <f>VLOOKUP($A55,'0.001'!$A$1:$AE$133,13, FALSE)</f>
        <v>1</v>
      </c>
      <c r="C55" s="21">
        <f>VLOOKUP($A55,'0.001'!$A$1:$AE$133,15, FALSE)</f>
        <v>0</v>
      </c>
      <c r="D55" s="21">
        <f>VLOOKUP($A55,'0.001'!$A$1:$AE$133,19, FALSE)</f>
        <v>41.4</v>
      </c>
      <c r="E55" s="22">
        <f t="shared" si="1"/>
        <v>1</v>
      </c>
      <c r="F55" s="21">
        <f t="shared" si="2"/>
        <v>1</v>
      </c>
      <c r="G55" s="20">
        <f>VLOOKUP($A55,'0.0005'!$A$1:$AE$133,11, FALSE)</f>
        <v>1</v>
      </c>
      <c r="H55" s="21">
        <f>VLOOKUP($A55,'0.0005'!$A$1:$AE$133,13, FALSE)</f>
        <v>0</v>
      </c>
      <c r="I55" s="21">
        <f>VLOOKUP($A55,'0.0005'!$A$1:$AE$133,17, FALSE)</f>
        <v>39.799999999999997</v>
      </c>
      <c r="J55" s="22">
        <f t="shared" si="3"/>
        <v>1</v>
      </c>
      <c r="K55" s="21">
        <f t="shared" si="4"/>
        <v>1</v>
      </c>
      <c r="L55" s="4">
        <f>VLOOKUP($A55,'0.0001'!$A$1:$AE$133,13, FALSE)</f>
        <v>1</v>
      </c>
      <c r="M55" s="5">
        <f>VLOOKUP($A55,'0.0001'!$A$1:$AE$133,15, FALSE)</f>
        <v>0</v>
      </c>
      <c r="N55" s="5">
        <f>VLOOKUP($A55,'0.0001'!$A$1:$AE$133,19, FALSE)</f>
        <v>44</v>
      </c>
      <c r="O55" s="6">
        <f t="shared" si="5"/>
        <v>1</v>
      </c>
      <c r="P55" s="5">
        <f t="shared" si="6"/>
        <v>1</v>
      </c>
      <c r="Q55" s="4">
        <f>VLOOKUP($A55,'0.00001'!$A$1:$AE$133,13, FALSE)</f>
        <v>1</v>
      </c>
      <c r="R55" s="5">
        <f>VLOOKUP($A55,'0.00001'!$A$1:$AE$133,15, FALSE)</f>
        <v>0</v>
      </c>
      <c r="S55" s="5">
        <f>VLOOKUP($A55,'0.00001'!$A$1:$AE$133,19, FALSE)</f>
        <v>61.1</v>
      </c>
      <c r="T55" s="6">
        <f t="shared" si="7"/>
        <v>1</v>
      </c>
      <c r="U55" s="5">
        <f t="shared" si="8"/>
        <v>1</v>
      </c>
    </row>
    <row r="56" spans="1:21" x14ac:dyDescent="0.25">
      <c r="A56" s="10" t="s">
        <v>112</v>
      </c>
      <c r="B56" s="20">
        <f>VLOOKUP($A56,'0.001'!$A$1:$AE$133,13, FALSE)</f>
        <v>0.99960899999999997</v>
      </c>
      <c r="C56" s="21">
        <f>VLOOKUP($A56,'0.001'!$A$1:$AE$133,15, FALSE)</f>
        <v>1.3865000000000001E-2</v>
      </c>
      <c r="D56" s="21">
        <f>VLOOKUP($A56,'0.001'!$A$1:$AE$133,19, FALSE)</f>
        <v>1202.5</v>
      </c>
      <c r="E56" s="22">
        <f t="shared" si="1"/>
        <v>0</v>
      </c>
      <c r="F56" s="21">
        <f t="shared" si="2"/>
        <v>1</v>
      </c>
      <c r="G56" s="20">
        <f>VLOOKUP($A56,'0.0005'!$A$1:$AE$133,11, FALSE)</f>
        <v>0.99998889999999996</v>
      </c>
      <c r="H56" s="21">
        <f>VLOOKUP($A56,'0.0005'!$A$1:$AE$133,13, FALSE)</f>
        <v>2.3370999999999999E-3</v>
      </c>
      <c r="I56" s="21">
        <f>VLOOKUP($A56,'0.0005'!$A$1:$AE$133,17, FALSE)</f>
        <v>1201.5999999999999</v>
      </c>
      <c r="J56" s="22">
        <f t="shared" si="3"/>
        <v>0</v>
      </c>
      <c r="K56" s="21">
        <f t="shared" si="4"/>
        <v>1</v>
      </c>
      <c r="L56" s="4">
        <f>VLOOKUP($A56,'0.0001'!$A$1:$AE$133,13, FALSE)</f>
        <v>0.99999970000000005</v>
      </c>
      <c r="M56" s="5">
        <f>VLOOKUP($A56,'0.0001'!$A$1:$AE$133,15, FALSE)</f>
        <v>4.1389999999999998E-4</v>
      </c>
      <c r="N56" s="5">
        <f>VLOOKUP($A56,'0.0001'!$A$1:$AE$133,19, FALSE)</f>
        <v>1200.0999999999999</v>
      </c>
      <c r="O56" s="6">
        <f t="shared" si="5"/>
        <v>0</v>
      </c>
      <c r="P56" s="5">
        <f t="shared" si="6"/>
        <v>1</v>
      </c>
      <c r="Q56" s="4">
        <f>VLOOKUP($A56,'0.00001'!$A$1:$AE$133,13, FALSE)</f>
        <v>1</v>
      </c>
      <c r="R56" s="5">
        <f>VLOOKUP($A56,'0.00001'!$A$1:$AE$133,15, FALSE)</f>
        <v>1.2679999999999999E-4</v>
      </c>
      <c r="S56" s="5">
        <f>VLOOKUP($A56,'0.00001'!$A$1:$AE$133,19, FALSE)</f>
        <v>1200.7</v>
      </c>
      <c r="T56" s="6">
        <f t="shared" si="7"/>
        <v>0</v>
      </c>
      <c r="U56" s="5">
        <f t="shared" si="8"/>
        <v>1</v>
      </c>
    </row>
    <row r="57" spans="1:21" x14ac:dyDescent="0.25">
      <c r="A57" s="10" t="s">
        <v>45</v>
      </c>
      <c r="B57" s="20">
        <f>VLOOKUP($A57,'0.001'!$A$1:$AE$133,13, FALSE)</f>
        <v>0.9999808</v>
      </c>
      <c r="C57" s="21">
        <f>VLOOKUP($A57,'0.001'!$A$1:$AE$133,15, FALSE)</f>
        <v>1.2792999999999999E-3</v>
      </c>
      <c r="D57" s="21">
        <f>VLOOKUP($A57,'0.001'!$A$1:$AE$133,19, FALSE)</f>
        <v>1202.8</v>
      </c>
      <c r="E57" s="22">
        <f t="shared" si="1"/>
        <v>0</v>
      </c>
      <c r="F57" s="21">
        <f t="shared" si="2"/>
        <v>1</v>
      </c>
      <c r="G57" s="20">
        <f>VLOOKUP($A57,'0.0005'!$A$1:$AE$133,11, FALSE)</f>
        <v>0.9999808</v>
      </c>
      <c r="H57" s="21">
        <f>VLOOKUP($A57,'0.0005'!$A$1:$AE$133,13, FALSE)</f>
        <v>1.2792999999999999E-3</v>
      </c>
      <c r="I57" s="21">
        <f>VLOOKUP($A57,'0.0005'!$A$1:$AE$133,17, FALSE)</f>
        <v>1203.4000000000001</v>
      </c>
      <c r="J57" s="22">
        <f t="shared" si="3"/>
        <v>0</v>
      </c>
      <c r="K57" s="21">
        <f t="shared" si="4"/>
        <v>1</v>
      </c>
      <c r="L57" s="4">
        <f>VLOOKUP($A57,'0.0001'!$A$1:$AE$133,13, FALSE)</f>
        <v>0.99999990000000005</v>
      </c>
      <c r="M57" s="5">
        <f>VLOOKUP($A57,'0.0001'!$A$1:$AE$133,15, FALSE)</f>
        <v>8.4900000000000004E-5</v>
      </c>
      <c r="N57" s="5">
        <f>VLOOKUP($A57,'0.0001'!$A$1:$AE$133,19, FALSE)</f>
        <v>1204</v>
      </c>
      <c r="O57" s="6">
        <f t="shared" si="5"/>
        <v>0</v>
      </c>
      <c r="P57" s="5">
        <f t="shared" si="6"/>
        <v>1</v>
      </c>
      <c r="Q57" s="4">
        <f>VLOOKUP($A57,'0.00001'!$A$1:$AE$133,13, FALSE)</f>
        <v>1</v>
      </c>
      <c r="R57" s="5">
        <f>VLOOKUP($A57,'0.00001'!$A$1:$AE$133,15, FALSE)</f>
        <v>4.5300000000000003E-5</v>
      </c>
      <c r="S57" s="5">
        <f>VLOOKUP($A57,'0.00001'!$A$1:$AE$133,19, FALSE)</f>
        <v>1201</v>
      </c>
      <c r="T57" s="6">
        <f t="shared" si="7"/>
        <v>0</v>
      </c>
      <c r="U57" s="5">
        <f t="shared" si="8"/>
        <v>1</v>
      </c>
    </row>
    <row r="58" spans="1:21" x14ac:dyDescent="0.25">
      <c r="A58" s="10" t="s">
        <v>126</v>
      </c>
      <c r="B58" s="20">
        <f>VLOOKUP($A58,'0.001'!$A$1:$AE$133,13, FALSE)</f>
        <v>1</v>
      </c>
      <c r="C58" s="21">
        <f>VLOOKUP($A58,'0.001'!$A$1:$AE$133,15, FALSE)</f>
        <v>0</v>
      </c>
      <c r="D58" s="21">
        <f>VLOOKUP($A58,'0.001'!$A$1:$AE$133,19, FALSE)</f>
        <v>78.599999999999994</v>
      </c>
      <c r="E58" s="22">
        <f t="shared" si="1"/>
        <v>1</v>
      </c>
      <c r="F58" s="21">
        <f t="shared" si="2"/>
        <v>1</v>
      </c>
      <c r="G58" s="20">
        <f>VLOOKUP($A58,'0.0005'!$A$1:$AE$133,11, FALSE)</f>
        <v>1</v>
      </c>
      <c r="H58" s="21">
        <f>VLOOKUP($A58,'0.0005'!$A$1:$AE$133,13, FALSE)</f>
        <v>0</v>
      </c>
      <c r="I58" s="21">
        <f>VLOOKUP($A58,'0.0005'!$A$1:$AE$133,17, FALSE)</f>
        <v>73.5</v>
      </c>
      <c r="J58" s="22">
        <f t="shared" si="3"/>
        <v>1</v>
      </c>
      <c r="K58" s="21">
        <f t="shared" si="4"/>
        <v>1</v>
      </c>
      <c r="L58" s="4">
        <f>VLOOKUP($A58,'0.0001'!$A$1:$AE$133,13, FALSE)</f>
        <v>1</v>
      </c>
      <c r="M58" s="5">
        <f>VLOOKUP($A58,'0.0001'!$A$1:$AE$133,15, FALSE)</f>
        <v>0</v>
      </c>
      <c r="N58" s="5">
        <f>VLOOKUP($A58,'0.0001'!$A$1:$AE$133,19, FALSE)</f>
        <v>81.8</v>
      </c>
      <c r="O58" s="6">
        <f t="shared" si="5"/>
        <v>1</v>
      </c>
      <c r="P58" s="5">
        <f t="shared" si="6"/>
        <v>1</v>
      </c>
      <c r="Q58" s="4">
        <f>VLOOKUP($A58,'0.00001'!$A$1:$AE$133,13, FALSE)</f>
        <v>1</v>
      </c>
      <c r="R58" s="5">
        <f>VLOOKUP($A58,'0.00001'!$A$1:$AE$133,15, FALSE)</f>
        <v>0</v>
      </c>
      <c r="S58" s="5">
        <f>VLOOKUP($A58,'0.00001'!$A$1:$AE$133,19, FALSE)</f>
        <v>74.8</v>
      </c>
      <c r="T58" s="6">
        <f t="shared" si="7"/>
        <v>1</v>
      </c>
      <c r="U58" s="5">
        <f t="shared" si="8"/>
        <v>1</v>
      </c>
    </row>
    <row r="59" spans="1:21" x14ac:dyDescent="0.25">
      <c r="A59" s="10" t="s">
        <v>113</v>
      </c>
      <c r="B59" s="20">
        <f>VLOOKUP($A59,'0.001'!$A$1:$AE$133,13, FALSE)</f>
        <v>1</v>
      </c>
      <c r="C59" s="21">
        <f>VLOOKUP($A59,'0.001'!$A$1:$AE$133,15, FALSE)</f>
        <v>0</v>
      </c>
      <c r="D59" s="21">
        <f>VLOOKUP($A59,'0.001'!$A$1:$AE$133,19, FALSE)</f>
        <v>520.20000000000005</v>
      </c>
      <c r="E59" s="22">
        <f t="shared" si="1"/>
        <v>1</v>
      </c>
      <c r="F59" s="21">
        <f t="shared" si="2"/>
        <v>1</v>
      </c>
      <c r="G59" s="20">
        <f>VLOOKUP($A59,'0.0005'!$A$1:$AE$133,11, FALSE)</f>
        <v>1</v>
      </c>
      <c r="H59" s="21">
        <f>VLOOKUP($A59,'0.0005'!$A$1:$AE$133,13, FALSE)</f>
        <v>0</v>
      </c>
      <c r="I59" s="21">
        <f>VLOOKUP($A59,'0.0005'!$A$1:$AE$133,17, FALSE)</f>
        <v>328.1</v>
      </c>
      <c r="J59" s="22">
        <f t="shared" si="3"/>
        <v>1</v>
      </c>
      <c r="K59" s="21">
        <f t="shared" si="4"/>
        <v>1</v>
      </c>
      <c r="L59" s="4">
        <f>VLOOKUP($A59,'0.0001'!$A$1:$AE$133,13, FALSE)</f>
        <v>1</v>
      </c>
      <c r="M59" s="5">
        <f>VLOOKUP($A59,'0.0001'!$A$1:$AE$133,15, FALSE)</f>
        <v>0</v>
      </c>
      <c r="N59" s="5">
        <f>VLOOKUP($A59,'0.0001'!$A$1:$AE$133,19, FALSE)</f>
        <v>28.8</v>
      </c>
      <c r="O59" s="6">
        <f t="shared" si="5"/>
        <v>1</v>
      </c>
      <c r="P59" s="5">
        <f t="shared" si="6"/>
        <v>1</v>
      </c>
      <c r="Q59" s="4">
        <f>VLOOKUP($A59,'0.00001'!$A$1:$AE$133,13, FALSE)</f>
        <v>1</v>
      </c>
      <c r="R59" s="5">
        <f>VLOOKUP($A59,'0.00001'!$A$1:$AE$133,15, FALSE)</f>
        <v>0</v>
      </c>
      <c r="S59" s="5">
        <f>VLOOKUP($A59,'0.00001'!$A$1:$AE$133,19, FALSE)</f>
        <v>33.200000000000003</v>
      </c>
      <c r="T59" s="6">
        <f t="shared" si="7"/>
        <v>1</v>
      </c>
      <c r="U59" s="5">
        <f t="shared" si="8"/>
        <v>1</v>
      </c>
    </row>
    <row r="60" spans="1:21" x14ac:dyDescent="0.25">
      <c r="A60" s="10" t="s">
        <v>58</v>
      </c>
      <c r="B60" s="20">
        <f>VLOOKUP($A60,'0.001'!$A$1:$AE$133,13, FALSE)</f>
        <v>0.99999760000000004</v>
      </c>
      <c r="C60" s="21">
        <f>VLOOKUP($A60,'0.001'!$A$1:$AE$133,15, FALSE)</f>
        <v>1.8814999999999999E-3</v>
      </c>
      <c r="D60" s="21">
        <f>VLOOKUP($A60,'0.001'!$A$1:$AE$133,19, FALSE)</f>
        <v>1202.8</v>
      </c>
      <c r="E60" s="22">
        <f t="shared" si="1"/>
        <v>0</v>
      </c>
      <c r="F60" s="21">
        <f t="shared" si="2"/>
        <v>1</v>
      </c>
      <c r="G60" s="20">
        <f>VLOOKUP($A60,'0.0005'!$A$1:$AE$133,11, FALSE)</f>
        <v>0.99999950000000004</v>
      </c>
      <c r="H60" s="21">
        <f>VLOOKUP($A60,'0.0005'!$A$1:$AE$133,13, FALSE)</f>
        <v>8.8449999999999998E-4</v>
      </c>
      <c r="I60" s="21">
        <f>VLOOKUP($A60,'0.0005'!$A$1:$AE$133,17, FALSE)</f>
        <v>1202.5999999999999</v>
      </c>
      <c r="J60" s="22">
        <f t="shared" si="3"/>
        <v>0</v>
      </c>
      <c r="K60" s="21">
        <f t="shared" si="4"/>
        <v>1</v>
      </c>
      <c r="L60" s="4">
        <f>VLOOKUP($A60,'0.0001'!$A$1:$AE$133,13, FALSE)</f>
        <v>0.99999959999999999</v>
      </c>
      <c r="M60" s="5">
        <f>VLOOKUP($A60,'0.0001'!$A$1:$AE$133,15, FALSE)</f>
        <v>7.6009999999999999E-4</v>
      </c>
      <c r="N60" s="5">
        <f>VLOOKUP($A60,'0.0001'!$A$1:$AE$133,19, FALSE)</f>
        <v>1200.2</v>
      </c>
      <c r="O60" s="6">
        <f t="shared" si="5"/>
        <v>0</v>
      </c>
      <c r="P60" s="5">
        <f t="shared" si="6"/>
        <v>1</v>
      </c>
      <c r="Q60" s="4">
        <f>VLOOKUP($A60,'0.00001'!$A$1:$AE$133,13, FALSE)</f>
        <v>0.99999890000000002</v>
      </c>
      <c r="R60" s="5">
        <f>VLOOKUP($A60,'0.00001'!$A$1:$AE$133,15, FALSE)</f>
        <v>1.2455000000000001E-3</v>
      </c>
      <c r="S60" s="5">
        <f>VLOOKUP($A60,'0.00001'!$A$1:$AE$133,19, FALSE)</f>
        <v>1200.4000000000001</v>
      </c>
      <c r="T60" s="6">
        <f t="shared" si="7"/>
        <v>0</v>
      </c>
      <c r="U60" s="5">
        <f t="shared" si="8"/>
        <v>1</v>
      </c>
    </row>
    <row r="61" spans="1:21" x14ac:dyDescent="0.25">
      <c r="A61" s="10" t="s">
        <v>56</v>
      </c>
      <c r="B61" s="20">
        <f>VLOOKUP($A61,'0.001'!$A$1:$AE$133,13, FALSE)</f>
        <v>0.99999769999999999</v>
      </c>
      <c r="C61" s="21">
        <f>VLOOKUP($A61,'0.001'!$A$1:$AE$133,15, FALSE)</f>
        <v>3.1668E-3</v>
      </c>
      <c r="D61" s="21">
        <f>VLOOKUP($A61,'0.001'!$A$1:$AE$133,19, FALSE)</f>
        <v>1201.0999999999999</v>
      </c>
      <c r="E61" s="22">
        <f t="shared" si="1"/>
        <v>0</v>
      </c>
      <c r="F61" s="21">
        <f t="shared" si="2"/>
        <v>1</v>
      </c>
      <c r="G61" s="20">
        <f>VLOOKUP($A61,'0.0005'!$A$1:$AE$133,11, FALSE)</f>
        <v>0.99999990000000005</v>
      </c>
      <c r="H61" s="21">
        <f>VLOOKUP($A61,'0.0005'!$A$1:$AE$133,13, FALSE)</f>
        <v>7.8799999999999996E-4</v>
      </c>
      <c r="I61" s="21">
        <f>VLOOKUP($A61,'0.0005'!$A$1:$AE$133,17, FALSE)</f>
        <v>1201.3</v>
      </c>
      <c r="J61" s="22">
        <f t="shared" si="3"/>
        <v>0</v>
      </c>
      <c r="K61" s="21">
        <f t="shared" si="4"/>
        <v>1</v>
      </c>
      <c r="L61" s="4">
        <f>VLOOKUP($A61,'0.0001'!$A$1:$AE$133,13, FALSE)</f>
        <v>0.99999950000000004</v>
      </c>
      <c r="M61" s="5">
        <f>VLOOKUP($A61,'0.0001'!$A$1:$AE$133,15, FALSE)</f>
        <v>1.4140999999999999E-3</v>
      </c>
      <c r="N61" s="5">
        <f>VLOOKUP($A61,'0.0001'!$A$1:$AE$133,19, FALSE)</f>
        <v>1200.3</v>
      </c>
      <c r="O61" s="6">
        <f t="shared" si="5"/>
        <v>0</v>
      </c>
      <c r="P61" s="5">
        <f t="shared" si="6"/>
        <v>1</v>
      </c>
      <c r="Q61" s="4">
        <f>VLOOKUP($A61,'0.00001'!$A$1:$AE$133,13, FALSE)</f>
        <v>0.99999170000000004</v>
      </c>
      <c r="R61" s="5">
        <f>VLOOKUP($A61,'0.00001'!$A$1:$AE$133,15, FALSE)</f>
        <v>6.0774999999999996E-3</v>
      </c>
      <c r="S61" s="5">
        <f>VLOOKUP($A61,'0.00001'!$A$1:$AE$133,19, FALSE)</f>
        <v>1202.2</v>
      </c>
      <c r="T61" s="6">
        <f t="shared" si="7"/>
        <v>0</v>
      </c>
      <c r="U61" s="5">
        <f t="shared" si="8"/>
        <v>1</v>
      </c>
    </row>
    <row r="62" spans="1:21" x14ac:dyDescent="0.25">
      <c r="A62" s="10" t="s">
        <v>70</v>
      </c>
      <c r="B62" s="20">
        <f>VLOOKUP($A62,'0.001'!$A$1:$AE$133,13, FALSE)</f>
        <v>1</v>
      </c>
      <c r="C62" s="21">
        <f>VLOOKUP($A62,'0.001'!$A$1:$AE$133,15, FALSE)</f>
        <v>0</v>
      </c>
      <c r="D62" s="21">
        <f>VLOOKUP($A62,'0.001'!$A$1:$AE$133,19, FALSE)</f>
        <v>8.1999999999999993</v>
      </c>
      <c r="E62" s="22">
        <f t="shared" si="1"/>
        <v>1</v>
      </c>
      <c r="F62" s="21">
        <f t="shared" si="2"/>
        <v>1</v>
      </c>
      <c r="G62" s="20">
        <f>VLOOKUP($A62,'0.0005'!$A$1:$AE$133,11, FALSE)</f>
        <v>1</v>
      </c>
      <c r="H62" s="21">
        <f>VLOOKUP($A62,'0.0005'!$A$1:$AE$133,13, FALSE)</f>
        <v>0</v>
      </c>
      <c r="I62" s="21">
        <f>VLOOKUP($A62,'0.0005'!$A$1:$AE$133,17, FALSE)</f>
        <v>7.8</v>
      </c>
      <c r="J62" s="22">
        <f t="shared" si="3"/>
        <v>1</v>
      </c>
      <c r="K62" s="21">
        <f t="shared" si="4"/>
        <v>1</v>
      </c>
      <c r="L62" s="4">
        <f>VLOOKUP($A62,'0.0001'!$A$1:$AE$133,13, FALSE)</f>
        <v>1</v>
      </c>
      <c r="M62" s="5">
        <f>VLOOKUP($A62,'0.0001'!$A$1:$AE$133,15, FALSE)</f>
        <v>0</v>
      </c>
      <c r="N62" s="5">
        <f>VLOOKUP($A62,'0.0001'!$A$1:$AE$133,19, FALSE)</f>
        <v>8.9</v>
      </c>
      <c r="O62" s="6">
        <f t="shared" si="5"/>
        <v>1</v>
      </c>
      <c r="P62" s="5">
        <f t="shared" si="6"/>
        <v>1</v>
      </c>
      <c r="Q62" s="4">
        <f>VLOOKUP($A62,'0.00001'!$A$1:$AE$133,13, FALSE)</f>
        <v>1</v>
      </c>
      <c r="R62" s="5">
        <f>VLOOKUP($A62,'0.00001'!$A$1:$AE$133,15, FALSE)</f>
        <v>0</v>
      </c>
      <c r="S62" s="5">
        <f>VLOOKUP($A62,'0.00001'!$A$1:$AE$133,19, FALSE)</f>
        <v>7.8</v>
      </c>
      <c r="T62" s="6">
        <f t="shared" si="7"/>
        <v>1</v>
      </c>
      <c r="U62" s="5">
        <f t="shared" si="8"/>
        <v>1</v>
      </c>
    </row>
    <row r="63" spans="1:21" x14ac:dyDescent="0.25">
      <c r="A63" s="10" t="s">
        <v>69</v>
      </c>
      <c r="B63" s="20">
        <f>VLOOKUP($A63,'0.001'!$A$1:$AE$133,13, FALSE)</f>
        <v>1</v>
      </c>
      <c r="C63" s="21">
        <f>VLOOKUP($A63,'0.001'!$A$1:$AE$133,15, FALSE)</f>
        <v>0</v>
      </c>
      <c r="D63" s="21">
        <f>VLOOKUP($A63,'0.001'!$A$1:$AE$133,19, FALSE)</f>
        <v>8.3000000000000007</v>
      </c>
      <c r="E63" s="22">
        <f t="shared" si="1"/>
        <v>1</v>
      </c>
      <c r="F63" s="21">
        <f t="shared" si="2"/>
        <v>1</v>
      </c>
      <c r="G63" s="20">
        <f>VLOOKUP($A63,'0.0005'!$A$1:$AE$133,11, FALSE)</f>
        <v>1</v>
      </c>
      <c r="H63" s="21">
        <f>VLOOKUP($A63,'0.0005'!$A$1:$AE$133,13, FALSE)</f>
        <v>0</v>
      </c>
      <c r="I63" s="21">
        <f>VLOOKUP($A63,'0.0005'!$A$1:$AE$133,17, FALSE)</f>
        <v>8</v>
      </c>
      <c r="J63" s="22">
        <f t="shared" si="3"/>
        <v>1</v>
      </c>
      <c r="K63" s="21">
        <f t="shared" si="4"/>
        <v>1</v>
      </c>
      <c r="L63" s="4">
        <f>VLOOKUP($A63,'0.0001'!$A$1:$AE$133,13, FALSE)</f>
        <v>1</v>
      </c>
      <c r="M63" s="5">
        <f>VLOOKUP($A63,'0.0001'!$A$1:$AE$133,15, FALSE)</f>
        <v>0</v>
      </c>
      <c r="N63" s="5">
        <f>VLOOKUP($A63,'0.0001'!$A$1:$AE$133,19, FALSE)</f>
        <v>8.1</v>
      </c>
      <c r="O63" s="6">
        <f t="shared" si="5"/>
        <v>1</v>
      </c>
      <c r="P63" s="5">
        <f t="shared" si="6"/>
        <v>1</v>
      </c>
      <c r="Q63" s="4">
        <f>VLOOKUP($A63,'0.00001'!$A$1:$AE$133,13, FALSE)</f>
        <v>1</v>
      </c>
      <c r="R63" s="5">
        <f>VLOOKUP($A63,'0.00001'!$A$1:$AE$133,15, FALSE)</f>
        <v>0</v>
      </c>
      <c r="S63" s="5">
        <f>VLOOKUP($A63,'0.00001'!$A$1:$AE$133,19, FALSE)</f>
        <v>8.3000000000000007</v>
      </c>
      <c r="T63" s="6">
        <f t="shared" si="7"/>
        <v>1</v>
      </c>
      <c r="U63" s="5">
        <f t="shared" si="8"/>
        <v>1</v>
      </c>
    </row>
    <row r="64" spans="1:21" x14ac:dyDescent="0.25">
      <c r="A64" s="10" t="s">
        <v>127</v>
      </c>
      <c r="B64" s="20">
        <f>VLOOKUP($A64,'0.001'!$A$1:$AE$133,13, FALSE)</f>
        <v>1</v>
      </c>
      <c r="C64" s="21">
        <f>VLOOKUP($A64,'0.001'!$A$1:$AE$133,15, FALSE)</f>
        <v>0</v>
      </c>
      <c r="D64" s="21">
        <f>VLOOKUP($A64,'0.001'!$A$1:$AE$133,19, FALSE)</f>
        <v>108.2</v>
      </c>
      <c r="E64" s="22">
        <f t="shared" si="1"/>
        <v>1</v>
      </c>
      <c r="F64" s="21">
        <f t="shared" si="2"/>
        <v>1</v>
      </c>
      <c r="G64" s="20">
        <f>VLOOKUP($A64,'0.0005'!$A$1:$AE$133,11, FALSE)</f>
        <v>1</v>
      </c>
      <c r="H64" s="21">
        <f>VLOOKUP($A64,'0.0005'!$A$1:$AE$133,13, FALSE)</f>
        <v>0</v>
      </c>
      <c r="I64" s="21">
        <f>VLOOKUP($A64,'0.0005'!$A$1:$AE$133,17, FALSE)</f>
        <v>105.3</v>
      </c>
      <c r="J64" s="22">
        <f t="shared" si="3"/>
        <v>1</v>
      </c>
      <c r="K64" s="21">
        <f t="shared" si="4"/>
        <v>1</v>
      </c>
      <c r="L64" s="4">
        <f>VLOOKUP($A64,'0.0001'!$A$1:$AE$133,13, FALSE)</f>
        <v>1</v>
      </c>
      <c r="M64" s="5">
        <f>VLOOKUP($A64,'0.0001'!$A$1:$AE$133,15, FALSE)</f>
        <v>0</v>
      </c>
      <c r="N64" s="5">
        <f>VLOOKUP($A64,'0.0001'!$A$1:$AE$133,19, FALSE)</f>
        <v>115</v>
      </c>
      <c r="O64" s="6">
        <f t="shared" si="5"/>
        <v>1</v>
      </c>
      <c r="P64" s="5">
        <f t="shared" si="6"/>
        <v>1</v>
      </c>
      <c r="Q64" s="4">
        <f>VLOOKUP($A64,'0.00001'!$A$1:$AE$133,13, FALSE)</f>
        <v>1</v>
      </c>
      <c r="R64" s="5">
        <f>VLOOKUP($A64,'0.00001'!$A$1:$AE$133,15, FALSE)</f>
        <v>0</v>
      </c>
      <c r="S64" s="5">
        <f>VLOOKUP($A64,'0.00001'!$A$1:$AE$133,19, FALSE)</f>
        <v>116.4</v>
      </c>
      <c r="T64" s="6">
        <f t="shared" si="7"/>
        <v>1</v>
      </c>
      <c r="U64" s="5">
        <f t="shared" si="8"/>
        <v>1</v>
      </c>
    </row>
    <row r="65" spans="1:21" x14ac:dyDescent="0.25">
      <c r="A65" s="10" t="s">
        <v>134</v>
      </c>
      <c r="B65" s="20">
        <f>VLOOKUP($A65,'0.001'!$A$1:$AE$133,13, FALSE)</f>
        <v>0.99287800000000004</v>
      </c>
      <c r="C65" s="21">
        <f>VLOOKUP($A65,'0.001'!$A$1:$AE$133,15, FALSE)</f>
        <v>4.1098999999999997E-3</v>
      </c>
      <c r="D65" s="21">
        <f>VLOOKUP($A65,'0.001'!$A$1:$AE$133,19, FALSE)</f>
        <v>1202.2</v>
      </c>
      <c r="E65" s="22">
        <f t="shared" si="1"/>
        <v>0</v>
      </c>
      <c r="F65" s="21">
        <f t="shared" si="2"/>
        <v>0</v>
      </c>
      <c r="G65" s="20">
        <f>VLOOKUP($A65,'0.0005'!$A$1:$AE$133,11, FALSE)</f>
        <v>0.99975999999999998</v>
      </c>
      <c r="H65" s="21">
        <f>VLOOKUP($A65,'0.0005'!$A$1:$AE$133,13, FALSE)</f>
        <v>7.5440000000000001E-4</v>
      </c>
      <c r="I65" s="21">
        <f>VLOOKUP($A65,'0.0005'!$A$1:$AE$133,17, FALSE)</f>
        <v>1200.5999999999999</v>
      </c>
      <c r="J65" s="22">
        <f t="shared" si="3"/>
        <v>0</v>
      </c>
      <c r="K65" s="21">
        <f t="shared" si="4"/>
        <v>1</v>
      </c>
      <c r="L65" s="4">
        <f>VLOOKUP($A65,'0.0001'!$A$1:$AE$133,13, FALSE)</f>
        <v>1</v>
      </c>
      <c r="M65" s="5">
        <f>VLOOKUP($A65,'0.0001'!$A$1:$AE$133,15, FALSE)</f>
        <v>0</v>
      </c>
      <c r="N65" s="5">
        <f>VLOOKUP($A65,'0.0001'!$A$1:$AE$133,19, FALSE)</f>
        <v>418.7</v>
      </c>
      <c r="O65" s="6">
        <f t="shared" si="5"/>
        <v>1</v>
      </c>
      <c r="P65" s="5">
        <f t="shared" si="6"/>
        <v>1</v>
      </c>
      <c r="Q65" s="4">
        <f>VLOOKUP($A65,'0.00001'!$A$1:$AE$133,13, FALSE)</f>
        <v>1</v>
      </c>
      <c r="R65" s="5">
        <f>VLOOKUP($A65,'0.00001'!$A$1:$AE$133,15, FALSE)</f>
        <v>0</v>
      </c>
      <c r="S65" s="5">
        <f>VLOOKUP($A65,'0.00001'!$A$1:$AE$133,19, FALSE)</f>
        <v>500</v>
      </c>
      <c r="T65" s="6">
        <f t="shared" si="7"/>
        <v>1</v>
      </c>
      <c r="U65" s="5">
        <f t="shared" si="8"/>
        <v>1</v>
      </c>
    </row>
    <row r="66" spans="1:21" x14ac:dyDescent="0.25">
      <c r="A66" s="10" t="s">
        <v>49</v>
      </c>
      <c r="B66" s="20">
        <f>VLOOKUP($A66,'0.001'!$A$1:$AE$133,13, FALSE)</f>
        <v>0.99997159999999996</v>
      </c>
      <c r="C66" s="21">
        <f>VLOOKUP($A66,'0.001'!$A$1:$AE$133,15, FALSE)</f>
        <v>4.5903999999999997E-3</v>
      </c>
      <c r="D66" s="21">
        <f>VLOOKUP($A66,'0.001'!$A$1:$AE$133,19, FALSE)</f>
        <v>1201.3</v>
      </c>
      <c r="E66" s="22">
        <f t="shared" si="1"/>
        <v>0</v>
      </c>
      <c r="F66" s="21">
        <f t="shared" si="2"/>
        <v>1</v>
      </c>
      <c r="G66" s="20">
        <f>VLOOKUP($A66,'0.0005'!$A$1:$AE$133,11, FALSE)</f>
        <v>0.99997130000000001</v>
      </c>
      <c r="H66" s="21">
        <f>VLOOKUP($A66,'0.0005'!$A$1:$AE$133,13, FALSE)</f>
        <v>4.6153000000000001E-3</v>
      </c>
      <c r="I66" s="21">
        <f>VLOOKUP($A66,'0.0005'!$A$1:$AE$133,17, FALSE)</f>
        <v>1202.3</v>
      </c>
      <c r="J66" s="22">
        <f t="shared" si="3"/>
        <v>0</v>
      </c>
      <c r="K66" s="21">
        <f t="shared" si="4"/>
        <v>1</v>
      </c>
      <c r="L66" s="4">
        <f>VLOOKUP($A66,'0.0001'!$A$1:$AE$133,13, FALSE)</f>
        <v>0.99999939999999998</v>
      </c>
      <c r="M66" s="5">
        <f>VLOOKUP($A66,'0.0001'!$A$1:$AE$133,15, FALSE)</f>
        <v>6.5510000000000004E-4</v>
      </c>
      <c r="N66" s="5">
        <f>VLOOKUP($A66,'0.0001'!$A$1:$AE$133,19, FALSE)</f>
        <v>1201</v>
      </c>
      <c r="O66" s="6">
        <f t="shared" si="5"/>
        <v>0</v>
      </c>
      <c r="P66" s="5">
        <f t="shared" si="6"/>
        <v>1</v>
      </c>
      <c r="Q66" s="4">
        <f>VLOOKUP($A66,'0.00001'!$A$1:$AE$133,13, FALSE)</f>
        <v>0.99999990000000005</v>
      </c>
      <c r="R66" s="5">
        <f>VLOOKUP($A66,'0.00001'!$A$1:$AE$133,15, FALSE)</f>
        <v>2.253E-4</v>
      </c>
      <c r="S66" s="5">
        <f>VLOOKUP($A66,'0.00001'!$A$1:$AE$133,19, FALSE)</f>
        <v>1200.2</v>
      </c>
      <c r="T66" s="6">
        <f t="shared" si="7"/>
        <v>0</v>
      </c>
      <c r="U66" s="5">
        <f t="shared" si="8"/>
        <v>1</v>
      </c>
    </row>
    <row r="67" spans="1:21" x14ac:dyDescent="0.25">
      <c r="A67" s="10" t="s">
        <v>79</v>
      </c>
      <c r="B67" s="20">
        <f>VLOOKUP($A67,'0.001'!$A$1:$AE$133,13, FALSE)</f>
        <v>1</v>
      </c>
      <c r="C67" s="21">
        <f>VLOOKUP($A67,'0.001'!$A$1:$AE$133,15, FALSE)</f>
        <v>0</v>
      </c>
      <c r="D67" s="21">
        <f>VLOOKUP($A67,'0.001'!$A$1:$AE$133,19, FALSE)</f>
        <v>36.6</v>
      </c>
      <c r="E67" s="22">
        <f t="shared" si="1"/>
        <v>1</v>
      </c>
      <c r="F67" s="21">
        <f t="shared" si="2"/>
        <v>1</v>
      </c>
      <c r="G67" s="20">
        <f>VLOOKUP($A67,'0.0005'!$A$1:$AE$133,11, FALSE)</f>
        <v>1</v>
      </c>
      <c r="H67" s="21">
        <f>VLOOKUP($A67,'0.0005'!$A$1:$AE$133,13, FALSE)</f>
        <v>0</v>
      </c>
      <c r="I67" s="21">
        <f>VLOOKUP($A67,'0.0005'!$A$1:$AE$133,17, FALSE)</f>
        <v>34.299999999999997</v>
      </c>
      <c r="J67" s="22">
        <f t="shared" si="3"/>
        <v>1</v>
      </c>
      <c r="K67" s="21">
        <f t="shared" si="4"/>
        <v>1</v>
      </c>
      <c r="L67" s="4">
        <f>VLOOKUP($A67,'0.0001'!$A$1:$AE$133,13, FALSE)</f>
        <v>1</v>
      </c>
      <c r="M67" s="5">
        <f>VLOOKUP($A67,'0.0001'!$A$1:$AE$133,15, FALSE)</f>
        <v>0</v>
      </c>
      <c r="N67" s="5">
        <f>VLOOKUP($A67,'0.0001'!$A$1:$AE$133,19, FALSE)</f>
        <v>34.200000000000003</v>
      </c>
      <c r="O67" s="6">
        <f t="shared" si="5"/>
        <v>1</v>
      </c>
      <c r="P67" s="5">
        <f t="shared" si="6"/>
        <v>1</v>
      </c>
      <c r="Q67" s="4">
        <f>VLOOKUP($A67,'0.00001'!$A$1:$AE$133,13, FALSE)</f>
        <v>1</v>
      </c>
      <c r="R67" s="5">
        <f>VLOOKUP($A67,'0.00001'!$A$1:$AE$133,15, FALSE)</f>
        <v>0</v>
      </c>
      <c r="S67" s="5">
        <f>VLOOKUP($A67,'0.00001'!$A$1:$AE$133,19, FALSE)</f>
        <v>39</v>
      </c>
      <c r="T67" s="6">
        <f t="shared" si="7"/>
        <v>1</v>
      </c>
      <c r="U67" s="5">
        <f t="shared" si="8"/>
        <v>1</v>
      </c>
    </row>
    <row r="68" spans="1:21" x14ac:dyDescent="0.25">
      <c r="A68" s="10" t="s">
        <v>43</v>
      </c>
      <c r="B68" s="20">
        <f>VLOOKUP($A68,'0.001'!$A$1:$AE$133,13, FALSE)</f>
        <v>1</v>
      </c>
      <c r="C68" s="21">
        <f>VLOOKUP($A68,'0.001'!$A$1:$AE$133,15, FALSE)</f>
        <v>0</v>
      </c>
      <c r="D68" s="21">
        <f>VLOOKUP($A68,'0.001'!$A$1:$AE$133,19, FALSE)</f>
        <v>5.4</v>
      </c>
      <c r="E68" s="22">
        <f t="shared" ref="E68:E130" si="9">IF(AND(B68=1,C68=0),1,0)</f>
        <v>1</v>
      </c>
      <c r="F68" s="21">
        <f t="shared" ref="F68:F130" si="10">IF(B68&gt;0.999,1,0)</f>
        <v>1</v>
      </c>
      <c r="G68" s="20">
        <f>VLOOKUP($A68,'0.0005'!$A$1:$AE$133,11, FALSE)</f>
        <v>1</v>
      </c>
      <c r="H68" s="21">
        <f>VLOOKUP($A68,'0.0005'!$A$1:$AE$133,13, FALSE)</f>
        <v>0</v>
      </c>
      <c r="I68" s="21">
        <f>VLOOKUP($A68,'0.0005'!$A$1:$AE$133,17, FALSE)</f>
        <v>5.6</v>
      </c>
      <c r="J68" s="22">
        <f t="shared" si="3"/>
        <v>1</v>
      </c>
      <c r="K68" s="21">
        <f t="shared" si="4"/>
        <v>1</v>
      </c>
      <c r="L68" s="4">
        <f>VLOOKUP($A68,'0.0001'!$A$1:$AE$133,13, FALSE)</f>
        <v>1</v>
      </c>
      <c r="M68" s="5">
        <f>VLOOKUP($A68,'0.0001'!$A$1:$AE$133,15, FALSE)</f>
        <v>0</v>
      </c>
      <c r="N68" s="5">
        <f>VLOOKUP($A68,'0.0001'!$A$1:$AE$133,19, FALSE)</f>
        <v>5.9</v>
      </c>
      <c r="O68" s="6">
        <f t="shared" ref="O68:O130" si="11">IF(AND(L68=1,M68=0),1,0)</f>
        <v>1</v>
      </c>
      <c r="P68" s="5">
        <f t="shared" ref="P68:P130" si="12">IF(L68&gt;0.999,1,0)</f>
        <v>1</v>
      </c>
      <c r="Q68" s="4">
        <f>VLOOKUP($A68,'0.00001'!$A$1:$AE$133,13, FALSE)</f>
        <v>1</v>
      </c>
      <c r="R68" s="5">
        <f>VLOOKUP($A68,'0.00001'!$A$1:$AE$133,15, FALSE)</f>
        <v>0</v>
      </c>
      <c r="S68" s="5">
        <f>VLOOKUP($A68,'0.00001'!$A$1:$AE$133,19, FALSE)</f>
        <v>5.5</v>
      </c>
      <c r="T68" s="6">
        <f t="shared" ref="T68:T130" si="13">IF(AND(Q68=1,R68=0),1,0)</f>
        <v>1</v>
      </c>
      <c r="U68" s="5">
        <f t="shared" ref="U68:U130" si="14">IF(Q68&gt;0.999,1,0)</f>
        <v>1</v>
      </c>
    </row>
    <row r="69" spans="1:21" x14ac:dyDescent="0.25">
      <c r="A69" s="10" t="s">
        <v>46</v>
      </c>
      <c r="B69" s="20">
        <f>VLOOKUP($A69,'0.001'!$A$1:$AE$133,13, FALSE)</f>
        <v>1</v>
      </c>
      <c r="C69" s="21">
        <f>VLOOKUP($A69,'0.001'!$A$1:$AE$133,15, FALSE)</f>
        <v>0</v>
      </c>
      <c r="D69" s="21">
        <f>VLOOKUP($A69,'0.001'!$A$1:$AE$133,19, FALSE)</f>
        <v>5.9</v>
      </c>
      <c r="E69" s="22">
        <f t="shared" si="9"/>
        <v>1</v>
      </c>
      <c r="F69" s="21">
        <f t="shared" si="10"/>
        <v>1</v>
      </c>
      <c r="G69" s="20">
        <f>VLOOKUP($A69,'0.0005'!$A$1:$AE$133,11, FALSE)</f>
        <v>1</v>
      </c>
      <c r="H69" s="21">
        <f>VLOOKUP($A69,'0.0005'!$A$1:$AE$133,13, FALSE)</f>
        <v>0</v>
      </c>
      <c r="I69" s="21">
        <f>VLOOKUP($A69,'0.0005'!$A$1:$AE$133,17, FALSE)</f>
        <v>6.2</v>
      </c>
      <c r="J69" s="22">
        <f t="shared" si="3"/>
        <v>1</v>
      </c>
      <c r="K69" s="21">
        <f t="shared" si="4"/>
        <v>1</v>
      </c>
      <c r="L69" s="4">
        <f>VLOOKUP($A69,'0.0001'!$A$1:$AE$133,13, FALSE)</f>
        <v>1</v>
      </c>
      <c r="M69" s="5">
        <f>VLOOKUP($A69,'0.0001'!$A$1:$AE$133,15, FALSE)</f>
        <v>0</v>
      </c>
      <c r="N69" s="5">
        <f>VLOOKUP($A69,'0.0001'!$A$1:$AE$133,19, FALSE)</f>
        <v>6.6</v>
      </c>
      <c r="O69" s="6">
        <f t="shared" si="11"/>
        <v>1</v>
      </c>
      <c r="P69" s="5">
        <f t="shared" si="12"/>
        <v>1</v>
      </c>
      <c r="Q69" s="4">
        <f>VLOOKUP($A69,'0.00001'!$A$1:$AE$133,13, FALSE)</f>
        <v>1</v>
      </c>
      <c r="R69" s="5">
        <f>VLOOKUP($A69,'0.00001'!$A$1:$AE$133,15, FALSE)</f>
        <v>0</v>
      </c>
      <c r="S69" s="5">
        <f>VLOOKUP($A69,'0.00001'!$A$1:$AE$133,19, FALSE)</f>
        <v>5.6</v>
      </c>
      <c r="T69" s="6">
        <f t="shared" si="13"/>
        <v>1</v>
      </c>
      <c r="U69" s="5">
        <f t="shared" si="14"/>
        <v>1</v>
      </c>
    </row>
    <row r="70" spans="1:21" x14ac:dyDescent="0.25">
      <c r="A70" s="10" t="s">
        <v>95</v>
      </c>
      <c r="B70" s="20">
        <f>VLOOKUP($A70,'0.001'!$A$1:$AE$133,13, FALSE)</f>
        <v>1</v>
      </c>
      <c r="C70" s="21">
        <f>VLOOKUP($A70,'0.001'!$A$1:$AE$133,15, FALSE)</f>
        <v>0</v>
      </c>
      <c r="D70" s="21">
        <f>VLOOKUP($A70,'0.001'!$A$1:$AE$133,19, FALSE)</f>
        <v>15.3</v>
      </c>
      <c r="E70" s="22">
        <f t="shared" si="9"/>
        <v>1</v>
      </c>
      <c r="F70" s="21">
        <f t="shared" si="10"/>
        <v>1</v>
      </c>
      <c r="G70" s="20">
        <f>VLOOKUP($A70,'0.0005'!$A$1:$AE$133,11, FALSE)</f>
        <v>1</v>
      </c>
      <c r="H70" s="21">
        <f>VLOOKUP($A70,'0.0005'!$A$1:$AE$133,13, FALSE)</f>
        <v>0</v>
      </c>
      <c r="I70" s="21">
        <f>VLOOKUP($A70,'0.0005'!$A$1:$AE$133,17, FALSE)</f>
        <v>14.4</v>
      </c>
      <c r="J70" s="22">
        <f t="shared" ref="J70:J133" si="15">IF(AND(G70=1,H70=0),1,0)</f>
        <v>1</v>
      </c>
      <c r="K70" s="21">
        <f t="shared" ref="K70:K133" si="16">IF(G70&gt;0.999,1,0)</f>
        <v>1</v>
      </c>
      <c r="L70" s="4">
        <f>VLOOKUP($A70,'0.0001'!$A$1:$AE$133,13, FALSE)</f>
        <v>1</v>
      </c>
      <c r="M70" s="5">
        <f>VLOOKUP($A70,'0.0001'!$A$1:$AE$133,15, FALSE)</f>
        <v>0</v>
      </c>
      <c r="N70" s="5">
        <f>VLOOKUP($A70,'0.0001'!$A$1:$AE$133,19, FALSE)</f>
        <v>16.399999999999999</v>
      </c>
      <c r="O70" s="6">
        <f t="shared" si="11"/>
        <v>1</v>
      </c>
      <c r="P70" s="5">
        <f t="shared" si="12"/>
        <v>1</v>
      </c>
      <c r="Q70" s="4">
        <f>VLOOKUP($A70,'0.00001'!$A$1:$AE$133,13, FALSE)</f>
        <v>1</v>
      </c>
      <c r="R70" s="5">
        <f>VLOOKUP($A70,'0.00001'!$A$1:$AE$133,15, FALSE)</f>
        <v>0</v>
      </c>
      <c r="S70" s="5">
        <f>VLOOKUP($A70,'0.00001'!$A$1:$AE$133,19, FALSE)</f>
        <v>22.1</v>
      </c>
      <c r="T70" s="6">
        <f t="shared" si="13"/>
        <v>1</v>
      </c>
      <c r="U70" s="5">
        <f t="shared" si="14"/>
        <v>1</v>
      </c>
    </row>
    <row r="71" spans="1:21" x14ac:dyDescent="0.25">
      <c r="A71" s="10" t="s">
        <v>63</v>
      </c>
      <c r="B71" s="20">
        <f>VLOOKUP($A71,'0.001'!$A$1:$AE$133,13, FALSE)</f>
        <v>1</v>
      </c>
      <c r="C71" s="21">
        <f>VLOOKUP($A71,'0.001'!$A$1:$AE$133,15, FALSE)</f>
        <v>0</v>
      </c>
      <c r="D71" s="21">
        <f>VLOOKUP($A71,'0.001'!$A$1:$AE$133,19, FALSE)</f>
        <v>6.6</v>
      </c>
      <c r="E71" s="22">
        <f t="shared" si="9"/>
        <v>1</v>
      </c>
      <c r="F71" s="21">
        <f t="shared" si="10"/>
        <v>1</v>
      </c>
      <c r="G71" s="20">
        <f>VLOOKUP($A71,'0.0005'!$A$1:$AE$133,11, FALSE)</f>
        <v>1</v>
      </c>
      <c r="H71" s="21">
        <f>VLOOKUP($A71,'0.0005'!$A$1:$AE$133,13, FALSE)</f>
        <v>0</v>
      </c>
      <c r="I71" s="21">
        <f>VLOOKUP($A71,'0.0005'!$A$1:$AE$133,17, FALSE)</f>
        <v>6.1</v>
      </c>
      <c r="J71" s="22">
        <f t="shared" si="15"/>
        <v>1</v>
      </c>
      <c r="K71" s="21">
        <f t="shared" si="16"/>
        <v>1</v>
      </c>
      <c r="L71" s="4">
        <f>VLOOKUP($A71,'0.0001'!$A$1:$AE$133,13, FALSE)</f>
        <v>1</v>
      </c>
      <c r="M71" s="5">
        <f>VLOOKUP($A71,'0.0001'!$A$1:$AE$133,15, FALSE)</f>
        <v>0</v>
      </c>
      <c r="N71" s="5">
        <f>VLOOKUP($A71,'0.0001'!$A$1:$AE$133,19, FALSE)</f>
        <v>6.5</v>
      </c>
      <c r="O71" s="6">
        <f t="shared" si="11"/>
        <v>1</v>
      </c>
      <c r="P71" s="5">
        <f t="shared" si="12"/>
        <v>1</v>
      </c>
      <c r="Q71" s="4">
        <f>VLOOKUP($A71,'0.00001'!$A$1:$AE$133,13, FALSE)</f>
        <v>1</v>
      </c>
      <c r="R71" s="5">
        <f>VLOOKUP($A71,'0.00001'!$A$1:$AE$133,15, FALSE)</f>
        <v>0</v>
      </c>
      <c r="S71" s="5">
        <f>VLOOKUP($A71,'0.00001'!$A$1:$AE$133,19, FALSE)</f>
        <v>6.6</v>
      </c>
      <c r="T71" s="6">
        <f t="shared" si="13"/>
        <v>1</v>
      </c>
      <c r="U71" s="5">
        <f t="shared" si="14"/>
        <v>1</v>
      </c>
    </row>
    <row r="72" spans="1:21" x14ac:dyDescent="0.25">
      <c r="A72" s="10" t="s">
        <v>71</v>
      </c>
      <c r="B72" s="20">
        <f>VLOOKUP($A72,'0.001'!$A$1:$AE$133,13, FALSE)</f>
        <v>1</v>
      </c>
      <c r="C72" s="21">
        <f>VLOOKUP($A72,'0.001'!$A$1:$AE$133,15, FALSE)</f>
        <v>0</v>
      </c>
      <c r="D72" s="21">
        <f>VLOOKUP($A72,'0.001'!$A$1:$AE$133,19, FALSE)</f>
        <v>8.6</v>
      </c>
      <c r="E72" s="22">
        <f t="shared" si="9"/>
        <v>1</v>
      </c>
      <c r="F72" s="21">
        <f t="shared" si="10"/>
        <v>1</v>
      </c>
      <c r="G72" s="20">
        <f>VLOOKUP($A72,'0.0005'!$A$1:$AE$133,11, FALSE)</f>
        <v>1</v>
      </c>
      <c r="H72" s="21">
        <f>VLOOKUP($A72,'0.0005'!$A$1:$AE$133,13, FALSE)</f>
        <v>0</v>
      </c>
      <c r="I72" s="21">
        <f>VLOOKUP($A72,'0.0005'!$A$1:$AE$133,17, FALSE)</f>
        <v>7.6</v>
      </c>
      <c r="J72" s="22">
        <f t="shared" si="15"/>
        <v>1</v>
      </c>
      <c r="K72" s="21">
        <f t="shared" si="16"/>
        <v>1</v>
      </c>
      <c r="L72" s="4">
        <f>VLOOKUP($A72,'0.0001'!$A$1:$AE$133,13, FALSE)</f>
        <v>1</v>
      </c>
      <c r="M72" s="5">
        <f>VLOOKUP($A72,'0.0001'!$A$1:$AE$133,15, FALSE)</f>
        <v>0</v>
      </c>
      <c r="N72" s="5">
        <f>VLOOKUP($A72,'0.0001'!$A$1:$AE$133,19, FALSE)</f>
        <v>8.5</v>
      </c>
      <c r="O72" s="6">
        <f t="shared" si="11"/>
        <v>1</v>
      </c>
      <c r="P72" s="5">
        <f t="shared" si="12"/>
        <v>1</v>
      </c>
      <c r="Q72" s="4">
        <f>VLOOKUP($A72,'0.00001'!$A$1:$AE$133,13, FALSE)</f>
        <v>1</v>
      </c>
      <c r="R72" s="5">
        <f>VLOOKUP($A72,'0.00001'!$A$1:$AE$133,15, FALSE)</f>
        <v>0</v>
      </c>
      <c r="S72" s="5">
        <f>VLOOKUP($A72,'0.00001'!$A$1:$AE$133,19, FALSE)</f>
        <v>6.8</v>
      </c>
      <c r="T72" s="6">
        <f t="shared" si="13"/>
        <v>1</v>
      </c>
      <c r="U72" s="5">
        <f t="shared" si="14"/>
        <v>1</v>
      </c>
    </row>
    <row r="73" spans="1:21" x14ac:dyDescent="0.25">
      <c r="A73" s="10" t="s">
        <v>133</v>
      </c>
      <c r="B73" s="20">
        <f>VLOOKUP($A73,'0.001'!$A$1:$AE$133,13, FALSE)</f>
        <v>1</v>
      </c>
      <c r="C73" s="21">
        <f>VLOOKUP($A73,'0.001'!$A$1:$AE$133,15, FALSE)</f>
        <v>0</v>
      </c>
      <c r="D73" s="21">
        <f>VLOOKUP($A73,'0.001'!$A$1:$AE$133,19, FALSE)</f>
        <v>24.4</v>
      </c>
      <c r="E73" s="22">
        <f t="shared" si="9"/>
        <v>1</v>
      </c>
      <c r="F73" s="21">
        <f t="shared" si="10"/>
        <v>1</v>
      </c>
      <c r="G73" s="20">
        <f>VLOOKUP($A73,'0.0005'!$A$1:$AE$133,11, FALSE)</f>
        <v>1</v>
      </c>
      <c r="H73" s="21">
        <f>VLOOKUP($A73,'0.0005'!$A$1:$AE$133,13, FALSE)</f>
        <v>0</v>
      </c>
      <c r="I73" s="21">
        <f>VLOOKUP($A73,'0.0005'!$A$1:$AE$133,17, FALSE)</f>
        <v>24.2</v>
      </c>
      <c r="J73" s="22">
        <f t="shared" si="15"/>
        <v>1</v>
      </c>
      <c r="K73" s="21">
        <f t="shared" si="16"/>
        <v>1</v>
      </c>
      <c r="L73" s="4">
        <f>VLOOKUP($A73,'0.0001'!$A$1:$AE$133,13, FALSE)</f>
        <v>1</v>
      </c>
      <c r="M73" s="5">
        <f>VLOOKUP($A73,'0.0001'!$A$1:$AE$133,15, FALSE)</f>
        <v>0</v>
      </c>
      <c r="N73" s="5">
        <f>VLOOKUP($A73,'0.0001'!$A$1:$AE$133,19, FALSE)</f>
        <v>24.2</v>
      </c>
      <c r="O73" s="6">
        <f t="shared" si="11"/>
        <v>1</v>
      </c>
      <c r="P73" s="5">
        <f t="shared" si="12"/>
        <v>1</v>
      </c>
      <c r="Q73" s="4">
        <f>VLOOKUP($A73,'0.00001'!$A$1:$AE$133,13, FALSE)</f>
        <v>1</v>
      </c>
      <c r="R73" s="5">
        <f>VLOOKUP($A73,'0.00001'!$A$1:$AE$133,15, FALSE)</f>
        <v>0</v>
      </c>
      <c r="S73" s="5">
        <f>VLOOKUP($A73,'0.00001'!$A$1:$AE$133,19, FALSE)</f>
        <v>26.9</v>
      </c>
      <c r="T73" s="6">
        <f t="shared" si="13"/>
        <v>1</v>
      </c>
      <c r="U73" s="5">
        <f t="shared" si="14"/>
        <v>1</v>
      </c>
    </row>
    <row r="74" spans="1:21" x14ac:dyDescent="0.25">
      <c r="A74" s="10" t="s">
        <v>66</v>
      </c>
      <c r="B74" s="20">
        <f>VLOOKUP($A74,'0.001'!$A$1:$AE$133,13, FALSE)</f>
        <v>1</v>
      </c>
      <c r="C74" s="21">
        <f>VLOOKUP($A74,'0.001'!$A$1:$AE$133,15, FALSE)</f>
        <v>0</v>
      </c>
      <c r="D74" s="21">
        <f>VLOOKUP($A74,'0.001'!$A$1:$AE$133,19, FALSE)</f>
        <v>8.4</v>
      </c>
      <c r="E74" s="22">
        <f t="shared" si="9"/>
        <v>1</v>
      </c>
      <c r="F74" s="21">
        <f t="shared" si="10"/>
        <v>1</v>
      </c>
      <c r="G74" s="20">
        <f>VLOOKUP($A74,'0.0005'!$A$1:$AE$133,11, FALSE)</f>
        <v>1</v>
      </c>
      <c r="H74" s="21">
        <f>VLOOKUP($A74,'0.0005'!$A$1:$AE$133,13, FALSE)</f>
        <v>0</v>
      </c>
      <c r="I74" s="21">
        <f>VLOOKUP($A74,'0.0005'!$A$1:$AE$133,17, FALSE)</f>
        <v>7.7</v>
      </c>
      <c r="J74" s="22">
        <f t="shared" si="15"/>
        <v>1</v>
      </c>
      <c r="K74" s="21">
        <f t="shared" si="16"/>
        <v>1</v>
      </c>
      <c r="L74" s="4">
        <f>VLOOKUP($A74,'0.0001'!$A$1:$AE$133,13, FALSE)</f>
        <v>1</v>
      </c>
      <c r="M74" s="5">
        <f>VLOOKUP($A74,'0.0001'!$A$1:$AE$133,15, FALSE)</f>
        <v>0</v>
      </c>
      <c r="N74" s="5">
        <f>VLOOKUP($A74,'0.0001'!$A$1:$AE$133,19, FALSE)</f>
        <v>9.1999999999999993</v>
      </c>
      <c r="O74" s="6">
        <f t="shared" si="11"/>
        <v>1</v>
      </c>
      <c r="P74" s="5">
        <f t="shared" si="12"/>
        <v>1</v>
      </c>
      <c r="Q74" s="4">
        <f>VLOOKUP($A74,'0.00001'!$A$1:$AE$133,13, FALSE)</f>
        <v>1</v>
      </c>
      <c r="R74" s="5">
        <f>VLOOKUP($A74,'0.00001'!$A$1:$AE$133,15, FALSE)</f>
        <v>0</v>
      </c>
      <c r="S74" s="5">
        <f>VLOOKUP($A74,'0.00001'!$A$1:$AE$133,19, FALSE)</f>
        <v>7.6</v>
      </c>
      <c r="T74" s="6">
        <f t="shared" si="13"/>
        <v>1</v>
      </c>
      <c r="U74" s="5">
        <f t="shared" si="14"/>
        <v>1</v>
      </c>
    </row>
    <row r="75" spans="1:21" x14ac:dyDescent="0.25">
      <c r="A75" s="10" t="s">
        <v>120</v>
      </c>
      <c r="B75" s="20">
        <f>VLOOKUP($A75,'0.001'!$A$1:$AE$133,13, FALSE)</f>
        <v>0.99991830000000004</v>
      </c>
      <c r="C75" s="21">
        <f>VLOOKUP($A75,'0.001'!$A$1:$AE$133,15, FALSE)</f>
        <v>2.8616000000000002E-3</v>
      </c>
      <c r="D75" s="21">
        <f>VLOOKUP($A75,'0.001'!$A$1:$AE$133,19, FALSE)</f>
        <v>1201.9000000000001</v>
      </c>
      <c r="E75" s="22">
        <f t="shared" si="9"/>
        <v>0</v>
      </c>
      <c r="F75" s="21">
        <f t="shared" si="10"/>
        <v>1</v>
      </c>
      <c r="G75" s="20">
        <f>VLOOKUP($A75,'0.0005'!$A$1:$AE$133,11, FALSE)</f>
        <v>0.99860559999999998</v>
      </c>
      <c r="H75" s="21">
        <f>VLOOKUP($A75,'0.0005'!$A$1:$AE$133,13, FALSE)</f>
        <v>1.1824599999999999E-2</v>
      </c>
      <c r="I75" s="21">
        <f>VLOOKUP($A75,'0.0005'!$A$1:$AE$133,17, FALSE)</f>
        <v>1200.2</v>
      </c>
      <c r="J75" s="22">
        <f t="shared" si="15"/>
        <v>0</v>
      </c>
      <c r="K75" s="21">
        <f t="shared" si="16"/>
        <v>0</v>
      </c>
      <c r="L75" s="4">
        <f>VLOOKUP($A75,'0.0001'!$A$1:$AE$133,13, FALSE)</f>
        <v>0.98112900000000003</v>
      </c>
      <c r="M75" s="5">
        <f>VLOOKUP($A75,'0.0001'!$A$1:$AE$133,15, FALSE)</f>
        <v>4.3499999999999997E-2</v>
      </c>
      <c r="N75" s="5">
        <f>VLOOKUP($A75,'0.0001'!$A$1:$AE$133,19, FALSE)</f>
        <v>1202</v>
      </c>
      <c r="O75" s="6">
        <f t="shared" si="11"/>
        <v>0</v>
      </c>
      <c r="P75" s="5">
        <f t="shared" si="12"/>
        <v>0</v>
      </c>
      <c r="Q75" s="4">
        <f>VLOOKUP($A75,'0.00001'!$A$1:$AE$133,13, FALSE)</f>
        <v>0.98336199999999996</v>
      </c>
      <c r="R75" s="5">
        <f>VLOOKUP($A75,'0.00001'!$A$1:$AE$133,15, FALSE)</f>
        <v>4.0845399999999997E-2</v>
      </c>
      <c r="S75" s="5">
        <f>VLOOKUP($A75,'0.00001'!$A$1:$AE$133,19, FALSE)</f>
        <v>1200.3</v>
      </c>
      <c r="T75" s="6">
        <f t="shared" si="13"/>
        <v>0</v>
      </c>
      <c r="U75" s="5">
        <f t="shared" si="14"/>
        <v>0</v>
      </c>
    </row>
    <row r="76" spans="1:21" x14ac:dyDescent="0.25">
      <c r="A76" s="10" t="s">
        <v>121</v>
      </c>
      <c r="B76" s="20">
        <f>VLOOKUP($A76,'0.001'!$A$1:$AE$133,13, FALSE)</f>
        <v>0.98782749999999997</v>
      </c>
      <c r="C76" s="21">
        <f>VLOOKUP($A76,'0.001'!$A$1:$AE$133,15, FALSE)</f>
        <v>0.55589869999999997</v>
      </c>
      <c r="D76" s="21">
        <f>VLOOKUP($A76,'0.001'!$A$1:$AE$133,19, FALSE)</f>
        <v>1201.5</v>
      </c>
      <c r="E76" s="22">
        <f t="shared" si="9"/>
        <v>0</v>
      </c>
      <c r="F76" s="21">
        <f t="shared" si="10"/>
        <v>0</v>
      </c>
      <c r="G76" s="20">
        <f>VLOOKUP($A76,'0.0005'!$A$1:$AE$133,11, FALSE)</f>
        <v>0.99378809999999995</v>
      </c>
      <c r="H76" s="21">
        <f>VLOOKUP($A76,'0.0005'!$A$1:$AE$133,13, FALSE)</f>
        <v>0.3971171</v>
      </c>
      <c r="I76" s="21">
        <f>VLOOKUP($A76,'0.0005'!$A$1:$AE$133,17, FALSE)</f>
        <v>1202</v>
      </c>
      <c r="J76" s="22">
        <f t="shared" si="15"/>
        <v>0</v>
      </c>
      <c r="K76" s="21">
        <f t="shared" si="16"/>
        <v>0</v>
      </c>
      <c r="L76" s="4">
        <f>VLOOKUP($A76,'0.0001'!$A$1:$AE$133,13, FALSE)</f>
        <v>0.99688339999999998</v>
      </c>
      <c r="M76" s="5">
        <f>VLOOKUP($A76,'0.0001'!$A$1:$AE$133,15, FALSE)</f>
        <v>0.28128639999999999</v>
      </c>
      <c r="N76" s="5">
        <f>VLOOKUP($A76,'0.0001'!$A$1:$AE$133,19, FALSE)</f>
        <v>1201</v>
      </c>
      <c r="O76" s="6">
        <f t="shared" si="11"/>
        <v>0</v>
      </c>
      <c r="P76" s="5">
        <f t="shared" si="12"/>
        <v>0</v>
      </c>
      <c r="Q76" s="4">
        <f>VLOOKUP($A76,'0.00001'!$A$1:$AE$133,13, FALSE)</f>
        <v>0.99577629999999995</v>
      </c>
      <c r="R76" s="5">
        <f>VLOOKUP($A76,'0.00001'!$A$1:$AE$133,15, FALSE)</f>
        <v>0.32745459999999998</v>
      </c>
      <c r="S76" s="5">
        <f>VLOOKUP($A76,'0.00001'!$A$1:$AE$133,19, FALSE)</f>
        <v>1201.7</v>
      </c>
      <c r="T76" s="6">
        <f t="shared" si="13"/>
        <v>0</v>
      </c>
      <c r="U76" s="5">
        <f t="shared" si="14"/>
        <v>0</v>
      </c>
    </row>
    <row r="77" spans="1:21" x14ac:dyDescent="0.25">
      <c r="A77" s="10" t="s">
        <v>149</v>
      </c>
      <c r="B77" s="20">
        <f>VLOOKUP($A77,'0.001'!$A$1:$AE$133,13, FALSE)</f>
        <v>1</v>
      </c>
      <c r="C77" s="21">
        <f>VLOOKUP($A77,'0.001'!$A$1:$AE$133,15, FALSE)</f>
        <v>0</v>
      </c>
      <c r="D77" s="21">
        <f>VLOOKUP($A77,'0.001'!$A$1:$AE$133,19, FALSE)</f>
        <v>305.7</v>
      </c>
      <c r="E77" s="22">
        <f t="shared" si="9"/>
        <v>1</v>
      </c>
      <c r="F77" s="21">
        <f t="shared" si="10"/>
        <v>1</v>
      </c>
      <c r="G77" s="20">
        <f>VLOOKUP($A77,'0.0005'!$A$1:$AE$133,11, FALSE)</f>
        <v>1</v>
      </c>
      <c r="H77" s="21">
        <f>VLOOKUP($A77,'0.0005'!$A$1:$AE$133,13, FALSE)</f>
        <v>0</v>
      </c>
      <c r="I77" s="21">
        <f>VLOOKUP($A77,'0.0005'!$A$1:$AE$133,17, FALSE)</f>
        <v>287.2</v>
      </c>
      <c r="J77" s="22">
        <f t="shared" si="15"/>
        <v>1</v>
      </c>
      <c r="K77" s="21">
        <f t="shared" si="16"/>
        <v>1</v>
      </c>
      <c r="L77" s="4">
        <f>VLOOKUP($A77,'0.0001'!$A$1:$AE$133,13, FALSE)</f>
        <v>1</v>
      </c>
      <c r="M77" s="5">
        <f>VLOOKUP($A77,'0.0001'!$A$1:$AE$133,15, FALSE)</f>
        <v>0</v>
      </c>
      <c r="N77" s="5">
        <f>VLOOKUP($A77,'0.0001'!$A$1:$AE$133,19, FALSE)</f>
        <v>343.4</v>
      </c>
      <c r="O77" s="6">
        <f t="shared" si="11"/>
        <v>1</v>
      </c>
      <c r="P77" s="5">
        <f t="shared" si="12"/>
        <v>1</v>
      </c>
      <c r="Q77" s="4">
        <f>VLOOKUP($A77,'0.00001'!$A$1:$AE$133,13, FALSE)</f>
        <v>1</v>
      </c>
      <c r="R77" s="5">
        <f>VLOOKUP($A77,'0.00001'!$A$1:$AE$133,15, FALSE)</f>
        <v>0</v>
      </c>
      <c r="S77" s="5">
        <f>VLOOKUP($A77,'0.00001'!$A$1:$AE$133,19, FALSE)</f>
        <v>288.89999999999998</v>
      </c>
      <c r="T77" s="6">
        <f t="shared" si="13"/>
        <v>1</v>
      </c>
      <c r="U77" s="5">
        <f t="shared" si="14"/>
        <v>1</v>
      </c>
    </row>
    <row r="78" spans="1:21" x14ac:dyDescent="0.25">
      <c r="A78" s="10" t="s">
        <v>75</v>
      </c>
      <c r="B78" s="20">
        <f>VLOOKUP($A78,'0.001'!$A$1:$AE$133,13, FALSE)</f>
        <v>1</v>
      </c>
      <c r="C78" s="21">
        <f>VLOOKUP($A78,'0.001'!$A$1:$AE$133,15, FALSE)</f>
        <v>0</v>
      </c>
      <c r="D78" s="21">
        <f>VLOOKUP($A78,'0.001'!$A$1:$AE$133,19, FALSE)</f>
        <v>9.9</v>
      </c>
      <c r="E78" s="22">
        <f t="shared" si="9"/>
        <v>1</v>
      </c>
      <c r="F78" s="21">
        <f t="shared" si="10"/>
        <v>1</v>
      </c>
      <c r="G78" s="20">
        <f>VLOOKUP($A78,'0.0005'!$A$1:$AE$133,11, FALSE)</f>
        <v>1</v>
      </c>
      <c r="H78" s="21">
        <f>VLOOKUP($A78,'0.0005'!$A$1:$AE$133,13, FALSE)</f>
        <v>0</v>
      </c>
      <c r="I78" s="21">
        <f>VLOOKUP($A78,'0.0005'!$A$1:$AE$133,17, FALSE)</f>
        <v>9.1</v>
      </c>
      <c r="J78" s="22">
        <f t="shared" si="15"/>
        <v>1</v>
      </c>
      <c r="K78" s="21">
        <f t="shared" si="16"/>
        <v>1</v>
      </c>
      <c r="L78" s="4">
        <f>VLOOKUP($A78,'0.0001'!$A$1:$AE$133,13, FALSE)</f>
        <v>1</v>
      </c>
      <c r="M78" s="5">
        <f>VLOOKUP($A78,'0.0001'!$A$1:$AE$133,15, FALSE)</f>
        <v>0</v>
      </c>
      <c r="N78" s="5">
        <f>VLOOKUP($A78,'0.0001'!$A$1:$AE$133,19, FALSE)</f>
        <v>11.1</v>
      </c>
      <c r="O78" s="6">
        <f t="shared" si="11"/>
        <v>1</v>
      </c>
      <c r="P78" s="5">
        <f t="shared" si="12"/>
        <v>1</v>
      </c>
      <c r="Q78" s="4">
        <f>VLOOKUP($A78,'0.00001'!$A$1:$AE$133,13, FALSE)</f>
        <v>1</v>
      </c>
      <c r="R78" s="5">
        <f>VLOOKUP($A78,'0.00001'!$A$1:$AE$133,15, FALSE)</f>
        <v>0</v>
      </c>
      <c r="S78" s="5">
        <f>VLOOKUP($A78,'0.00001'!$A$1:$AE$133,19, FALSE)</f>
        <v>9.1</v>
      </c>
      <c r="T78" s="6">
        <f t="shared" si="13"/>
        <v>1</v>
      </c>
      <c r="U78" s="5">
        <f t="shared" si="14"/>
        <v>1</v>
      </c>
    </row>
    <row r="79" spans="1:21" x14ac:dyDescent="0.25">
      <c r="A79" s="10" t="s">
        <v>40</v>
      </c>
      <c r="B79" s="20">
        <f>VLOOKUP($A79,'0.001'!$A$1:$AE$133,13, FALSE)</f>
        <v>1</v>
      </c>
      <c r="C79" s="21">
        <f>VLOOKUP($A79,'0.001'!$A$1:$AE$133,15, FALSE)</f>
        <v>0</v>
      </c>
      <c r="D79" s="21">
        <f>VLOOKUP($A79,'0.001'!$A$1:$AE$133,19, FALSE)</f>
        <v>8.1999999999999993</v>
      </c>
      <c r="E79" s="22">
        <f t="shared" si="9"/>
        <v>1</v>
      </c>
      <c r="F79" s="21">
        <f t="shared" si="10"/>
        <v>1</v>
      </c>
      <c r="G79" s="20">
        <f>VLOOKUP($A79,'0.0005'!$A$1:$AE$133,11, FALSE)</f>
        <v>1</v>
      </c>
      <c r="H79" s="21">
        <f>VLOOKUP($A79,'0.0005'!$A$1:$AE$133,13, FALSE)</f>
        <v>0</v>
      </c>
      <c r="I79" s="21">
        <f>VLOOKUP($A79,'0.0005'!$A$1:$AE$133,17, FALSE)</f>
        <v>7.7</v>
      </c>
      <c r="J79" s="22">
        <f t="shared" si="15"/>
        <v>1</v>
      </c>
      <c r="K79" s="21">
        <f t="shared" si="16"/>
        <v>1</v>
      </c>
      <c r="L79" s="4">
        <f>VLOOKUP($A79,'0.0001'!$A$1:$AE$133,13, FALSE)</f>
        <v>1</v>
      </c>
      <c r="M79" s="5">
        <f>VLOOKUP($A79,'0.0001'!$A$1:$AE$133,15, FALSE)</f>
        <v>0</v>
      </c>
      <c r="N79" s="5">
        <f>VLOOKUP($A79,'0.0001'!$A$1:$AE$133,19, FALSE)</f>
        <v>7.4</v>
      </c>
      <c r="O79" s="6">
        <f t="shared" si="11"/>
        <v>1</v>
      </c>
      <c r="P79" s="5">
        <f t="shared" si="12"/>
        <v>1</v>
      </c>
      <c r="Q79" s="4">
        <f>VLOOKUP($A79,'0.00001'!$A$1:$AE$133,13, FALSE)</f>
        <v>1</v>
      </c>
      <c r="R79" s="5">
        <f>VLOOKUP($A79,'0.00001'!$A$1:$AE$133,15, FALSE)</f>
        <v>0</v>
      </c>
      <c r="S79" s="5">
        <f>VLOOKUP($A79,'0.00001'!$A$1:$AE$133,19, FALSE)</f>
        <v>7.2</v>
      </c>
      <c r="T79" s="6">
        <f t="shared" si="13"/>
        <v>1</v>
      </c>
      <c r="U79" s="5">
        <f t="shared" si="14"/>
        <v>1</v>
      </c>
    </row>
    <row r="80" spans="1:21" x14ac:dyDescent="0.25">
      <c r="A80" s="10" t="s">
        <v>101</v>
      </c>
      <c r="B80" s="20">
        <f>VLOOKUP($A80,'0.001'!$A$1:$AE$133,13, FALSE)</f>
        <v>1</v>
      </c>
      <c r="C80" s="21">
        <f>VLOOKUP($A80,'0.001'!$A$1:$AE$133,15, FALSE)</f>
        <v>0</v>
      </c>
      <c r="D80" s="21">
        <f>VLOOKUP($A80,'0.001'!$A$1:$AE$133,19, FALSE)</f>
        <v>15.7</v>
      </c>
      <c r="E80" s="22">
        <f t="shared" si="9"/>
        <v>1</v>
      </c>
      <c r="F80" s="21">
        <f t="shared" si="10"/>
        <v>1</v>
      </c>
      <c r="G80" s="20">
        <f>VLOOKUP($A80,'0.0005'!$A$1:$AE$133,11, FALSE)</f>
        <v>1</v>
      </c>
      <c r="H80" s="21">
        <f>VLOOKUP($A80,'0.0005'!$A$1:$AE$133,13, FALSE)</f>
        <v>0</v>
      </c>
      <c r="I80" s="21">
        <f>VLOOKUP($A80,'0.0005'!$A$1:$AE$133,17, FALSE)</f>
        <v>14.6</v>
      </c>
      <c r="J80" s="22">
        <f t="shared" si="15"/>
        <v>1</v>
      </c>
      <c r="K80" s="21">
        <f t="shared" si="16"/>
        <v>1</v>
      </c>
      <c r="L80" s="4">
        <f>VLOOKUP($A80,'0.0001'!$A$1:$AE$133,13, FALSE)</f>
        <v>1</v>
      </c>
      <c r="M80" s="5">
        <f>VLOOKUP($A80,'0.0001'!$A$1:$AE$133,15, FALSE)</f>
        <v>0</v>
      </c>
      <c r="N80" s="5">
        <f>VLOOKUP($A80,'0.0001'!$A$1:$AE$133,19, FALSE)</f>
        <v>16.2</v>
      </c>
      <c r="O80" s="6">
        <f t="shared" si="11"/>
        <v>1</v>
      </c>
      <c r="P80" s="5">
        <f t="shared" si="12"/>
        <v>1</v>
      </c>
      <c r="Q80" s="4">
        <f>VLOOKUP($A80,'0.00001'!$A$1:$AE$133,13, FALSE)</f>
        <v>1</v>
      </c>
      <c r="R80" s="5">
        <f>VLOOKUP($A80,'0.00001'!$A$1:$AE$133,15, FALSE)</f>
        <v>0</v>
      </c>
      <c r="S80" s="5">
        <f>VLOOKUP($A80,'0.00001'!$A$1:$AE$133,19, FALSE)</f>
        <v>20</v>
      </c>
      <c r="T80" s="6">
        <f t="shared" si="13"/>
        <v>1</v>
      </c>
      <c r="U80" s="5">
        <f t="shared" si="14"/>
        <v>1</v>
      </c>
    </row>
    <row r="81" spans="1:21" x14ac:dyDescent="0.25">
      <c r="A81" s="10" t="s">
        <v>81</v>
      </c>
      <c r="B81" s="20">
        <f>VLOOKUP($A81,'0.001'!$A$1:$AE$133,13, FALSE)</f>
        <v>1</v>
      </c>
      <c r="C81" s="21">
        <f>VLOOKUP($A81,'0.001'!$A$1:$AE$133,15, FALSE)</f>
        <v>0</v>
      </c>
      <c r="D81" s="21">
        <f>VLOOKUP($A81,'0.001'!$A$1:$AE$133,19, FALSE)</f>
        <v>10.4</v>
      </c>
      <c r="E81" s="22">
        <f t="shared" si="9"/>
        <v>1</v>
      </c>
      <c r="F81" s="21">
        <f t="shared" si="10"/>
        <v>1</v>
      </c>
      <c r="G81" s="20">
        <f>VLOOKUP($A81,'0.0005'!$A$1:$AE$133,11, FALSE)</f>
        <v>1</v>
      </c>
      <c r="H81" s="21">
        <f>VLOOKUP($A81,'0.0005'!$A$1:$AE$133,13, FALSE)</f>
        <v>0</v>
      </c>
      <c r="I81" s="21">
        <f>VLOOKUP($A81,'0.0005'!$A$1:$AE$133,17, FALSE)</f>
        <v>9.1999999999999993</v>
      </c>
      <c r="J81" s="22">
        <f t="shared" si="15"/>
        <v>1</v>
      </c>
      <c r="K81" s="21">
        <f t="shared" si="16"/>
        <v>1</v>
      </c>
      <c r="L81" s="4">
        <f>VLOOKUP($A81,'0.0001'!$A$1:$AE$133,13, FALSE)</f>
        <v>1</v>
      </c>
      <c r="M81" s="5">
        <f>VLOOKUP($A81,'0.0001'!$A$1:$AE$133,15, FALSE)</f>
        <v>0</v>
      </c>
      <c r="N81" s="5">
        <f>VLOOKUP($A81,'0.0001'!$A$1:$AE$133,19, FALSE)</f>
        <v>10.5</v>
      </c>
      <c r="O81" s="6">
        <f t="shared" si="11"/>
        <v>1</v>
      </c>
      <c r="P81" s="5">
        <f t="shared" si="12"/>
        <v>1</v>
      </c>
      <c r="Q81" s="4">
        <f>VLOOKUP($A81,'0.00001'!$A$1:$AE$133,13, FALSE)</f>
        <v>1</v>
      </c>
      <c r="R81" s="5">
        <f>VLOOKUP($A81,'0.00001'!$A$1:$AE$133,15, FALSE)</f>
        <v>0</v>
      </c>
      <c r="S81" s="5">
        <f>VLOOKUP($A81,'0.00001'!$A$1:$AE$133,19, FALSE)</f>
        <v>8.1999999999999993</v>
      </c>
      <c r="T81" s="6">
        <f t="shared" si="13"/>
        <v>1</v>
      </c>
      <c r="U81" s="5">
        <f t="shared" si="14"/>
        <v>1</v>
      </c>
    </row>
    <row r="82" spans="1:21" x14ac:dyDescent="0.25">
      <c r="A82" s="10" t="s">
        <v>116</v>
      </c>
      <c r="B82" s="20">
        <f>VLOOKUP($A82,'0.001'!$A$1:$AE$133,13, FALSE)</f>
        <v>1</v>
      </c>
      <c r="C82" s="21">
        <f>VLOOKUP($A82,'0.001'!$A$1:$AE$133,15, FALSE)</f>
        <v>0</v>
      </c>
      <c r="D82" s="21">
        <f>VLOOKUP($A82,'0.001'!$A$1:$AE$133,19, FALSE)</f>
        <v>34.700000000000003</v>
      </c>
      <c r="E82" s="22">
        <f t="shared" si="9"/>
        <v>1</v>
      </c>
      <c r="F82" s="21">
        <f t="shared" si="10"/>
        <v>1</v>
      </c>
      <c r="G82" s="20">
        <f>VLOOKUP($A82,'0.0005'!$A$1:$AE$133,11, FALSE)</f>
        <v>1</v>
      </c>
      <c r="H82" s="21">
        <f>VLOOKUP($A82,'0.0005'!$A$1:$AE$133,13, FALSE)</f>
        <v>0</v>
      </c>
      <c r="I82" s="21">
        <f>VLOOKUP($A82,'0.0005'!$A$1:$AE$133,17, FALSE)</f>
        <v>39.299999999999997</v>
      </c>
      <c r="J82" s="22">
        <f t="shared" si="15"/>
        <v>1</v>
      </c>
      <c r="K82" s="21">
        <f t="shared" si="16"/>
        <v>1</v>
      </c>
      <c r="L82" s="4">
        <f>VLOOKUP($A82,'0.0001'!$A$1:$AE$133,13, FALSE)</f>
        <v>1</v>
      </c>
      <c r="M82" s="5">
        <f>VLOOKUP($A82,'0.0001'!$A$1:$AE$133,15, FALSE)</f>
        <v>0</v>
      </c>
      <c r="N82" s="5">
        <f>VLOOKUP($A82,'0.0001'!$A$1:$AE$133,19, FALSE)</f>
        <v>45</v>
      </c>
      <c r="O82" s="6">
        <f t="shared" si="11"/>
        <v>1</v>
      </c>
      <c r="P82" s="5">
        <f t="shared" si="12"/>
        <v>1</v>
      </c>
      <c r="Q82" s="4">
        <f>VLOOKUP($A82,'0.00001'!$A$1:$AE$133,13, FALSE)</f>
        <v>1</v>
      </c>
      <c r="R82" s="5">
        <f>VLOOKUP($A82,'0.00001'!$A$1:$AE$133,15, FALSE)</f>
        <v>0</v>
      </c>
      <c r="S82" s="5">
        <f>VLOOKUP($A82,'0.00001'!$A$1:$AE$133,19, FALSE)</f>
        <v>39.5</v>
      </c>
      <c r="T82" s="6">
        <f t="shared" si="13"/>
        <v>1</v>
      </c>
      <c r="U82" s="5">
        <f t="shared" si="14"/>
        <v>1</v>
      </c>
    </row>
    <row r="83" spans="1:21" x14ac:dyDescent="0.25">
      <c r="A83" s="10" t="s">
        <v>142</v>
      </c>
      <c r="B83" s="20">
        <f>VLOOKUP($A83,'0.001'!$A$1:$AE$133,13, FALSE)</f>
        <v>0.99926400000000004</v>
      </c>
      <c r="C83" s="21">
        <f>VLOOKUP($A83,'0.001'!$A$1:$AE$133,15, FALSE)</f>
        <v>1.01137E-2</v>
      </c>
      <c r="D83" s="21">
        <f>VLOOKUP($A83,'0.001'!$A$1:$AE$133,19, FALSE)</f>
        <v>1201.5</v>
      </c>
      <c r="E83" s="22">
        <f t="shared" si="9"/>
        <v>0</v>
      </c>
      <c r="F83" s="21">
        <f t="shared" si="10"/>
        <v>1</v>
      </c>
      <c r="G83" s="20">
        <f>VLOOKUP($A83,'0.0005'!$A$1:$AE$133,11, FALSE)</f>
        <v>0.99926400000000004</v>
      </c>
      <c r="H83" s="21">
        <f>VLOOKUP($A83,'0.0005'!$A$1:$AE$133,13, FALSE)</f>
        <v>1.01137E-2</v>
      </c>
      <c r="I83" s="21">
        <f>VLOOKUP($A83,'0.0005'!$A$1:$AE$133,17, FALSE)</f>
        <v>1200.9000000000001</v>
      </c>
      <c r="J83" s="22">
        <f t="shared" si="15"/>
        <v>0</v>
      </c>
      <c r="K83" s="21">
        <f t="shared" si="16"/>
        <v>1</v>
      </c>
      <c r="L83" s="4">
        <f>VLOOKUP($A83,'0.0001'!$A$1:$AE$133,13, FALSE)</f>
        <v>0.99930399999999997</v>
      </c>
      <c r="M83" s="5">
        <f>VLOOKUP($A83,'0.0001'!$A$1:$AE$133,15, FALSE)</f>
        <v>9.835E-3</v>
      </c>
      <c r="N83" s="5">
        <f>VLOOKUP($A83,'0.0001'!$A$1:$AE$133,19, FALSE)</f>
        <v>1201.2</v>
      </c>
      <c r="O83" s="6">
        <f t="shared" si="11"/>
        <v>0</v>
      </c>
      <c r="P83" s="5">
        <f t="shared" si="12"/>
        <v>1</v>
      </c>
      <c r="Q83" s="4">
        <f>VLOOKUP($A83,'0.00001'!$A$1:$AE$133,13, FALSE)</f>
        <v>0.99999979999999999</v>
      </c>
      <c r="R83" s="5">
        <f>VLOOKUP($A83,'0.00001'!$A$1:$AE$133,15, FALSE)</f>
        <v>1.4889999999999999E-4</v>
      </c>
      <c r="S83" s="5">
        <f>VLOOKUP($A83,'0.00001'!$A$1:$AE$133,19, FALSE)</f>
        <v>1201</v>
      </c>
      <c r="T83" s="6">
        <f t="shared" si="13"/>
        <v>0</v>
      </c>
      <c r="U83" s="5">
        <f t="shared" si="14"/>
        <v>1</v>
      </c>
    </row>
    <row r="84" spans="1:21" x14ac:dyDescent="0.25">
      <c r="A84" s="10" t="s">
        <v>115</v>
      </c>
      <c r="B84" s="20">
        <f>VLOOKUP($A84,'0.001'!$A$1:$AE$133,13, FALSE)</f>
        <v>0.91569250000000002</v>
      </c>
      <c r="C84" s="21">
        <f>VLOOKUP($A84,'0.001'!$A$1:$AE$133,15, FALSE)</f>
        <v>8.6894999999999993E-3</v>
      </c>
      <c r="D84" s="21">
        <f>VLOOKUP($A84,'0.001'!$A$1:$AE$133,19, FALSE)</f>
        <v>1200.4000000000001</v>
      </c>
      <c r="E84" s="22">
        <f t="shared" si="9"/>
        <v>0</v>
      </c>
      <c r="F84" s="21">
        <f t="shared" si="10"/>
        <v>0</v>
      </c>
      <c r="G84" s="20">
        <f>VLOOKUP($A84,'0.0005'!$A$1:$AE$133,11, FALSE)</f>
        <v>0.99872340000000004</v>
      </c>
      <c r="H84" s="21">
        <f>VLOOKUP($A84,'0.0005'!$A$1:$AE$133,13, FALSE)</f>
        <v>1.0693E-3</v>
      </c>
      <c r="I84" s="21">
        <f>VLOOKUP($A84,'0.0005'!$A$1:$AE$133,17, FALSE)</f>
        <v>1200.5999999999999</v>
      </c>
      <c r="J84" s="22">
        <f t="shared" si="15"/>
        <v>0</v>
      </c>
      <c r="K84" s="21">
        <f t="shared" si="16"/>
        <v>0</v>
      </c>
      <c r="L84" s="4">
        <f>VLOOKUP($A84,'0.0001'!$A$1:$AE$133,13, FALSE)</f>
        <v>1</v>
      </c>
      <c r="M84" s="5">
        <f>VLOOKUP($A84,'0.0001'!$A$1:$AE$133,15, FALSE)</f>
        <v>0</v>
      </c>
      <c r="N84" s="5">
        <f>VLOOKUP($A84,'0.0001'!$A$1:$AE$133,19, FALSE)</f>
        <v>425.5</v>
      </c>
      <c r="O84" s="6">
        <f t="shared" si="11"/>
        <v>1</v>
      </c>
      <c r="P84" s="5">
        <f t="shared" si="12"/>
        <v>1</v>
      </c>
      <c r="Q84" s="4">
        <f>VLOOKUP($A84,'0.00001'!$A$1:$AE$133,13, FALSE)</f>
        <v>0.92137820000000004</v>
      </c>
      <c r="R84" s="5">
        <f>VLOOKUP($A84,'0.00001'!$A$1:$AE$133,15, FALSE)</f>
        <v>8.3914000000000002E-3</v>
      </c>
      <c r="S84" s="5">
        <f>VLOOKUP($A84,'0.00001'!$A$1:$AE$133,19, FALSE)</f>
        <v>1202.0999999999999</v>
      </c>
      <c r="T84" s="6">
        <f t="shared" si="13"/>
        <v>0</v>
      </c>
      <c r="U84" s="5">
        <f t="shared" si="14"/>
        <v>0</v>
      </c>
    </row>
    <row r="85" spans="1:21" x14ac:dyDescent="0.25">
      <c r="A85" s="10" t="s">
        <v>42</v>
      </c>
      <c r="B85" s="20">
        <f>VLOOKUP($A85,'0.001'!$A$1:$AE$133,13, FALSE)</f>
        <v>1</v>
      </c>
      <c r="C85" s="21">
        <f>VLOOKUP($A85,'0.001'!$A$1:$AE$133,15, FALSE)</f>
        <v>0</v>
      </c>
      <c r="D85" s="21">
        <f>VLOOKUP($A85,'0.001'!$A$1:$AE$133,19, FALSE)</f>
        <v>5.6</v>
      </c>
      <c r="E85" s="22">
        <f t="shared" si="9"/>
        <v>1</v>
      </c>
      <c r="F85" s="21">
        <f t="shared" si="10"/>
        <v>1</v>
      </c>
      <c r="G85" s="20">
        <f>VLOOKUP($A85,'0.0005'!$A$1:$AE$133,11, FALSE)</f>
        <v>1</v>
      </c>
      <c r="H85" s="21">
        <f>VLOOKUP($A85,'0.0005'!$A$1:$AE$133,13, FALSE)</f>
        <v>0</v>
      </c>
      <c r="I85" s="21">
        <f>VLOOKUP($A85,'0.0005'!$A$1:$AE$133,17, FALSE)</f>
        <v>5.3</v>
      </c>
      <c r="J85" s="22">
        <f t="shared" si="15"/>
        <v>1</v>
      </c>
      <c r="K85" s="21">
        <f t="shared" si="16"/>
        <v>1</v>
      </c>
      <c r="L85" s="4">
        <f>VLOOKUP($A85,'0.0001'!$A$1:$AE$133,13, FALSE)</f>
        <v>1</v>
      </c>
      <c r="M85" s="5">
        <f>VLOOKUP($A85,'0.0001'!$A$1:$AE$133,15, FALSE)</f>
        <v>0</v>
      </c>
      <c r="N85" s="5">
        <f>VLOOKUP($A85,'0.0001'!$A$1:$AE$133,19, FALSE)</f>
        <v>7.1</v>
      </c>
      <c r="O85" s="6">
        <f t="shared" si="11"/>
        <v>1</v>
      </c>
      <c r="P85" s="5">
        <f t="shared" si="12"/>
        <v>1</v>
      </c>
      <c r="Q85" s="4">
        <f>VLOOKUP($A85,'0.00001'!$A$1:$AE$133,13, FALSE)</f>
        <v>1</v>
      </c>
      <c r="R85" s="5">
        <f>VLOOKUP($A85,'0.00001'!$A$1:$AE$133,15, FALSE)</f>
        <v>0</v>
      </c>
      <c r="S85" s="5">
        <f>VLOOKUP($A85,'0.00001'!$A$1:$AE$133,19, FALSE)</f>
        <v>4.9000000000000004</v>
      </c>
      <c r="T85" s="6">
        <f t="shared" si="13"/>
        <v>1</v>
      </c>
      <c r="U85" s="5">
        <f t="shared" si="14"/>
        <v>1</v>
      </c>
    </row>
    <row r="86" spans="1:21" x14ac:dyDescent="0.25">
      <c r="A86" s="10" t="s">
        <v>80</v>
      </c>
      <c r="B86" s="20">
        <f>VLOOKUP($A86,'0.001'!$A$1:$AE$133,13, FALSE)</f>
        <v>1</v>
      </c>
      <c r="C86" s="21">
        <f>VLOOKUP($A86,'0.001'!$A$1:$AE$133,15, FALSE)</f>
        <v>0</v>
      </c>
      <c r="D86" s="21">
        <f>VLOOKUP($A86,'0.001'!$A$1:$AE$133,19, FALSE)</f>
        <v>17.100000000000001</v>
      </c>
      <c r="E86" s="22">
        <f t="shared" si="9"/>
        <v>1</v>
      </c>
      <c r="F86" s="21">
        <f t="shared" si="10"/>
        <v>1</v>
      </c>
      <c r="G86" s="20">
        <f>VLOOKUP($A86,'0.0005'!$A$1:$AE$133,11, FALSE)</f>
        <v>1</v>
      </c>
      <c r="H86" s="21">
        <f>VLOOKUP($A86,'0.0005'!$A$1:$AE$133,13, FALSE)</f>
        <v>0</v>
      </c>
      <c r="I86" s="21">
        <f>VLOOKUP($A86,'0.0005'!$A$1:$AE$133,17, FALSE)</f>
        <v>16</v>
      </c>
      <c r="J86" s="22">
        <f t="shared" si="15"/>
        <v>1</v>
      </c>
      <c r="K86" s="21">
        <f t="shared" si="16"/>
        <v>1</v>
      </c>
      <c r="L86" s="4">
        <f>VLOOKUP($A86,'0.0001'!$A$1:$AE$133,13, FALSE)</f>
        <v>1</v>
      </c>
      <c r="M86" s="5">
        <f>VLOOKUP($A86,'0.0001'!$A$1:$AE$133,15, FALSE)</f>
        <v>0</v>
      </c>
      <c r="N86" s="5">
        <f>VLOOKUP($A86,'0.0001'!$A$1:$AE$133,19, FALSE)</f>
        <v>19.5</v>
      </c>
      <c r="O86" s="6">
        <f t="shared" si="11"/>
        <v>1</v>
      </c>
      <c r="P86" s="5">
        <f t="shared" si="12"/>
        <v>1</v>
      </c>
      <c r="Q86" s="4">
        <f>VLOOKUP($A86,'0.00001'!$A$1:$AE$133,13, FALSE)</f>
        <v>1</v>
      </c>
      <c r="R86" s="5">
        <f>VLOOKUP($A86,'0.00001'!$A$1:$AE$133,15, FALSE)</f>
        <v>0</v>
      </c>
      <c r="S86" s="5">
        <f>VLOOKUP($A86,'0.00001'!$A$1:$AE$133,19, FALSE)</f>
        <v>16.8</v>
      </c>
      <c r="T86" s="6">
        <f t="shared" si="13"/>
        <v>1</v>
      </c>
      <c r="U86" s="5">
        <f t="shared" si="14"/>
        <v>1</v>
      </c>
    </row>
    <row r="87" spans="1:21" x14ac:dyDescent="0.25">
      <c r="A87" s="10" t="s">
        <v>103</v>
      </c>
      <c r="B87" s="20">
        <f>VLOOKUP($A87,'0.001'!$A$1:$AE$133,13, FALSE)</f>
        <v>0.99975979999999998</v>
      </c>
      <c r="C87" s="21">
        <f>VLOOKUP($A87,'0.001'!$A$1:$AE$133,15, FALSE)</f>
        <v>0.1126648</v>
      </c>
      <c r="D87" s="21">
        <f>VLOOKUP($A87,'0.001'!$A$1:$AE$133,19, FALSE)</f>
        <v>1200.9000000000001</v>
      </c>
      <c r="E87" s="22">
        <f t="shared" si="9"/>
        <v>0</v>
      </c>
      <c r="F87" s="21">
        <f t="shared" si="10"/>
        <v>1</v>
      </c>
      <c r="G87" s="20">
        <f>VLOOKUP($A87,'0.0005'!$A$1:$AE$133,11, FALSE)</f>
        <v>0.99979739999999995</v>
      </c>
      <c r="H87" s="21">
        <f>VLOOKUP($A87,'0.0005'!$A$1:$AE$133,13, FALSE)</f>
        <v>0.103459</v>
      </c>
      <c r="I87" s="21">
        <f>VLOOKUP($A87,'0.0005'!$A$1:$AE$133,17, FALSE)</f>
        <v>1201.4000000000001</v>
      </c>
      <c r="J87" s="22">
        <f t="shared" si="15"/>
        <v>0</v>
      </c>
      <c r="K87" s="21">
        <f t="shared" si="16"/>
        <v>1</v>
      </c>
      <c r="L87" s="4">
        <f>VLOOKUP($A87,'0.0001'!$A$1:$AE$133,13, FALSE)</f>
        <v>0.99997689999999995</v>
      </c>
      <c r="M87" s="5">
        <f>VLOOKUP($A87,'0.0001'!$A$1:$AE$133,15, FALSE)</f>
        <v>3.4974900000000003E-2</v>
      </c>
      <c r="N87" s="5">
        <f>VLOOKUP($A87,'0.0001'!$A$1:$AE$133,19, FALSE)</f>
        <v>1201.7</v>
      </c>
      <c r="O87" s="6">
        <f t="shared" si="11"/>
        <v>0</v>
      </c>
      <c r="P87" s="5">
        <f t="shared" si="12"/>
        <v>1</v>
      </c>
      <c r="Q87" s="4">
        <f>VLOOKUP($A87,'0.00001'!$A$1:$AE$133,13, FALSE)</f>
        <v>0.99997749999999996</v>
      </c>
      <c r="R87" s="5">
        <f>VLOOKUP($A87,'0.00001'!$A$1:$AE$133,15, FALSE)</f>
        <v>3.4514900000000001E-2</v>
      </c>
      <c r="S87" s="5">
        <f>VLOOKUP($A87,'0.00001'!$A$1:$AE$133,19, FALSE)</f>
        <v>1202.5</v>
      </c>
      <c r="T87" s="6">
        <f t="shared" si="13"/>
        <v>0</v>
      </c>
      <c r="U87" s="5">
        <f t="shared" si="14"/>
        <v>1</v>
      </c>
    </row>
    <row r="88" spans="1:21" x14ac:dyDescent="0.25">
      <c r="A88" s="10" t="s">
        <v>33</v>
      </c>
      <c r="B88" s="20">
        <f>VLOOKUP($A88,'0.001'!$A$1:$AE$133,13, FALSE)</f>
        <v>1</v>
      </c>
      <c r="C88" s="21">
        <f>VLOOKUP($A88,'0.001'!$A$1:$AE$133,15, FALSE)</f>
        <v>0</v>
      </c>
      <c r="D88" s="21">
        <f>VLOOKUP($A88,'0.001'!$A$1:$AE$133,19, FALSE)</f>
        <v>2.8</v>
      </c>
      <c r="E88" s="22">
        <f t="shared" si="9"/>
        <v>1</v>
      </c>
      <c r="F88" s="21">
        <f t="shared" si="10"/>
        <v>1</v>
      </c>
      <c r="G88" s="20">
        <f>VLOOKUP($A88,'0.0005'!$A$1:$AE$133,11, FALSE)</f>
        <v>1</v>
      </c>
      <c r="H88" s="21">
        <f>VLOOKUP($A88,'0.0005'!$A$1:$AE$133,13, FALSE)</f>
        <v>0</v>
      </c>
      <c r="I88" s="21">
        <f>VLOOKUP($A88,'0.0005'!$A$1:$AE$133,17, FALSE)</f>
        <v>2.7</v>
      </c>
      <c r="J88" s="22">
        <f t="shared" si="15"/>
        <v>1</v>
      </c>
      <c r="K88" s="21">
        <f t="shared" si="16"/>
        <v>1</v>
      </c>
      <c r="L88" s="4">
        <f>VLOOKUP($A88,'0.0001'!$A$1:$AE$133,13, FALSE)</f>
        <v>1</v>
      </c>
      <c r="M88" s="5">
        <f>VLOOKUP($A88,'0.0001'!$A$1:$AE$133,15, FALSE)</f>
        <v>0</v>
      </c>
      <c r="N88" s="5">
        <f>VLOOKUP($A88,'0.0001'!$A$1:$AE$133,19, FALSE)</f>
        <v>2.8</v>
      </c>
      <c r="O88" s="6">
        <f t="shared" si="11"/>
        <v>1</v>
      </c>
      <c r="P88" s="5">
        <f t="shared" si="12"/>
        <v>1</v>
      </c>
      <c r="Q88" s="4">
        <f>VLOOKUP($A88,'0.00001'!$A$1:$AE$133,13, FALSE)</f>
        <v>1</v>
      </c>
      <c r="R88" s="5">
        <f>VLOOKUP($A88,'0.00001'!$A$1:$AE$133,15, FALSE)</f>
        <v>0</v>
      </c>
      <c r="S88" s="5">
        <f>VLOOKUP($A88,'0.00001'!$A$1:$AE$133,19, FALSE)</f>
        <v>2.7</v>
      </c>
      <c r="T88" s="6">
        <f t="shared" si="13"/>
        <v>1</v>
      </c>
      <c r="U88" s="5">
        <f t="shared" si="14"/>
        <v>1</v>
      </c>
    </row>
    <row r="89" spans="1:21" x14ac:dyDescent="0.25">
      <c r="A89" s="10" t="s">
        <v>114</v>
      </c>
      <c r="B89" s="20">
        <f>VLOOKUP($A89,'0.001'!$A$1:$AE$133,13, FALSE)</f>
        <v>1</v>
      </c>
      <c r="C89" s="21">
        <f>VLOOKUP($A89,'0.001'!$A$1:$AE$133,15, FALSE)</f>
        <v>0</v>
      </c>
      <c r="D89" s="21">
        <f>VLOOKUP($A89,'0.001'!$A$1:$AE$133,19, FALSE)</f>
        <v>29.9</v>
      </c>
      <c r="E89" s="22">
        <f t="shared" si="9"/>
        <v>1</v>
      </c>
      <c r="F89" s="21">
        <f t="shared" si="10"/>
        <v>1</v>
      </c>
      <c r="G89" s="20">
        <f>VLOOKUP($A89,'0.0005'!$A$1:$AE$133,11, FALSE)</f>
        <v>1</v>
      </c>
      <c r="H89" s="21">
        <f>VLOOKUP($A89,'0.0005'!$A$1:$AE$133,13, FALSE)</f>
        <v>0</v>
      </c>
      <c r="I89" s="21">
        <f>VLOOKUP($A89,'0.0005'!$A$1:$AE$133,17, FALSE)</f>
        <v>23.7</v>
      </c>
      <c r="J89" s="22">
        <f t="shared" si="15"/>
        <v>1</v>
      </c>
      <c r="K89" s="21">
        <f t="shared" si="16"/>
        <v>1</v>
      </c>
      <c r="L89" s="4">
        <f>VLOOKUP($A89,'0.0001'!$A$1:$AE$133,13, FALSE)</f>
        <v>1</v>
      </c>
      <c r="M89" s="5">
        <f>VLOOKUP($A89,'0.0001'!$A$1:$AE$133,15, FALSE)</f>
        <v>0</v>
      </c>
      <c r="N89" s="5">
        <f>VLOOKUP($A89,'0.0001'!$A$1:$AE$133,19, FALSE)</f>
        <v>26.5</v>
      </c>
      <c r="O89" s="6">
        <f t="shared" si="11"/>
        <v>1</v>
      </c>
      <c r="P89" s="5">
        <f t="shared" si="12"/>
        <v>1</v>
      </c>
      <c r="Q89" s="4">
        <f>VLOOKUP($A89,'0.00001'!$A$1:$AE$133,13, FALSE)</f>
        <v>1</v>
      </c>
      <c r="R89" s="5">
        <f>VLOOKUP($A89,'0.00001'!$A$1:$AE$133,15, FALSE)</f>
        <v>0</v>
      </c>
      <c r="S89" s="5">
        <f>VLOOKUP($A89,'0.00001'!$A$1:$AE$133,19, FALSE)</f>
        <v>31.2</v>
      </c>
      <c r="T89" s="6">
        <f t="shared" si="13"/>
        <v>1</v>
      </c>
      <c r="U89" s="5">
        <f t="shared" si="14"/>
        <v>1</v>
      </c>
    </row>
    <row r="90" spans="1:21" x14ac:dyDescent="0.25">
      <c r="A90" s="10" t="s">
        <v>119</v>
      </c>
      <c r="B90" s="20">
        <f>VLOOKUP($A90,'0.001'!$A$1:$AE$133,13, FALSE)</f>
        <v>0.99088620000000005</v>
      </c>
      <c r="C90" s="21">
        <f>VLOOKUP($A90,'0.001'!$A$1:$AE$133,15, FALSE)</f>
        <v>0.65471760000000001</v>
      </c>
      <c r="D90" s="21">
        <f>VLOOKUP($A90,'0.001'!$A$1:$AE$133,19, FALSE)</f>
        <v>1201.9000000000001</v>
      </c>
      <c r="E90" s="22">
        <f t="shared" si="9"/>
        <v>0</v>
      </c>
      <c r="F90" s="21">
        <f t="shared" si="10"/>
        <v>0</v>
      </c>
      <c r="G90" s="20">
        <f>VLOOKUP($A90,'0.0005'!$A$1:$AE$133,11, FALSE)</f>
        <v>0.99325149999999995</v>
      </c>
      <c r="H90" s="21">
        <f>VLOOKUP($A90,'0.0005'!$A$1:$AE$133,13, FALSE)</f>
        <v>0.56338759999999999</v>
      </c>
      <c r="I90" s="21">
        <f>VLOOKUP($A90,'0.0005'!$A$1:$AE$133,17, FALSE)</f>
        <v>1200.2</v>
      </c>
      <c r="J90" s="22">
        <f t="shared" si="15"/>
        <v>0</v>
      </c>
      <c r="K90" s="21">
        <f t="shared" si="16"/>
        <v>0</v>
      </c>
      <c r="L90" s="4">
        <f>VLOOKUP($A90,'0.0001'!$A$1:$AE$133,13, FALSE)</f>
        <v>-164250.7477073</v>
      </c>
      <c r="M90" s="5">
        <f>VLOOKUP($A90,'0.0001'!$A$1:$AE$133,15, FALSE)</f>
        <v>2779.4515396000002</v>
      </c>
      <c r="N90" s="5">
        <f>VLOOKUP($A90,'0.0001'!$A$1:$AE$133,19, FALSE)</f>
        <v>1203.5</v>
      </c>
      <c r="O90" s="6">
        <f t="shared" si="11"/>
        <v>0</v>
      </c>
      <c r="P90" s="5">
        <f t="shared" si="12"/>
        <v>0</v>
      </c>
      <c r="Q90" s="4">
        <f>VLOOKUP($A90,'0.00001'!$A$1:$AE$133,13, FALSE)</f>
        <v>-105.9249575</v>
      </c>
      <c r="R90" s="5">
        <f>VLOOKUP($A90,'0.00001'!$A$1:$AE$133,15, FALSE)</f>
        <v>70.915904999999995</v>
      </c>
      <c r="S90" s="5">
        <f>VLOOKUP($A90,'0.00001'!$A$1:$AE$133,19, FALSE)</f>
        <v>1202.8</v>
      </c>
      <c r="T90" s="6">
        <f t="shared" si="13"/>
        <v>0</v>
      </c>
      <c r="U90" s="5">
        <f t="shared" si="14"/>
        <v>0</v>
      </c>
    </row>
    <row r="91" spans="1:21" x14ac:dyDescent="0.25">
      <c r="A91" s="10" t="s">
        <v>67</v>
      </c>
      <c r="B91" s="20">
        <f>VLOOKUP($A91,'0.001'!$A$1:$AE$133,13, FALSE)</f>
        <v>1</v>
      </c>
      <c r="C91" s="21">
        <f>VLOOKUP($A91,'0.001'!$A$1:$AE$133,15, FALSE)</f>
        <v>0</v>
      </c>
      <c r="D91" s="21">
        <f>VLOOKUP($A91,'0.001'!$A$1:$AE$133,19, FALSE)</f>
        <v>512</v>
      </c>
      <c r="E91" s="22">
        <f t="shared" si="9"/>
        <v>1</v>
      </c>
      <c r="F91" s="21">
        <f t="shared" si="10"/>
        <v>1</v>
      </c>
      <c r="G91" s="20">
        <f>VLOOKUP($A91,'0.0005'!$A$1:$AE$133,11, FALSE)</f>
        <v>0.81969130000000001</v>
      </c>
      <c r="H91" s="21">
        <f>VLOOKUP($A91,'0.0005'!$A$1:$AE$133,13, FALSE)</f>
        <v>2.1717979999999999</v>
      </c>
      <c r="I91" s="21">
        <f>VLOOKUP($A91,'0.0005'!$A$1:$AE$133,17, FALSE)</f>
        <v>1202</v>
      </c>
      <c r="J91" s="22">
        <f t="shared" si="15"/>
        <v>0</v>
      </c>
      <c r="K91" s="21">
        <f t="shared" si="16"/>
        <v>0</v>
      </c>
      <c r="L91" s="4">
        <f>VLOOKUP($A91,'0.0001'!$A$1:$AE$133,13, FALSE)</f>
        <v>0.86183699999999996</v>
      </c>
      <c r="M91" s="5">
        <f>VLOOKUP($A91,'0.0001'!$A$1:$AE$133,15, FALSE)</f>
        <v>1.9011087</v>
      </c>
      <c r="N91" s="5">
        <f>VLOOKUP($A91,'0.0001'!$A$1:$AE$133,19, FALSE)</f>
        <v>1200.5999999999999</v>
      </c>
      <c r="O91" s="6">
        <f t="shared" si="11"/>
        <v>0</v>
      </c>
      <c r="P91" s="5">
        <f t="shared" si="12"/>
        <v>0</v>
      </c>
      <c r="Q91" s="4">
        <f>VLOOKUP($A91,'0.00001'!$A$1:$AE$133,13, FALSE)</f>
        <v>0.8582999</v>
      </c>
      <c r="R91" s="5">
        <f>VLOOKUP($A91,'0.00001'!$A$1:$AE$133,15, FALSE)</f>
        <v>1.9252901</v>
      </c>
      <c r="S91" s="5">
        <f>VLOOKUP($A91,'0.00001'!$A$1:$AE$133,19, FALSE)</f>
        <v>1201.0999999999999</v>
      </c>
      <c r="T91" s="6">
        <f t="shared" si="13"/>
        <v>0</v>
      </c>
      <c r="U91" s="5">
        <f t="shared" si="14"/>
        <v>0</v>
      </c>
    </row>
    <row r="92" spans="1:21" x14ac:dyDescent="0.25">
      <c r="A92" s="10" t="s">
        <v>84</v>
      </c>
      <c r="B92" s="20">
        <f>VLOOKUP($A92,'0.001'!$A$1:$AE$133,13, FALSE)</f>
        <v>1</v>
      </c>
      <c r="C92" s="21">
        <f>VLOOKUP($A92,'0.001'!$A$1:$AE$133,15, FALSE)</f>
        <v>0</v>
      </c>
      <c r="D92" s="21">
        <f>VLOOKUP($A92,'0.001'!$A$1:$AE$133,19, FALSE)</f>
        <v>20.9</v>
      </c>
      <c r="E92" s="22">
        <f t="shared" si="9"/>
        <v>1</v>
      </c>
      <c r="F92" s="21">
        <f t="shared" si="10"/>
        <v>1</v>
      </c>
      <c r="G92" s="20">
        <f>VLOOKUP($A92,'0.0005'!$A$1:$AE$133,11, FALSE)</f>
        <v>1</v>
      </c>
      <c r="H92" s="21">
        <f>VLOOKUP($A92,'0.0005'!$A$1:$AE$133,13, FALSE)</f>
        <v>0</v>
      </c>
      <c r="I92" s="21">
        <f>VLOOKUP($A92,'0.0005'!$A$1:$AE$133,17, FALSE)</f>
        <v>20.3</v>
      </c>
      <c r="J92" s="22">
        <f t="shared" si="15"/>
        <v>1</v>
      </c>
      <c r="K92" s="21">
        <f t="shared" si="16"/>
        <v>1</v>
      </c>
      <c r="L92" s="4">
        <f>VLOOKUP($A92,'0.0001'!$A$1:$AE$133,13, FALSE)</f>
        <v>1</v>
      </c>
      <c r="M92" s="5">
        <f>VLOOKUP($A92,'0.0001'!$A$1:$AE$133,15, FALSE)</f>
        <v>0</v>
      </c>
      <c r="N92" s="5">
        <f>VLOOKUP($A92,'0.0001'!$A$1:$AE$133,19, FALSE)</f>
        <v>22.9</v>
      </c>
      <c r="O92" s="6">
        <f t="shared" si="11"/>
        <v>1</v>
      </c>
      <c r="P92" s="5">
        <f t="shared" si="12"/>
        <v>1</v>
      </c>
      <c r="Q92" s="4">
        <f>VLOOKUP($A92,'0.00001'!$A$1:$AE$133,13, FALSE)</f>
        <v>1</v>
      </c>
      <c r="R92" s="5">
        <f>VLOOKUP($A92,'0.00001'!$A$1:$AE$133,15, FALSE)</f>
        <v>0</v>
      </c>
      <c r="S92" s="5">
        <f>VLOOKUP($A92,'0.00001'!$A$1:$AE$133,19, FALSE)</f>
        <v>27.5</v>
      </c>
      <c r="T92" s="6">
        <f t="shared" si="13"/>
        <v>1</v>
      </c>
      <c r="U92" s="5">
        <f t="shared" si="14"/>
        <v>1</v>
      </c>
    </row>
    <row r="93" spans="1:21" x14ac:dyDescent="0.25">
      <c r="A93" s="10" t="s">
        <v>59</v>
      </c>
      <c r="B93" s="20">
        <f>VLOOKUP($A93,'0.001'!$A$1:$AE$133,13, FALSE)</f>
        <v>1</v>
      </c>
      <c r="C93" s="21">
        <f>VLOOKUP($A93,'0.001'!$A$1:$AE$133,15, FALSE)</f>
        <v>0</v>
      </c>
      <c r="D93" s="21">
        <f>VLOOKUP($A93,'0.001'!$A$1:$AE$133,19, FALSE)</f>
        <v>10.1</v>
      </c>
      <c r="E93" s="22">
        <f t="shared" si="9"/>
        <v>1</v>
      </c>
      <c r="F93" s="21">
        <f t="shared" si="10"/>
        <v>1</v>
      </c>
      <c r="G93" s="20">
        <f>VLOOKUP($A93,'0.0005'!$A$1:$AE$133,11, FALSE)</f>
        <v>1</v>
      </c>
      <c r="H93" s="21">
        <f>VLOOKUP($A93,'0.0005'!$A$1:$AE$133,13, FALSE)</f>
        <v>0</v>
      </c>
      <c r="I93" s="21">
        <f>VLOOKUP($A93,'0.0005'!$A$1:$AE$133,17, FALSE)</f>
        <v>10.9</v>
      </c>
      <c r="J93" s="22">
        <f t="shared" si="15"/>
        <v>1</v>
      </c>
      <c r="K93" s="21">
        <f t="shared" si="16"/>
        <v>1</v>
      </c>
      <c r="L93" s="4">
        <f>VLOOKUP($A93,'0.0001'!$A$1:$AE$133,13, FALSE)</f>
        <v>1</v>
      </c>
      <c r="M93" s="5">
        <f>VLOOKUP($A93,'0.0001'!$A$1:$AE$133,15, FALSE)</f>
        <v>0</v>
      </c>
      <c r="N93" s="5">
        <f>VLOOKUP($A93,'0.0001'!$A$1:$AE$133,19, FALSE)</f>
        <v>8.9</v>
      </c>
      <c r="O93" s="6">
        <f t="shared" si="11"/>
        <v>1</v>
      </c>
      <c r="P93" s="5">
        <f t="shared" si="12"/>
        <v>1</v>
      </c>
      <c r="Q93" s="4">
        <f>VLOOKUP($A93,'0.00001'!$A$1:$AE$133,13, FALSE)</f>
        <v>1</v>
      </c>
      <c r="R93" s="5">
        <f>VLOOKUP($A93,'0.00001'!$A$1:$AE$133,15, FALSE)</f>
        <v>0</v>
      </c>
      <c r="S93" s="5">
        <f>VLOOKUP($A93,'0.00001'!$A$1:$AE$133,19, FALSE)</f>
        <v>10</v>
      </c>
      <c r="T93" s="6">
        <f t="shared" si="13"/>
        <v>1</v>
      </c>
      <c r="U93" s="5">
        <f t="shared" si="14"/>
        <v>1</v>
      </c>
    </row>
    <row r="94" spans="1:21" x14ac:dyDescent="0.25">
      <c r="A94" s="10" t="s">
        <v>77</v>
      </c>
      <c r="B94" s="20">
        <f>VLOOKUP($A94,'0.001'!$A$1:$AE$133,13, FALSE)</f>
        <v>1</v>
      </c>
      <c r="C94" s="21">
        <f>VLOOKUP($A94,'0.001'!$A$1:$AE$133,15, FALSE)</f>
        <v>0</v>
      </c>
      <c r="D94" s="21">
        <f>VLOOKUP($A94,'0.001'!$A$1:$AE$133,19, FALSE)</f>
        <v>19</v>
      </c>
      <c r="E94" s="22">
        <f t="shared" si="9"/>
        <v>1</v>
      </c>
      <c r="F94" s="21">
        <f t="shared" si="10"/>
        <v>1</v>
      </c>
      <c r="G94" s="20">
        <f>VLOOKUP($A94,'0.0005'!$A$1:$AE$133,11, FALSE)</f>
        <v>1</v>
      </c>
      <c r="H94" s="21">
        <f>VLOOKUP($A94,'0.0005'!$A$1:$AE$133,13, FALSE)</f>
        <v>0</v>
      </c>
      <c r="I94" s="21">
        <f>VLOOKUP($A94,'0.0005'!$A$1:$AE$133,17, FALSE)</f>
        <v>17.7</v>
      </c>
      <c r="J94" s="22">
        <f t="shared" si="15"/>
        <v>1</v>
      </c>
      <c r="K94" s="21">
        <f t="shared" si="16"/>
        <v>1</v>
      </c>
      <c r="L94" s="4">
        <f>VLOOKUP($A94,'0.0001'!$A$1:$AE$133,13, FALSE)</f>
        <v>1</v>
      </c>
      <c r="M94" s="5">
        <f>VLOOKUP($A94,'0.0001'!$A$1:$AE$133,15, FALSE)</f>
        <v>0</v>
      </c>
      <c r="N94" s="5">
        <f>VLOOKUP($A94,'0.0001'!$A$1:$AE$133,19, FALSE)</f>
        <v>19.5</v>
      </c>
      <c r="O94" s="6">
        <f t="shared" si="11"/>
        <v>1</v>
      </c>
      <c r="P94" s="5">
        <f t="shared" si="12"/>
        <v>1</v>
      </c>
      <c r="Q94" s="4">
        <f>VLOOKUP($A94,'0.00001'!$A$1:$AE$133,13, FALSE)</f>
        <v>1</v>
      </c>
      <c r="R94" s="5">
        <f>VLOOKUP($A94,'0.00001'!$A$1:$AE$133,15, FALSE)</f>
        <v>0</v>
      </c>
      <c r="S94" s="5">
        <f>VLOOKUP($A94,'0.00001'!$A$1:$AE$133,19, FALSE)</f>
        <v>23.4</v>
      </c>
      <c r="T94" s="6">
        <f t="shared" si="13"/>
        <v>1</v>
      </c>
      <c r="U94" s="5">
        <f t="shared" si="14"/>
        <v>1</v>
      </c>
    </row>
    <row r="95" spans="1:21" x14ac:dyDescent="0.25">
      <c r="A95" s="10" t="s">
        <v>135</v>
      </c>
      <c r="B95" s="20">
        <f>VLOOKUP($A95,'0.001'!$A$1:$AE$133,13, FALSE)</f>
        <v>1</v>
      </c>
      <c r="C95" s="21">
        <f>VLOOKUP($A95,'0.001'!$A$1:$AE$133,15, FALSE)</f>
        <v>0</v>
      </c>
      <c r="D95" s="21">
        <f>VLOOKUP($A95,'0.001'!$A$1:$AE$133,19, FALSE)</f>
        <v>202</v>
      </c>
      <c r="E95" s="22">
        <f t="shared" si="9"/>
        <v>1</v>
      </c>
      <c r="F95" s="21">
        <f t="shared" si="10"/>
        <v>1</v>
      </c>
      <c r="G95" s="20">
        <f>VLOOKUP($A95,'0.0005'!$A$1:$AE$133,11, FALSE)</f>
        <v>1</v>
      </c>
      <c r="H95" s="21">
        <f>VLOOKUP($A95,'0.0005'!$A$1:$AE$133,13, FALSE)</f>
        <v>0</v>
      </c>
      <c r="I95" s="21">
        <f>VLOOKUP($A95,'0.0005'!$A$1:$AE$133,17, FALSE)</f>
        <v>184.9</v>
      </c>
      <c r="J95" s="22">
        <f t="shared" si="15"/>
        <v>1</v>
      </c>
      <c r="K95" s="21">
        <f t="shared" si="16"/>
        <v>1</v>
      </c>
      <c r="L95" s="4">
        <f>VLOOKUP($A95,'0.0001'!$A$1:$AE$133,13, FALSE)</f>
        <v>1</v>
      </c>
      <c r="M95" s="5">
        <f>VLOOKUP($A95,'0.0001'!$A$1:$AE$133,15, FALSE)</f>
        <v>0</v>
      </c>
      <c r="N95" s="5">
        <f>VLOOKUP($A95,'0.0001'!$A$1:$AE$133,19, FALSE)</f>
        <v>704.5</v>
      </c>
      <c r="O95" s="6">
        <f t="shared" si="11"/>
        <v>1</v>
      </c>
      <c r="P95" s="5">
        <f t="shared" si="12"/>
        <v>1</v>
      </c>
      <c r="Q95" s="4">
        <f>VLOOKUP($A95,'0.00001'!$A$1:$AE$133,13, FALSE)</f>
        <v>0.99976690000000001</v>
      </c>
      <c r="R95" s="5">
        <f>VLOOKUP($A95,'0.00001'!$A$1:$AE$133,15, FALSE)</f>
        <v>3.2987200000000001E-2</v>
      </c>
      <c r="S95" s="5">
        <f>VLOOKUP($A95,'0.00001'!$A$1:$AE$133,19, FALSE)</f>
        <v>1201.0999999999999</v>
      </c>
      <c r="T95" s="6">
        <f t="shared" si="13"/>
        <v>0</v>
      </c>
      <c r="U95" s="5">
        <f t="shared" si="14"/>
        <v>1</v>
      </c>
    </row>
    <row r="96" spans="1:21" x14ac:dyDescent="0.25">
      <c r="A96" s="10" t="s">
        <v>109</v>
      </c>
      <c r="B96" s="20">
        <f>VLOOKUP($A96,'0.001'!$A$1:$AE$133,13, FALSE)</f>
        <v>1</v>
      </c>
      <c r="C96" s="21">
        <f>VLOOKUP($A96,'0.001'!$A$1:$AE$133,15, FALSE)</f>
        <v>0</v>
      </c>
      <c r="D96" s="21">
        <f>VLOOKUP($A96,'0.001'!$A$1:$AE$133,19, FALSE)</f>
        <v>15.4</v>
      </c>
      <c r="E96" s="22">
        <f t="shared" si="9"/>
        <v>1</v>
      </c>
      <c r="F96" s="21">
        <f t="shared" si="10"/>
        <v>1</v>
      </c>
      <c r="G96" s="20">
        <f>VLOOKUP($A96,'0.0005'!$A$1:$AE$133,11, FALSE)</f>
        <v>1</v>
      </c>
      <c r="H96" s="21">
        <f>VLOOKUP($A96,'0.0005'!$A$1:$AE$133,13, FALSE)</f>
        <v>0</v>
      </c>
      <c r="I96" s="21">
        <f>VLOOKUP($A96,'0.0005'!$A$1:$AE$133,17, FALSE)</f>
        <v>14</v>
      </c>
      <c r="J96" s="22">
        <f t="shared" si="15"/>
        <v>1</v>
      </c>
      <c r="K96" s="21">
        <f t="shared" si="16"/>
        <v>1</v>
      </c>
      <c r="L96" s="4">
        <f>VLOOKUP($A96,'0.0001'!$A$1:$AE$133,13, FALSE)</f>
        <v>1</v>
      </c>
      <c r="M96" s="5">
        <f>VLOOKUP($A96,'0.0001'!$A$1:$AE$133,15, FALSE)</f>
        <v>0</v>
      </c>
      <c r="N96" s="5">
        <f>VLOOKUP($A96,'0.0001'!$A$1:$AE$133,19, FALSE)</f>
        <v>14.5</v>
      </c>
      <c r="O96" s="6">
        <f t="shared" si="11"/>
        <v>1</v>
      </c>
      <c r="P96" s="5">
        <f t="shared" si="12"/>
        <v>1</v>
      </c>
      <c r="Q96" s="4">
        <f>VLOOKUP($A96,'0.00001'!$A$1:$AE$133,13, FALSE)</f>
        <v>1</v>
      </c>
      <c r="R96" s="5">
        <f>VLOOKUP($A96,'0.00001'!$A$1:$AE$133,15, FALSE)</f>
        <v>0</v>
      </c>
      <c r="S96" s="5">
        <f>VLOOKUP($A96,'0.00001'!$A$1:$AE$133,19, FALSE)</f>
        <v>14.9</v>
      </c>
      <c r="T96" s="6">
        <f t="shared" si="13"/>
        <v>1</v>
      </c>
      <c r="U96" s="5">
        <f t="shared" si="14"/>
        <v>1</v>
      </c>
    </row>
    <row r="97" spans="1:21" x14ac:dyDescent="0.25">
      <c r="A97" s="10" t="s">
        <v>98</v>
      </c>
      <c r="B97" s="20">
        <f>VLOOKUP($A97,'0.001'!$A$1:$AE$133,13, FALSE)</f>
        <v>0.99999689999999997</v>
      </c>
      <c r="C97" s="21">
        <f>VLOOKUP($A97,'0.001'!$A$1:$AE$133,15, FALSE)</f>
        <v>1.6266699999999999E-2</v>
      </c>
      <c r="D97" s="21">
        <f>VLOOKUP($A97,'0.001'!$A$1:$AE$133,19, FALSE)</f>
        <v>1201.9000000000001</v>
      </c>
      <c r="E97" s="22">
        <f t="shared" si="9"/>
        <v>0</v>
      </c>
      <c r="F97" s="21">
        <f t="shared" si="10"/>
        <v>1</v>
      </c>
      <c r="G97" s="20">
        <f>VLOOKUP($A97,'0.0005'!$A$1:$AE$133,11, FALSE)</f>
        <v>0.99999689999999997</v>
      </c>
      <c r="H97" s="21">
        <f>VLOOKUP($A97,'0.0005'!$A$1:$AE$133,13, FALSE)</f>
        <v>1.6266699999999999E-2</v>
      </c>
      <c r="I97" s="21">
        <f>VLOOKUP($A97,'0.0005'!$A$1:$AE$133,17, FALSE)</f>
        <v>1200.5</v>
      </c>
      <c r="J97" s="22">
        <f t="shared" si="15"/>
        <v>0</v>
      </c>
      <c r="K97" s="21">
        <f t="shared" si="16"/>
        <v>1</v>
      </c>
      <c r="L97" s="4">
        <f>VLOOKUP($A97,'0.0001'!$A$1:$AE$133,13, FALSE)</f>
        <v>1</v>
      </c>
      <c r="M97" s="5">
        <f>VLOOKUP($A97,'0.0001'!$A$1:$AE$133,15, FALSE)</f>
        <v>5.0589999999999999E-4</v>
      </c>
      <c r="N97" s="5">
        <f>VLOOKUP($A97,'0.0001'!$A$1:$AE$133,19, FALSE)</f>
        <v>1201.5</v>
      </c>
      <c r="O97" s="6">
        <f t="shared" si="11"/>
        <v>0</v>
      </c>
      <c r="P97" s="5">
        <f t="shared" si="12"/>
        <v>1</v>
      </c>
      <c r="Q97" s="4">
        <f>VLOOKUP($A97,'0.00001'!$A$1:$AE$133,13, FALSE)</f>
        <v>1</v>
      </c>
      <c r="R97" s="5">
        <f>VLOOKUP($A97,'0.00001'!$A$1:$AE$133,15, FALSE)</f>
        <v>5.0699999999999996E-4</v>
      </c>
      <c r="S97" s="5">
        <f>VLOOKUP($A97,'0.00001'!$A$1:$AE$133,19, FALSE)</f>
        <v>1201.5999999999999</v>
      </c>
      <c r="T97" s="6">
        <f t="shared" si="13"/>
        <v>0</v>
      </c>
      <c r="U97" s="5">
        <f t="shared" si="14"/>
        <v>1</v>
      </c>
    </row>
    <row r="98" spans="1:21" x14ac:dyDescent="0.25">
      <c r="A98" s="10" t="s">
        <v>96</v>
      </c>
      <c r="B98" s="20">
        <f>VLOOKUP($A98,'0.001'!$A$1:$AE$133,13, FALSE)</f>
        <v>0.99995769999999995</v>
      </c>
      <c r="C98" s="21">
        <f>VLOOKUP($A98,'0.001'!$A$1:$AE$133,15, FALSE)</f>
        <v>3.3102399999999997E-2</v>
      </c>
      <c r="D98" s="21">
        <f>VLOOKUP($A98,'0.001'!$A$1:$AE$133,19, FALSE)</f>
        <v>1202.8</v>
      </c>
      <c r="E98" s="22">
        <f t="shared" si="9"/>
        <v>0</v>
      </c>
      <c r="F98" s="21">
        <f t="shared" si="10"/>
        <v>1</v>
      </c>
      <c r="G98" s="20">
        <f>VLOOKUP($A98,'0.0005'!$A$1:$AE$133,11, FALSE)</f>
        <v>0.99999990000000005</v>
      </c>
      <c r="H98" s="21">
        <f>VLOOKUP($A98,'0.0005'!$A$1:$AE$133,13, FALSE)</f>
        <v>1.2324E-3</v>
      </c>
      <c r="I98" s="21">
        <f>VLOOKUP($A98,'0.0005'!$A$1:$AE$133,17, FALSE)</f>
        <v>1202.9000000000001</v>
      </c>
      <c r="J98" s="22">
        <f t="shared" si="15"/>
        <v>0</v>
      </c>
      <c r="K98" s="21">
        <f t="shared" si="16"/>
        <v>1</v>
      </c>
      <c r="L98" s="4">
        <f>VLOOKUP($A98,'0.0001'!$A$1:$AE$133,13, FALSE)</f>
        <v>0.99999990000000005</v>
      </c>
      <c r="M98" s="5">
        <f>VLOOKUP($A98,'0.0001'!$A$1:$AE$133,15, FALSE)</f>
        <v>1.2324E-3</v>
      </c>
      <c r="N98" s="5">
        <f>VLOOKUP($A98,'0.0001'!$A$1:$AE$133,19, FALSE)</f>
        <v>1201.5999999999999</v>
      </c>
      <c r="O98" s="6">
        <f t="shared" si="11"/>
        <v>0</v>
      </c>
      <c r="P98" s="5">
        <f t="shared" si="12"/>
        <v>1</v>
      </c>
      <c r="Q98" s="4">
        <f>VLOOKUP($A98,'0.00001'!$A$1:$AE$133,13, FALSE)</f>
        <v>1</v>
      </c>
      <c r="R98" s="5">
        <f>VLOOKUP($A98,'0.00001'!$A$1:$AE$133,15, FALSE)</f>
        <v>3.2660000000000002E-4</v>
      </c>
      <c r="S98" s="5">
        <f>VLOOKUP($A98,'0.00001'!$A$1:$AE$133,19, FALSE)</f>
        <v>1200.7</v>
      </c>
      <c r="T98" s="6">
        <f t="shared" si="13"/>
        <v>0</v>
      </c>
      <c r="U98" s="5">
        <f t="shared" si="14"/>
        <v>1</v>
      </c>
    </row>
    <row r="99" spans="1:21" x14ac:dyDescent="0.25">
      <c r="A99" s="10" t="s">
        <v>76</v>
      </c>
      <c r="B99" s="20">
        <f>VLOOKUP($A99,'0.001'!$A$1:$AE$133,13, FALSE)</f>
        <v>1</v>
      </c>
      <c r="C99" s="21">
        <f>VLOOKUP($A99,'0.001'!$A$1:$AE$133,15, FALSE)</f>
        <v>0</v>
      </c>
      <c r="D99" s="21">
        <f>VLOOKUP($A99,'0.001'!$A$1:$AE$133,19, FALSE)</f>
        <v>8.3000000000000007</v>
      </c>
      <c r="E99" s="22">
        <f t="shared" si="9"/>
        <v>1</v>
      </c>
      <c r="F99" s="21">
        <f t="shared" si="10"/>
        <v>1</v>
      </c>
      <c r="G99" s="20">
        <f>VLOOKUP($A99,'0.0005'!$A$1:$AE$133,11, FALSE)</f>
        <v>1</v>
      </c>
      <c r="H99" s="21">
        <f>VLOOKUP($A99,'0.0005'!$A$1:$AE$133,13, FALSE)</f>
        <v>0</v>
      </c>
      <c r="I99" s="21">
        <f>VLOOKUP($A99,'0.0005'!$A$1:$AE$133,17, FALSE)</f>
        <v>7.8</v>
      </c>
      <c r="J99" s="22">
        <f t="shared" si="15"/>
        <v>1</v>
      </c>
      <c r="K99" s="21">
        <f t="shared" si="16"/>
        <v>1</v>
      </c>
      <c r="L99" s="4">
        <f>VLOOKUP($A99,'0.0001'!$A$1:$AE$133,13, FALSE)</f>
        <v>1</v>
      </c>
      <c r="M99" s="5">
        <f>VLOOKUP($A99,'0.0001'!$A$1:$AE$133,15, FALSE)</f>
        <v>0</v>
      </c>
      <c r="N99" s="5">
        <f>VLOOKUP($A99,'0.0001'!$A$1:$AE$133,19, FALSE)</f>
        <v>9.4</v>
      </c>
      <c r="O99" s="6">
        <f t="shared" si="11"/>
        <v>1</v>
      </c>
      <c r="P99" s="5">
        <f t="shared" si="12"/>
        <v>1</v>
      </c>
      <c r="Q99" s="4">
        <f>VLOOKUP($A99,'0.00001'!$A$1:$AE$133,13, FALSE)</f>
        <v>1</v>
      </c>
      <c r="R99" s="5">
        <f>VLOOKUP($A99,'0.00001'!$A$1:$AE$133,15, FALSE)</f>
        <v>0</v>
      </c>
      <c r="S99" s="5">
        <f>VLOOKUP($A99,'0.00001'!$A$1:$AE$133,19, FALSE)</f>
        <v>7.5</v>
      </c>
      <c r="T99" s="6">
        <f t="shared" si="13"/>
        <v>1</v>
      </c>
      <c r="U99" s="5">
        <f t="shared" si="14"/>
        <v>1</v>
      </c>
    </row>
    <row r="100" spans="1:21" x14ac:dyDescent="0.25">
      <c r="A100" s="10" t="s">
        <v>74</v>
      </c>
      <c r="B100" s="20">
        <f>VLOOKUP($A100,'0.001'!$A$1:$AE$133,13, FALSE)</f>
        <v>0.47607500000000003</v>
      </c>
      <c r="C100" s="21">
        <f>VLOOKUP($A100,'0.001'!$A$1:$AE$133,15, FALSE)</f>
        <v>0.25547619999999999</v>
      </c>
      <c r="D100" s="21">
        <f>VLOOKUP($A100,'0.001'!$A$1:$AE$133,19, FALSE)</f>
        <v>1200.8</v>
      </c>
      <c r="E100" s="22">
        <f t="shared" si="9"/>
        <v>0</v>
      </c>
      <c r="F100" s="21">
        <f t="shared" si="10"/>
        <v>0</v>
      </c>
      <c r="G100" s="20">
        <f>VLOOKUP($A100,'0.0005'!$A$1:$AE$133,11, FALSE)</f>
        <v>0.40166629999999998</v>
      </c>
      <c r="H100" s="21">
        <f>VLOOKUP($A100,'0.0005'!$A$1:$AE$133,13, FALSE)</f>
        <v>0.27301569999999997</v>
      </c>
      <c r="I100" s="21">
        <f>VLOOKUP($A100,'0.0005'!$A$1:$AE$133,17, FALSE)</f>
        <v>1200.5999999999999</v>
      </c>
      <c r="J100" s="22">
        <f t="shared" si="15"/>
        <v>0</v>
      </c>
      <c r="K100" s="21">
        <f t="shared" si="16"/>
        <v>0</v>
      </c>
      <c r="L100" s="4">
        <f>VLOOKUP($A100,'0.0001'!$A$1:$AE$133,13, FALSE)</f>
        <v>0.51998750000000005</v>
      </c>
      <c r="M100" s="5">
        <f>VLOOKUP($A100,'0.0001'!$A$1:$AE$133,15, FALSE)</f>
        <v>0.24453569999999999</v>
      </c>
      <c r="N100" s="5">
        <f>VLOOKUP($A100,'0.0001'!$A$1:$AE$133,19, FALSE)</f>
        <v>1200.5</v>
      </c>
      <c r="O100" s="6">
        <f t="shared" si="11"/>
        <v>0</v>
      </c>
      <c r="P100" s="5">
        <f t="shared" si="12"/>
        <v>0</v>
      </c>
      <c r="Q100" s="4">
        <f>VLOOKUP($A100,'0.00001'!$A$1:$AE$133,13, FALSE)</f>
        <v>0.50551060000000003</v>
      </c>
      <c r="R100" s="5">
        <f>VLOOKUP($A100,'0.00001'!$A$1:$AE$133,15, FALSE)</f>
        <v>0.24819579999999999</v>
      </c>
      <c r="S100" s="5">
        <f>VLOOKUP($A100,'0.00001'!$A$1:$AE$133,19, FALSE)</f>
        <v>1203.2</v>
      </c>
      <c r="T100" s="6">
        <f t="shared" si="13"/>
        <v>0</v>
      </c>
      <c r="U100" s="5">
        <f t="shared" si="14"/>
        <v>0</v>
      </c>
    </row>
    <row r="101" spans="1:21" x14ac:dyDescent="0.25">
      <c r="A101" s="10" t="s">
        <v>141</v>
      </c>
      <c r="B101" s="20">
        <f>VLOOKUP($A101,'0.001'!$A$1:$AE$133,13, FALSE)</f>
        <v>0.33341110000000002</v>
      </c>
      <c r="C101" s="21">
        <f>VLOOKUP($A101,'0.001'!$A$1:$AE$133,15, FALSE)</f>
        <v>11.6947753</v>
      </c>
      <c r="D101" s="21">
        <f>VLOOKUP($A101,'0.001'!$A$1:$AE$133,19, FALSE)</f>
        <v>1200.3</v>
      </c>
      <c r="E101" s="22">
        <f t="shared" si="9"/>
        <v>0</v>
      </c>
      <c r="F101" s="21">
        <f t="shared" si="10"/>
        <v>0</v>
      </c>
      <c r="G101" s="20">
        <f>VLOOKUP($A101,'0.0005'!$A$1:$AE$133,11, FALSE)</f>
        <v>0.99410639999999995</v>
      </c>
      <c r="H101" s="21">
        <f>VLOOKUP($A101,'0.0005'!$A$1:$AE$133,13, FALSE)</f>
        <v>1.0996459999999999</v>
      </c>
      <c r="I101" s="21">
        <f>VLOOKUP($A101,'0.0005'!$A$1:$AE$133,17, FALSE)</f>
        <v>1202.4000000000001</v>
      </c>
      <c r="J101" s="22">
        <f t="shared" si="15"/>
        <v>0</v>
      </c>
      <c r="K101" s="21">
        <f t="shared" si="16"/>
        <v>0</v>
      </c>
      <c r="L101" s="4">
        <f>VLOOKUP($A101,'0.0001'!$A$1:$AE$133,13, FALSE)</f>
        <v>0.99418229999999996</v>
      </c>
      <c r="M101" s="5">
        <f>VLOOKUP($A101,'0.0001'!$A$1:$AE$133,15, FALSE)</f>
        <v>1.0925473000000001</v>
      </c>
      <c r="N101" s="5">
        <f>VLOOKUP($A101,'0.0001'!$A$1:$AE$133,19, FALSE)</f>
        <v>1201</v>
      </c>
      <c r="O101" s="6">
        <f t="shared" si="11"/>
        <v>0</v>
      </c>
      <c r="P101" s="5">
        <f t="shared" si="12"/>
        <v>0</v>
      </c>
      <c r="Q101" s="4">
        <f>VLOOKUP($A101,'0.00001'!$A$1:$AE$133,13, FALSE)</f>
        <v>0.99412880000000003</v>
      </c>
      <c r="R101" s="5">
        <f>VLOOKUP($A101,'0.00001'!$A$1:$AE$133,15, FALSE)</f>
        <v>1.0975542</v>
      </c>
      <c r="S101" s="5">
        <f>VLOOKUP($A101,'0.00001'!$A$1:$AE$133,19, FALSE)</f>
        <v>1202.5999999999999</v>
      </c>
      <c r="T101" s="6">
        <f t="shared" si="13"/>
        <v>0</v>
      </c>
      <c r="U101" s="5">
        <f t="shared" si="14"/>
        <v>0</v>
      </c>
    </row>
    <row r="102" spans="1:21" x14ac:dyDescent="0.25">
      <c r="A102" s="10" t="s">
        <v>147</v>
      </c>
      <c r="B102" s="20">
        <f>VLOOKUP($A102,'0.001'!$A$1:$AE$133,13, FALSE)</f>
        <v>0.9995425</v>
      </c>
      <c r="C102" s="21">
        <f>VLOOKUP($A102,'0.001'!$A$1:$AE$133,15, FALSE)</f>
        <v>0.2531429</v>
      </c>
      <c r="D102" s="21">
        <f>VLOOKUP($A102,'0.001'!$A$1:$AE$133,19, FALSE)</f>
        <v>1200.7</v>
      </c>
      <c r="E102" s="22">
        <f t="shared" si="9"/>
        <v>0</v>
      </c>
      <c r="F102" s="21">
        <f t="shared" si="10"/>
        <v>1</v>
      </c>
      <c r="G102" s="20">
        <f>VLOOKUP($A102,'0.0005'!$A$1:$AE$133,11, FALSE)</f>
        <v>0.99983900000000003</v>
      </c>
      <c r="H102" s="21">
        <f>VLOOKUP($A102,'0.0005'!$A$1:$AE$133,13, FALSE)</f>
        <v>0.15016470000000001</v>
      </c>
      <c r="I102" s="21">
        <f>VLOOKUP($A102,'0.0005'!$A$1:$AE$133,17, FALSE)</f>
        <v>1201</v>
      </c>
      <c r="J102" s="22">
        <f t="shared" si="15"/>
        <v>0</v>
      </c>
      <c r="K102" s="21">
        <f t="shared" si="16"/>
        <v>1</v>
      </c>
      <c r="L102" s="4">
        <f>VLOOKUP($A102,'0.0001'!$A$1:$AE$133,13, FALSE)</f>
        <v>0.99983489999999997</v>
      </c>
      <c r="M102" s="5">
        <f>VLOOKUP($A102,'0.0001'!$A$1:$AE$133,15, FALSE)</f>
        <v>0.1520746</v>
      </c>
      <c r="N102" s="5">
        <f>VLOOKUP($A102,'0.0001'!$A$1:$AE$133,19, FALSE)</f>
        <v>1203.8</v>
      </c>
      <c r="O102" s="6">
        <f t="shared" si="11"/>
        <v>0</v>
      </c>
      <c r="P102" s="5">
        <f t="shared" si="12"/>
        <v>1</v>
      </c>
      <c r="Q102" s="4">
        <f>VLOOKUP($A102,'0.00001'!$A$1:$AE$133,13, FALSE)</f>
        <v>0.99968069999999998</v>
      </c>
      <c r="R102" s="5">
        <f>VLOOKUP($A102,'0.00001'!$A$1:$AE$133,15, FALSE)</f>
        <v>0.21147079999999999</v>
      </c>
      <c r="S102" s="5">
        <f>VLOOKUP($A102,'0.00001'!$A$1:$AE$133,19, FALSE)</f>
        <v>1201.7</v>
      </c>
      <c r="T102" s="6">
        <f t="shared" si="13"/>
        <v>0</v>
      </c>
      <c r="U102" s="5">
        <f t="shared" si="14"/>
        <v>1</v>
      </c>
    </row>
    <row r="103" spans="1:21" x14ac:dyDescent="0.25">
      <c r="A103" s="10" t="s">
        <v>91</v>
      </c>
      <c r="B103" s="20">
        <f>VLOOKUP($A103,'0.001'!$A$1:$AE$133,13, FALSE)</f>
        <v>0.98813580000000001</v>
      </c>
      <c r="C103" s="21">
        <f>VLOOKUP($A103,'0.001'!$A$1:$AE$133,15, FALSE)</f>
        <v>0.1130864</v>
      </c>
      <c r="D103" s="21">
        <f>VLOOKUP($A103,'0.001'!$A$1:$AE$133,19, FALSE)</f>
        <v>1201</v>
      </c>
      <c r="E103" s="22">
        <f t="shared" si="9"/>
        <v>0</v>
      </c>
      <c r="F103" s="21">
        <f t="shared" si="10"/>
        <v>0</v>
      </c>
      <c r="G103" s="20">
        <f>VLOOKUP($A103,'0.0005'!$A$1:$AE$133,11, FALSE)</f>
        <v>0.99710650000000001</v>
      </c>
      <c r="H103" s="21">
        <f>VLOOKUP($A103,'0.0005'!$A$1:$AE$133,13, FALSE)</f>
        <v>5.5847500000000001E-2</v>
      </c>
      <c r="I103" s="21">
        <f>VLOOKUP($A103,'0.0005'!$A$1:$AE$133,17, FALSE)</f>
        <v>1201.8</v>
      </c>
      <c r="J103" s="22">
        <f t="shared" si="15"/>
        <v>0</v>
      </c>
      <c r="K103" s="21">
        <f t="shared" si="16"/>
        <v>0</v>
      </c>
      <c r="L103" s="4">
        <f>VLOOKUP($A103,'0.0001'!$A$1:$AE$133,13, FALSE)</f>
        <v>0.99370780000000003</v>
      </c>
      <c r="M103" s="5">
        <f>VLOOKUP($A103,'0.0001'!$A$1:$AE$133,15, FALSE)</f>
        <v>8.2355100000000001E-2</v>
      </c>
      <c r="N103" s="5">
        <f>VLOOKUP($A103,'0.0001'!$A$1:$AE$133,19, FALSE)</f>
        <v>1202.4000000000001</v>
      </c>
      <c r="O103" s="6">
        <f t="shared" si="11"/>
        <v>0</v>
      </c>
      <c r="P103" s="5">
        <f t="shared" si="12"/>
        <v>0</v>
      </c>
      <c r="Q103" s="4">
        <f>VLOOKUP($A103,'0.00001'!$A$1:$AE$133,13, FALSE)</f>
        <v>0.99216720000000003</v>
      </c>
      <c r="R103" s="5">
        <f>VLOOKUP($A103,'0.00001'!$A$1:$AE$133,15, FALSE)</f>
        <v>9.1885900000000006E-2</v>
      </c>
      <c r="S103" s="5">
        <f>VLOOKUP($A103,'0.00001'!$A$1:$AE$133,19, FALSE)</f>
        <v>1203.5999999999999</v>
      </c>
      <c r="T103" s="6">
        <f t="shared" si="13"/>
        <v>0</v>
      </c>
      <c r="U103" s="5">
        <f t="shared" si="14"/>
        <v>0</v>
      </c>
    </row>
    <row r="104" spans="1:21" x14ac:dyDescent="0.25">
      <c r="A104" s="10" t="s">
        <v>124</v>
      </c>
      <c r="B104" s="20">
        <f>VLOOKUP($A104,'0.001'!$A$1:$AE$133,13, FALSE)</f>
        <v>0.99999890000000002</v>
      </c>
      <c r="C104" s="21">
        <f>VLOOKUP($A104,'0.001'!$A$1:$AE$133,15, FALSE)</f>
        <v>1.5486E-2</v>
      </c>
      <c r="D104" s="21">
        <f>VLOOKUP($A104,'0.001'!$A$1:$AE$133,19, FALSE)</f>
        <v>1201.5</v>
      </c>
      <c r="E104" s="22">
        <f t="shared" si="9"/>
        <v>0</v>
      </c>
      <c r="F104" s="21">
        <f t="shared" si="10"/>
        <v>1</v>
      </c>
      <c r="G104" s="20">
        <f>VLOOKUP($A104,'0.0005'!$A$1:$AE$133,11, FALSE)</f>
        <v>0.99999919999999998</v>
      </c>
      <c r="H104" s="21">
        <f>VLOOKUP($A104,'0.0005'!$A$1:$AE$133,13, FALSE)</f>
        <v>1.2997399999999999E-2</v>
      </c>
      <c r="I104" s="21">
        <f>VLOOKUP($A104,'0.0005'!$A$1:$AE$133,17, FALSE)</f>
        <v>1202</v>
      </c>
      <c r="J104" s="22">
        <f t="shared" si="15"/>
        <v>0</v>
      </c>
      <c r="K104" s="21">
        <f t="shared" si="16"/>
        <v>1</v>
      </c>
      <c r="L104" s="4">
        <f>VLOOKUP($A104,'0.0001'!$A$1:$AE$133,13, FALSE)</f>
        <v>0.99982009999999999</v>
      </c>
      <c r="M104" s="5">
        <f>VLOOKUP($A104,'0.0001'!$A$1:$AE$133,15, FALSE)</f>
        <v>0.19531519999999999</v>
      </c>
      <c r="N104" s="5">
        <f>VLOOKUP($A104,'0.0001'!$A$1:$AE$133,19, FALSE)</f>
        <v>1200.5</v>
      </c>
      <c r="O104" s="6">
        <f t="shared" si="11"/>
        <v>0</v>
      </c>
      <c r="P104" s="5">
        <f t="shared" si="12"/>
        <v>1</v>
      </c>
      <c r="Q104" s="4">
        <f>VLOOKUP($A104,'0.00001'!$A$1:$AE$133,13, FALSE)</f>
        <v>0.99976180000000003</v>
      </c>
      <c r="R104" s="5">
        <f>VLOOKUP($A104,'0.00001'!$A$1:$AE$133,15, FALSE)</f>
        <v>0.22477259999999999</v>
      </c>
      <c r="S104" s="5">
        <f>VLOOKUP($A104,'0.00001'!$A$1:$AE$133,19, FALSE)</f>
        <v>1203.0999999999999</v>
      </c>
      <c r="T104" s="6">
        <f t="shared" si="13"/>
        <v>0</v>
      </c>
      <c r="U104" s="5">
        <f t="shared" si="14"/>
        <v>1</v>
      </c>
    </row>
    <row r="105" spans="1:21" x14ac:dyDescent="0.25">
      <c r="A105" s="10" t="s">
        <v>132</v>
      </c>
      <c r="B105" s="20">
        <f>VLOOKUP($A105,'0.001'!$A$1:$AE$133,13, FALSE)</f>
        <v>0.95518840000000005</v>
      </c>
      <c r="C105" s="21">
        <f>VLOOKUP($A105,'0.001'!$A$1:$AE$133,15, FALSE)</f>
        <v>3.2540999999999998E-3</v>
      </c>
      <c r="D105" s="21">
        <f>VLOOKUP($A105,'0.001'!$A$1:$AE$133,19, FALSE)</f>
        <v>1200.9000000000001</v>
      </c>
      <c r="E105" s="22">
        <f t="shared" si="9"/>
        <v>0</v>
      </c>
      <c r="F105" s="21">
        <f t="shared" si="10"/>
        <v>0</v>
      </c>
      <c r="G105" s="20">
        <f>VLOOKUP($A105,'0.0005'!$A$1:$AE$133,11, FALSE)</f>
        <v>0.95841989999999999</v>
      </c>
      <c r="H105" s="21">
        <f>VLOOKUP($A105,'0.0005'!$A$1:$AE$133,13, FALSE)</f>
        <v>3.1346E-3</v>
      </c>
      <c r="I105" s="21">
        <f>VLOOKUP($A105,'0.0005'!$A$1:$AE$133,17, FALSE)</f>
        <v>1200.5</v>
      </c>
      <c r="J105" s="22">
        <f t="shared" si="15"/>
        <v>0</v>
      </c>
      <c r="K105" s="21">
        <f t="shared" si="16"/>
        <v>0</v>
      </c>
      <c r="L105" s="4">
        <f>VLOOKUP($A105,'0.0001'!$A$1:$AE$133,13, FALSE)</f>
        <v>0.91982779999999997</v>
      </c>
      <c r="M105" s="5">
        <f>VLOOKUP($A105,'0.0001'!$A$1:$AE$133,15, FALSE)</f>
        <v>4.3525999999999999E-3</v>
      </c>
      <c r="N105" s="5">
        <f>VLOOKUP($A105,'0.0001'!$A$1:$AE$133,19, FALSE)</f>
        <v>1200.2</v>
      </c>
      <c r="O105" s="6">
        <f t="shared" si="11"/>
        <v>0</v>
      </c>
      <c r="P105" s="5">
        <f t="shared" si="12"/>
        <v>0</v>
      </c>
      <c r="Q105" s="4">
        <f>VLOOKUP($A105,'0.00001'!$A$1:$AE$133,13, FALSE)</f>
        <v>0.97494670000000005</v>
      </c>
      <c r="R105" s="5">
        <f>VLOOKUP($A105,'0.00001'!$A$1:$AE$133,15, FALSE)</f>
        <v>2.4331000000000001E-3</v>
      </c>
      <c r="S105" s="5">
        <f>VLOOKUP($A105,'0.00001'!$A$1:$AE$133,19, FALSE)</f>
        <v>1201.0999999999999</v>
      </c>
      <c r="T105" s="6">
        <f t="shared" si="13"/>
        <v>0</v>
      </c>
      <c r="U105" s="5">
        <f t="shared" si="14"/>
        <v>0</v>
      </c>
    </row>
    <row r="106" spans="1:21" x14ac:dyDescent="0.25">
      <c r="A106" s="10" t="s">
        <v>131</v>
      </c>
      <c r="B106" s="20">
        <f>VLOOKUP($A106,'0.001'!$A$1:$AE$133,13, FALSE)</f>
        <v>-1.1851634</v>
      </c>
      <c r="C106" s="21">
        <f>VLOOKUP($A106,'0.001'!$A$1:$AE$133,15, FALSE)</f>
        <v>19.4102788</v>
      </c>
      <c r="D106" s="21">
        <f>VLOOKUP($A106,'0.001'!$A$1:$AE$133,19, FALSE)</f>
        <v>1201.7</v>
      </c>
      <c r="E106" s="22">
        <f t="shared" si="9"/>
        <v>0</v>
      </c>
      <c r="F106" s="21">
        <f t="shared" si="10"/>
        <v>0</v>
      </c>
      <c r="G106" s="20">
        <f>VLOOKUP($A106,'0.0005'!$A$1:$AE$133,11, FALSE)</f>
        <v>0.31414130000000001</v>
      </c>
      <c r="H106" s="21">
        <f>VLOOKUP($A106,'0.0005'!$A$1:$AE$133,13, FALSE)</f>
        <v>10.874446300000001</v>
      </c>
      <c r="I106" s="21">
        <f>VLOOKUP($A106,'0.0005'!$A$1:$AE$133,17, FALSE)</f>
        <v>1200.5</v>
      </c>
      <c r="J106" s="22">
        <f t="shared" si="15"/>
        <v>0</v>
      </c>
      <c r="K106" s="21">
        <f t="shared" si="16"/>
        <v>0</v>
      </c>
      <c r="L106" s="4">
        <f>VLOOKUP($A106,'0.0001'!$A$1:$AE$133,13, FALSE)</f>
        <v>-15.268095600000001</v>
      </c>
      <c r="M106" s="5">
        <f>VLOOKUP($A106,'0.0001'!$A$1:$AE$133,15, FALSE)</f>
        <v>52.961243699999997</v>
      </c>
      <c r="N106" s="5">
        <f>VLOOKUP($A106,'0.0001'!$A$1:$AE$133,19, FALSE)</f>
        <v>1201.7</v>
      </c>
      <c r="O106" s="6">
        <f t="shared" si="11"/>
        <v>0</v>
      </c>
      <c r="P106" s="5">
        <f t="shared" si="12"/>
        <v>0</v>
      </c>
      <c r="Q106" s="4">
        <f>VLOOKUP($A106,'0.00001'!$A$1:$AE$133,13, FALSE)</f>
        <v>-21.0303778</v>
      </c>
      <c r="R106" s="5">
        <f>VLOOKUP($A106,'0.00001'!$A$1:$AE$133,15, FALSE)</f>
        <v>61.631223400000003</v>
      </c>
      <c r="S106" s="5">
        <f>VLOOKUP($A106,'0.00001'!$A$1:$AE$133,19, FALSE)</f>
        <v>1203.5999999999999</v>
      </c>
      <c r="T106" s="6">
        <f t="shared" si="13"/>
        <v>0</v>
      </c>
      <c r="U106" s="5">
        <f t="shared" si="14"/>
        <v>0</v>
      </c>
    </row>
    <row r="107" spans="1:21" x14ac:dyDescent="0.25">
      <c r="A107" s="10" t="s">
        <v>97</v>
      </c>
      <c r="B107" s="20">
        <f>VLOOKUP($A107,'0.001'!$A$1:$AE$133,13, FALSE)</f>
        <v>0.99548099999999995</v>
      </c>
      <c r="C107" s="21">
        <f>VLOOKUP($A107,'0.001'!$A$1:$AE$133,15, FALSE)</f>
        <v>8.4892200000000001E-2</v>
      </c>
      <c r="D107" s="21">
        <f>VLOOKUP($A107,'0.001'!$A$1:$AE$133,19, FALSE)</f>
        <v>1203.5</v>
      </c>
      <c r="E107" s="22">
        <f t="shared" si="9"/>
        <v>0</v>
      </c>
      <c r="F107" s="21">
        <f t="shared" si="10"/>
        <v>0</v>
      </c>
      <c r="G107" s="20">
        <f>VLOOKUP($A107,'0.0005'!$A$1:$AE$133,11, FALSE)</f>
        <v>0.99548099999999995</v>
      </c>
      <c r="H107" s="21">
        <f>VLOOKUP($A107,'0.0005'!$A$1:$AE$133,13, FALSE)</f>
        <v>8.4892200000000001E-2</v>
      </c>
      <c r="I107" s="21">
        <f>VLOOKUP($A107,'0.0005'!$A$1:$AE$133,17, FALSE)</f>
        <v>1200.7</v>
      </c>
      <c r="J107" s="22">
        <f t="shared" si="15"/>
        <v>0</v>
      </c>
      <c r="K107" s="21">
        <f t="shared" si="16"/>
        <v>0</v>
      </c>
      <c r="L107" s="4">
        <f>VLOOKUP($A107,'0.0001'!$A$1:$AE$133,13, FALSE)</f>
        <v>0.99971840000000001</v>
      </c>
      <c r="M107" s="5">
        <f>VLOOKUP($A107,'0.0001'!$A$1:$AE$133,15, FALSE)</f>
        <v>2.1190299999999999E-2</v>
      </c>
      <c r="N107" s="5">
        <f>VLOOKUP($A107,'0.0001'!$A$1:$AE$133,19, FALSE)</f>
        <v>1202.0999999999999</v>
      </c>
      <c r="O107" s="6">
        <f t="shared" si="11"/>
        <v>0</v>
      </c>
      <c r="P107" s="5">
        <f t="shared" si="12"/>
        <v>1</v>
      </c>
      <c r="Q107" s="4"/>
      <c r="R107" s="5" t="str">
        <f>VLOOKUP($A107,'0.00001'!$A$1:$AE$133,15, FALSE)</f>
        <v>inf</v>
      </c>
      <c r="S107" s="5">
        <f>VLOOKUP($A107,'0.00001'!$A$1:$AE$133,19, FALSE)</f>
        <v>1201.3</v>
      </c>
      <c r="T107" s="6">
        <f t="shared" si="13"/>
        <v>0</v>
      </c>
      <c r="U107" s="5">
        <f t="shared" si="14"/>
        <v>0</v>
      </c>
    </row>
    <row r="108" spans="1:21" x14ac:dyDescent="0.25">
      <c r="A108" s="10" t="s">
        <v>140</v>
      </c>
      <c r="B108" s="20">
        <f>VLOOKUP($A108,'0.001'!$A$1:$AE$133,13, FALSE)</f>
        <v>0.99795809999999996</v>
      </c>
      <c r="C108" s="21">
        <f>VLOOKUP($A108,'0.001'!$A$1:$AE$133,15, FALSE)</f>
        <v>1.2937521999999999</v>
      </c>
      <c r="D108" s="21">
        <f>VLOOKUP($A108,'0.001'!$A$1:$AE$133,19, FALSE)</f>
        <v>1201</v>
      </c>
      <c r="E108" s="22">
        <f t="shared" si="9"/>
        <v>0</v>
      </c>
      <c r="F108" s="21">
        <f t="shared" si="10"/>
        <v>0</v>
      </c>
      <c r="G108" s="20">
        <f>VLOOKUP($A108,'0.0005'!$A$1:$AE$133,11, FALSE)</f>
        <v>0.99801709999999999</v>
      </c>
      <c r="H108" s="21">
        <f>VLOOKUP($A108,'0.0005'!$A$1:$AE$133,13, FALSE)</f>
        <v>1.274926</v>
      </c>
      <c r="I108" s="21">
        <f>VLOOKUP($A108,'0.0005'!$A$1:$AE$133,17, FALSE)</f>
        <v>1202</v>
      </c>
      <c r="J108" s="22">
        <f t="shared" si="15"/>
        <v>0</v>
      </c>
      <c r="K108" s="21">
        <f t="shared" si="16"/>
        <v>0</v>
      </c>
      <c r="L108" s="4">
        <f>VLOOKUP($A108,'0.0001'!$A$1:$AE$133,13, FALSE)</f>
        <v>0.99848729999999997</v>
      </c>
      <c r="M108" s="5">
        <f>VLOOKUP($A108,'0.0001'!$A$1:$AE$133,15, FALSE)</f>
        <v>1.1135442</v>
      </c>
      <c r="N108" s="5">
        <f>VLOOKUP($A108,'0.0001'!$A$1:$AE$133,19, FALSE)</f>
        <v>1203.5999999999999</v>
      </c>
      <c r="O108" s="6">
        <f t="shared" si="11"/>
        <v>0</v>
      </c>
      <c r="P108" s="5">
        <f t="shared" si="12"/>
        <v>0</v>
      </c>
      <c r="Q108" s="4">
        <f>VLOOKUP($A108,'0.00001'!$A$1:$AE$133,13, FALSE)</f>
        <v>0.99780000000000002</v>
      </c>
      <c r="R108" s="5">
        <f>VLOOKUP($A108,'0.00001'!$A$1:$AE$133,15, FALSE)</f>
        <v>1.3429021000000001</v>
      </c>
      <c r="S108" s="5">
        <f>VLOOKUP($A108,'0.00001'!$A$1:$AE$133,19, FALSE)</f>
        <v>1200.9000000000001</v>
      </c>
      <c r="T108" s="6">
        <f t="shared" si="13"/>
        <v>0</v>
      </c>
      <c r="U108" s="5">
        <f t="shared" si="14"/>
        <v>0</v>
      </c>
    </row>
    <row r="109" spans="1:21" x14ac:dyDescent="0.25">
      <c r="A109" s="10" t="s">
        <v>145</v>
      </c>
      <c r="B109" s="20">
        <f>VLOOKUP($A109,'0.001'!$A$1:$AE$133,13, FALSE)</f>
        <v>1</v>
      </c>
      <c r="C109" s="21">
        <f>VLOOKUP($A109,'0.001'!$A$1:$AE$133,15, FALSE)</f>
        <v>0</v>
      </c>
      <c r="D109" s="21">
        <f>VLOOKUP($A109,'0.001'!$A$1:$AE$133,19, FALSE)</f>
        <v>193.3</v>
      </c>
      <c r="E109" s="22">
        <f t="shared" si="9"/>
        <v>1</v>
      </c>
      <c r="F109" s="21">
        <f t="shared" si="10"/>
        <v>1</v>
      </c>
      <c r="G109" s="20">
        <f>VLOOKUP($A109,'0.0005'!$A$1:$AE$133,11, FALSE)</f>
        <v>1</v>
      </c>
      <c r="H109" s="21">
        <f>VLOOKUP($A109,'0.0005'!$A$1:$AE$133,13, FALSE)</f>
        <v>0</v>
      </c>
      <c r="I109" s="21">
        <f>VLOOKUP($A109,'0.0005'!$A$1:$AE$133,17, FALSE)</f>
        <v>179.8</v>
      </c>
      <c r="J109" s="22">
        <f t="shared" si="15"/>
        <v>1</v>
      </c>
      <c r="K109" s="21">
        <f t="shared" si="16"/>
        <v>1</v>
      </c>
      <c r="L109" s="4">
        <f>VLOOKUP($A109,'0.0001'!$A$1:$AE$133,13, FALSE)</f>
        <v>1</v>
      </c>
      <c r="M109" s="5">
        <f>VLOOKUP($A109,'0.0001'!$A$1:$AE$133,15, FALSE)</f>
        <v>0</v>
      </c>
      <c r="N109" s="5">
        <f>VLOOKUP($A109,'0.0001'!$A$1:$AE$133,19, FALSE)</f>
        <v>193.7</v>
      </c>
      <c r="O109" s="6">
        <f t="shared" si="11"/>
        <v>1</v>
      </c>
      <c r="P109" s="5">
        <f t="shared" si="12"/>
        <v>1</v>
      </c>
      <c r="Q109" s="4">
        <f>VLOOKUP($A109,'0.00001'!$A$1:$AE$133,13, FALSE)</f>
        <v>1</v>
      </c>
      <c r="R109" s="5">
        <f>VLOOKUP($A109,'0.00001'!$A$1:$AE$133,15, FALSE)</f>
        <v>0</v>
      </c>
      <c r="S109" s="5">
        <f>VLOOKUP($A109,'0.00001'!$A$1:$AE$133,19, FALSE)</f>
        <v>245.5</v>
      </c>
      <c r="T109" s="6">
        <f t="shared" si="13"/>
        <v>1</v>
      </c>
      <c r="U109" s="5">
        <f t="shared" si="14"/>
        <v>1</v>
      </c>
    </row>
    <row r="110" spans="1:21" x14ac:dyDescent="0.25">
      <c r="A110" s="10" t="s">
        <v>123</v>
      </c>
      <c r="B110" s="20">
        <f>VLOOKUP($A110,'0.001'!$A$1:$AE$133,13, FALSE)</f>
        <v>1</v>
      </c>
      <c r="C110" s="21">
        <f>VLOOKUP($A110,'0.001'!$A$1:$AE$133,15, FALSE)</f>
        <v>0</v>
      </c>
      <c r="D110" s="21">
        <f>VLOOKUP($A110,'0.001'!$A$1:$AE$133,19, FALSE)</f>
        <v>236.6</v>
      </c>
      <c r="E110" s="22">
        <f t="shared" si="9"/>
        <v>1</v>
      </c>
      <c r="F110" s="21">
        <f t="shared" si="10"/>
        <v>1</v>
      </c>
      <c r="G110" s="20">
        <f>VLOOKUP($A110,'0.0005'!$A$1:$AE$133,11, FALSE)</f>
        <v>1</v>
      </c>
      <c r="H110" s="21">
        <f>VLOOKUP($A110,'0.0005'!$A$1:$AE$133,13, FALSE)</f>
        <v>0</v>
      </c>
      <c r="I110" s="21">
        <f>VLOOKUP($A110,'0.0005'!$A$1:$AE$133,17, FALSE)</f>
        <v>224.5</v>
      </c>
      <c r="J110" s="22">
        <f t="shared" si="15"/>
        <v>1</v>
      </c>
      <c r="K110" s="21">
        <f t="shared" si="16"/>
        <v>1</v>
      </c>
      <c r="L110" s="4">
        <f>VLOOKUP($A110,'0.0001'!$A$1:$AE$133,13, FALSE)</f>
        <v>1</v>
      </c>
      <c r="M110" s="5">
        <f>VLOOKUP($A110,'0.0001'!$A$1:$AE$133,15, FALSE)</f>
        <v>0</v>
      </c>
      <c r="N110" s="5">
        <f>VLOOKUP($A110,'0.0001'!$A$1:$AE$133,19, FALSE)</f>
        <v>306.7</v>
      </c>
      <c r="O110" s="6">
        <f t="shared" si="11"/>
        <v>1</v>
      </c>
      <c r="P110" s="5">
        <f t="shared" si="12"/>
        <v>1</v>
      </c>
      <c r="Q110" s="4">
        <f>VLOOKUP($A110,'0.00001'!$A$1:$AE$133,13, FALSE)</f>
        <v>1</v>
      </c>
      <c r="R110" s="5">
        <f>VLOOKUP($A110,'0.00001'!$A$1:$AE$133,15, FALSE)</f>
        <v>0</v>
      </c>
      <c r="S110" s="5">
        <f>VLOOKUP($A110,'0.00001'!$A$1:$AE$133,19, FALSE)</f>
        <v>338.3</v>
      </c>
      <c r="T110" s="6">
        <f t="shared" si="13"/>
        <v>1</v>
      </c>
      <c r="U110" s="5">
        <f t="shared" si="14"/>
        <v>1</v>
      </c>
    </row>
    <row r="111" spans="1:21" x14ac:dyDescent="0.25">
      <c r="A111" s="10" t="s">
        <v>139</v>
      </c>
      <c r="B111" s="20">
        <f>VLOOKUP($A111,'0.001'!$A$1:$AE$133,13, FALSE)</f>
        <v>1</v>
      </c>
      <c r="C111" s="21">
        <f>VLOOKUP($A111,'0.001'!$A$1:$AE$133,15, FALSE)</f>
        <v>0</v>
      </c>
      <c r="D111" s="21">
        <f>VLOOKUP($A111,'0.001'!$A$1:$AE$133,19, FALSE)</f>
        <v>309.5</v>
      </c>
      <c r="E111" s="22">
        <f t="shared" si="9"/>
        <v>1</v>
      </c>
      <c r="F111" s="21">
        <f t="shared" si="10"/>
        <v>1</v>
      </c>
      <c r="G111" s="20">
        <f>VLOOKUP($A111,'0.0005'!$A$1:$AE$133,11, FALSE)</f>
        <v>1</v>
      </c>
      <c r="H111" s="21">
        <f>VLOOKUP($A111,'0.0005'!$A$1:$AE$133,13, FALSE)</f>
        <v>0</v>
      </c>
      <c r="I111" s="21">
        <f>VLOOKUP($A111,'0.0005'!$A$1:$AE$133,17, FALSE)</f>
        <v>289.10000000000002</v>
      </c>
      <c r="J111" s="22">
        <f t="shared" si="15"/>
        <v>1</v>
      </c>
      <c r="K111" s="21">
        <f t="shared" si="16"/>
        <v>1</v>
      </c>
      <c r="L111" s="4">
        <f>VLOOKUP($A111,'0.0001'!$A$1:$AE$133,13, FALSE)</f>
        <v>1</v>
      </c>
      <c r="M111" s="5">
        <f>VLOOKUP($A111,'0.0001'!$A$1:$AE$133,15, FALSE)</f>
        <v>0</v>
      </c>
      <c r="N111" s="5">
        <f>VLOOKUP($A111,'0.0001'!$A$1:$AE$133,19, FALSE)</f>
        <v>339.3</v>
      </c>
      <c r="O111" s="6">
        <f t="shared" si="11"/>
        <v>1</v>
      </c>
      <c r="P111" s="5">
        <f t="shared" si="12"/>
        <v>1</v>
      </c>
      <c r="Q111" s="4">
        <f>VLOOKUP($A111,'0.00001'!$A$1:$AE$133,13, FALSE)</f>
        <v>1</v>
      </c>
      <c r="R111" s="5">
        <f>VLOOKUP($A111,'0.00001'!$A$1:$AE$133,15, FALSE)</f>
        <v>0</v>
      </c>
      <c r="S111" s="5">
        <f>VLOOKUP($A111,'0.00001'!$A$1:$AE$133,19, FALSE)</f>
        <v>286.10000000000002</v>
      </c>
      <c r="T111" s="6">
        <f t="shared" si="13"/>
        <v>1</v>
      </c>
      <c r="U111" s="5">
        <f t="shared" si="14"/>
        <v>1</v>
      </c>
    </row>
    <row r="112" spans="1:21" x14ac:dyDescent="0.25">
      <c r="A112" s="10" t="s">
        <v>143</v>
      </c>
      <c r="B112" s="20">
        <f>VLOOKUP($A112,'0.001'!$A$1:$AE$133,13, FALSE)</f>
        <v>0.68298369999999997</v>
      </c>
      <c r="C112" s="21">
        <f>VLOOKUP($A112,'0.001'!$A$1:$AE$133,15, FALSE)</f>
        <v>1.1375565000000001</v>
      </c>
      <c r="D112" s="21">
        <f>VLOOKUP($A112,'0.001'!$A$1:$AE$133,19, FALSE)</f>
        <v>1200.0999999999999</v>
      </c>
      <c r="E112" s="22">
        <f t="shared" si="9"/>
        <v>0</v>
      </c>
      <c r="F112" s="21">
        <f t="shared" si="10"/>
        <v>0</v>
      </c>
      <c r="G112" s="20">
        <f>VLOOKUP($A112,'0.0005'!$A$1:$AE$133,11, FALSE)</f>
        <v>0.6702323</v>
      </c>
      <c r="H112" s="21">
        <f>VLOOKUP($A112,'0.0005'!$A$1:$AE$133,13, FALSE)</f>
        <v>1.160209</v>
      </c>
      <c r="I112" s="21">
        <f>VLOOKUP($A112,'0.0005'!$A$1:$AE$133,17, FALSE)</f>
        <v>1200.9000000000001</v>
      </c>
      <c r="J112" s="22">
        <f t="shared" si="15"/>
        <v>0</v>
      </c>
      <c r="K112" s="21">
        <f t="shared" si="16"/>
        <v>0</v>
      </c>
      <c r="L112" s="4">
        <f>VLOOKUP($A112,'0.0001'!$A$1:$AE$133,13, FALSE)</f>
        <v>0.70051180000000002</v>
      </c>
      <c r="M112" s="5">
        <f>VLOOKUP($A112,'0.0001'!$A$1:$AE$133,15, FALSE)</f>
        <v>1.105661</v>
      </c>
      <c r="N112" s="5">
        <f>VLOOKUP($A112,'0.0001'!$A$1:$AE$133,19, FALSE)</f>
        <v>1200.8</v>
      </c>
      <c r="O112" s="6">
        <f t="shared" si="11"/>
        <v>0</v>
      </c>
      <c r="P112" s="5">
        <f t="shared" si="12"/>
        <v>0</v>
      </c>
      <c r="Q112" s="4">
        <f>VLOOKUP($A112,'0.00001'!$A$1:$AE$133,13, FALSE)</f>
        <v>0.70051180000000002</v>
      </c>
      <c r="R112" s="5">
        <f>VLOOKUP($A112,'0.00001'!$A$1:$AE$133,15, FALSE)</f>
        <v>1.105661</v>
      </c>
      <c r="S112" s="5">
        <f>VLOOKUP($A112,'0.00001'!$A$1:$AE$133,19, FALSE)</f>
        <v>1202.8</v>
      </c>
      <c r="T112" s="6">
        <f t="shared" si="13"/>
        <v>0</v>
      </c>
      <c r="U112" s="5">
        <f t="shared" si="14"/>
        <v>0</v>
      </c>
    </row>
    <row r="113" spans="1:21" x14ac:dyDescent="0.25">
      <c r="A113" s="10" t="s">
        <v>148</v>
      </c>
      <c r="B113" s="20">
        <f>VLOOKUP($A113,'0.001'!$A$1:$AE$133,13, FALSE)</f>
        <v>0.98491379999999995</v>
      </c>
      <c r="C113" s="21">
        <f>VLOOKUP($A113,'0.001'!$A$1:$AE$133,15, FALSE)</f>
        <v>1.9266247000000001</v>
      </c>
      <c r="D113" s="21">
        <f>VLOOKUP($A113,'0.001'!$A$1:$AE$133,19, FALSE)</f>
        <v>1200.3</v>
      </c>
      <c r="E113" s="22">
        <f t="shared" si="9"/>
        <v>0</v>
      </c>
      <c r="F113" s="21">
        <f t="shared" si="10"/>
        <v>0</v>
      </c>
      <c r="G113" s="20">
        <f>VLOOKUP($A113,'0.0005'!$A$1:$AE$133,11, FALSE)</f>
        <v>0.93648450000000005</v>
      </c>
      <c r="H113" s="21">
        <f>VLOOKUP($A113,'0.0005'!$A$1:$AE$133,13, FALSE)</f>
        <v>3.9531784999999999</v>
      </c>
      <c r="I113" s="21">
        <f>VLOOKUP($A113,'0.0005'!$A$1:$AE$133,17, FALSE)</f>
        <v>1200.7</v>
      </c>
      <c r="J113" s="22">
        <f t="shared" si="15"/>
        <v>0</v>
      </c>
      <c r="K113" s="21">
        <f t="shared" si="16"/>
        <v>0</v>
      </c>
      <c r="L113" s="4">
        <f>VLOOKUP($A113,'0.0001'!$A$1:$AE$133,13, FALSE)</f>
        <v>0.93281890000000001</v>
      </c>
      <c r="M113" s="5">
        <f>VLOOKUP($A113,'0.0001'!$A$1:$AE$133,15, FALSE)</f>
        <v>4.0656508000000002</v>
      </c>
      <c r="N113" s="5">
        <f>VLOOKUP($A113,'0.0001'!$A$1:$AE$133,19, FALSE)</f>
        <v>1202.4000000000001</v>
      </c>
      <c r="O113" s="6">
        <f t="shared" si="11"/>
        <v>0</v>
      </c>
      <c r="P113" s="5">
        <f t="shared" si="12"/>
        <v>0</v>
      </c>
      <c r="Q113" s="4">
        <f>VLOOKUP($A113,'0.00001'!$A$1:$AE$133,13, FALSE)</f>
        <v>0.93371099999999996</v>
      </c>
      <c r="R113" s="5">
        <f>VLOOKUP($A113,'0.00001'!$A$1:$AE$133,15, FALSE)</f>
        <v>4.0385666000000002</v>
      </c>
      <c r="S113" s="5">
        <f>VLOOKUP($A113,'0.00001'!$A$1:$AE$133,19, FALSE)</f>
        <v>1202.5999999999999</v>
      </c>
      <c r="T113" s="6">
        <f t="shared" si="13"/>
        <v>0</v>
      </c>
      <c r="U113" s="5">
        <f t="shared" si="14"/>
        <v>0</v>
      </c>
    </row>
    <row r="114" spans="1:21" x14ac:dyDescent="0.25">
      <c r="A114" s="10" t="s">
        <v>86</v>
      </c>
      <c r="B114" s="20">
        <f>VLOOKUP($A114,'0.001'!$A$1:$AE$133,13, FALSE)</f>
        <v>0.95109460000000001</v>
      </c>
      <c r="C114" s="21">
        <f>VLOOKUP($A114,'0.001'!$A$1:$AE$133,15, FALSE)</f>
        <v>0.4072828</v>
      </c>
      <c r="D114" s="21">
        <f>VLOOKUP($A114,'0.001'!$A$1:$AE$133,19, FALSE)</f>
        <v>1200.5</v>
      </c>
      <c r="E114" s="22">
        <f t="shared" si="9"/>
        <v>0</v>
      </c>
      <c r="F114" s="21">
        <f t="shared" si="10"/>
        <v>0</v>
      </c>
      <c r="G114" s="20">
        <f>VLOOKUP($A114,'0.0005'!$A$1:$AE$133,11, FALSE)</f>
        <v>0.99999119999999997</v>
      </c>
      <c r="H114" s="21">
        <f>VLOOKUP($A114,'0.0005'!$A$1:$AE$133,13, FALSE)</f>
        <v>5.4771000000000004E-3</v>
      </c>
      <c r="I114" s="21">
        <f>VLOOKUP($A114,'0.0005'!$A$1:$AE$133,17, FALSE)</f>
        <v>1201.4000000000001</v>
      </c>
      <c r="J114" s="22">
        <f t="shared" si="15"/>
        <v>0</v>
      </c>
      <c r="K114" s="21">
        <f t="shared" si="16"/>
        <v>1</v>
      </c>
      <c r="L114" s="4">
        <f>VLOOKUP($A114,'0.0001'!$A$1:$AE$133,13, FALSE)</f>
        <v>0.99994450000000001</v>
      </c>
      <c r="M114" s="5">
        <f>VLOOKUP($A114,'0.0001'!$A$1:$AE$133,15, FALSE)</f>
        <v>1.3718599999999999E-2</v>
      </c>
      <c r="N114" s="5">
        <f>VLOOKUP($A114,'0.0001'!$A$1:$AE$133,19, FALSE)</f>
        <v>1201</v>
      </c>
      <c r="O114" s="6">
        <f t="shared" si="11"/>
        <v>0</v>
      </c>
      <c r="P114" s="5">
        <f t="shared" si="12"/>
        <v>1</v>
      </c>
      <c r="Q114" s="4">
        <f>VLOOKUP($A114,'0.00001'!$A$1:$AE$133,13, FALSE)</f>
        <v>0.99999899999999997</v>
      </c>
      <c r="R114" s="5">
        <f>VLOOKUP($A114,'0.00001'!$A$1:$AE$133,15, FALSE)</f>
        <v>1.8239E-3</v>
      </c>
      <c r="S114" s="5">
        <f>VLOOKUP($A114,'0.00001'!$A$1:$AE$133,19, FALSE)</f>
        <v>1201.4000000000001</v>
      </c>
      <c r="T114" s="6">
        <f t="shared" si="13"/>
        <v>0</v>
      </c>
      <c r="U114" s="5">
        <f t="shared" si="14"/>
        <v>1</v>
      </c>
    </row>
    <row r="115" spans="1:21" x14ac:dyDescent="0.25">
      <c r="A115" s="10" t="s">
        <v>117</v>
      </c>
      <c r="B115" s="20">
        <f>VLOOKUP($A115,'0.001'!$A$1:$AE$133,13, FALSE)</f>
        <v>0.99949180000000004</v>
      </c>
      <c r="C115" s="21">
        <f>VLOOKUP($A115,'0.001'!$A$1:$AE$133,15, FALSE)</f>
        <v>1.1239300000000001E-2</v>
      </c>
      <c r="D115" s="21">
        <f>VLOOKUP($A115,'0.001'!$A$1:$AE$133,19, FALSE)</f>
        <v>1201.2</v>
      </c>
      <c r="E115" s="22">
        <f t="shared" si="9"/>
        <v>0</v>
      </c>
      <c r="F115" s="21">
        <f t="shared" si="10"/>
        <v>1</v>
      </c>
      <c r="G115" s="20">
        <f>VLOOKUP($A115,'0.0005'!$A$1:$AE$133,11, FALSE)</f>
        <v>0.99949180000000004</v>
      </c>
      <c r="H115" s="21">
        <f>VLOOKUP($A115,'0.0005'!$A$1:$AE$133,13, FALSE)</f>
        <v>1.1239300000000001E-2</v>
      </c>
      <c r="I115" s="21">
        <f>VLOOKUP($A115,'0.0005'!$A$1:$AE$133,17, FALSE)</f>
        <v>1201.2</v>
      </c>
      <c r="J115" s="22">
        <f t="shared" si="15"/>
        <v>0</v>
      </c>
      <c r="K115" s="21">
        <f t="shared" si="16"/>
        <v>1</v>
      </c>
      <c r="L115" s="4">
        <f>VLOOKUP($A115,'0.0001'!$A$1:$AE$133,13, FALSE)</f>
        <v>0.99955799999999995</v>
      </c>
      <c r="M115" s="5">
        <f>VLOOKUP($A115,'0.0001'!$A$1:$AE$133,15, FALSE)</f>
        <v>1.0482099999999999E-2</v>
      </c>
      <c r="N115" s="5">
        <f>VLOOKUP($A115,'0.0001'!$A$1:$AE$133,19, FALSE)</f>
        <v>1201.8</v>
      </c>
      <c r="O115" s="6">
        <f t="shared" si="11"/>
        <v>0</v>
      </c>
      <c r="P115" s="5">
        <f t="shared" si="12"/>
        <v>1</v>
      </c>
      <c r="Q115" s="4">
        <f>VLOOKUP($A115,'0.00001'!$A$1:$AE$133,13, FALSE)</f>
        <v>0.9999538</v>
      </c>
      <c r="R115" s="5">
        <f>VLOOKUP($A115,'0.00001'!$A$1:$AE$133,15, FALSE)</f>
        <v>3.3876000000000002E-3</v>
      </c>
      <c r="S115" s="5">
        <f>VLOOKUP($A115,'0.00001'!$A$1:$AE$133,19, FALSE)</f>
        <v>1201.7</v>
      </c>
      <c r="T115" s="6">
        <f t="shared" si="13"/>
        <v>0</v>
      </c>
      <c r="U115" s="5">
        <f t="shared" si="14"/>
        <v>1</v>
      </c>
    </row>
    <row r="116" spans="1:21" x14ac:dyDescent="0.25">
      <c r="A116" s="10" t="s">
        <v>94</v>
      </c>
      <c r="B116" s="20">
        <f>VLOOKUP($A116,'0.001'!$A$1:$AE$133,13, FALSE)</f>
        <v>0.99980420000000003</v>
      </c>
      <c r="C116" s="21">
        <f>VLOOKUP($A116,'0.001'!$A$1:$AE$133,15, FALSE)</f>
        <v>4.4626699999999998E-2</v>
      </c>
      <c r="D116" s="21">
        <f>VLOOKUP($A116,'0.001'!$A$1:$AE$133,19, FALSE)</f>
        <v>1201.4000000000001</v>
      </c>
      <c r="E116" s="22">
        <f t="shared" si="9"/>
        <v>0</v>
      </c>
      <c r="F116" s="21">
        <f t="shared" si="10"/>
        <v>1</v>
      </c>
      <c r="G116" s="20">
        <f>VLOOKUP($A116,'0.0005'!$A$1:$AE$133,11, FALSE)</f>
        <v>0.99994989999999995</v>
      </c>
      <c r="H116" s="21">
        <f>VLOOKUP($A116,'0.0005'!$A$1:$AE$133,13, FALSE)</f>
        <v>2.2583599999999999E-2</v>
      </c>
      <c r="I116" s="21">
        <f>VLOOKUP($A116,'0.0005'!$A$1:$AE$133,17, FALSE)</f>
        <v>1201.0999999999999</v>
      </c>
      <c r="J116" s="22">
        <f t="shared" si="15"/>
        <v>0</v>
      </c>
      <c r="K116" s="21">
        <f t="shared" si="16"/>
        <v>1</v>
      </c>
      <c r="L116" s="4">
        <f>VLOOKUP($A116,'0.0001'!$A$1:$AE$133,13, FALSE)</f>
        <v>0.99995460000000003</v>
      </c>
      <c r="M116" s="5">
        <f>VLOOKUP($A116,'0.0001'!$A$1:$AE$133,15, FALSE)</f>
        <v>2.14799E-2</v>
      </c>
      <c r="N116" s="5">
        <f>VLOOKUP($A116,'0.0001'!$A$1:$AE$133,19, FALSE)</f>
        <v>1200.5999999999999</v>
      </c>
      <c r="O116" s="6">
        <f t="shared" si="11"/>
        <v>0</v>
      </c>
      <c r="P116" s="5">
        <f t="shared" si="12"/>
        <v>1</v>
      </c>
      <c r="Q116" s="4">
        <f>VLOOKUP($A116,'0.00001'!$A$1:$AE$133,13, FALSE)</f>
        <v>0.99998330000000002</v>
      </c>
      <c r="R116" s="5">
        <f>VLOOKUP($A116,'0.00001'!$A$1:$AE$133,15, FALSE)</f>
        <v>1.3051200000000001E-2</v>
      </c>
      <c r="S116" s="5">
        <f>VLOOKUP($A116,'0.00001'!$A$1:$AE$133,19, FALSE)</f>
        <v>1203.0999999999999</v>
      </c>
      <c r="T116" s="6">
        <f t="shared" si="13"/>
        <v>0</v>
      </c>
      <c r="U116" s="5">
        <f t="shared" si="14"/>
        <v>1</v>
      </c>
    </row>
    <row r="117" spans="1:21" x14ac:dyDescent="0.25">
      <c r="A117" s="10" t="s">
        <v>146</v>
      </c>
      <c r="B117" s="20">
        <f>VLOOKUP($A117,'0.001'!$A$1:$AE$133,13, FALSE)</f>
        <v>0.9896665</v>
      </c>
      <c r="C117" s="21">
        <f>VLOOKUP($A117,'0.001'!$A$1:$AE$133,15, FALSE)</f>
        <v>4.6103100000000001E-2</v>
      </c>
      <c r="D117" s="21">
        <f>VLOOKUP($A117,'0.001'!$A$1:$AE$133,19, FALSE)</f>
        <v>1201.8</v>
      </c>
      <c r="E117" s="22">
        <f t="shared" si="9"/>
        <v>0</v>
      </c>
      <c r="F117" s="21">
        <f t="shared" si="10"/>
        <v>0</v>
      </c>
      <c r="G117" s="20">
        <f>VLOOKUP($A117,'0.0005'!$A$1:$AE$133,11, FALSE)</f>
        <v>0.9920795</v>
      </c>
      <c r="H117" s="21">
        <f>VLOOKUP($A117,'0.0005'!$A$1:$AE$133,13, FALSE)</f>
        <v>4.0363099999999999E-2</v>
      </c>
      <c r="I117" s="21">
        <f>VLOOKUP($A117,'0.0005'!$A$1:$AE$133,17, FALSE)</f>
        <v>1200.2</v>
      </c>
      <c r="J117" s="22">
        <f t="shared" si="15"/>
        <v>0</v>
      </c>
      <c r="K117" s="21">
        <f t="shared" si="16"/>
        <v>0</v>
      </c>
      <c r="L117" s="4">
        <f>VLOOKUP($A117,'0.0001'!$A$1:$AE$133,13, FALSE)</f>
        <v>0.9970985</v>
      </c>
      <c r="M117" s="5">
        <f>VLOOKUP($A117,'0.0001'!$A$1:$AE$133,15, FALSE)</f>
        <v>2.4429699999999999E-2</v>
      </c>
      <c r="N117" s="5">
        <f>VLOOKUP($A117,'0.0001'!$A$1:$AE$133,19, FALSE)</f>
        <v>1201.9000000000001</v>
      </c>
      <c r="O117" s="6">
        <f t="shared" si="11"/>
        <v>0</v>
      </c>
      <c r="P117" s="5">
        <f t="shared" si="12"/>
        <v>0</v>
      </c>
      <c r="Q117" s="4">
        <f>VLOOKUP($A117,'0.00001'!$A$1:$AE$133,13, FALSE)</f>
        <v>0.99769989999999997</v>
      </c>
      <c r="R117" s="5">
        <f>VLOOKUP($A117,'0.00001'!$A$1:$AE$133,15, FALSE)</f>
        <v>2.17509E-2</v>
      </c>
      <c r="S117" s="5">
        <f>VLOOKUP($A117,'0.00001'!$A$1:$AE$133,19, FALSE)</f>
        <v>1200.4000000000001</v>
      </c>
      <c r="T117" s="6">
        <f t="shared" si="13"/>
        <v>0</v>
      </c>
      <c r="U117" s="5">
        <f t="shared" si="14"/>
        <v>0</v>
      </c>
    </row>
    <row r="118" spans="1:21" x14ac:dyDescent="0.25">
      <c r="A118" s="10" t="s">
        <v>118</v>
      </c>
      <c r="B118" s="20">
        <f>VLOOKUP($A118,'0.001'!$A$1:$AE$133,13, FALSE)</f>
        <v>0.99959019999999998</v>
      </c>
      <c r="C118" s="21">
        <f>VLOOKUP($A118,'0.001'!$A$1:$AE$133,15, FALSE)</f>
        <v>2.49705E-2</v>
      </c>
      <c r="D118" s="21">
        <f>VLOOKUP($A118,'0.001'!$A$1:$AE$133,19, FALSE)</f>
        <v>1200.2</v>
      </c>
      <c r="E118" s="22">
        <f t="shared" si="9"/>
        <v>0</v>
      </c>
      <c r="F118" s="21">
        <f t="shared" si="10"/>
        <v>1</v>
      </c>
      <c r="G118" s="20">
        <f>VLOOKUP($A118,'0.0005'!$A$1:$AE$133,11, FALSE)</f>
        <v>0.99958599999999997</v>
      </c>
      <c r="H118" s="21">
        <f>VLOOKUP($A118,'0.0005'!$A$1:$AE$133,13, FALSE)</f>
        <v>2.5097999999999999E-2</v>
      </c>
      <c r="I118" s="21">
        <f>VLOOKUP($A118,'0.0005'!$A$1:$AE$133,17, FALSE)</f>
        <v>1200.3</v>
      </c>
      <c r="J118" s="22">
        <f t="shared" si="15"/>
        <v>0</v>
      </c>
      <c r="K118" s="21">
        <f t="shared" si="16"/>
        <v>1</v>
      </c>
      <c r="L118" s="4">
        <f>VLOOKUP($A118,'0.0001'!$A$1:$AE$133,13, FALSE)</f>
        <v>0.99991909999999995</v>
      </c>
      <c r="M118" s="5">
        <f>VLOOKUP($A118,'0.0001'!$A$1:$AE$133,15, FALSE)</f>
        <v>1.10928E-2</v>
      </c>
      <c r="N118" s="5">
        <f>VLOOKUP($A118,'0.0001'!$A$1:$AE$133,19, FALSE)</f>
        <v>1201.7</v>
      </c>
      <c r="O118" s="6">
        <f t="shared" si="11"/>
        <v>0</v>
      </c>
      <c r="P118" s="5">
        <f t="shared" si="12"/>
        <v>1</v>
      </c>
      <c r="Q118" s="4">
        <f>VLOOKUP($A118,'0.00001'!$A$1:$AE$133,13, FALSE)</f>
        <v>0.99998220000000004</v>
      </c>
      <c r="R118" s="5">
        <f>VLOOKUP($A118,'0.00001'!$A$1:$AE$133,15, FALSE)</f>
        <v>5.2100000000000002E-3</v>
      </c>
      <c r="S118" s="5">
        <f>VLOOKUP($A118,'0.00001'!$A$1:$AE$133,19, FALSE)</f>
        <v>1201.3</v>
      </c>
      <c r="T118" s="6">
        <f t="shared" si="13"/>
        <v>0</v>
      </c>
      <c r="U118" s="5">
        <f t="shared" si="14"/>
        <v>1</v>
      </c>
    </row>
    <row r="119" spans="1:21" x14ac:dyDescent="0.25">
      <c r="A119" s="10" t="s">
        <v>87</v>
      </c>
      <c r="B119" s="20">
        <f>VLOOKUP($A119,'0.001'!$A$1:$AE$133,13, FALSE)</f>
        <v>0.99280829999999998</v>
      </c>
      <c r="C119" s="21">
        <f>VLOOKUP($A119,'0.001'!$A$1:$AE$133,15, FALSE)</f>
        <v>3.8160399999999997E-2</v>
      </c>
      <c r="D119" s="21">
        <f>VLOOKUP($A119,'0.001'!$A$1:$AE$133,19, FALSE)</f>
        <v>1201.3</v>
      </c>
      <c r="E119" s="22">
        <f t="shared" si="9"/>
        <v>0</v>
      </c>
      <c r="F119" s="21">
        <f t="shared" si="10"/>
        <v>0</v>
      </c>
      <c r="G119" s="20">
        <f>VLOOKUP($A119,'0.0005'!$A$1:$AE$133,11, FALSE)</f>
        <v>0.99422569999999999</v>
      </c>
      <c r="H119" s="21">
        <f>VLOOKUP($A119,'0.0005'!$A$1:$AE$133,13, FALSE)</f>
        <v>3.4193800000000003E-2</v>
      </c>
      <c r="I119" s="21">
        <f>VLOOKUP($A119,'0.0005'!$A$1:$AE$133,17, FALSE)</f>
        <v>1202.0999999999999</v>
      </c>
      <c r="J119" s="22">
        <f t="shared" si="15"/>
        <v>0</v>
      </c>
      <c r="K119" s="21">
        <f t="shared" si="16"/>
        <v>0</v>
      </c>
      <c r="L119" s="4">
        <f>VLOOKUP($A119,'0.0001'!$A$1:$AE$133,13, FALSE)</f>
        <v>0.99754299999999996</v>
      </c>
      <c r="M119" s="5">
        <f>VLOOKUP($A119,'0.0001'!$A$1:$AE$133,15, FALSE)</f>
        <v>2.2304999999999998E-2</v>
      </c>
      <c r="N119" s="5">
        <f>VLOOKUP($A119,'0.0001'!$A$1:$AE$133,19, FALSE)</f>
        <v>1200.0999999999999</v>
      </c>
      <c r="O119" s="6">
        <f t="shared" si="11"/>
        <v>0</v>
      </c>
      <c r="P119" s="5">
        <f t="shared" si="12"/>
        <v>0</v>
      </c>
      <c r="Q119" s="4">
        <f>VLOOKUP($A119,'0.00001'!$A$1:$AE$133,13, FALSE)</f>
        <v>0.99847240000000004</v>
      </c>
      <c r="R119" s="5">
        <f>VLOOKUP($A119,'0.00001'!$A$1:$AE$133,15, FALSE)</f>
        <v>1.7587599999999998E-2</v>
      </c>
      <c r="S119" s="5">
        <f>VLOOKUP($A119,'0.00001'!$A$1:$AE$133,19, FALSE)</f>
        <v>1201.4000000000001</v>
      </c>
      <c r="T119" s="6">
        <f t="shared" si="13"/>
        <v>0</v>
      </c>
      <c r="U119" s="5">
        <f t="shared" si="14"/>
        <v>0</v>
      </c>
    </row>
    <row r="120" spans="1:21" x14ac:dyDescent="0.25">
      <c r="A120" s="10" t="s">
        <v>136</v>
      </c>
      <c r="B120" s="20">
        <f>VLOOKUP($A120,'0.001'!$A$1:$AE$133,13, FALSE)</f>
        <v>0.99983889999999997</v>
      </c>
      <c r="C120" s="21">
        <f>VLOOKUP($A120,'0.001'!$A$1:$AE$133,15, FALSE)</f>
        <v>88.221593600000006</v>
      </c>
      <c r="D120" s="21">
        <f>VLOOKUP($A120,'0.001'!$A$1:$AE$133,19, FALSE)</f>
        <v>1201.2</v>
      </c>
      <c r="E120" s="22">
        <f t="shared" si="9"/>
        <v>0</v>
      </c>
      <c r="F120" s="21">
        <f t="shared" si="10"/>
        <v>1</v>
      </c>
      <c r="G120" s="20">
        <f>VLOOKUP($A120,'0.0005'!$A$1:$AE$133,11, FALSE)</f>
        <v>0.99983840000000002</v>
      </c>
      <c r="H120" s="21">
        <f>VLOOKUP($A120,'0.0005'!$A$1:$AE$133,13, FALSE)</f>
        <v>88.353629999999995</v>
      </c>
      <c r="I120" s="21">
        <f>VLOOKUP($A120,'0.0005'!$A$1:$AE$133,17, FALSE)</f>
        <v>1200.2</v>
      </c>
      <c r="J120" s="22">
        <f t="shared" si="15"/>
        <v>0</v>
      </c>
      <c r="K120" s="21">
        <f t="shared" si="16"/>
        <v>1</v>
      </c>
      <c r="L120" s="4">
        <f>VLOOKUP($A120,'0.0001'!$A$1:$AE$133,13, FALSE)</f>
        <v>0.99983690000000003</v>
      </c>
      <c r="M120" s="5">
        <f>VLOOKUP($A120,'0.0001'!$A$1:$AE$133,15, FALSE)</f>
        <v>88.763212600000003</v>
      </c>
      <c r="N120" s="5">
        <f>VLOOKUP($A120,'0.0001'!$A$1:$AE$133,19, FALSE)</f>
        <v>1202</v>
      </c>
      <c r="O120" s="6">
        <f t="shared" si="11"/>
        <v>0</v>
      </c>
      <c r="P120" s="5">
        <f t="shared" si="12"/>
        <v>1</v>
      </c>
      <c r="Q120" s="4">
        <f>VLOOKUP($A120,'0.00001'!$A$1:$AE$133,13, FALSE)</f>
        <v>0.99983840000000002</v>
      </c>
      <c r="R120" s="5">
        <f>VLOOKUP($A120,'0.00001'!$A$1:$AE$133,15, FALSE)</f>
        <v>88.353629999999995</v>
      </c>
      <c r="S120" s="5">
        <f>VLOOKUP($A120,'0.00001'!$A$1:$AE$133,19, FALSE)</f>
        <v>1201</v>
      </c>
      <c r="T120" s="6">
        <f t="shared" si="13"/>
        <v>0</v>
      </c>
      <c r="U120" s="5">
        <f t="shared" si="14"/>
        <v>1</v>
      </c>
    </row>
    <row r="121" spans="1:21" x14ac:dyDescent="0.25">
      <c r="A121" s="10" t="s">
        <v>26</v>
      </c>
      <c r="B121" s="20">
        <f>VLOOKUP($A121,'0.001'!$A$1:$AE$133,13, FALSE)</f>
        <v>0.99999939999999998</v>
      </c>
      <c r="C121" s="21">
        <f>VLOOKUP($A121,'0.001'!$A$1:$AE$133,15, FALSE)</f>
        <v>1.8990000000000001E-3</v>
      </c>
      <c r="D121" s="21">
        <f>VLOOKUP($A121,'0.001'!$A$1:$AE$133,19, FALSE)</f>
        <v>1200.0999999999999</v>
      </c>
      <c r="E121" s="22">
        <f t="shared" si="9"/>
        <v>0</v>
      </c>
      <c r="F121" s="21">
        <f t="shared" si="10"/>
        <v>1</v>
      </c>
      <c r="G121" s="20">
        <f>VLOOKUP($A121,'0.0005'!$A$1:$AE$133,11, FALSE)</f>
        <v>1</v>
      </c>
      <c r="H121" s="21">
        <f>VLOOKUP($A121,'0.0005'!$A$1:$AE$133,13, FALSE)</f>
        <v>4.1639999999999998E-4</v>
      </c>
      <c r="I121" s="21">
        <f>VLOOKUP($A121,'0.0005'!$A$1:$AE$133,17, FALSE)</f>
        <v>1200.7</v>
      </c>
      <c r="J121" s="22">
        <f t="shared" si="15"/>
        <v>0</v>
      </c>
      <c r="K121" s="21">
        <f t="shared" si="16"/>
        <v>1</v>
      </c>
      <c r="L121" s="4">
        <f>VLOOKUP($A121,'0.0001'!$A$1:$AE$133,13, FALSE)</f>
        <v>0.99999910000000003</v>
      </c>
      <c r="M121" s="5">
        <f>VLOOKUP($A121,'0.0001'!$A$1:$AE$133,15, FALSE)</f>
        <v>2.3800000000000002E-3</v>
      </c>
      <c r="N121" s="5">
        <f>VLOOKUP($A121,'0.0001'!$A$1:$AE$133,19, FALSE)</f>
        <v>1200.5</v>
      </c>
      <c r="O121" s="6">
        <f t="shared" si="11"/>
        <v>0</v>
      </c>
      <c r="P121" s="5">
        <f t="shared" si="12"/>
        <v>1</v>
      </c>
      <c r="Q121" s="4">
        <f>VLOOKUP($A121,'0.00001'!$A$1:$AE$133,13, FALSE)</f>
        <v>1</v>
      </c>
      <c r="R121" s="5">
        <f>VLOOKUP($A121,'0.00001'!$A$1:$AE$133,15, FALSE)</f>
        <v>3.6699999999999998E-5</v>
      </c>
      <c r="S121" s="5">
        <f>VLOOKUP($A121,'0.00001'!$A$1:$AE$133,19, FALSE)</f>
        <v>1200.4000000000001</v>
      </c>
      <c r="T121" s="6">
        <f t="shared" si="13"/>
        <v>0</v>
      </c>
      <c r="U121" s="5">
        <f t="shared" si="14"/>
        <v>1</v>
      </c>
    </row>
    <row r="122" spans="1:21" x14ac:dyDescent="0.25">
      <c r="A122" s="10" t="s">
        <v>22</v>
      </c>
      <c r="B122" s="20">
        <f>VLOOKUP($A122,'0.001'!$A$1:$AE$133,13, FALSE)</f>
        <v>0.99999899999999997</v>
      </c>
      <c r="C122" s="21">
        <f>VLOOKUP($A122,'0.001'!$A$1:$AE$133,15, FALSE)</f>
        <v>2.1359999999999999E-3</v>
      </c>
      <c r="D122" s="21">
        <f>VLOOKUP($A122,'0.001'!$A$1:$AE$133,19, FALSE)</f>
        <v>1200.0999999999999</v>
      </c>
      <c r="E122" s="22">
        <f t="shared" si="9"/>
        <v>0</v>
      </c>
      <c r="F122" s="21">
        <f t="shared" si="10"/>
        <v>1</v>
      </c>
      <c r="G122" s="20">
        <f>VLOOKUP($A122,'0.0005'!$A$1:$AE$133,11, FALSE)</f>
        <v>0.99999879999999997</v>
      </c>
      <c r="H122" s="21">
        <f>VLOOKUP($A122,'0.0005'!$A$1:$AE$133,13, FALSE)</f>
        <v>2.3241E-3</v>
      </c>
      <c r="I122" s="21">
        <f>VLOOKUP($A122,'0.0005'!$A$1:$AE$133,17, FALSE)</f>
        <v>1200.2</v>
      </c>
      <c r="J122" s="22">
        <f t="shared" si="15"/>
        <v>0</v>
      </c>
      <c r="K122" s="21">
        <f t="shared" si="16"/>
        <v>1</v>
      </c>
      <c r="L122" s="4">
        <f>VLOOKUP($A122,'0.0001'!$A$1:$AE$133,13, FALSE)</f>
        <v>1</v>
      </c>
      <c r="M122" s="5">
        <f>VLOOKUP($A122,'0.0001'!$A$1:$AE$133,15, FALSE)</f>
        <v>2.9250000000000001E-4</v>
      </c>
      <c r="N122" s="5">
        <f>VLOOKUP($A122,'0.0001'!$A$1:$AE$133,19, FALSE)</f>
        <v>1200.4000000000001</v>
      </c>
      <c r="O122" s="6">
        <f t="shared" si="11"/>
        <v>0</v>
      </c>
      <c r="P122" s="5">
        <f t="shared" si="12"/>
        <v>1</v>
      </c>
      <c r="Q122" s="4">
        <f>VLOOKUP($A122,'0.00001'!$A$1:$AE$133,13, FALSE)</f>
        <v>1</v>
      </c>
      <c r="R122" s="5">
        <f>VLOOKUP($A122,'0.00001'!$A$1:$AE$133,15, FALSE)</f>
        <v>3.15E-5</v>
      </c>
      <c r="S122" s="5">
        <f>VLOOKUP($A122,'0.00001'!$A$1:$AE$133,19, FALSE)</f>
        <v>1200.2</v>
      </c>
      <c r="T122" s="6">
        <f t="shared" si="13"/>
        <v>0</v>
      </c>
      <c r="U122" s="5">
        <f t="shared" si="14"/>
        <v>1</v>
      </c>
    </row>
    <row r="123" spans="1:21" x14ac:dyDescent="0.25">
      <c r="A123" s="10" t="s">
        <v>21</v>
      </c>
      <c r="B123" s="20">
        <f>VLOOKUP($A123,'0.001'!$A$1:$AE$133,13, FALSE)</f>
        <v>1</v>
      </c>
      <c r="C123" s="21">
        <f>VLOOKUP($A123,'0.001'!$A$1:$AE$133,15, FALSE)</f>
        <v>0</v>
      </c>
      <c r="D123" s="21">
        <f>VLOOKUP($A123,'0.001'!$A$1:$AE$133,19, FALSE)</f>
        <v>40.4</v>
      </c>
      <c r="E123" s="22">
        <f t="shared" si="9"/>
        <v>1</v>
      </c>
      <c r="F123" s="21">
        <f t="shared" si="10"/>
        <v>1</v>
      </c>
      <c r="G123" s="20">
        <f>VLOOKUP($A123,'0.0005'!$A$1:$AE$133,11, FALSE)</f>
        <v>0.96883750000000002</v>
      </c>
      <c r="H123" s="21">
        <f>VLOOKUP($A123,'0.0005'!$A$1:$AE$133,13, FALSE)</f>
        <v>3.8585599999999998E-2</v>
      </c>
      <c r="I123" s="21">
        <f>VLOOKUP($A123,'0.0005'!$A$1:$AE$133,17, FALSE)</f>
        <v>1200.2</v>
      </c>
      <c r="J123" s="22">
        <f t="shared" si="15"/>
        <v>0</v>
      </c>
      <c r="K123" s="21">
        <f t="shared" si="16"/>
        <v>0</v>
      </c>
      <c r="L123" s="4">
        <f>VLOOKUP($A123,'0.0001'!$A$1:$AE$133,13, FALSE)</f>
        <v>0.99964319999999995</v>
      </c>
      <c r="M123" s="5">
        <f>VLOOKUP($A123,'0.0001'!$A$1:$AE$133,15, FALSE)</f>
        <v>4.1291000000000001E-3</v>
      </c>
      <c r="N123" s="5">
        <f>VLOOKUP($A123,'0.0001'!$A$1:$AE$133,19, FALSE)</f>
        <v>1200.2</v>
      </c>
      <c r="O123" s="6">
        <f t="shared" si="11"/>
        <v>0</v>
      </c>
      <c r="P123" s="5">
        <f t="shared" si="12"/>
        <v>1</v>
      </c>
      <c r="Q123" s="4">
        <f>VLOOKUP($A123,'0.00001'!$A$1:$AE$133,13, FALSE)</f>
        <v>-6.0600880999999998</v>
      </c>
      <c r="R123" s="5">
        <f>VLOOKUP($A123,'0.00001'!$A$1:$AE$133,15, FALSE)</f>
        <v>0.58078370000000001</v>
      </c>
      <c r="S123" s="5">
        <f>VLOOKUP($A123,'0.00001'!$A$1:$AE$133,19, FALSE)</f>
        <v>1200.0999999999999</v>
      </c>
      <c r="T123" s="6">
        <f t="shared" si="13"/>
        <v>0</v>
      </c>
      <c r="U123" s="5">
        <f t="shared" si="14"/>
        <v>0</v>
      </c>
    </row>
    <row r="124" spans="1:21" x14ac:dyDescent="0.25">
      <c r="A124" s="10" t="s">
        <v>24</v>
      </c>
      <c r="B124" s="20">
        <f>VLOOKUP($A124,'0.001'!$A$1:$AE$133,13, FALSE)</f>
        <v>1</v>
      </c>
      <c r="C124" s="21">
        <f>VLOOKUP($A124,'0.001'!$A$1:$AE$133,15, FALSE)</f>
        <v>0</v>
      </c>
      <c r="D124" s="21">
        <f>VLOOKUP($A124,'0.001'!$A$1:$AE$133,19, FALSE)</f>
        <v>30.3</v>
      </c>
      <c r="E124" s="22">
        <f t="shared" si="9"/>
        <v>1</v>
      </c>
      <c r="F124" s="21">
        <f t="shared" si="10"/>
        <v>1</v>
      </c>
      <c r="G124" s="20">
        <f>VLOOKUP($A124,'0.0005'!$A$1:$AE$133,11, FALSE)</f>
        <v>1</v>
      </c>
      <c r="H124" s="21">
        <f>VLOOKUP($A124,'0.0005'!$A$1:$AE$133,13, FALSE)</f>
        <v>0</v>
      </c>
      <c r="I124" s="21">
        <f>VLOOKUP($A124,'0.0005'!$A$1:$AE$133,17, FALSE)</f>
        <v>45.4</v>
      </c>
      <c r="J124" s="22">
        <f t="shared" si="15"/>
        <v>1</v>
      </c>
      <c r="K124" s="21">
        <f t="shared" si="16"/>
        <v>1</v>
      </c>
      <c r="L124" s="4">
        <f>VLOOKUP($A124,'0.0001'!$A$1:$AE$133,13, FALSE)</f>
        <v>1</v>
      </c>
      <c r="M124" s="5">
        <f>VLOOKUP($A124,'0.0001'!$A$1:$AE$133,15, FALSE)</f>
        <v>0</v>
      </c>
      <c r="N124" s="5">
        <f>VLOOKUP($A124,'0.0001'!$A$1:$AE$133,19, FALSE)</f>
        <v>335.8</v>
      </c>
      <c r="O124" s="6">
        <f t="shared" si="11"/>
        <v>1</v>
      </c>
      <c r="P124" s="5">
        <f t="shared" si="12"/>
        <v>1</v>
      </c>
      <c r="Q124" s="4">
        <f>VLOOKUP($A124,'0.00001'!$A$1:$AE$133,13, FALSE)</f>
        <v>1</v>
      </c>
      <c r="R124" s="5">
        <f>VLOOKUP($A124,'0.00001'!$A$1:$AE$133,15, FALSE)</f>
        <v>0</v>
      </c>
      <c r="S124" s="5">
        <f>VLOOKUP($A124,'0.00001'!$A$1:$AE$133,19, FALSE)</f>
        <v>277.10000000000002</v>
      </c>
      <c r="T124" s="6">
        <f t="shared" si="13"/>
        <v>1</v>
      </c>
      <c r="U124" s="5">
        <f t="shared" si="14"/>
        <v>1</v>
      </c>
    </row>
    <row r="125" spans="1:21" x14ac:dyDescent="0.25">
      <c r="A125" s="10" t="s">
        <v>25</v>
      </c>
      <c r="B125" s="20">
        <f>VLOOKUP($A125,'0.001'!$A$1:$AE$133,13, FALSE)</f>
        <v>1</v>
      </c>
      <c r="C125" s="21">
        <f>VLOOKUP($A125,'0.001'!$A$1:$AE$133,15, FALSE)</f>
        <v>0</v>
      </c>
      <c r="D125" s="21">
        <f>VLOOKUP($A125,'0.001'!$A$1:$AE$133,19, FALSE)</f>
        <v>9.1999999999999993</v>
      </c>
      <c r="E125" s="22">
        <f t="shared" si="9"/>
        <v>1</v>
      </c>
      <c r="F125" s="21">
        <f t="shared" si="10"/>
        <v>1</v>
      </c>
      <c r="G125" s="20">
        <f>VLOOKUP($A125,'0.0005'!$A$1:$AE$133,11, FALSE)</f>
        <v>1</v>
      </c>
      <c r="H125" s="21">
        <f>VLOOKUP($A125,'0.0005'!$A$1:$AE$133,13, FALSE)</f>
        <v>0</v>
      </c>
      <c r="I125" s="21">
        <f>VLOOKUP($A125,'0.0005'!$A$1:$AE$133,17, FALSE)</f>
        <v>9.9</v>
      </c>
      <c r="J125" s="22">
        <f t="shared" si="15"/>
        <v>1</v>
      </c>
      <c r="K125" s="21">
        <f t="shared" si="16"/>
        <v>1</v>
      </c>
      <c r="L125" s="4">
        <f>VLOOKUP($A125,'0.0001'!$A$1:$AE$133,13, FALSE)</f>
        <v>1</v>
      </c>
      <c r="M125" s="5">
        <f>VLOOKUP($A125,'0.0001'!$A$1:$AE$133,15, FALSE)</f>
        <v>0</v>
      </c>
      <c r="N125" s="5">
        <f>VLOOKUP($A125,'0.0001'!$A$1:$AE$133,19, FALSE)</f>
        <v>9</v>
      </c>
      <c r="O125" s="6">
        <f t="shared" si="11"/>
        <v>1</v>
      </c>
      <c r="P125" s="5">
        <f t="shared" si="12"/>
        <v>1</v>
      </c>
      <c r="Q125" s="4">
        <f>VLOOKUP($A125,'0.00001'!$A$1:$AE$133,13, FALSE)</f>
        <v>1</v>
      </c>
      <c r="R125" s="5">
        <f>VLOOKUP($A125,'0.00001'!$A$1:$AE$133,15, FALSE)</f>
        <v>0</v>
      </c>
      <c r="S125" s="5">
        <f>VLOOKUP($A125,'0.00001'!$A$1:$AE$133,19, FALSE)</f>
        <v>9.4</v>
      </c>
      <c r="T125" s="6">
        <f t="shared" si="13"/>
        <v>1</v>
      </c>
      <c r="U125" s="5">
        <f t="shared" si="14"/>
        <v>1</v>
      </c>
    </row>
    <row r="126" spans="1:21" x14ac:dyDescent="0.25">
      <c r="A126" s="10" t="s">
        <v>19</v>
      </c>
      <c r="B126" s="20">
        <f>VLOOKUP($A126,'0.001'!$A$1:$AE$133,13, FALSE)</f>
        <v>1</v>
      </c>
      <c r="C126" s="21">
        <f>VLOOKUP($A126,'0.001'!$A$1:$AE$133,15, FALSE)</f>
        <v>0</v>
      </c>
      <c r="D126" s="21">
        <f>VLOOKUP($A126,'0.001'!$A$1:$AE$133,19, FALSE)</f>
        <v>47.5</v>
      </c>
      <c r="E126" s="22">
        <f t="shared" si="9"/>
        <v>1</v>
      </c>
      <c r="F126" s="21">
        <f t="shared" si="10"/>
        <v>1</v>
      </c>
      <c r="G126" s="20">
        <f>VLOOKUP($A126,'0.0005'!$A$1:$AE$133,11, FALSE)</f>
        <v>1</v>
      </c>
      <c r="H126" s="21">
        <f>VLOOKUP($A126,'0.0005'!$A$1:$AE$133,13, FALSE)</f>
        <v>0</v>
      </c>
      <c r="I126" s="21">
        <f>VLOOKUP($A126,'0.0005'!$A$1:$AE$133,17, FALSE)</f>
        <v>46.7</v>
      </c>
      <c r="J126" s="22">
        <f t="shared" si="15"/>
        <v>1</v>
      </c>
      <c r="K126" s="21">
        <f t="shared" si="16"/>
        <v>1</v>
      </c>
      <c r="L126" s="4">
        <f>VLOOKUP($A126,'0.0001'!$A$1:$AE$133,13, FALSE)</f>
        <v>1</v>
      </c>
      <c r="M126" s="5">
        <f>VLOOKUP($A126,'0.0001'!$A$1:$AE$133,15, FALSE)</f>
        <v>0</v>
      </c>
      <c r="N126" s="5">
        <f>VLOOKUP($A126,'0.0001'!$A$1:$AE$133,19, FALSE)</f>
        <v>50.1</v>
      </c>
      <c r="O126" s="6">
        <f t="shared" si="11"/>
        <v>1</v>
      </c>
      <c r="P126" s="5">
        <f t="shared" si="12"/>
        <v>1</v>
      </c>
      <c r="Q126" s="4">
        <f>VLOOKUP($A126,'0.00001'!$A$1:$AE$133,13, FALSE)</f>
        <v>1</v>
      </c>
      <c r="R126" s="5">
        <f>VLOOKUP($A126,'0.00001'!$A$1:$AE$133,15, FALSE)</f>
        <v>0</v>
      </c>
      <c r="S126" s="5">
        <f>VLOOKUP($A126,'0.00001'!$A$1:$AE$133,19, FALSE)</f>
        <v>58.7</v>
      </c>
      <c r="T126" s="6">
        <f t="shared" si="13"/>
        <v>1</v>
      </c>
      <c r="U126" s="5">
        <f t="shared" si="14"/>
        <v>1</v>
      </c>
    </row>
    <row r="127" spans="1:21" x14ac:dyDescent="0.25">
      <c r="A127" s="10" t="s">
        <v>29</v>
      </c>
      <c r="B127" s="20">
        <f>VLOOKUP($A127,'0.001'!$A$1:$AE$133,13, FALSE)</f>
        <v>1</v>
      </c>
      <c r="C127" s="21">
        <f>VLOOKUP($A127,'0.001'!$A$1:$AE$133,15, FALSE)</f>
        <v>0</v>
      </c>
      <c r="D127" s="21">
        <f>VLOOKUP($A127,'0.001'!$A$1:$AE$133,19, FALSE)</f>
        <v>219.2</v>
      </c>
      <c r="E127" s="22">
        <f t="shared" si="9"/>
        <v>1</v>
      </c>
      <c r="F127" s="21">
        <f t="shared" si="10"/>
        <v>1</v>
      </c>
      <c r="G127" s="20">
        <f>VLOOKUP($A127,'0.0005'!$A$1:$AE$133,11, FALSE)</f>
        <v>1</v>
      </c>
      <c r="H127" s="21">
        <f>VLOOKUP($A127,'0.0005'!$A$1:$AE$133,13, FALSE)</f>
        <v>0</v>
      </c>
      <c r="I127" s="21">
        <f>VLOOKUP($A127,'0.0005'!$A$1:$AE$133,17, FALSE)</f>
        <v>352.4</v>
      </c>
      <c r="J127" s="22">
        <f t="shared" si="15"/>
        <v>1</v>
      </c>
      <c r="K127" s="21">
        <f t="shared" si="16"/>
        <v>1</v>
      </c>
      <c r="L127" s="4">
        <f>VLOOKUP($A127,'0.0001'!$A$1:$AE$133,13, FALSE)</f>
        <v>1</v>
      </c>
      <c r="M127" s="5">
        <f>VLOOKUP($A127,'0.0001'!$A$1:$AE$133,15, FALSE)</f>
        <v>0</v>
      </c>
      <c r="N127" s="5">
        <f>VLOOKUP($A127,'0.0001'!$A$1:$AE$133,19, FALSE)</f>
        <v>103.8</v>
      </c>
      <c r="O127" s="6">
        <f t="shared" si="11"/>
        <v>1</v>
      </c>
      <c r="P127" s="5">
        <f t="shared" si="12"/>
        <v>1</v>
      </c>
      <c r="Q127" s="4">
        <f>VLOOKUP($A127,'0.00001'!$A$1:$AE$133,13, FALSE)</f>
        <v>1</v>
      </c>
      <c r="R127" s="5">
        <f>VLOOKUP($A127,'0.00001'!$A$1:$AE$133,15, FALSE)</f>
        <v>0</v>
      </c>
      <c r="S127" s="5">
        <f>VLOOKUP($A127,'0.00001'!$A$1:$AE$133,19, FALSE)</f>
        <v>72.400000000000006</v>
      </c>
      <c r="T127" s="6">
        <f t="shared" si="13"/>
        <v>1</v>
      </c>
      <c r="U127" s="5">
        <f t="shared" si="14"/>
        <v>1</v>
      </c>
    </row>
    <row r="128" spans="1:21" x14ac:dyDescent="0.25">
      <c r="A128" s="10" t="s">
        <v>27</v>
      </c>
      <c r="B128" s="20">
        <f>VLOOKUP($A128,'0.001'!$A$1:$AE$133,13, FALSE)</f>
        <v>1</v>
      </c>
      <c r="C128" s="21">
        <f>VLOOKUP($A128,'0.001'!$A$1:$AE$133,15, FALSE)</f>
        <v>0</v>
      </c>
      <c r="D128" s="21">
        <f>VLOOKUP($A128,'0.001'!$A$1:$AE$133,19, FALSE)</f>
        <v>28.3</v>
      </c>
      <c r="E128" s="22">
        <f t="shared" si="9"/>
        <v>1</v>
      </c>
      <c r="F128" s="21">
        <f t="shared" si="10"/>
        <v>1</v>
      </c>
      <c r="G128" s="20">
        <f>VLOOKUP($A128,'0.0005'!$A$1:$AE$133,11, FALSE)</f>
        <v>1</v>
      </c>
      <c r="H128" s="21">
        <f>VLOOKUP($A128,'0.0005'!$A$1:$AE$133,13, FALSE)</f>
        <v>0</v>
      </c>
      <c r="I128" s="21">
        <f>VLOOKUP($A128,'0.0005'!$A$1:$AE$133,17, FALSE)</f>
        <v>28.4</v>
      </c>
      <c r="J128" s="22">
        <f t="shared" si="15"/>
        <v>1</v>
      </c>
      <c r="K128" s="21">
        <f t="shared" si="16"/>
        <v>1</v>
      </c>
      <c r="L128" s="4">
        <f>VLOOKUP($A128,'0.0001'!$A$1:$AE$133,13, FALSE)</f>
        <v>1</v>
      </c>
      <c r="M128" s="5">
        <f>VLOOKUP($A128,'0.0001'!$A$1:$AE$133,15, FALSE)</f>
        <v>0</v>
      </c>
      <c r="N128" s="5">
        <f>VLOOKUP($A128,'0.0001'!$A$1:$AE$133,19, FALSE)</f>
        <v>33.6</v>
      </c>
      <c r="O128" s="6">
        <f t="shared" si="11"/>
        <v>1</v>
      </c>
      <c r="P128" s="5">
        <f t="shared" si="12"/>
        <v>1</v>
      </c>
      <c r="Q128" s="4">
        <f>VLOOKUP($A128,'0.00001'!$A$1:$AE$133,13, FALSE)</f>
        <v>1</v>
      </c>
      <c r="R128" s="5">
        <f>VLOOKUP($A128,'0.00001'!$A$1:$AE$133,15, FALSE)</f>
        <v>0</v>
      </c>
      <c r="S128" s="5">
        <f>VLOOKUP($A128,'0.00001'!$A$1:$AE$133,19, FALSE)</f>
        <v>40.1</v>
      </c>
      <c r="T128" s="6">
        <f t="shared" si="13"/>
        <v>1</v>
      </c>
      <c r="U128" s="5">
        <f t="shared" si="14"/>
        <v>1</v>
      </c>
    </row>
    <row r="129" spans="1:21" x14ac:dyDescent="0.25">
      <c r="A129" s="10" t="s">
        <v>31</v>
      </c>
      <c r="B129" s="20">
        <f>VLOOKUP($A129,'0.001'!$A$1:$AE$133,13, FALSE)</f>
        <v>0.99826720000000002</v>
      </c>
      <c r="C129" s="21">
        <f>VLOOKUP($A129,'0.001'!$A$1:$AE$133,15, FALSE)</f>
        <v>9.1427800000000004E-2</v>
      </c>
      <c r="D129" s="21">
        <f>VLOOKUP($A129,'0.001'!$A$1:$AE$133,19, FALSE)</f>
        <v>1200.5999999999999</v>
      </c>
      <c r="E129" s="22">
        <f t="shared" si="9"/>
        <v>0</v>
      </c>
      <c r="F129" s="21">
        <f t="shared" si="10"/>
        <v>0</v>
      </c>
      <c r="G129" s="20">
        <f>VLOOKUP($A129,'0.0005'!$A$1:$AE$133,11, FALSE)</f>
        <v>0.99704720000000002</v>
      </c>
      <c r="H129" s="21">
        <f>VLOOKUP($A129,'0.0005'!$A$1:$AE$133,13, FALSE)</f>
        <v>0.1193488</v>
      </c>
      <c r="I129" s="21">
        <f>VLOOKUP($A129,'0.0005'!$A$1:$AE$133,17, FALSE)</f>
        <v>1201.0999999999999</v>
      </c>
      <c r="J129" s="22">
        <f t="shared" si="15"/>
        <v>0</v>
      </c>
      <c r="K129" s="21">
        <f t="shared" si="16"/>
        <v>0</v>
      </c>
      <c r="L129" s="4">
        <f>VLOOKUP($A129,'0.0001'!$A$1:$AE$133,13, FALSE)</f>
        <v>0.99903109999999995</v>
      </c>
      <c r="M129" s="5">
        <f>VLOOKUP($A129,'0.0001'!$A$1:$AE$133,15, FALSE)</f>
        <v>6.8365099999999998E-2</v>
      </c>
      <c r="N129" s="5">
        <f>VLOOKUP($A129,'0.0001'!$A$1:$AE$133,19, FALSE)</f>
        <v>1200.2</v>
      </c>
      <c r="O129" s="6">
        <f t="shared" si="11"/>
        <v>0</v>
      </c>
      <c r="P129" s="5">
        <f t="shared" si="12"/>
        <v>1</v>
      </c>
      <c r="Q129" s="4" t="str">
        <f>VLOOKUP($A129,'0.00001'!$A$1:$AE$133,13, FALSE)</f>
        <v>nan</v>
      </c>
      <c r="R129" s="5" t="str">
        <f>VLOOKUP($A129,'0.00001'!$A$1:$AE$133,15, FALSE)</f>
        <v>nan</v>
      </c>
      <c r="S129" s="5">
        <f>VLOOKUP($A129,'0.00001'!$A$1:$AE$133,19, FALSE)</f>
        <v>1201.2</v>
      </c>
      <c r="T129" s="6">
        <f t="shared" si="13"/>
        <v>0</v>
      </c>
      <c r="U129" s="5">
        <f t="shared" si="14"/>
        <v>1</v>
      </c>
    </row>
    <row r="130" spans="1:21" x14ac:dyDescent="0.25">
      <c r="A130" s="10" t="s">
        <v>28</v>
      </c>
      <c r="B130" s="20">
        <f>VLOOKUP($A130,'0.001'!$A$1:$AE$133,13, FALSE)</f>
        <v>0.99993469999999995</v>
      </c>
      <c r="C130" s="21">
        <f>VLOOKUP($A130,'0.001'!$A$1:$AE$133,15, FALSE)</f>
        <v>1.24003E-2</v>
      </c>
      <c r="D130" s="21">
        <f>VLOOKUP($A130,'0.001'!$A$1:$AE$133,19, FALSE)</f>
        <v>1200.5</v>
      </c>
      <c r="E130" s="22">
        <f t="shared" si="9"/>
        <v>0</v>
      </c>
      <c r="F130" s="21">
        <f t="shared" si="10"/>
        <v>1</v>
      </c>
      <c r="G130" s="20">
        <f>VLOOKUP($A130,'0.0005'!$A$1:$AE$133,11, FALSE)</f>
        <v>1</v>
      </c>
      <c r="H130" s="21">
        <f>VLOOKUP($A130,'0.0005'!$A$1:$AE$133,13, FALSE)</f>
        <v>0</v>
      </c>
      <c r="I130" s="21">
        <f>VLOOKUP($A130,'0.0005'!$A$1:$AE$133,17, FALSE)</f>
        <v>351.4</v>
      </c>
      <c r="J130" s="22">
        <f t="shared" si="15"/>
        <v>1</v>
      </c>
      <c r="K130" s="21">
        <f t="shared" si="16"/>
        <v>1</v>
      </c>
      <c r="L130" s="4">
        <f>VLOOKUP($A130,'0.0001'!$A$1:$AE$133,13, FALSE)</f>
        <v>0.99999919999999998</v>
      </c>
      <c r="M130" s="5">
        <f>VLOOKUP($A130,'0.0001'!$A$1:$AE$133,15, FALSE)</f>
        <v>1.3431000000000001E-3</v>
      </c>
      <c r="N130" s="5">
        <f>VLOOKUP($A130,'0.0001'!$A$1:$AE$133,19, FALSE)</f>
        <v>1200.3</v>
      </c>
      <c r="O130" s="6">
        <f t="shared" si="11"/>
        <v>0</v>
      </c>
      <c r="P130" s="5">
        <f t="shared" si="12"/>
        <v>1</v>
      </c>
      <c r="Q130" s="4">
        <f>VLOOKUP($A130,'0.00001'!$A$1:$AE$133,13, FALSE)</f>
        <v>0.99971169999999998</v>
      </c>
      <c r="R130" s="5">
        <f>VLOOKUP($A130,'0.00001'!$A$1:$AE$133,15, FALSE)</f>
        <v>2.6048700000000001E-2</v>
      </c>
      <c r="S130" s="5">
        <f>VLOOKUP($A130,'0.00001'!$A$1:$AE$133,19, FALSE)</f>
        <v>1200.7</v>
      </c>
      <c r="T130" s="6">
        <f t="shared" si="13"/>
        <v>0</v>
      </c>
      <c r="U130" s="5">
        <f t="shared" si="14"/>
        <v>1</v>
      </c>
    </row>
    <row r="131" spans="1:21" x14ac:dyDescent="0.25">
      <c r="A131" s="10" t="s">
        <v>23</v>
      </c>
      <c r="B131" s="20">
        <f>VLOOKUP($A131,'0.001'!$A$1:$AE$133,13, FALSE)</f>
        <v>0.65320900000000004</v>
      </c>
      <c r="C131" s="21">
        <f>VLOOKUP($A131,'0.001'!$A$1:$AE$133,15, FALSE)</f>
        <v>0.3402094</v>
      </c>
      <c r="D131" s="21">
        <f>VLOOKUP($A131,'0.001'!$A$1:$AE$133,19, FALSE)</f>
        <v>1200.2</v>
      </c>
      <c r="E131" s="22">
        <f t="shared" ref="E131:E134" si="17">IF(AND(B131=1,C131=0),1,0)</f>
        <v>0</v>
      </c>
      <c r="F131" s="21">
        <f t="shared" ref="F131:F134" si="18">IF(B131&gt;0.999,1,0)</f>
        <v>0</v>
      </c>
      <c r="G131" s="20">
        <f>VLOOKUP($A131,'0.0005'!$A$1:$AE$133,11, FALSE)</f>
        <v>0.8966151</v>
      </c>
      <c r="H131" s="21">
        <f>VLOOKUP($A131,'0.0005'!$A$1:$AE$133,13, FALSE)</f>
        <v>0.18575520000000001</v>
      </c>
      <c r="I131" s="21">
        <f>VLOOKUP($A131,'0.0005'!$A$1:$AE$133,17, FALSE)</f>
        <v>1200.0999999999999</v>
      </c>
      <c r="J131" s="22">
        <f t="shared" si="15"/>
        <v>0</v>
      </c>
      <c r="K131" s="21">
        <f t="shared" si="16"/>
        <v>0</v>
      </c>
      <c r="L131" s="4">
        <f>VLOOKUP($A131,'0.0001'!$A$1:$AE$133,13, FALSE)</f>
        <v>0.8470183</v>
      </c>
      <c r="M131" s="5">
        <f>VLOOKUP($A131,'0.0001'!$A$1:$AE$133,15, FALSE)</f>
        <v>0.2259603</v>
      </c>
      <c r="N131" s="5">
        <f>VLOOKUP($A131,'0.0001'!$A$1:$AE$133,19, FALSE)</f>
        <v>1200.7</v>
      </c>
      <c r="O131" s="6">
        <f t="shared" ref="O131:O134" si="19">IF(AND(L131=1,M131=0),1,0)</f>
        <v>0</v>
      </c>
      <c r="P131" s="5">
        <f t="shared" ref="P131:P134" si="20">IF(L131&gt;0.999,1,0)</f>
        <v>0</v>
      </c>
      <c r="Q131" s="4">
        <f>VLOOKUP($A131,'0.00001'!$A$1:$AE$133,13, FALSE)</f>
        <v>-2.9575033999999998</v>
      </c>
      <c r="R131" s="5">
        <f>VLOOKUP($A131,'0.00001'!$A$1:$AE$133,15, FALSE)</f>
        <v>1.1492726</v>
      </c>
      <c r="S131" s="5">
        <f>VLOOKUP($A131,'0.00001'!$A$1:$AE$133,19, FALSE)</f>
        <v>1200.3</v>
      </c>
      <c r="T131" s="6">
        <f t="shared" ref="T131:T134" si="21">IF(AND(Q131=1,R131=0),1,0)</f>
        <v>0</v>
      </c>
      <c r="U131" s="5">
        <f t="shared" ref="U131:U134" si="22">IF(Q131&gt;0.999,1,0)</f>
        <v>0</v>
      </c>
    </row>
    <row r="132" spans="1:21" x14ac:dyDescent="0.25">
      <c r="A132" s="10" t="s">
        <v>20</v>
      </c>
      <c r="B132" s="20"/>
      <c r="C132" s="21" t="str">
        <f>VLOOKUP($A132,'0.001'!$A$1:$AE$133,15, FALSE)</f>
        <v>inf</v>
      </c>
      <c r="D132" s="21">
        <f>VLOOKUP($A132,'0.001'!$A$1:$AE$133,19, FALSE)</f>
        <v>1200</v>
      </c>
      <c r="E132" s="22">
        <f t="shared" si="17"/>
        <v>0</v>
      </c>
      <c r="F132" s="21">
        <f t="shared" si="18"/>
        <v>0</v>
      </c>
      <c r="G132" s="20">
        <f>VLOOKUP($A132,'0.0005'!$A$1:$AE$133,11, FALSE)</f>
        <v>1</v>
      </c>
      <c r="H132" s="21">
        <f>VLOOKUP($A132,'0.0005'!$A$1:$AE$133,13, FALSE)</f>
        <v>0</v>
      </c>
      <c r="I132" s="21">
        <f>VLOOKUP($A132,'0.0005'!$A$1:$AE$133,17, FALSE)</f>
        <v>574.20000000000005</v>
      </c>
      <c r="J132" s="22">
        <f t="shared" si="15"/>
        <v>1</v>
      </c>
      <c r="K132" s="21">
        <f t="shared" si="16"/>
        <v>1</v>
      </c>
      <c r="L132" s="4">
        <f>VLOOKUP($A132,'0.0001'!$A$1:$AE$133,13, FALSE)</f>
        <v>1</v>
      </c>
      <c r="M132" s="5">
        <f>VLOOKUP($A132,'0.0001'!$A$1:$AE$133,15, FALSE)</f>
        <v>0</v>
      </c>
      <c r="N132" s="5">
        <f>VLOOKUP($A132,'0.0001'!$A$1:$AE$133,19, FALSE)</f>
        <v>430.9</v>
      </c>
      <c r="O132" s="6">
        <f t="shared" si="19"/>
        <v>1</v>
      </c>
      <c r="P132" s="5">
        <f t="shared" si="20"/>
        <v>1</v>
      </c>
      <c r="Q132" s="4">
        <f>VLOOKUP($A132,'0.00001'!$A$1:$AE$133,13, FALSE)</f>
        <v>-12.925242300000001</v>
      </c>
      <c r="R132" s="5">
        <f>VLOOKUP($A132,'0.00001'!$A$1:$AE$133,15, FALSE)</f>
        <v>0.89422449999999998</v>
      </c>
      <c r="S132" s="5">
        <f>VLOOKUP($A132,'0.00001'!$A$1:$AE$133,19, FALSE)</f>
        <v>1200.9000000000001</v>
      </c>
      <c r="T132" s="6">
        <f t="shared" si="21"/>
        <v>0</v>
      </c>
      <c r="U132" s="5">
        <f t="shared" si="22"/>
        <v>0</v>
      </c>
    </row>
    <row r="133" spans="1:21" x14ac:dyDescent="0.25">
      <c r="A133" s="10" t="s">
        <v>30</v>
      </c>
      <c r="B133" s="20">
        <f>VLOOKUP($A133,'0.001'!$A$1:$AE$133,13, FALSE)</f>
        <v>1</v>
      </c>
      <c r="C133" s="21">
        <f>VLOOKUP($A133,'0.001'!$A$1:$AE$133,15, FALSE)</f>
        <v>0</v>
      </c>
      <c r="D133" s="21">
        <f>VLOOKUP($A133,'0.001'!$A$1:$AE$133,19, FALSE)</f>
        <v>763.8</v>
      </c>
      <c r="E133" s="22">
        <f t="shared" si="17"/>
        <v>1</v>
      </c>
      <c r="F133" s="21">
        <f t="shared" si="18"/>
        <v>1</v>
      </c>
      <c r="G133" s="20">
        <f>VLOOKUP($A133,'0.0005'!$A$1:$AE$133,11, FALSE)</f>
        <v>1</v>
      </c>
      <c r="H133" s="21">
        <f>VLOOKUP($A133,'0.0005'!$A$1:$AE$133,13, FALSE)</f>
        <v>0</v>
      </c>
      <c r="I133" s="21">
        <f>VLOOKUP($A133,'0.0005'!$A$1:$AE$133,17, FALSE)</f>
        <v>790.5</v>
      </c>
      <c r="J133" s="22">
        <f t="shared" si="15"/>
        <v>1</v>
      </c>
      <c r="K133" s="21">
        <f t="shared" si="16"/>
        <v>1</v>
      </c>
      <c r="L133" s="4">
        <f>VLOOKUP($A133,'0.0001'!$A$1:$AE$133,13, FALSE)</f>
        <v>1</v>
      </c>
      <c r="M133" s="5">
        <f>VLOOKUP($A133,'0.0001'!$A$1:$AE$133,15, FALSE)</f>
        <v>0</v>
      </c>
      <c r="N133" s="5">
        <f>VLOOKUP($A133,'0.0001'!$A$1:$AE$133,19, FALSE)</f>
        <v>188.3</v>
      </c>
      <c r="O133" s="6">
        <f t="shared" si="19"/>
        <v>1</v>
      </c>
      <c r="P133" s="5">
        <f t="shared" si="20"/>
        <v>1</v>
      </c>
      <c r="Q133" s="4">
        <f>VLOOKUP($A133,'0.00001'!$A$1:$AE$133,13, FALSE)</f>
        <v>1</v>
      </c>
      <c r="R133" s="5">
        <f>VLOOKUP($A133,'0.00001'!$A$1:$AE$133,15, FALSE)</f>
        <v>2.9999999999999999E-7</v>
      </c>
      <c r="S133" s="5">
        <f>VLOOKUP($A133,'0.00001'!$A$1:$AE$133,19, FALSE)</f>
        <v>147.80000000000001</v>
      </c>
      <c r="T133" s="6">
        <f t="shared" si="21"/>
        <v>0</v>
      </c>
      <c r="U133" s="5">
        <f t="shared" si="22"/>
        <v>1</v>
      </c>
    </row>
    <row r="134" spans="1:21" ht="15.75" thickBot="1" x14ac:dyDescent="0.3">
      <c r="A134" s="11" t="s">
        <v>18</v>
      </c>
      <c r="B134" s="20">
        <f>VLOOKUP($A134,'0.001'!$A$1:$AE$133,13, FALSE)</f>
        <v>1</v>
      </c>
      <c r="C134" s="21">
        <f>VLOOKUP($A134,'0.001'!$A$1:$AE$133,15, FALSE)</f>
        <v>0</v>
      </c>
      <c r="D134" s="21">
        <f>VLOOKUP($A134,'0.001'!$A$1:$AE$133,19, FALSE)</f>
        <v>0.3</v>
      </c>
      <c r="E134" s="32">
        <f t="shared" si="17"/>
        <v>1</v>
      </c>
      <c r="F134" s="21">
        <f t="shared" si="18"/>
        <v>1</v>
      </c>
      <c r="G134" s="20">
        <f>VLOOKUP($A134,'0.0005'!$A$1:$AE$133,11, FALSE)</f>
        <v>1</v>
      </c>
      <c r="H134" s="21">
        <f>VLOOKUP($A134,'0.0005'!$A$1:$AE$133,13, FALSE)</f>
        <v>0</v>
      </c>
      <c r="I134" s="21">
        <f>VLOOKUP($A134,'0.0005'!$A$1:$AE$133,17, FALSE)</f>
        <v>0.4</v>
      </c>
      <c r="J134" s="32">
        <f t="shared" ref="J134:J137" si="23">IF(AND(G134=1,H134=0),1,0)</f>
        <v>1</v>
      </c>
      <c r="K134" s="21">
        <f t="shared" ref="K134:K137" si="24">IF(G134&gt;0.999,1,0)</f>
        <v>1</v>
      </c>
      <c r="L134" s="4">
        <f>VLOOKUP($A134,'0.0001'!$A$1:$AE$133,13, FALSE)</f>
        <v>1</v>
      </c>
      <c r="M134" s="5">
        <f>VLOOKUP($A134,'0.0001'!$A$1:$AE$133,15, FALSE)</f>
        <v>0</v>
      </c>
      <c r="N134" s="5">
        <f>VLOOKUP($A134,'0.0001'!$A$1:$AE$133,19, FALSE)</f>
        <v>0.4</v>
      </c>
      <c r="O134" s="7">
        <f t="shared" si="19"/>
        <v>1</v>
      </c>
      <c r="P134" s="5">
        <f t="shared" si="20"/>
        <v>1</v>
      </c>
      <c r="Q134" s="4">
        <f>VLOOKUP($A134,'0.00001'!$A$1:$AE$133,13, FALSE)</f>
        <v>1</v>
      </c>
      <c r="R134" s="5">
        <f>VLOOKUP($A134,'0.00001'!$A$1:$AE$133,15, FALSE)</f>
        <v>0</v>
      </c>
      <c r="S134" s="5">
        <f>VLOOKUP($A134,'0.00001'!$A$1:$AE$133,19, FALSE)</f>
        <v>0.3</v>
      </c>
      <c r="T134" s="7">
        <f t="shared" si="21"/>
        <v>1</v>
      </c>
      <c r="U134" s="5">
        <f t="shared" si="22"/>
        <v>1</v>
      </c>
    </row>
  </sheetData>
  <sortState xmlns:xlrd2="http://schemas.microsoft.com/office/spreadsheetml/2017/richdata2" ref="A5:A136">
    <sortCondition ref="A5:A136"/>
  </sortState>
  <mergeCells count="4">
    <mergeCell ref="L3:O3"/>
    <mergeCell ref="Q3:T3"/>
    <mergeCell ref="G3:J3"/>
    <mergeCell ref="B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1A10E-5369-450E-B926-68685F4F5C9B}">
  <dimension ref="V245:AF447"/>
  <sheetViews>
    <sheetView workbookViewId="0">
      <selection activeCell="Q9" sqref="Q9"/>
    </sheetView>
  </sheetViews>
  <sheetFormatPr defaultRowHeight="15" x14ac:dyDescent="0.25"/>
  <cols>
    <col min="1" max="1" width="32.85546875" customWidth="1"/>
    <col min="2" max="2" width="9.140625" customWidth="1"/>
    <col min="3" max="3" width="16.85546875" customWidth="1"/>
    <col min="4" max="4" width="6.7109375" customWidth="1"/>
    <col min="5" max="5" width="10" bestFit="1" customWidth="1"/>
    <col min="6" max="6" width="5.5703125" customWidth="1"/>
    <col min="7" max="7" width="6.85546875" customWidth="1"/>
    <col min="8" max="8" width="5" customWidth="1"/>
    <col min="9" max="9" width="7.42578125" customWidth="1"/>
    <col min="10" max="10" width="6.85546875" customWidth="1"/>
    <col min="11" max="11" width="5.42578125" customWidth="1"/>
    <col min="12" max="12" width="7" customWidth="1"/>
    <col min="13" max="13" width="10.5703125" customWidth="1"/>
    <col min="14" max="14" width="11.42578125" customWidth="1"/>
    <col min="15" max="15" width="10.140625" customWidth="1"/>
    <col min="17" max="17" width="65.5703125" customWidth="1"/>
    <col min="23" max="23" width="20.7109375" customWidth="1"/>
    <col min="25" max="25" width="12" customWidth="1"/>
    <col min="33" max="33" width="17.28515625" customWidth="1"/>
    <col min="35" max="35" width="13.140625" customWidth="1"/>
  </cols>
  <sheetData>
    <row r="245" spans="22:32" x14ac:dyDescent="0.25">
      <c r="V245" t="s">
        <v>8</v>
      </c>
    </row>
    <row r="249" spans="22:32" x14ac:dyDescent="0.25">
      <c r="V249" t="s">
        <v>9</v>
      </c>
      <c r="W249" t="s">
        <v>10</v>
      </c>
      <c r="X249" t="s">
        <v>11</v>
      </c>
      <c r="Y249" t="s">
        <v>12</v>
      </c>
      <c r="Z249" t="s">
        <v>13</v>
      </c>
      <c r="AA249" t="s">
        <v>14</v>
      </c>
      <c r="AB249" t="s">
        <v>10</v>
      </c>
      <c r="AC249" t="s">
        <v>9</v>
      </c>
    </row>
    <row r="254" spans="22:32" x14ac:dyDescent="0.25">
      <c r="V254" t="s">
        <v>15</v>
      </c>
      <c r="W254" t="s">
        <v>16</v>
      </c>
      <c r="X254" t="s">
        <v>9</v>
      </c>
      <c r="Y254" t="s">
        <v>4</v>
      </c>
      <c r="Z254">
        <v>0.64500000000000002</v>
      </c>
      <c r="AA254" t="s">
        <v>5</v>
      </c>
      <c r="AB254">
        <v>0.76200000000000001</v>
      </c>
      <c r="AC254" t="s">
        <v>6</v>
      </c>
      <c r="AD254">
        <v>0.80100000000000005</v>
      </c>
      <c r="AE254" t="s">
        <v>7</v>
      </c>
      <c r="AF254">
        <v>0.80100000000000005</v>
      </c>
    </row>
    <row r="255" spans="22:32" x14ac:dyDescent="0.25">
      <c r="V255" t="s">
        <v>6</v>
      </c>
      <c r="W255">
        <v>0.38900000000000001</v>
      </c>
      <c r="X255" t="s">
        <v>7</v>
      </c>
      <c r="Y255">
        <v>0.33700000000000002</v>
      </c>
    </row>
    <row r="319" spans="22:23" x14ac:dyDescent="0.25">
      <c r="V319" t="s">
        <v>5</v>
      </c>
      <c r="W319">
        <v>0.998</v>
      </c>
    </row>
    <row r="321" spans="22:22" x14ac:dyDescent="0.25">
      <c r="V321">
        <v>0.98399999999999999</v>
      </c>
    </row>
    <row r="361" spans="22:23" x14ac:dyDescent="0.25">
      <c r="V361">
        <v>0.84899999999999998</v>
      </c>
    </row>
    <row r="362" spans="22:23" x14ac:dyDescent="0.25">
      <c r="V362" t="s">
        <v>5</v>
      </c>
      <c r="W362">
        <v>0.47399999999999998</v>
      </c>
    </row>
    <row r="379" spans="22:23" x14ac:dyDescent="0.25">
      <c r="V379" t="s">
        <v>5</v>
      </c>
      <c r="W379">
        <v>0.86699999999999999</v>
      </c>
    </row>
    <row r="381" spans="22:23" x14ac:dyDescent="0.25">
      <c r="V381">
        <v>0.82799999999999996</v>
      </c>
    </row>
    <row r="382" spans="22:23" x14ac:dyDescent="0.25">
      <c r="V382" t="s">
        <v>5</v>
      </c>
      <c r="W382">
        <v>0.77900000000000003</v>
      </c>
    </row>
    <row r="410" spans="22:22" x14ac:dyDescent="0.25">
      <c r="V410">
        <v>0.97799999999999998</v>
      </c>
    </row>
    <row r="414" spans="22:22" x14ac:dyDescent="0.25">
      <c r="V414">
        <v>0.83099999999999996</v>
      </c>
    </row>
    <row r="417" spans="22:22" x14ac:dyDescent="0.25">
      <c r="V417">
        <v>0.66100000000000003</v>
      </c>
    </row>
    <row r="425" spans="22:22" x14ac:dyDescent="0.25">
      <c r="V425">
        <v>0.67400000000000004</v>
      </c>
    </row>
    <row r="439" spans="22:24" x14ac:dyDescent="0.25">
      <c r="V439">
        <v>11.416</v>
      </c>
      <c r="W439" t="s">
        <v>5</v>
      </c>
      <c r="X439">
        <v>0.373</v>
      </c>
    </row>
    <row r="440" spans="22:24" x14ac:dyDescent="0.25">
      <c r="V440">
        <v>0.71099999999999997</v>
      </c>
    </row>
    <row r="447" spans="22:24" x14ac:dyDescent="0.25">
      <c r="V447">
        <v>0.77100000000000002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0E60-41BE-41A1-A6BA-C30F23AD950B}">
  <dimension ref="A1:AE133"/>
  <sheetViews>
    <sheetView topLeftCell="A28" workbookViewId="0">
      <selection activeCell="A41" sqref="A41:XFD41"/>
    </sheetView>
  </sheetViews>
  <sheetFormatPr defaultRowHeight="15" x14ac:dyDescent="0.25"/>
  <cols>
    <col min="1" max="1" width="29.85546875" customWidth="1"/>
  </cols>
  <sheetData>
    <row r="1" spans="1:31" x14ac:dyDescent="0.25">
      <c r="A1" t="s">
        <v>23</v>
      </c>
      <c r="B1" t="s">
        <v>189</v>
      </c>
      <c r="C1">
        <v>1200</v>
      </c>
      <c r="D1" t="s">
        <v>190</v>
      </c>
      <c r="E1">
        <v>1000000</v>
      </c>
      <c r="F1" t="s">
        <v>191</v>
      </c>
      <c r="G1">
        <v>12345</v>
      </c>
      <c r="H1" t="s">
        <v>216</v>
      </c>
      <c r="I1">
        <v>1</v>
      </c>
      <c r="J1" t="s">
        <v>192</v>
      </c>
      <c r="K1">
        <v>1E-3</v>
      </c>
      <c r="L1" t="s">
        <v>3</v>
      </c>
      <c r="M1">
        <v>0.65320900000000004</v>
      </c>
      <c r="N1" t="s">
        <v>2</v>
      </c>
      <c r="O1">
        <v>0.3402094</v>
      </c>
      <c r="P1" t="s">
        <v>17</v>
      </c>
      <c r="Q1">
        <v>31</v>
      </c>
      <c r="R1" t="s">
        <v>0</v>
      </c>
      <c r="S1">
        <v>1200.2</v>
      </c>
      <c r="T1" t="s">
        <v>152</v>
      </c>
      <c r="U1">
        <v>27</v>
      </c>
      <c r="V1" t="s">
        <v>153</v>
      </c>
      <c r="W1">
        <v>217</v>
      </c>
      <c r="X1" t="s">
        <v>151</v>
      </c>
      <c r="Y1">
        <v>336500</v>
      </c>
      <c r="Z1" t="s">
        <v>1</v>
      </c>
      <c r="AA1" t="s">
        <v>268</v>
      </c>
      <c r="AB1" t="s">
        <v>4</v>
      </c>
      <c r="AC1">
        <v>0.98078759999999998</v>
      </c>
      <c r="AD1" t="s">
        <v>5</v>
      </c>
      <c r="AE1">
        <v>9.0158799999999997E-2</v>
      </c>
    </row>
    <row r="2" spans="1:31" x14ac:dyDescent="0.25">
      <c r="A2" t="s">
        <v>33</v>
      </c>
      <c r="B2" t="s">
        <v>189</v>
      </c>
      <c r="C2">
        <v>1200</v>
      </c>
      <c r="D2" t="s">
        <v>190</v>
      </c>
      <c r="E2">
        <v>1000000</v>
      </c>
      <c r="F2" t="s">
        <v>191</v>
      </c>
      <c r="G2">
        <v>12345</v>
      </c>
      <c r="H2" t="s">
        <v>216</v>
      </c>
      <c r="I2">
        <v>1</v>
      </c>
      <c r="J2" t="s">
        <v>192</v>
      </c>
      <c r="K2">
        <v>1E-3</v>
      </c>
      <c r="L2" t="s">
        <v>3</v>
      </c>
      <c r="M2">
        <v>1</v>
      </c>
      <c r="N2" t="s">
        <v>2</v>
      </c>
      <c r="O2">
        <v>0</v>
      </c>
      <c r="P2" t="s">
        <v>17</v>
      </c>
      <c r="Q2">
        <v>6</v>
      </c>
      <c r="R2" t="s">
        <v>0</v>
      </c>
      <c r="S2">
        <v>2.8</v>
      </c>
      <c r="T2" t="s">
        <v>152</v>
      </c>
      <c r="U2">
        <v>1</v>
      </c>
      <c r="V2" t="s">
        <v>153</v>
      </c>
      <c r="W2">
        <v>2</v>
      </c>
      <c r="X2" t="s">
        <v>151</v>
      </c>
      <c r="Y2">
        <v>540</v>
      </c>
      <c r="Z2" t="s">
        <v>1</v>
      </c>
      <c r="AA2" t="s">
        <v>159</v>
      </c>
      <c r="AB2" t="s">
        <v>4</v>
      </c>
      <c r="AC2">
        <v>1</v>
      </c>
      <c r="AD2" t="s">
        <v>5</v>
      </c>
      <c r="AE2">
        <v>0</v>
      </c>
    </row>
    <row r="3" spans="1:31" x14ac:dyDescent="0.25">
      <c r="A3" t="s">
        <v>43</v>
      </c>
      <c r="B3" t="s">
        <v>189</v>
      </c>
      <c r="C3">
        <v>1200</v>
      </c>
      <c r="D3" t="s">
        <v>190</v>
      </c>
      <c r="E3">
        <v>1000000</v>
      </c>
      <c r="F3" t="s">
        <v>191</v>
      </c>
      <c r="G3">
        <v>12345</v>
      </c>
      <c r="H3" t="s">
        <v>216</v>
      </c>
      <c r="I3">
        <v>1</v>
      </c>
      <c r="J3" t="s">
        <v>192</v>
      </c>
      <c r="K3">
        <v>1E-3</v>
      </c>
      <c r="L3" t="s">
        <v>3</v>
      </c>
      <c r="M3">
        <v>1</v>
      </c>
      <c r="N3" t="s">
        <v>2</v>
      </c>
      <c r="O3">
        <v>0</v>
      </c>
      <c r="P3" t="s">
        <v>17</v>
      </c>
      <c r="Q3">
        <v>8</v>
      </c>
      <c r="R3" t="s">
        <v>0</v>
      </c>
      <c r="S3">
        <v>5.4</v>
      </c>
      <c r="T3" t="s">
        <v>152</v>
      </c>
      <c r="U3">
        <v>1</v>
      </c>
      <c r="V3" t="s">
        <v>153</v>
      </c>
      <c r="W3">
        <v>3</v>
      </c>
      <c r="X3" t="s">
        <v>151</v>
      </c>
      <c r="Y3">
        <v>1038</v>
      </c>
      <c r="Z3" t="s">
        <v>1</v>
      </c>
      <c r="AA3" t="s">
        <v>172</v>
      </c>
      <c r="AB3" t="s">
        <v>4</v>
      </c>
      <c r="AC3">
        <v>1</v>
      </c>
      <c r="AD3" t="s">
        <v>5</v>
      </c>
      <c r="AE3">
        <v>0</v>
      </c>
    </row>
    <row r="4" spans="1:31" x14ac:dyDescent="0.25">
      <c r="A4" t="s">
        <v>53</v>
      </c>
      <c r="B4" t="s">
        <v>189</v>
      </c>
      <c r="C4">
        <v>1200</v>
      </c>
      <c r="D4" t="s">
        <v>190</v>
      </c>
      <c r="E4">
        <v>1000000</v>
      </c>
      <c r="F4" t="s">
        <v>191</v>
      </c>
      <c r="G4">
        <v>12345</v>
      </c>
      <c r="H4" t="s">
        <v>216</v>
      </c>
      <c r="I4">
        <v>1</v>
      </c>
      <c r="J4" t="s">
        <v>192</v>
      </c>
      <c r="K4">
        <v>1E-3</v>
      </c>
      <c r="L4" t="s">
        <v>3</v>
      </c>
      <c r="M4">
        <v>1</v>
      </c>
      <c r="N4" t="s">
        <v>2</v>
      </c>
      <c r="O4">
        <v>0</v>
      </c>
      <c r="P4" t="s">
        <v>17</v>
      </c>
      <c r="Q4">
        <v>12</v>
      </c>
      <c r="R4" t="s">
        <v>0</v>
      </c>
      <c r="S4">
        <v>15.4</v>
      </c>
      <c r="T4" t="s">
        <v>152</v>
      </c>
      <c r="U4">
        <v>1</v>
      </c>
      <c r="V4" t="s">
        <v>153</v>
      </c>
      <c r="W4">
        <v>4</v>
      </c>
      <c r="X4" t="s">
        <v>151</v>
      </c>
      <c r="Y4">
        <v>2549</v>
      </c>
      <c r="Z4" t="s">
        <v>1</v>
      </c>
      <c r="AA4" t="s">
        <v>226</v>
      </c>
      <c r="AB4" t="s">
        <v>4</v>
      </c>
      <c r="AC4">
        <v>1</v>
      </c>
      <c r="AD4" t="s">
        <v>5</v>
      </c>
      <c r="AE4">
        <v>0</v>
      </c>
    </row>
    <row r="5" spans="1:31" x14ac:dyDescent="0.25">
      <c r="A5" t="s">
        <v>63</v>
      </c>
      <c r="B5" t="s">
        <v>189</v>
      </c>
      <c r="C5">
        <v>1200</v>
      </c>
      <c r="D5" t="s">
        <v>190</v>
      </c>
      <c r="E5">
        <v>1000000</v>
      </c>
      <c r="F5" t="s">
        <v>191</v>
      </c>
      <c r="G5">
        <v>12345</v>
      </c>
      <c r="H5" t="s">
        <v>216</v>
      </c>
      <c r="I5">
        <v>1</v>
      </c>
      <c r="J5" t="s">
        <v>192</v>
      </c>
      <c r="K5">
        <v>1E-3</v>
      </c>
      <c r="L5" t="s">
        <v>3</v>
      </c>
      <c r="M5">
        <v>1</v>
      </c>
      <c r="N5" t="s">
        <v>2</v>
      </c>
      <c r="O5">
        <v>0</v>
      </c>
      <c r="P5" t="s">
        <v>17</v>
      </c>
      <c r="Q5">
        <v>8</v>
      </c>
      <c r="R5" t="s">
        <v>0</v>
      </c>
      <c r="S5">
        <v>6.6</v>
      </c>
      <c r="T5" t="s">
        <v>152</v>
      </c>
      <c r="U5">
        <v>1</v>
      </c>
      <c r="V5" t="s">
        <v>153</v>
      </c>
      <c r="W5">
        <v>3</v>
      </c>
      <c r="X5" t="s">
        <v>151</v>
      </c>
      <c r="Y5">
        <v>1182</v>
      </c>
      <c r="Z5" t="s">
        <v>1</v>
      </c>
      <c r="AA5" t="s">
        <v>206</v>
      </c>
      <c r="AB5" t="s">
        <v>4</v>
      </c>
      <c r="AC5">
        <v>1</v>
      </c>
      <c r="AD5" t="s">
        <v>5</v>
      </c>
      <c r="AE5">
        <v>0</v>
      </c>
    </row>
    <row r="6" spans="1:31" x14ac:dyDescent="0.25">
      <c r="A6" t="s">
        <v>73</v>
      </c>
      <c r="B6" t="s">
        <v>189</v>
      </c>
      <c r="C6">
        <v>1200</v>
      </c>
      <c r="D6" t="s">
        <v>190</v>
      </c>
      <c r="E6">
        <v>1000000</v>
      </c>
      <c r="F6" t="s">
        <v>191</v>
      </c>
      <c r="G6">
        <v>12345</v>
      </c>
      <c r="H6" t="s">
        <v>216</v>
      </c>
      <c r="I6">
        <v>1</v>
      </c>
      <c r="J6" t="s">
        <v>192</v>
      </c>
      <c r="K6">
        <v>1E-3</v>
      </c>
      <c r="L6" t="s">
        <v>3</v>
      </c>
      <c r="M6">
        <v>1</v>
      </c>
      <c r="N6" t="s">
        <v>2</v>
      </c>
      <c r="O6">
        <v>0</v>
      </c>
      <c r="P6" t="s">
        <v>17</v>
      </c>
      <c r="Q6">
        <v>8</v>
      </c>
      <c r="R6" t="s">
        <v>0</v>
      </c>
      <c r="S6">
        <v>6.6</v>
      </c>
      <c r="T6" t="s">
        <v>152</v>
      </c>
      <c r="U6">
        <v>1</v>
      </c>
      <c r="V6" t="s">
        <v>153</v>
      </c>
      <c r="W6">
        <v>3</v>
      </c>
      <c r="X6" t="s">
        <v>151</v>
      </c>
      <c r="Y6">
        <v>1184</v>
      </c>
      <c r="Z6" t="s">
        <v>1</v>
      </c>
      <c r="AA6" t="s">
        <v>207</v>
      </c>
      <c r="AB6" t="s">
        <v>4</v>
      </c>
      <c r="AC6">
        <v>1</v>
      </c>
      <c r="AD6" t="s">
        <v>5</v>
      </c>
      <c r="AE6">
        <v>0</v>
      </c>
    </row>
    <row r="7" spans="1:31" x14ac:dyDescent="0.25">
      <c r="A7" t="s">
        <v>83</v>
      </c>
      <c r="B7" t="s">
        <v>189</v>
      </c>
      <c r="C7">
        <v>1200</v>
      </c>
      <c r="D7" t="s">
        <v>190</v>
      </c>
      <c r="E7">
        <v>1000000</v>
      </c>
      <c r="F7" t="s">
        <v>191</v>
      </c>
      <c r="G7">
        <v>12345</v>
      </c>
      <c r="H7" t="s">
        <v>216</v>
      </c>
      <c r="I7">
        <v>1</v>
      </c>
      <c r="J7" t="s">
        <v>192</v>
      </c>
      <c r="K7">
        <v>1E-3</v>
      </c>
      <c r="L7" t="s">
        <v>3</v>
      </c>
      <c r="M7">
        <v>1</v>
      </c>
      <c r="N7" t="s">
        <v>2</v>
      </c>
      <c r="O7">
        <v>0</v>
      </c>
      <c r="P7" t="s">
        <v>17</v>
      </c>
      <c r="Q7">
        <v>12</v>
      </c>
      <c r="R7" t="s">
        <v>0</v>
      </c>
      <c r="S7">
        <v>15.8</v>
      </c>
      <c r="T7" t="s">
        <v>152</v>
      </c>
      <c r="U7">
        <v>1</v>
      </c>
      <c r="V7" t="s">
        <v>153</v>
      </c>
      <c r="W7">
        <v>4</v>
      </c>
      <c r="X7" t="s">
        <v>151</v>
      </c>
      <c r="Y7">
        <v>2553</v>
      </c>
      <c r="Z7" t="s">
        <v>1</v>
      </c>
      <c r="AA7" t="s">
        <v>163</v>
      </c>
      <c r="AB7" t="s">
        <v>4</v>
      </c>
      <c r="AC7">
        <v>1</v>
      </c>
      <c r="AD7" t="s">
        <v>5</v>
      </c>
      <c r="AE7">
        <v>0</v>
      </c>
    </row>
    <row r="8" spans="1:31" x14ac:dyDescent="0.25">
      <c r="A8" t="s">
        <v>93</v>
      </c>
      <c r="B8" t="s">
        <v>189</v>
      </c>
      <c r="C8">
        <v>1200</v>
      </c>
      <c r="D8" t="s">
        <v>190</v>
      </c>
      <c r="E8">
        <v>1000000</v>
      </c>
      <c r="F8" t="s">
        <v>191</v>
      </c>
      <c r="G8">
        <v>12345</v>
      </c>
      <c r="H8" t="s">
        <v>216</v>
      </c>
      <c r="I8">
        <v>1</v>
      </c>
      <c r="J8" t="s">
        <v>192</v>
      </c>
      <c r="K8">
        <v>1E-3</v>
      </c>
      <c r="L8" t="s">
        <v>3</v>
      </c>
      <c r="M8">
        <v>0.99970000000000003</v>
      </c>
      <c r="N8" t="s">
        <v>2</v>
      </c>
      <c r="O8">
        <v>2.77862E-2</v>
      </c>
      <c r="P8" t="s">
        <v>17</v>
      </c>
      <c r="Q8">
        <v>27</v>
      </c>
      <c r="R8" t="s">
        <v>0</v>
      </c>
      <c r="S8">
        <v>1200.7</v>
      </c>
      <c r="T8" t="s">
        <v>152</v>
      </c>
      <c r="U8">
        <v>16</v>
      </c>
      <c r="V8" t="s">
        <v>153</v>
      </c>
      <c r="W8">
        <v>73</v>
      </c>
      <c r="X8" t="s">
        <v>151</v>
      </c>
      <c r="Y8">
        <v>116897</v>
      </c>
      <c r="Z8" t="s">
        <v>1</v>
      </c>
      <c r="AA8" t="s">
        <v>269</v>
      </c>
      <c r="AB8" t="s">
        <v>4</v>
      </c>
      <c r="AC8">
        <v>0.99972859999999997</v>
      </c>
      <c r="AD8" t="s">
        <v>5</v>
      </c>
      <c r="AE8">
        <v>2.6397500000000001E-2</v>
      </c>
    </row>
    <row r="9" spans="1:31" x14ac:dyDescent="0.25">
      <c r="A9" t="s">
        <v>103</v>
      </c>
      <c r="B9" t="s">
        <v>189</v>
      </c>
      <c r="C9">
        <v>1200</v>
      </c>
      <c r="D9" t="s">
        <v>190</v>
      </c>
      <c r="E9">
        <v>1000000</v>
      </c>
      <c r="F9" t="s">
        <v>191</v>
      </c>
      <c r="G9">
        <v>12345</v>
      </c>
      <c r="H9" t="s">
        <v>216</v>
      </c>
      <c r="I9">
        <v>1</v>
      </c>
      <c r="J9" t="s">
        <v>192</v>
      </c>
      <c r="K9">
        <v>1E-3</v>
      </c>
      <c r="L9" t="s">
        <v>3</v>
      </c>
      <c r="M9">
        <v>0.99975979999999998</v>
      </c>
      <c r="N9" t="s">
        <v>2</v>
      </c>
      <c r="O9">
        <v>0.1126648</v>
      </c>
      <c r="P9" t="s">
        <v>17</v>
      </c>
      <c r="Q9">
        <v>48</v>
      </c>
      <c r="R9" t="s">
        <v>0</v>
      </c>
      <c r="S9">
        <v>1200.9000000000001</v>
      </c>
      <c r="T9" t="s">
        <v>152</v>
      </c>
      <c r="U9">
        <v>6</v>
      </c>
      <c r="V9" t="s">
        <v>153</v>
      </c>
      <c r="W9">
        <v>47</v>
      </c>
      <c r="X9" t="s">
        <v>151</v>
      </c>
      <c r="Y9">
        <v>111890</v>
      </c>
      <c r="Z9" t="s">
        <v>1</v>
      </c>
      <c r="AA9" t="s">
        <v>270</v>
      </c>
      <c r="AB9" t="s">
        <v>4</v>
      </c>
      <c r="AC9">
        <v>0.99975250000000004</v>
      </c>
      <c r="AD9" t="s">
        <v>5</v>
      </c>
      <c r="AE9">
        <v>0.1141485</v>
      </c>
    </row>
    <row r="10" spans="1:31" x14ac:dyDescent="0.25">
      <c r="A10" t="s">
        <v>113</v>
      </c>
      <c r="B10" t="s">
        <v>189</v>
      </c>
      <c r="C10">
        <v>1200</v>
      </c>
      <c r="D10" t="s">
        <v>190</v>
      </c>
      <c r="E10">
        <v>1000000</v>
      </c>
      <c r="F10" t="s">
        <v>191</v>
      </c>
      <c r="G10">
        <v>12345</v>
      </c>
      <c r="H10" t="s">
        <v>216</v>
      </c>
      <c r="I10">
        <v>1</v>
      </c>
      <c r="J10" t="s">
        <v>192</v>
      </c>
      <c r="K10">
        <v>1E-3</v>
      </c>
      <c r="L10" t="s">
        <v>3</v>
      </c>
      <c r="M10">
        <v>1</v>
      </c>
      <c r="N10" t="s">
        <v>2</v>
      </c>
      <c r="O10">
        <v>0</v>
      </c>
      <c r="P10" t="s">
        <v>17</v>
      </c>
      <c r="Q10">
        <v>22</v>
      </c>
      <c r="R10" t="s">
        <v>0</v>
      </c>
      <c r="S10">
        <v>520.20000000000005</v>
      </c>
      <c r="T10" t="s">
        <v>152</v>
      </c>
      <c r="U10">
        <v>6</v>
      </c>
      <c r="V10" t="s">
        <v>153</v>
      </c>
      <c r="W10">
        <v>38</v>
      </c>
      <c r="X10" t="s">
        <v>151</v>
      </c>
      <c r="Y10">
        <v>60447</v>
      </c>
      <c r="Z10" t="s">
        <v>1</v>
      </c>
      <c r="AA10" t="s">
        <v>271</v>
      </c>
      <c r="AB10" t="s">
        <v>4</v>
      </c>
      <c r="AC10">
        <v>1</v>
      </c>
      <c r="AD10" t="s">
        <v>5</v>
      </c>
      <c r="AE10">
        <v>0</v>
      </c>
    </row>
    <row r="11" spans="1:31" x14ac:dyDescent="0.25">
      <c r="A11" t="s">
        <v>19</v>
      </c>
      <c r="B11" t="s">
        <v>189</v>
      </c>
      <c r="C11">
        <v>1200</v>
      </c>
      <c r="D11" t="s">
        <v>190</v>
      </c>
      <c r="E11">
        <v>1000000</v>
      </c>
      <c r="F11" t="s">
        <v>191</v>
      </c>
      <c r="G11">
        <v>12345</v>
      </c>
      <c r="H11" t="s">
        <v>216</v>
      </c>
      <c r="I11">
        <v>1</v>
      </c>
      <c r="J11" t="s">
        <v>192</v>
      </c>
      <c r="K11">
        <v>1E-3</v>
      </c>
      <c r="L11" t="s">
        <v>3</v>
      </c>
      <c r="M11">
        <v>1</v>
      </c>
      <c r="N11" t="s">
        <v>2</v>
      </c>
      <c r="O11">
        <v>0</v>
      </c>
      <c r="P11" t="s">
        <v>17</v>
      </c>
      <c r="Q11">
        <v>21</v>
      </c>
      <c r="R11" t="s">
        <v>0</v>
      </c>
      <c r="S11">
        <v>47.5</v>
      </c>
      <c r="T11" t="s">
        <v>152</v>
      </c>
      <c r="U11">
        <v>5</v>
      </c>
      <c r="V11" t="s">
        <v>153</v>
      </c>
      <c r="W11">
        <v>27</v>
      </c>
      <c r="X11" t="s">
        <v>151</v>
      </c>
      <c r="Y11">
        <v>24720</v>
      </c>
      <c r="Z11" t="s">
        <v>1</v>
      </c>
      <c r="AA11" t="s">
        <v>218</v>
      </c>
      <c r="AB11" t="s">
        <v>4</v>
      </c>
      <c r="AC11">
        <v>1</v>
      </c>
      <c r="AD11" t="s">
        <v>5</v>
      </c>
      <c r="AE11">
        <v>0</v>
      </c>
    </row>
    <row r="12" spans="1:31" x14ac:dyDescent="0.25">
      <c r="A12" t="s">
        <v>123</v>
      </c>
      <c r="B12" t="s">
        <v>189</v>
      </c>
      <c r="C12">
        <v>1200</v>
      </c>
      <c r="D12" t="s">
        <v>190</v>
      </c>
      <c r="E12">
        <v>1000000</v>
      </c>
      <c r="F12" t="s">
        <v>191</v>
      </c>
      <c r="G12">
        <v>12345</v>
      </c>
      <c r="H12" t="s">
        <v>216</v>
      </c>
      <c r="I12">
        <v>1</v>
      </c>
      <c r="J12" t="s">
        <v>192</v>
      </c>
      <c r="K12">
        <v>1E-3</v>
      </c>
      <c r="L12" t="s">
        <v>3</v>
      </c>
      <c r="M12">
        <v>1</v>
      </c>
      <c r="N12" t="s">
        <v>2</v>
      </c>
      <c r="O12">
        <v>0</v>
      </c>
      <c r="P12" t="s">
        <v>17</v>
      </c>
      <c r="Q12">
        <v>28</v>
      </c>
      <c r="R12" t="s">
        <v>0</v>
      </c>
      <c r="S12">
        <v>236.6</v>
      </c>
      <c r="T12" t="s">
        <v>152</v>
      </c>
      <c r="U12">
        <v>1</v>
      </c>
      <c r="V12" t="s">
        <v>153</v>
      </c>
      <c r="W12">
        <v>10</v>
      </c>
      <c r="X12" t="s">
        <v>151</v>
      </c>
      <c r="Y12">
        <v>24747</v>
      </c>
      <c r="Z12" t="s">
        <v>1</v>
      </c>
      <c r="AA12" t="s">
        <v>272</v>
      </c>
      <c r="AB12" t="s">
        <v>4</v>
      </c>
      <c r="AC12">
        <v>1</v>
      </c>
      <c r="AD12" t="s">
        <v>5</v>
      </c>
      <c r="AE12">
        <v>0</v>
      </c>
    </row>
    <row r="13" spans="1:31" x14ac:dyDescent="0.25">
      <c r="A13" t="s">
        <v>133</v>
      </c>
      <c r="B13" t="s">
        <v>189</v>
      </c>
      <c r="C13">
        <v>1200</v>
      </c>
      <c r="D13" t="s">
        <v>190</v>
      </c>
      <c r="E13">
        <v>1000000</v>
      </c>
      <c r="F13" t="s">
        <v>191</v>
      </c>
      <c r="G13">
        <v>12345</v>
      </c>
      <c r="H13" t="s">
        <v>216</v>
      </c>
      <c r="I13">
        <v>1</v>
      </c>
      <c r="J13" t="s">
        <v>192</v>
      </c>
      <c r="K13">
        <v>1E-3</v>
      </c>
      <c r="L13" t="s">
        <v>3</v>
      </c>
      <c r="M13">
        <v>1</v>
      </c>
      <c r="N13" t="s">
        <v>2</v>
      </c>
      <c r="O13">
        <v>0</v>
      </c>
      <c r="P13" t="s">
        <v>17</v>
      </c>
      <c r="Q13">
        <v>14</v>
      </c>
      <c r="R13" t="s">
        <v>0</v>
      </c>
      <c r="S13">
        <v>24.4</v>
      </c>
      <c r="T13" t="s">
        <v>152</v>
      </c>
      <c r="U13">
        <v>1</v>
      </c>
      <c r="V13" t="s">
        <v>153</v>
      </c>
      <c r="W13">
        <v>5</v>
      </c>
      <c r="X13" t="s">
        <v>151</v>
      </c>
      <c r="Y13">
        <v>4034</v>
      </c>
      <c r="Z13" t="s">
        <v>1</v>
      </c>
      <c r="AA13" t="s">
        <v>214</v>
      </c>
      <c r="AB13" t="s">
        <v>4</v>
      </c>
      <c r="AC13">
        <v>1</v>
      </c>
      <c r="AD13" t="s">
        <v>5</v>
      </c>
      <c r="AE13">
        <v>0</v>
      </c>
    </row>
    <row r="14" spans="1:31" x14ac:dyDescent="0.25">
      <c r="A14" t="s">
        <v>29</v>
      </c>
      <c r="B14" t="s">
        <v>189</v>
      </c>
      <c r="C14">
        <v>1200</v>
      </c>
      <c r="D14" t="s">
        <v>190</v>
      </c>
      <c r="E14">
        <v>1000000</v>
      </c>
      <c r="F14" t="s">
        <v>191</v>
      </c>
      <c r="G14">
        <v>12345</v>
      </c>
      <c r="H14" t="s">
        <v>216</v>
      </c>
      <c r="I14">
        <v>1</v>
      </c>
      <c r="J14" t="s">
        <v>192</v>
      </c>
      <c r="K14">
        <v>1E-3</v>
      </c>
      <c r="L14" t="s">
        <v>3</v>
      </c>
      <c r="M14">
        <v>1</v>
      </c>
      <c r="N14" t="s">
        <v>2</v>
      </c>
      <c r="O14">
        <v>0</v>
      </c>
      <c r="P14" t="s">
        <v>17</v>
      </c>
      <c r="Q14">
        <v>16</v>
      </c>
      <c r="R14" t="s">
        <v>0</v>
      </c>
      <c r="S14">
        <v>219.2</v>
      </c>
      <c r="T14" t="s">
        <v>152</v>
      </c>
      <c r="U14">
        <v>13</v>
      </c>
      <c r="V14" t="s">
        <v>153</v>
      </c>
      <c r="W14">
        <v>59</v>
      </c>
      <c r="X14" t="s">
        <v>151</v>
      </c>
      <c r="Y14">
        <v>80082</v>
      </c>
      <c r="Z14" t="s">
        <v>1</v>
      </c>
      <c r="AA14" t="s">
        <v>273</v>
      </c>
      <c r="AB14" t="s">
        <v>4</v>
      </c>
      <c r="AC14">
        <v>1</v>
      </c>
      <c r="AD14" t="s">
        <v>5</v>
      </c>
      <c r="AE14">
        <v>0</v>
      </c>
    </row>
    <row r="15" spans="1:31" x14ac:dyDescent="0.25">
      <c r="A15" t="s">
        <v>39</v>
      </c>
      <c r="B15" t="s">
        <v>189</v>
      </c>
      <c r="C15">
        <v>1200</v>
      </c>
      <c r="D15" t="s">
        <v>190</v>
      </c>
      <c r="E15">
        <v>1000000</v>
      </c>
      <c r="F15" t="s">
        <v>191</v>
      </c>
      <c r="G15">
        <v>12345</v>
      </c>
      <c r="H15" t="s">
        <v>216</v>
      </c>
      <c r="I15">
        <v>1</v>
      </c>
      <c r="J15" t="s">
        <v>192</v>
      </c>
      <c r="K15">
        <v>1E-3</v>
      </c>
      <c r="L15" t="s">
        <v>3</v>
      </c>
      <c r="M15">
        <v>1</v>
      </c>
      <c r="N15" t="s">
        <v>2</v>
      </c>
      <c r="O15">
        <v>0</v>
      </c>
      <c r="P15" t="s">
        <v>17</v>
      </c>
      <c r="Q15">
        <v>6</v>
      </c>
      <c r="R15" t="s">
        <v>0</v>
      </c>
      <c r="S15">
        <v>2.6</v>
      </c>
      <c r="T15" t="s">
        <v>152</v>
      </c>
      <c r="U15">
        <v>1</v>
      </c>
      <c r="V15" t="s">
        <v>153</v>
      </c>
      <c r="W15">
        <v>2</v>
      </c>
      <c r="X15" t="s">
        <v>151</v>
      </c>
      <c r="Y15">
        <v>536</v>
      </c>
      <c r="Z15" t="s">
        <v>1</v>
      </c>
      <c r="AA15" t="s">
        <v>158</v>
      </c>
      <c r="AB15" t="s">
        <v>4</v>
      </c>
      <c r="AC15">
        <v>1</v>
      </c>
      <c r="AD15" t="s">
        <v>5</v>
      </c>
      <c r="AE15">
        <v>0</v>
      </c>
    </row>
    <row r="16" spans="1:31" x14ac:dyDescent="0.25">
      <c r="A16" t="s">
        <v>143</v>
      </c>
      <c r="B16" t="s">
        <v>189</v>
      </c>
      <c r="C16">
        <v>1200</v>
      </c>
      <c r="D16" t="s">
        <v>190</v>
      </c>
      <c r="E16">
        <v>1000000</v>
      </c>
      <c r="F16" t="s">
        <v>191</v>
      </c>
      <c r="G16">
        <v>12345</v>
      </c>
      <c r="H16" t="s">
        <v>216</v>
      </c>
      <c r="I16">
        <v>1</v>
      </c>
      <c r="J16" t="s">
        <v>192</v>
      </c>
      <c r="K16">
        <v>1E-3</v>
      </c>
      <c r="L16" t="s">
        <v>3</v>
      </c>
      <c r="M16">
        <v>0.68298369999999997</v>
      </c>
      <c r="N16" t="s">
        <v>2</v>
      </c>
      <c r="O16">
        <v>1.1375565000000001</v>
      </c>
      <c r="P16" t="s">
        <v>17</v>
      </c>
      <c r="Q16">
        <v>31</v>
      </c>
      <c r="R16" t="s">
        <v>0</v>
      </c>
      <c r="S16">
        <v>1200.0999999999999</v>
      </c>
      <c r="T16" t="s">
        <v>152</v>
      </c>
      <c r="U16">
        <v>13</v>
      </c>
      <c r="V16" t="s">
        <v>153</v>
      </c>
      <c r="W16">
        <v>61</v>
      </c>
      <c r="X16" t="s">
        <v>151</v>
      </c>
      <c r="Y16">
        <v>132017</v>
      </c>
      <c r="Z16" t="s">
        <v>1</v>
      </c>
      <c r="AA16" t="s">
        <v>274</v>
      </c>
      <c r="AB16" t="s">
        <v>4</v>
      </c>
      <c r="AC16">
        <v>0.67376150000000001</v>
      </c>
      <c r="AD16" t="s">
        <v>5</v>
      </c>
      <c r="AE16">
        <v>1.1580975</v>
      </c>
    </row>
    <row r="17" spans="1:31" x14ac:dyDescent="0.25">
      <c r="A17" t="s">
        <v>49</v>
      </c>
      <c r="B17" t="s">
        <v>189</v>
      </c>
      <c r="C17">
        <v>1200</v>
      </c>
      <c r="D17" t="s">
        <v>190</v>
      </c>
      <c r="E17">
        <v>1000000</v>
      </c>
      <c r="F17" t="s">
        <v>191</v>
      </c>
      <c r="G17">
        <v>12345</v>
      </c>
      <c r="H17" t="s">
        <v>216</v>
      </c>
      <c r="I17">
        <v>1</v>
      </c>
      <c r="J17" t="s">
        <v>192</v>
      </c>
      <c r="K17">
        <v>1E-3</v>
      </c>
      <c r="L17" t="s">
        <v>3</v>
      </c>
      <c r="M17">
        <v>0.99997159999999996</v>
      </c>
      <c r="N17" t="s">
        <v>2</v>
      </c>
      <c r="O17">
        <v>4.5903999999999997E-3</v>
      </c>
      <c r="P17" t="s">
        <v>17</v>
      </c>
      <c r="Q17">
        <v>22</v>
      </c>
      <c r="R17" t="s">
        <v>0</v>
      </c>
      <c r="S17">
        <v>1201.3</v>
      </c>
      <c r="T17" t="s">
        <v>152</v>
      </c>
      <c r="U17">
        <v>23</v>
      </c>
      <c r="V17" t="s">
        <v>153</v>
      </c>
      <c r="W17">
        <v>100</v>
      </c>
      <c r="X17" t="s">
        <v>151</v>
      </c>
      <c r="Y17">
        <v>109033</v>
      </c>
      <c r="Z17" t="s">
        <v>1</v>
      </c>
      <c r="AA17" t="s">
        <v>215</v>
      </c>
      <c r="AB17" t="s">
        <v>4</v>
      </c>
      <c r="AC17">
        <v>0.99996830000000003</v>
      </c>
      <c r="AD17" t="s">
        <v>5</v>
      </c>
      <c r="AE17">
        <v>4.8332000000000002E-3</v>
      </c>
    </row>
    <row r="18" spans="1:31" x14ac:dyDescent="0.25">
      <c r="A18" t="s">
        <v>59</v>
      </c>
      <c r="B18" t="s">
        <v>189</v>
      </c>
      <c r="C18">
        <v>1200</v>
      </c>
      <c r="D18" t="s">
        <v>190</v>
      </c>
      <c r="E18">
        <v>1000000</v>
      </c>
      <c r="F18" t="s">
        <v>191</v>
      </c>
      <c r="G18">
        <v>12345</v>
      </c>
      <c r="H18" t="s">
        <v>216</v>
      </c>
      <c r="I18">
        <v>1</v>
      </c>
      <c r="J18" t="s">
        <v>192</v>
      </c>
      <c r="K18">
        <v>1E-3</v>
      </c>
      <c r="L18" t="s">
        <v>3</v>
      </c>
      <c r="M18">
        <v>1</v>
      </c>
      <c r="N18" t="s">
        <v>2</v>
      </c>
      <c r="O18">
        <v>0</v>
      </c>
      <c r="P18" t="s">
        <v>17</v>
      </c>
      <c r="Q18">
        <v>12</v>
      </c>
      <c r="R18" t="s">
        <v>0</v>
      </c>
      <c r="S18">
        <v>10.1</v>
      </c>
      <c r="T18" t="s">
        <v>152</v>
      </c>
      <c r="U18">
        <v>1</v>
      </c>
      <c r="V18" t="s">
        <v>153</v>
      </c>
      <c r="W18">
        <v>3</v>
      </c>
      <c r="X18" t="s">
        <v>151</v>
      </c>
      <c r="Y18">
        <v>1730</v>
      </c>
      <c r="Z18" t="s">
        <v>1</v>
      </c>
      <c r="AA18" t="s">
        <v>160</v>
      </c>
      <c r="AB18" t="s">
        <v>4</v>
      </c>
      <c r="AC18">
        <v>1</v>
      </c>
      <c r="AD18" t="s">
        <v>5</v>
      </c>
      <c r="AE18">
        <v>0</v>
      </c>
    </row>
    <row r="19" spans="1:31" x14ac:dyDescent="0.25">
      <c r="A19" t="s">
        <v>69</v>
      </c>
      <c r="B19" t="s">
        <v>189</v>
      </c>
      <c r="C19">
        <v>1200</v>
      </c>
      <c r="D19" t="s">
        <v>190</v>
      </c>
      <c r="E19">
        <v>1000000</v>
      </c>
      <c r="F19" t="s">
        <v>191</v>
      </c>
      <c r="G19">
        <v>12345</v>
      </c>
      <c r="H19" t="s">
        <v>216</v>
      </c>
      <c r="I19">
        <v>1</v>
      </c>
      <c r="J19" t="s">
        <v>192</v>
      </c>
      <c r="K19">
        <v>1E-3</v>
      </c>
      <c r="L19" t="s">
        <v>3</v>
      </c>
      <c r="M19">
        <v>1</v>
      </c>
      <c r="N19" t="s">
        <v>2</v>
      </c>
      <c r="O19">
        <v>0</v>
      </c>
      <c r="P19" t="s">
        <v>17</v>
      </c>
      <c r="Q19">
        <v>9</v>
      </c>
      <c r="R19" t="s">
        <v>0</v>
      </c>
      <c r="S19">
        <v>8.3000000000000007</v>
      </c>
      <c r="T19" t="s">
        <v>152</v>
      </c>
      <c r="U19">
        <v>1</v>
      </c>
      <c r="V19" t="s">
        <v>153</v>
      </c>
      <c r="W19">
        <v>4</v>
      </c>
      <c r="X19" t="s">
        <v>151</v>
      </c>
      <c r="Y19">
        <v>1540</v>
      </c>
      <c r="Z19" t="s">
        <v>1</v>
      </c>
      <c r="AA19" t="s">
        <v>178</v>
      </c>
      <c r="AB19" t="s">
        <v>4</v>
      </c>
      <c r="AC19">
        <v>1</v>
      </c>
      <c r="AD19" t="s">
        <v>5</v>
      </c>
      <c r="AE19">
        <v>0</v>
      </c>
    </row>
    <row r="20" spans="1:31" x14ac:dyDescent="0.25">
      <c r="A20" t="s">
        <v>79</v>
      </c>
      <c r="B20" t="s">
        <v>189</v>
      </c>
      <c r="C20">
        <v>1200</v>
      </c>
      <c r="D20" t="s">
        <v>190</v>
      </c>
      <c r="E20">
        <v>1000000</v>
      </c>
      <c r="F20" t="s">
        <v>191</v>
      </c>
      <c r="G20">
        <v>12345</v>
      </c>
      <c r="H20" t="s">
        <v>216</v>
      </c>
      <c r="I20">
        <v>1</v>
      </c>
      <c r="J20" t="s">
        <v>192</v>
      </c>
      <c r="K20">
        <v>1E-3</v>
      </c>
      <c r="L20" t="s">
        <v>3</v>
      </c>
      <c r="M20">
        <v>1</v>
      </c>
      <c r="N20" t="s">
        <v>2</v>
      </c>
      <c r="O20">
        <v>0</v>
      </c>
      <c r="P20" t="s">
        <v>17</v>
      </c>
      <c r="Q20">
        <v>10</v>
      </c>
      <c r="R20" t="s">
        <v>0</v>
      </c>
      <c r="S20">
        <v>36.6</v>
      </c>
      <c r="T20" t="s">
        <v>152</v>
      </c>
      <c r="U20">
        <v>1</v>
      </c>
      <c r="V20" t="s">
        <v>153</v>
      </c>
      <c r="W20">
        <v>7</v>
      </c>
      <c r="X20" t="s">
        <v>151</v>
      </c>
      <c r="Y20">
        <v>5268</v>
      </c>
      <c r="Z20" t="s">
        <v>1</v>
      </c>
      <c r="AA20" t="s">
        <v>229</v>
      </c>
      <c r="AB20" t="s">
        <v>4</v>
      </c>
      <c r="AC20">
        <v>1</v>
      </c>
      <c r="AD20" t="s">
        <v>5</v>
      </c>
      <c r="AE20">
        <v>0</v>
      </c>
    </row>
    <row r="21" spans="1:31" x14ac:dyDescent="0.25">
      <c r="A21" t="s">
        <v>89</v>
      </c>
      <c r="B21" t="s">
        <v>189</v>
      </c>
      <c r="C21">
        <v>1200</v>
      </c>
      <c r="D21" t="s">
        <v>190</v>
      </c>
      <c r="E21">
        <v>1000000</v>
      </c>
      <c r="F21" t="s">
        <v>191</v>
      </c>
      <c r="G21">
        <v>12345</v>
      </c>
      <c r="H21" t="s">
        <v>216</v>
      </c>
      <c r="I21">
        <v>1</v>
      </c>
      <c r="J21" t="s">
        <v>192</v>
      </c>
      <c r="K21">
        <v>1E-3</v>
      </c>
      <c r="L21" t="s">
        <v>3</v>
      </c>
      <c r="M21">
        <v>0.98097250000000003</v>
      </c>
      <c r="N21" t="s">
        <v>2</v>
      </c>
      <c r="O21">
        <v>0.13701969999999999</v>
      </c>
      <c r="P21" t="s">
        <v>17</v>
      </c>
      <c r="Q21">
        <v>31</v>
      </c>
      <c r="R21" t="s">
        <v>0</v>
      </c>
      <c r="S21">
        <v>1202.5999999999999</v>
      </c>
      <c r="T21" t="s">
        <v>152</v>
      </c>
      <c r="U21">
        <v>4</v>
      </c>
      <c r="V21" t="s">
        <v>153</v>
      </c>
      <c r="W21">
        <v>59</v>
      </c>
      <c r="X21" t="s">
        <v>151</v>
      </c>
      <c r="Y21">
        <v>136396</v>
      </c>
      <c r="Z21" t="s">
        <v>1</v>
      </c>
      <c r="AA21" t="e" cm="1">
        <f t="array" aca="1" ref="AA21" ca="1">-1.9849386409613+(3.9239408533768*pow(((1+(0.3110796526816*pow(pow((v0+(-1*V1)),2),0.6)))+(-0.7040680214979*COS(((0.7318415704585*V2)+(-0.7318415704585*V3))))),0.5))</f>
        <v>#NAME?</v>
      </c>
      <c r="AB21" t="s">
        <v>4</v>
      </c>
      <c r="AC21">
        <v>0.98116619999999999</v>
      </c>
      <c r="AD21" t="s">
        <v>5</v>
      </c>
      <c r="AE21">
        <v>0.13705049999999999</v>
      </c>
    </row>
    <row r="22" spans="1:31" x14ac:dyDescent="0.25">
      <c r="A22" t="s">
        <v>99</v>
      </c>
      <c r="B22" t="s">
        <v>189</v>
      </c>
      <c r="C22">
        <v>1200</v>
      </c>
      <c r="D22" t="s">
        <v>190</v>
      </c>
      <c r="E22">
        <v>1000000</v>
      </c>
      <c r="F22" t="s">
        <v>191</v>
      </c>
      <c r="G22">
        <v>12345</v>
      </c>
      <c r="H22" t="s">
        <v>216</v>
      </c>
      <c r="I22">
        <v>1</v>
      </c>
      <c r="J22" t="s">
        <v>192</v>
      </c>
      <c r="K22">
        <v>1E-3</v>
      </c>
      <c r="L22" t="s">
        <v>3</v>
      </c>
      <c r="M22">
        <v>1</v>
      </c>
      <c r="N22" t="s">
        <v>2</v>
      </c>
      <c r="O22">
        <v>0</v>
      </c>
      <c r="P22" t="s">
        <v>17</v>
      </c>
      <c r="Q22">
        <v>12</v>
      </c>
      <c r="R22" t="s">
        <v>0</v>
      </c>
      <c r="S22">
        <v>14.8</v>
      </c>
      <c r="T22" t="s">
        <v>152</v>
      </c>
      <c r="U22">
        <v>1</v>
      </c>
      <c r="V22" t="s">
        <v>153</v>
      </c>
      <c r="W22">
        <v>4</v>
      </c>
      <c r="X22" t="s">
        <v>151</v>
      </c>
      <c r="Y22">
        <v>2574</v>
      </c>
      <c r="Z22" t="s">
        <v>1</v>
      </c>
      <c r="AA22" t="s">
        <v>203</v>
      </c>
      <c r="AB22" t="s">
        <v>4</v>
      </c>
      <c r="AC22">
        <v>1</v>
      </c>
      <c r="AD22" t="s">
        <v>5</v>
      </c>
      <c r="AE22">
        <v>0</v>
      </c>
    </row>
    <row r="23" spans="1:31" x14ac:dyDescent="0.25">
      <c r="A23" t="s">
        <v>109</v>
      </c>
      <c r="B23" t="s">
        <v>189</v>
      </c>
      <c r="C23">
        <v>1200</v>
      </c>
      <c r="D23" t="s">
        <v>190</v>
      </c>
      <c r="E23">
        <v>1000000</v>
      </c>
      <c r="F23" t="s">
        <v>191</v>
      </c>
      <c r="G23">
        <v>12345</v>
      </c>
      <c r="H23" t="s">
        <v>216</v>
      </c>
      <c r="I23">
        <v>1</v>
      </c>
      <c r="J23" t="s">
        <v>192</v>
      </c>
      <c r="K23">
        <v>1E-3</v>
      </c>
      <c r="L23" t="s">
        <v>3</v>
      </c>
      <c r="M23">
        <v>1</v>
      </c>
      <c r="N23" t="s">
        <v>2</v>
      </c>
      <c r="O23">
        <v>0</v>
      </c>
      <c r="P23" t="s">
        <v>17</v>
      </c>
      <c r="Q23">
        <v>12</v>
      </c>
      <c r="R23" t="s">
        <v>0</v>
      </c>
      <c r="S23">
        <v>15.4</v>
      </c>
      <c r="T23" t="s">
        <v>152</v>
      </c>
      <c r="U23">
        <v>1</v>
      </c>
      <c r="V23" t="s">
        <v>153</v>
      </c>
      <c r="W23">
        <v>4</v>
      </c>
      <c r="X23" t="s">
        <v>151</v>
      </c>
      <c r="Y23">
        <v>2566</v>
      </c>
      <c r="Z23" t="s">
        <v>1</v>
      </c>
      <c r="AA23" t="s">
        <v>209</v>
      </c>
      <c r="AB23" t="s">
        <v>4</v>
      </c>
      <c r="AC23">
        <v>1</v>
      </c>
      <c r="AD23" t="s">
        <v>5</v>
      </c>
      <c r="AE23">
        <v>0</v>
      </c>
    </row>
    <row r="24" spans="1:31" x14ac:dyDescent="0.25">
      <c r="A24" t="s">
        <v>119</v>
      </c>
      <c r="B24" t="s">
        <v>189</v>
      </c>
      <c r="C24">
        <v>1200</v>
      </c>
      <c r="D24" t="s">
        <v>190</v>
      </c>
      <c r="E24">
        <v>1000000</v>
      </c>
      <c r="F24" t="s">
        <v>191</v>
      </c>
      <c r="G24">
        <v>12345</v>
      </c>
      <c r="H24" t="s">
        <v>216</v>
      </c>
      <c r="I24">
        <v>1</v>
      </c>
      <c r="J24" t="s">
        <v>192</v>
      </c>
      <c r="K24">
        <v>1E-3</v>
      </c>
      <c r="L24" t="s">
        <v>3</v>
      </c>
      <c r="M24">
        <v>0.99088620000000005</v>
      </c>
      <c r="N24" t="s">
        <v>2</v>
      </c>
      <c r="O24">
        <v>0.65471760000000001</v>
      </c>
      <c r="P24" t="s">
        <v>17</v>
      </c>
      <c r="Q24">
        <v>38</v>
      </c>
      <c r="R24" t="s">
        <v>0</v>
      </c>
      <c r="S24">
        <v>1201.9000000000001</v>
      </c>
      <c r="T24" t="s">
        <v>152</v>
      </c>
      <c r="U24">
        <v>6</v>
      </c>
      <c r="V24" t="s">
        <v>153</v>
      </c>
      <c r="W24">
        <v>62</v>
      </c>
      <c r="X24" t="s">
        <v>151</v>
      </c>
      <c r="Y24">
        <v>134139</v>
      </c>
      <c r="Z24" t="s">
        <v>1</v>
      </c>
      <c r="AA24" t="s">
        <v>275</v>
      </c>
      <c r="AB24" t="s">
        <v>4</v>
      </c>
      <c r="AC24">
        <v>0.99000549999999998</v>
      </c>
      <c r="AD24" t="s">
        <v>5</v>
      </c>
      <c r="AE24">
        <v>0.6995711</v>
      </c>
    </row>
    <row r="25" spans="1:31" x14ac:dyDescent="0.25">
      <c r="A25" t="s">
        <v>129</v>
      </c>
      <c r="B25" t="s">
        <v>189</v>
      </c>
      <c r="C25">
        <v>1200</v>
      </c>
      <c r="D25" t="s">
        <v>190</v>
      </c>
      <c r="E25">
        <v>1000000</v>
      </c>
      <c r="F25" t="s">
        <v>191</v>
      </c>
      <c r="G25">
        <v>12345</v>
      </c>
      <c r="H25" t="s">
        <v>216</v>
      </c>
      <c r="I25">
        <v>1</v>
      </c>
      <c r="J25" t="s">
        <v>192</v>
      </c>
      <c r="K25">
        <v>1E-3</v>
      </c>
      <c r="L25" t="s">
        <v>3</v>
      </c>
      <c r="M25">
        <v>1</v>
      </c>
      <c r="N25" t="s">
        <v>2</v>
      </c>
      <c r="O25">
        <v>0</v>
      </c>
      <c r="P25" t="s">
        <v>17</v>
      </c>
      <c r="Q25">
        <v>15</v>
      </c>
      <c r="R25" t="s">
        <v>0</v>
      </c>
      <c r="S25">
        <v>30.5</v>
      </c>
      <c r="T25" t="s">
        <v>152</v>
      </c>
      <c r="U25">
        <v>1</v>
      </c>
      <c r="V25" t="s">
        <v>153</v>
      </c>
      <c r="W25">
        <v>8</v>
      </c>
      <c r="X25" t="s">
        <v>151</v>
      </c>
      <c r="Y25">
        <v>5362</v>
      </c>
      <c r="Z25" t="s">
        <v>1</v>
      </c>
      <c r="AA25" t="s">
        <v>251</v>
      </c>
      <c r="AB25" t="s">
        <v>4</v>
      </c>
      <c r="AC25">
        <v>1</v>
      </c>
      <c r="AD25" t="s">
        <v>5</v>
      </c>
      <c r="AE25">
        <v>0</v>
      </c>
    </row>
    <row r="26" spans="1:31" x14ac:dyDescent="0.25">
      <c r="A26" t="s">
        <v>139</v>
      </c>
      <c r="B26" t="s">
        <v>189</v>
      </c>
      <c r="C26">
        <v>1200</v>
      </c>
      <c r="D26" t="s">
        <v>190</v>
      </c>
      <c r="E26">
        <v>1000000</v>
      </c>
      <c r="F26" t="s">
        <v>191</v>
      </c>
      <c r="G26">
        <v>12345</v>
      </c>
      <c r="H26" t="s">
        <v>216</v>
      </c>
      <c r="I26">
        <v>1</v>
      </c>
      <c r="J26" t="s">
        <v>192</v>
      </c>
      <c r="K26">
        <v>1E-3</v>
      </c>
      <c r="L26" t="s">
        <v>3</v>
      </c>
      <c r="M26">
        <v>1</v>
      </c>
      <c r="N26" t="s">
        <v>2</v>
      </c>
      <c r="O26">
        <v>0</v>
      </c>
      <c r="P26" t="s">
        <v>17</v>
      </c>
      <c r="Q26">
        <v>50</v>
      </c>
      <c r="R26" t="s">
        <v>0</v>
      </c>
      <c r="S26">
        <v>309.5</v>
      </c>
      <c r="T26" t="s">
        <v>152</v>
      </c>
      <c r="U26">
        <v>1</v>
      </c>
      <c r="V26" t="s">
        <v>153</v>
      </c>
      <c r="W26">
        <v>11</v>
      </c>
      <c r="X26" t="s">
        <v>151</v>
      </c>
      <c r="Y26">
        <v>31415</v>
      </c>
      <c r="Z26" t="s">
        <v>1</v>
      </c>
      <c r="AA26" t="s">
        <v>253</v>
      </c>
      <c r="AB26" t="s">
        <v>4</v>
      </c>
      <c r="AC26">
        <v>1</v>
      </c>
      <c r="AD26" t="s">
        <v>5</v>
      </c>
      <c r="AE26">
        <v>0</v>
      </c>
    </row>
    <row r="27" spans="1:31" x14ac:dyDescent="0.25">
      <c r="A27" t="s">
        <v>149</v>
      </c>
      <c r="B27" t="s">
        <v>189</v>
      </c>
      <c r="C27">
        <v>1200</v>
      </c>
      <c r="D27" t="s">
        <v>190</v>
      </c>
      <c r="E27">
        <v>1000000</v>
      </c>
      <c r="F27" t="s">
        <v>191</v>
      </c>
      <c r="G27">
        <v>12345</v>
      </c>
      <c r="H27" t="s">
        <v>216</v>
      </c>
      <c r="I27">
        <v>1</v>
      </c>
      <c r="J27" t="s">
        <v>192</v>
      </c>
      <c r="K27">
        <v>1E-3</v>
      </c>
      <c r="L27" t="s">
        <v>3</v>
      </c>
      <c r="M27">
        <v>1</v>
      </c>
      <c r="N27" t="s">
        <v>2</v>
      </c>
      <c r="O27">
        <v>0</v>
      </c>
      <c r="P27" t="s">
        <v>17</v>
      </c>
      <c r="Q27">
        <v>38</v>
      </c>
      <c r="R27" t="s">
        <v>0</v>
      </c>
      <c r="S27">
        <v>305.7</v>
      </c>
      <c r="T27" t="s">
        <v>152</v>
      </c>
      <c r="U27">
        <v>1</v>
      </c>
      <c r="V27" t="s">
        <v>153</v>
      </c>
      <c r="W27">
        <v>12</v>
      </c>
      <c r="X27" t="s">
        <v>151</v>
      </c>
      <c r="Y27">
        <v>32871</v>
      </c>
      <c r="Z27" t="s">
        <v>1</v>
      </c>
      <c r="AA27" t="s">
        <v>180</v>
      </c>
      <c r="AB27" t="s">
        <v>4</v>
      </c>
      <c r="AC27">
        <v>1</v>
      </c>
      <c r="AD27" t="s">
        <v>5</v>
      </c>
      <c r="AE27">
        <v>0</v>
      </c>
    </row>
    <row r="28" spans="1:31" x14ac:dyDescent="0.25">
      <c r="A28" t="s">
        <v>20</v>
      </c>
      <c r="B28" t="s">
        <v>189</v>
      </c>
      <c r="C28">
        <v>1200</v>
      </c>
      <c r="D28" t="s">
        <v>190</v>
      </c>
      <c r="E28">
        <v>1000000</v>
      </c>
      <c r="F28" t="s">
        <v>191</v>
      </c>
      <c r="G28">
        <v>12345</v>
      </c>
      <c r="H28" t="s">
        <v>216</v>
      </c>
      <c r="I28">
        <v>1</v>
      </c>
      <c r="J28" t="s">
        <v>192</v>
      </c>
      <c r="K28">
        <v>1E-3</v>
      </c>
      <c r="L28" t="s">
        <v>3</v>
      </c>
      <c r="M28" t="e" cm="1">
        <f t="array" ref="M28">-inf</f>
        <v>#NAME?</v>
      </c>
      <c r="N28" t="s">
        <v>2</v>
      </c>
      <c r="O28" t="s">
        <v>201</v>
      </c>
      <c r="P28" t="s">
        <v>17</v>
      </c>
      <c r="Q28" t="s">
        <v>201</v>
      </c>
      <c r="R28" t="s">
        <v>0</v>
      </c>
      <c r="S28">
        <v>1200</v>
      </c>
      <c r="T28" t="s">
        <v>152</v>
      </c>
      <c r="U28">
        <v>19</v>
      </c>
      <c r="V28" t="s">
        <v>153</v>
      </c>
      <c r="W28">
        <v>162</v>
      </c>
      <c r="X28" t="s">
        <v>151</v>
      </c>
      <c r="Y28">
        <v>365319</v>
      </c>
      <c r="Z28" t="s">
        <v>1</v>
      </c>
      <c r="AA28" t="e" cm="1">
        <f t="array" aca="1" ref="AA28" ca="1">-0.2615520878044+(1.2900258463952*COS(((-1.584+v0)+SIN((0.4+v0)))))+(0.9110097946935*LOG((v0*pow((v0+(-1*SIN((1*V1)))),-1))))+(-0.0169511875046*V1)</f>
        <v>#NAME?</v>
      </c>
      <c r="AB28" t="s">
        <v>4</v>
      </c>
      <c r="AC28">
        <v>0.84387590000000001</v>
      </c>
      <c r="AD28" t="s">
        <v>5</v>
      </c>
      <c r="AE28">
        <v>9.2754199999999995E-2</v>
      </c>
    </row>
    <row r="29" spans="1:31" x14ac:dyDescent="0.25">
      <c r="A29" t="s">
        <v>30</v>
      </c>
      <c r="B29" t="s">
        <v>189</v>
      </c>
      <c r="C29">
        <v>1200</v>
      </c>
      <c r="D29" t="s">
        <v>190</v>
      </c>
      <c r="E29">
        <v>1000000</v>
      </c>
      <c r="F29" t="s">
        <v>191</v>
      </c>
      <c r="G29">
        <v>12345</v>
      </c>
      <c r="H29" t="s">
        <v>216</v>
      </c>
      <c r="I29">
        <v>1</v>
      </c>
      <c r="J29" t="s">
        <v>192</v>
      </c>
      <c r="K29">
        <v>1E-3</v>
      </c>
      <c r="L29" t="s">
        <v>3</v>
      </c>
      <c r="M29">
        <v>1</v>
      </c>
      <c r="N29" t="s">
        <v>2</v>
      </c>
      <c r="O29">
        <v>0</v>
      </c>
      <c r="P29" t="s">
        <v>17</v>
      </c>
      <c r="Q29">
        <v>14</v>
      </c>
      <c r="R29" t="s">
        <v>0</v>
      </c>
      <c r="S29">
        <v>763.8</v>
      </c>
      <c r="T29" t="s">
        <v>152</v>
      </c>
      <c r="U29">
        <v>50</v>
      </c>
      <c r="V29" t="s">
        <v>153</v>
      </c>
      <c r="W29">
        <v>209</v>
      </c>
      <c r="X29" t="s">
        <v>151</v>
      </c>
      <c r="Y29">
        <v>203213</v>
      </c>
      <c r="Z29" t="s">
        <v>1</v>
      </c>
      <c r="AA29" t="s">
        <v>276</v>
      </c>
      <c r="AB29" t="s">
        <v>4</v>
      </c>
      <c r="AC29">
        <v>1</v>
      </c>
      <c r="AD29" t="s">
        <v>5</v>
      </c>
      <c r="AE29">
        <v>0</v>
      </c>
    </row>
    <row r="30" spans="1:31" x14ac:dyDescent="0.25">
      <c r="A30" t="s">
        <v>40</v>
      </c>
      <c r="B30" t="s">
        <v>189</v>
      </c>
      <c r="C30">
        <v>1200</v>
      </c>
      <c r="D30" t="s">
        <v>190</v>
      </c>
      <c r="E30">
        <v>1000000</v>
      </c>
      <c r="F30" t="s">
        <v>191</v>
      </c>
      <c r="G30">
        <v>12345</v>
      </c>
      <c r="H30" t="s">
        <v>216</v>
      </c>
      <c r="I30">
        <v>1</v>
      </c>
      <c r="J30" t="s">
        <v>192</v>
      </c>
      <c r="K30">
        <v>1E-3</v>
      </c>
      <c r="L30" t="s">
        <v>3</v>
      </c>
      <c r="M30">
        <v>1</v>
      </c>
      <c r="N30" t="s">
        <v>2</v>
      </c>
      <c r="O30">
        <v>0</v>
      </c>
      <c r="P30" t="s">
        <v>17</v>
      </c>
      <c r="Q30">
        <v>10</v>
      </c>
      <c r="R30" t="s">
        <v>0</v>
      </c>
      <c r="S30">
        <v>8.1999999999999993</v>
      </c>
      <c r="T30" t="s">
        <v>152</v>
      </c>
      <c r="U30">
        <v>1</v>
      </c>
      <c r="V30" t="s">
        <v>153</v>
      </c>
      <c r="W30">
        <v>3</v>
      </c>
      <c r="X30" t="s">
        <v>151</v>
      </c>
      <c r="Y30">
        <v>1479</v>
      </c>
      <c r="Z30" t="s">
        <v>1</v>
      </c>
      <c r="AA30" t="s">
        <v>200</v>
      </c>
      <c r="AB30" t="s">
        <v>4</v>
      </c>
      <c r="AC30">
        <v>1</v>
      </c>
      <c r="AD30" t="s">
        <v>5</v>
      </c>
      <c r="AE30">
        <v>0</v>
      </c>
    </row>
    <row r="31" spans="1:31" x14ac:dyDescent="0.25">
      <c r="A31" t="s">
        <v>50</v>
      </c>
      <c r="B31" t="s">
        <v>189</v>
      </c>
      <c r="C31">
        <v>1200</v>
      </c>
      <c r="D31" t="s">
        <v>190</v>
      </c>
      <c r="E31">
        <v>1000000</v>
      </c>
      <c r="F31" t="s">
        <v>191</v>
      </c>
      <c r="G31">
        <v>12345</v>
      </c>
      <c r="H31" t="s">
        <v>216</v>
      </c>
      <c r="I31">
        <v>1</v>
      </c>
      <c r="J31" t="s">
        <v>192</v>
      </c>
      <c r="K31">
        <v>1E-3</v>
      </c>
      <c r="L31" t="s">
        <v>3</v>
      </c>
      <c r="M31">
        <v>0.99413669999999998</v>
      </c>
      <c r="N31" t="s">
        <v>2</v>
      </c>
      <c r="O31">
        <v>8.7331699999999998E-2</v>
      </c>
      <c r="P31" t="s">
        <v>17</v>
      </c>
      <c r="Q31">
        <v>38</v>
      </c>
      <c r="R31" t="s">
        <v>0</v>
      </c>
      <c r="S31">
        <v>1200.8</v>
      </c>
      <c r="T31" t="s">
        <v>152</v>
      </c>
      <c r="U31">
        <v>17</v>
      </c>
      <c r="V31" t="s">
        <v>153</v>
      </c>
      <c r="W31">
        <v>58</v>
      </c>
      <c r="X31" t="s">
        <v>151</v>
      </c>
      <c r="Y31">
        <v>105333</v>
      </c>
      <c r="Z31" t="s">
        <v>1</v>
      </c>
      <c r="AA31" t="s">
        <v>277</v>
      </c>
      <c r="AB31" t="s">
        <v>4</v>
      </c>
      <c r="AC31">
        <v>0.99411150000000004</v>
      </c>
      <c r="AD31" t="s">
        <v>5</v>
      </c>
      <c r="AE31">
        <v>8.7067800000000001E-2</v>
      </c>
    </row>
    <row r="32" spans="1:31" x14ac:dyDescent="0.25">
      <c r="A32" t="s">
        <v>60</v>
      </c>
      <c r="B32" t="s">
        <v>189</v>
      </c>
      <c r="C32">
        <v>1200</v>
      </c>
      <c r="D32" t="s">
        <v>190</v>
      </c>
      <c r="E32">
        <v>1000000</v>
      </c>
      <c r="F32" t="s">
        <v>191</v>
      </c>
      <c r="G32">
        <v>12345</v>
      </c>
      <c r="H32" t="s">
        <v>216</v>
      </c>
      <c r="I32">
        <v>1</v>
      </c>
      <c r="J32" t="s">
        <v>192</v>
      </c>
      <c r="K32">
        <v>1E-3</v>
      </c>
      <c r="L32" t="s">
        <v>3</v>
      </c>
      <c r="M32">
        <v>1</v>
      </c>
      <c r="N32" t="s">
        <v>2</v>
      </c>
      <c r="O32">
        <v>0</v>
      </c>
      <c r="P32" t="s">
        <v>17</v>
      </c>
      <c r="Q32">
        <v>14</v>
      </c>
      <c r="R32" t="s">
        <v>0</v>
      </c>
      <c r="S32">
        <v>428.8</v>
      </c>
      <c r="T32" t="s">
        <v>152</v>
      </c>
      <c r="U32">
        <v>8</v>
      </c>
      <c r="V32" t="s">
        <v>153</v>
      </c>
      <c r="W32">
        <v>47</v>
      </c>
      <c r="X32" t="s">
        <v>151</v>
      </c>
      <c r="Y32">
        <v>60424</v>
      </c>
      <c r="Z32" t="s">
        <v>1</v>
      </c>
      <c r="AA32" t="s">
        <v>278</v>
      </c>
      <c r="AB32" t="s">
        <v>4</v>
      </c>
      <c r="AC32">
        <v>1</v>
      </c>
      <c r="AD32" t="s">
        <v>5</v>
      </c>
      <c r="AE32">
        <v>0</v>
      </c>
    </row>
    <row r="33" spans="1:31" x14ac:dyDescent="0.25">
      <c r="A33" t="s">
        <v>70</v>
      </c>
      <c r="B33" t="s">
        <v>189</v>
      </c>
      <c r="C33">
        <v>1200</v>
      </c>
      <c r="D33" t="s">
        <v>190</v>
      </c>
      <c r="E33">
        <v>1000000</v>
      </c>
      <c r="F33" t="s">
        <v>191</v>
      </c>
      <c r="G33">
        <v>12345</v>
      </c>
      <c r="H33" t="s">
        <v>216</v>
      </c>
      <c r="I33">
        <v>1</v>
      </c>
      <c r="J33" t="s">
        <v>192</v>
      </c>
      <c r="K33">
        <v>1E-3</v>
      </c>
      <c r="L33" t="s">
        <v>3</v>
      </c>
      <c r="M33">
        <v>1</v>
      </c>
      <c r="N33" t="s">
        <v>2</v>
      </c>
      <c r="O33">
        <v>0</v>
      </c>
      <c r="P33" t="s">
        <v>17</v>
      </c>
      <c r="Q33">
        <v>9</v>
      </c>
      <c r="R33" t="s">
        <v>0</v>
      </c>
      <c r="S33">
        <v>8.1999999999999993</v>
      </c>
      <c r="T33" t="s">
        <v>152</v>
      </c>
      <c r="U33">
        <v>1</v>
      </c>
      <c r="V33" t="s">
        <v>153</v>
      </c>
      <c r="W33">
        <v>4</v>
      </c>
      <c r="X33" t="s">
        <v>151</v>
      </c>
      <c r="Y33">
        <v>1540</v>
      </c>
      <c r="Z33" t="s">
        <v>1</v>
      </c>
      <c r="AA33" t="s">
        <v>178</v>
      </c>
      <c r="AB33" t="s">
        <v>4</v>
      </c>
      <c r="AC33">
        <v>1</v>
      </c>
      <c r="AD33" t="s">
        <v>5</v>
      </c>
      <c r="AE33">
        <v>0</v>
      </c>
    </row>
    <row r="34" spans="1:31" x14ac:dyDescent="0.25">
      <c r="A34" t="s">
        <v>80</v>
      </c>
      <c r="B34" t="s">
        <v>189</v>
      </c>
      <c r="C34">
        <v>1200</v>
      </c>
      <c r="D34" t="s">
        <v>190</v>
      </c>
      <c r="E34">
        <v>1000000</v>
      </c>
      <c r="F34" t="s">
        <v>191</v>
      </c>
      <c r="G34">
        <v>12345</v>
      </c>
      <c r="H34" t="s">
        <v>216</v>
      </c>
      <c r="I34">
        <v>1</v>
      </c>
      <c r="J34" t="s">
        <v>192</v>
      </c>
      <c r="K34">
        <v>1E-3</v>
      </c>
      <c r="L34" t="s">
        <v>3</v>
      </c>
      <c r="M34">
        <v>1</v>
      </c>
      <c r="N34" t="s">
        <v>2</v>
      </c>
      <c r="O34">
        <v>0</v>
      </c>
      <c r="P34" t="s">
        <v>17</v>
      </c>
      <c r="Q34">
        <v>14</v>
      </c>
      <c r="R34" t="s">
        <v>0</v>
      </c>
      <c r="S34">
        <v>17.100000000000001</v>
      </c>
      <c r="T34" t="s">
        <v>152</v>
      </c>
      <c r="U34">
        <v>1</v>
      </c>
      <c r="V34" t="s">
        <v>153</v>
      </c>
      <c r="W34">
        <v>4</v>
      </c>
      <c r="X34" t="s">
        <v>151</v>
      </c>
      <c r="Y34">
        <v>2825</v>
      </c>
      <c r="Z34" t="s">
        <v>1</v>
      </c>
      <c r="AA34" t="s">
        <v>165</v>
      </c>
      <c r="AB34" t="s">
        <v>4</v>
      </c>
      <c r="AC34">
        <v>1</v>
      </c>
      <c r="AD34" t="s">
        <v>5</v>
      </c>
      <c r="AE34">
        <v>0</v>
      </c>
    </row>
    <row r="35" spans="1:31" x14ac:dyDescent="0.25">
      <c r="A35" t="s">
        <v>90</v>
      </c>
      <c r="B35" t="s">
        <v>189</v>
      </c>
      <c r="C35">
        <v>1200</v>
      </c>
      <c r="D35" t="s">
        <v>190</v>
      </c>
      <c r="E35">
        <v>1000000</v>
      </c>
      <c r="F35" t="s">
        <v>191</v>
      </c>
      <c r="G35">
        <v>12345</v>
      </c>
      <c r="H35" t="s">
        <v>216</v>
      </c>
      <c r="I35">
        <v>1</v>
      </c>
      <c r="J35" t="s">
        <v>192</v>
      </c>
      <c r="K35">
        <v>1E-3</v>
      </c>
      <c r="L35" t="s">
        <v>3</v>
      </c>
      <c r="M35">
        <v>1</v>
      </c>
      <c r="N35" t="s">
        <v>2</v>
      </c>
      <c r="O35">
        <v>0</v>
      </c>
      <c r="P35" t="s">
        <v>17</v>
      </c>
      <c r="Q35">
        <v>16</v>
      </c>
      <c r="R35" t="s">
        <v>0</v>
      </c>
      <c r="S35">
        <v>28.1</v>
      </c>
      <c r="T35" t="s">
        <v>152</v>
      </c>
      <c r="U35">
        <v>1</v>
      </c>
      <c r="V35" t="s">
        <v>153</v>
      </c>
      <c r="W35">
        <v>5</v>
      </c>
      <c r="X35" t="s">
        <v>151</v>
      </c>
      <c r="Y35">
        <v>4521</v>
      </c>
      <c r="Z35" t="s">
        <v>1</v>
      </c>
      <c r="AA35" t="s">
        <v>240</v>
      </c>
      <c r="AB35" t="s">
        <v>4</v>
      </c>
      <c r="AC35">
        <v>1</v>
      </c>
      <c r="AD35" t="s">
        <v>5</v>
      </c>
      <c r="AE35">
        <v>0</v>
      </c>
    </row>
    <row r="36" spans="1:31" x14ac:dyDescent="0.25">
      <c r="A36" t="s">
        <v>100</v>
      </c>
      <c r="B36" t="s">
        <v>189</v>
      </c>
      <c r="C36">
        <v>1200</v>
      </c>
      <c r="D36" t="s">
        <v>190</v>
      </c>
      <c r="E36">
        <v>1000000</v>
      </c>
      <c r="F36" t="s">
        <v>191</v>
      </c>
      <c r="G36">
        <v>12345</v>
      </c>
      <c r="H36" t="s">
        <v>216</v>
      </c>
      <c r="I36">
        <v>1</v>
      </c>
      <c r="J36" t="s">
        <v>192</v>
      </c>
      <c r="K36">
        <v>1E-3</v>
      </c>
      <c r="L36" t="s">
        <v>3</v>
      </c>
      <c r="M36">
        <v>1</v>
      </c>
      <c r="N36" t="s">
        <v>2</v>
      </c>
      <c r="O36">
        <v>0</v>
      </c>
      <c r="P36" t="s">
        <v>17</v>
      </c>
      <c r="Q36">
        <v>12</v>
      </c>
      <c r="R36" t="s">
        <v>0</v>
      </c>
      <c r="S36">
        <v>15.6</v>
      </c>
      <c r="T36" t="s">
        <v>152</v>
      </c>
      <c r="U36">
        <v>1</v>
      </c>
      <c r="V36" t="s">
        <v>153</v>
      </c>
      <c r="W36">
        <v>4</v>
      </c>
      <c r="X36" t="s">
        <v>151</v>
      </c>
      <c r="Y36">
        <v>2574</v>
      </c>
      <c r="Z36" t="s">
        <v>1</v>
      </c>
      <c r="AA36" t="s">
        <v>177</v>
      </c>
      <c r="AB36" t="s">
        <v>4</v>
      </c>
      <c r="AC36">
        <v>1</v>
      </c>
      <c r="AD36" t="s">
        <v>5</v>
      </c>
      <c r="AE36">
        <v>0</v>
      </c>
    </row>
    <row r="37" spans="1:31" x14ac:dyDescent="0.25">
      <c r="A37" t="s">
        <v>110</v>
      </c>
      <c r="B37" t="s">
        <v>189</v>
      </c>
      <c r="C37">
        <v>1200</v>
      </c>
      <c r="D37" t="s">
        <v>190</v>
      </c>
      <c r="E37">
        <v>1000000</v>
      </c>
      <c r="F37" t="s">
        <v>191</v>
      </c>
      <c r="G37">
        <v>12345</v>
      </c>
      <c r="H37" t="s">
        <v>216</v>
      </c>
      <c r="I37">
        <v>1</v>
      </c>
      <c r="J37" t="s">
        <v>192</v>
      </c>
      <c r="K37">
        <v>1E-3</v>
      </c>
      <c r="L37" t="s">
        <v>3</v>
      </c>
      <c r="M37">
        <v>1</v>
      </c>
      <c r="N37" t="s">
        <v>2</v>
      </c>
      <c r="O37">
        <v>0</v>
      </c>
      <c r="P37" t="s">
        <v>17</v>
      </c>
      <c r="Q37">
        <v>14</v>
      </c>
      <c r="R37" t="s">
        <v>0</v>
      </c>
      <c r="S37">
        <v>25.8</v>
      </c>
      <c r="T37" t="s">
        <v>152</v>
      </c>
      <c r="U37">
        <v>1</v>
      </c>
      <c r="V37" t="s">
        <v>153</v>
      </c>
      <c r="W37">
        <v>5</v>
      </c>
      <c r="X37" t="s">
        <v>151</v>
      </c>
      <c r="Y37">
        <v>4133</v>
      </c>
      <c r="Z37" t="s">
        <v>1</v>
      </c>
      <c r="AA37" t="s">
        <v>167</v>
      </c>
      <c r="AB37" t="s">
        <v>4</v>
      </c>
      <c r="AC37">
        <v>1</v>
      </c>
      <c r="AD37" t="s">
        <v>5</v>
      </c>
      <c r="AE37">
        <v>0</v>
      </c>
    </row>
    <row r="38" spans="1:31" x14ac:dyDescent="0.25">
      <c r="A38" t="s">
        <v>26</v>
      </c>
      <c r="B38" t="s">
        <v>189</v>
      </c>
      <c r="C38">
        <v>1200</v>
      </c>
      <c r="D38" t="s">
        <v>190</v>
      </c>
      <c r="E38">
        <v>1000000</v>
      </c>
      <c r="F38" t="s">
        <v>191</v>
      </c>
      <c r="G38">
        <v>12345</v>
      </c>
      <c r="H38" t="s">
        <v>216</v>
      </c>
      <c r="I38">
        <v>1</v>
      </c>
      <c r="J38" t="s">
        <v>192</v>
      </c>
      <c r="K38">
        <v>1E-3</v>
      </c>
      <c r="L38" t="s">
        <v>3</v>
      </c>
      <c r="M38">
        <v>0.99999939999999998</v>
      </c>
      <c r="N38" t="s">
        <v>2</v>
      </c>
      <c r="O38">
        <v>1.8990000000000001E-3</v>
      </c>
      <c r="P38" t="s">
        <v>17</v>
      </c>
      <c r="Q38">
        <v>17</v>
      </c>
      <c r="R38" t="s">
        <v>0</v>
      </c>
      <c r="S38">
        <v>1200.0999999999999</v>
      </c>
      <c r="T38" t="s">
        <v>152</v>
      </c>
      <c r="U38">
        <v>86</v>
      </c>
      <c r="V38" t="s">
        <v>153</v>
      </c>
      <c r="W38">
        <v>347</v>
      </c>
      <c r="X38" t="s">
        <v>151</v>
      </c>
      <c r="Y38">
        <v>341470</v>
      </c>
      <c r="Z38" t="s">
        <v>1</v>
      </c>
      <c r="AA38" t="s">
        <v>279</v>
      </c>
      <c r="AB38" t="s">
        <v>4</v>
      </c>
      <c r="AC38">
        <v>0.99999899999999997</v>
      </c>
      <c r="AD38" t="s">
        <v>5</v>
      </c>
      <c r="AE38">
        <v>2.6733999999999998E-3</v>
      </c>
    </row>
    <row r="39" spans="1:31" x14ac:dyDescent="0.25">
      <c r="A39" t="s">
        <v>36</v>
      </c>
      <c r="B39" t="s">
        <v>189</v>
      </c>
      <c r="C39">
        <v>1200</v>
      </c>
      <c r="D39" t="s">
        <v>190</v>
      </c>
      <c r="E39">
        <v>1000000</v>
      </c>
      <c r="F39" t="s">
        <v>191</v>
      </c>
      <c r="G39">
        <v>12345</v>
      </c>
      <c r="H39" t="s">
        <v>216</v>
      </c>
      <c r="I39">
        <v>1</v>
      </c>
      <c r="J39" t="s">
        <v>192</v>
      </c>
      <c r="K39">
        <v>1E-3</v>
      </c>
      <c r="L39" t="s">
        <v>3</v>
      </c>
      <c r="M39">
        <v>1</v>
      </c>
      <c r="N39" t="s">
        <v>2</v>
      </c>
      <c r="O39">
        <v>0</v>
      </c>
      <c r="P39" t="s">
        <v>17</v>
      </c>
      <c r="Q39">
        <v>6</v>
      </c>
      <c r="R39" t="s">
        <v>0</v>
      </c>
      <c r="S39">
        <v>2.6</v>
      </c>
      <c r="T39" t="s">
        <v>152</v>
      </c>
      <c r="U39">
        <v>1</v>
      </c>
      <c r="V39" t="s">
        <v>153</v>
      </c>
      <c r="W39">
        <v>2</v>
      </c>
      <c r="X39" t="s">
        <v>151</v>
      </c>
      <c r="Y39">
        <v>540</v>
      </c>
      <c r="Z39" t="s">
        <v>1</v>
      </c>
      <c r="AA39" t="s">
        <v>157</v>
      </c>
      <c r="AB39" t="s">
        <v>4</v>
      </c>
      <c r="AC39">
        <v>1</v>
      </c>
      <c r="AD39" t="s">
        <v>5</v>
      </c>
      <c r="AE39">
        <v>0</v>
      </c>
    </row>
    <row r="40" spans="1:31" x14ac:dyDescent="0.25">
      <c r="A40" t="s">
        <v>46</v>
      </c>
      <c r="B40" t="s">
        <v>189</v>
      </c>
      <c r="C40">
        <v>1200</v>
      </c>
      <c r="D40" t="s">
        <v>190</v>
      </c>
      <c r="E40">
        <v>1000000</v>
      </c>
      <c r="F40" t="s">
        <v>191</v>
      </c>
      <c r="G40">
        <v>12345</v>
      </c>
      <c r="H40" t="s">
        <v>216</v>
      </c>
      <c r="I40">
        <v>1</v>
      </c>
      <c r="J40" t="s">
        <v>192</v>
      </c>
      <c r="K40">
        <v>1E-3</v>
      </c>
      <c r="L40" t="s">
        <v>3</v>
      </c>
      <c r="M40">
        <v>1</v>
      </c>
      <c r="N40" t="s">
        <v>2</v>
      </c>
      <c r="O40">
        <v>0</v>
      </c>
      <c r="P40" t="s">
        <v>17</v>
      </c>
      <c r="Q40">
        <v>8</v>
      </c>
      <c r="R40" t="s">
        <v>0</v>
      </c>
      <c r="S40">
        <v>5.9</v>
      </c>
      <c r="T40" t="s">
        <v>152</v>
      </c>
      <c r="U40">
        <v>1</v>
      </c>
      <c r="V40" t="s">
        <v>153</v>
      </c>
      <c r="W40">
        <v>3</v>
      </c>
      <c r="X40" t="s">
        <v>151</v>
      </c>
      <c r="Y40">
        <v>1137</v>
      </c>
      <c r="Z40" t="s">
        <v>1</v>
      </c>
      <c r="AA40" t="s">
        <v>202</v>
      </c>
      <c r="AB40" t="s">
        <v>4</v>
      </c>
      <c r="AC40">
        <v>1</v>
      </c>
      <c r="AD40" t="s">
        <v>5</v>
      </c>
      <c r="AE40">
        <v>0</v>
      </c>
    </row>
    <row r="41" spans="1:31" x14ac:dyDescent="0.25">
      <c r="A41" t="s">
        <v>25</v>
      </c>
      <c r="B41" t="s">
        <v>189</v>
      </c>
      <c r="C41">
        <v>1200</v>
      </c>
      <c r="D41" t="s">
        <v>190</v>
      </c>
      <c r="E41">
        <v>1000000</v>
      </c>
      <c r="F41" t="s">
        <v>191</v>
      </c>
      <c r="G41">
        <v>12345</v>
      </c>
      <c r="H41" t="s">
        <v>216</v>
      </c>
      <c r="I41">
        <v>1</v>
      </c>
      <c r="J41" t="s">
        <v>192</v>
      </c>
      <c r="K41">
        <v>1E-3</v>
      </c>
      <c r="L41" t="s">
        <v>3</v>
      </c>
      <c r="M41">
        <v>1</v>
      </c>
      <c r="N41" t="s">
        <v>2</v>
      </c>
      <c r="O41">
        <v>0</v>
      </c>
      <c r="P41" t="s">
        <v>17</v>
      </c>
      <c r="Q41">
        <v>13</v>
      </c>
      <c r="R41" t="s">
        <v>0</v>
      </c>
      <c r="S41">
        <v>9.1999999999999993</v>
      </c>
      <c r="T41" t="s">
        <v>152</v>
      </c>
      <c r="U41">
        <v>1</v>
      </c>
      <c r="V41" t="s">
        <v>153</v>
      </c>
      <c r="W41">
        <v>8</v>
      </c>
      <c r="X41" t="s">
        <v>151</v>
      </c>
      <c r="Y41">
        <v>4960</v>
      </c>
      <c r="Z41" t="s">
        <v>1</v>
      </c>
      <c r="AA41" t="s">
        <v>217</v>
      </c>
      <c r="AB41" t="s">
        <v>4</v>
      </c>
      <c r="AC41">
        <v>1</v>
      </c>
      <c r="AD41" t="s">
        <v>5</v>
      </c>
      <c r="AE41">
        <v>0</v>
      </c>
    </row>
    <row r="42" spans="1:31" x14ac:dyDescent="0.25">
      <c r="A42" t="s">
        <v>35</v>
      </c>
      <c r="B42" t="s">
        <v>189</v>
      </c>
      <c r="C42">
        <v>1200</v>
      </c>
      <c r="D42" t="s">
        <v>190</v>
      </c>
      <c r="E42">
        <v>1000000</v>
      </c>
      <c r="F42" t="s">
        <v>191</v>
      </c>
      <c r="G42">
        <v>12345</v>
      </c>
      <c r="H42" t="s">
        <v>216</v>
      </c>
      <c r="I42">
        <v>1</v>
      </c>
      <c r="J42" t="s">
        <v>192</v>
      </c>
      <c r="K42">
        <v>1E-3</v>
      </c>
      <c r="L42" t="s">
        <v>3</v>
      </c>
      <c r="M42">
        <v>1</v>
      </c>
      <c r="N42" t="s">
        <v>2</v>
      </c>
      <c r="O42">
        <v>0</v>
      </c>
      <c r="P42" t="s">
        <v>17</v>
      </c>
      <c r="Q42">
        <v>8</v>
      </c>
      <c r="R42" t="s">
        <v>0</v>
      </c>
      <c r="S42">
        <v>3.8</v>
      </c>
      <c r="T42" t="s">
        <v>152</v>
      </c>
      <c r="U42">
        <v>1</v>
      </c>
      <c r="V42" t="s">
        <v>153</v>
      </c>
      <c r="W42">
        <v>2</v>
      </c>
      <c r="X42" t="s">
        <v>151</v>
      </c>
      <c r="Y42">
        <v>730</v>
      </c>
      <c r="Z42" t="s">
        <v>1</v>
      </c>
      <c r="AA42" t="s">
        <v>155</v>
      </c>
      <c r="AB42" t="s">
        <v>4</v>
      </c>
      <c r="AC42">
        <v>1</v>
      </c>
      <c r="AD42" t="s">
        <v>5</v>
      </c>
      <c r="AE42">
        <v>0</v>
      </c>
    </row>
    <row r="43" spans="1:31" x14ac:dyDescent="0.25">
      <c r="A43" t="s">
        <v>22</v>
      </c>
      <c r="B43" t="s">
        <v>189</v>
      </c>
      <c r="C43">
        <v>1200</v>
      </c>
      <c r="D43" t="s">
        <v>190</v>
      </c>
      <c r="E43">
        <v>1000000</v>
      </c>
      <c r="F43" t="s">
        <v>191</v>
      </c>
      <c r="G43">
        <v>12345</v>
      </c>
      <c r="H43" t="s">
        <v>216</v>
      </c>
      <c r="I43">
        <v>1</v>
      </c>
      <c r="J43" t="s">
        <v>192</v>
      </c>
      <c r="K43">
        <v>1E-3</v>
      </c>
      <c r="L43" t="s">
        <v>3</v>
      </c>
      <c r="M43">
        <v>0.99999899999999997</v>
      </c>
      <c r="N43" t="s">
        <v>2</v>
      </c>
      <c r="O43">
        <v>2.1359999999999999E-3</v>
      </c>
      <c r="P43" t="s">
        <v>17</v>
      </c>
      <c r="Q43">
        <v>13</v>
      </c>
      <c r="R43" t="s">
        <v>0</v>
      </c>
      <c r="S43">
        <v>1200.0999999999999</v>
      </c>
      <c r="T43" t="s">
        <v>152</v>
      </c>
      <c r="U43">
        <v>111</v>
      </c>
      <c r="V43" t="s">
        <v>153</v>
      </c>
      <c r="W43">
        <v>443</v>
      </c>
      <c r="X43" t="s">
        <v>151</v>
      </c>
      <c r="Y43">
        <v>378696</v>
      </c>
      <c r="Z43" t="s">
        <v>1</v>
      </c>
      <c r="AA43" t="s">
        <v>280</v>
      </c>
      <c r="AB43" t="s">
        <v>4</v>
      </c>
      <c r="AC43">
        <v>0.99997630000000004</v>
      </c>
      <c r="AD43" t="s">
        <v>5</v>
      </c>
      <c r="AE43">
        <v>1.09348E-2</v>
      </c>
    </row>
    <row r="44" spans="1:31" x14ac:dyDescent="0.25">
      <c r="A44" t="s">
        <v>120</v>
      </c>
      <c r="B44" t="s">
        <v>189</v>
      </c>
      <c r="C44">
        <v>1200</v>
      </c>
      <c r="D44" t="s">
        <v>190</v>
      </c>
      <c r="E44">
        <v>1000000</v>
      </c>
      <c r="F44" t="s">
        <v>191</v>
      </c>
      <c r="G44">
        <v>12345</v>
      </c>
      <c r="H44" t="s">
        <v>216</v>
      </c>
      <c r="I44">
        <v>1</v>
      </c>
      <c r="J44" t="s">
        <v>192</v>
      </c>
      <c r="K44">
        <v>1E-3</v>
      </c>
      <c r="L44" t="s">
        <v>3</v>
      </c>
      <c r="M44">
        <v>0.99991830000000004</v>
      </c>
      <c r="N44" t="s">
        <v>2</v>
      </c>
      <c r="O44">
        <v>2.8616000000000002E-3</v>
      </c>
      <c r="P44" t="s">
        <v>17</v>
      </c>
      <c r="Q44">
        <v>25</v>
      </c>
      <c r="R44" t="s">
        <v>0</v>
      </c>
      <c r="S44">
        <v>1201.9000000000001</v>
      </c>
      <c r="T44" t="s">
        <v>152</v>
      </c>
      <c r="U44">
        <v>11</v>
      </c>
      <c r="V44" t="s">
        <v>153</v>
      </c>
      <c r="W44">
        <v>65</v>
      </c>
      <c r="X44" t="s">
        <v>151</v>
      </c>
      <c r="Y44">
        <v>144144</v>
      </c>
      <c r="Z44" t="s">
        <v>1</v>
      </c>
      <c r="AA44" t="s">
        <v>281</v>
      </c>
      <c r="AB44" t="s">
        <v>4</v>
      </c>
      <c r="AC44">
        <v>0.99991890000000005</v>
      </c>
      <c r="AD44" t="s">
        <v>5</v>
      </c>
      <c r="AE44">
        <v>2.8586000000000002E-3</v>
      </c>
    </row>
    <row r="45" spans="1:31" x14ac:dyDescent="0.25">
      <c r="A45" t="s">
        <v>56</v>
      </c>
      <c r="B45" t="s">
        <v>189</v>
      </c>
      <c r="C45">
        <v>1200</v>
      </c>
      <c r="D45" t="s">
        <v>190</v>
      </c>
      <c r="E45">
        <v>1000000</v>
      </c>
      <c r="F45" t="s">
        <v>191</v>
      </c>
      <c r="G45">
        <v>12345</v>
      </c>
      <c r="H45" t="s">
        <v>216</v>
      </c>
      <c r="I45">
        <v>1</v>
      </c>
      <c r="J45" t="s">
        <v>192</v>
      </c>
      <c r="K45">
        <v>1E-3</v>
      </c>
      <c r="L45" t="s">
        <v>3</v>
      </c>
      <c r="M45">
        <v>0.99999769999999999</v>
      </c>
      <c r="N45" t="s">
        <v>2</v>
      </c>
      <c r="O45">
        <v>3.1668E-3</v>
      </c>
      <c r="P45" t="s">
        <v>17</v>
      </c>
      <c r="Q45">
        <v>21</v>
      </c>
      <c r="R45" t="s">
        <v>0</v>
      </c>
      <c r="S45">
        <v>1201.0999999999999</v>
      </c>
      <c r="T45" t="s">
        <v>152</v>
      </c>
      <c r="U45">
        <v>18</v>
      </c>
      <c r="V45" t="s">
        <v>153</v>
      </c>
      <c r="W45">
        <v>88</v>
      </c>
      <c r="X45" t="s">
        <v>151</v>
      </c>
      <c r="Y45">
        <v>128472</v>
      </c>
      <c r="Z45" t="s">
        <v>1</v>
      </c>
      <c r="AA45" t="s">
        <v>282</v>
      </c>
      <c r="AB45" t="s">
        <v>4</v>
      </c>
      <c r="AC45">
        <v>0.99999760000000004</v>
      </c>
      <c r="AD45" t="s">
        <v>5</v>
      </c>
      <c r="AE45">
        <v>3.2414000000000002E-3</v>
      </c>
    </row>
    <row r="46" spans="1:31" x14ac:dyDescent="0.25">
      <c r="A46" t="s">
        <v>66</v>
      </c>
      <c r="B46" t="s">
        <v>189</v>
      </c>
      <c r="C46">
        <v>1200</v>
      </c>
      <c r="D46" t="s">
        <v>190</v>
      </c>
      <c r="E46">
        <v>1000000</v>
      </c>
      <c r="F46" t="s">
        <v>191</v>
      </c>
      <c r="G46">
        <v>12345</v>
      </c>
      <c r="H46" t="s">
        <v>216</v>
      </c>
      <c r="I46">
        <v>1</v>
      </c>
      <c r="J46" t="s">
        <v>192</v>
      </c>
      <c r="K46">
        <v>1E-3</v>
      </c>
      <c r="L46" t="s">
        <v>3</v>
      </c>
      <c r="M46">
        <v>1</v>
      </c>
      <c r="N46" t="s">
        <v>2</v>
      </c>
      <c r="O46">
        <v>0</v>
      </c>
      <c r="P46" t="s">
        <v>17</v>
      </c>
      <c r="Q46">
        <v>10</v>
      </c>
      <c r="R46" t="s">
        <v>0</v>
      </c>
      <c r="S46">
        <v>8.4</v>
      </c>
      <c r="T46" t="s">
        <v>152</v>
      </c>
      <c r="U46">
        <v>1</v>
      </c>
      <c r="V46" t="s">
        <v>153</v>
      </c>
      <c r="W46">
        <v>3</v>
      </c>
      <c r="X46" t="s">
        <v>151</v>
      </c>
      <c r="Y46">
        <v>1492</v>
      </c>
      <c r="Z46" t="s">
        <v>1</v>
      </c>
      <c r="AA46" t="s">
        <v>161</v>
      </c>
      <c r="AB46" t="s">
        <v>4</v>
      </c>
      <c r="AC46">
        <v>1</v>
      </c>
      <c r="AD46" t="s">
        <v>5</v>
      </c>
      <c r="AE46">
        <v>0</v>
      </c>
    </row>
    <row r="47" spans="1:31" x14ac:dyDescent="0.25">
      <c r="A47" t="s">
        <v>76</v>
      </c>
      <c r="B47" t="s">
        <v>189</v>
      </c>
      <c r="C47">
        <v>1200</v>
      </c>
      <c r="D47" t="s">
        <v>190</v>
      </c>
      <c r="E47">
        <v>1000000</v>
      </c>
      <c r="F47" t="s">
        <v>191</v>
      </c>
      <c r="G47">
        <v>12345</v>
      </c>
      <c r="H47" t="s">
        <v>216</v>
      </c>
      <c r="I47">
        <v>1</v>
      </c>
      <c r="J47" t="s">
        <v>192</v>
      </c>
      <c r="K47">
        <v>1E-3</v>
      </c>
      <c r="L47" t="s">
        <v>3</v>
      </c>
      <c r="M47">
        <v>1</v>
      </c>
      <c r="N47" t="s">
        <v>2</v>
      </c>
      <c r="O47">
        <v>0</v>
      </c>
      <c r="P47" t="s">
        <v>17</v>
      </c>
      <c r="Q47">
        <v>10</v>
      </c>
      <c r="R47" t="s">
        <v>0</v>
      </c>
      <c r="S47">
        <v>8.3000000000000007</v>
      </c>
      <c r="T47" t="s">
        <v>152</v>
      </c>
      <c r="U47">
        <v>1</v>
      </c>
      <c r="V47" t="s">
        <v>153</v>
      </c>
      <c r="W47">
        <v>3</v>
      </c>
      <c r="X47" t="s">
        <v>151</v>
      </c>
      <c r="Y47">
        <v>1486</v>
      </c>
      <c r="Z47" t="s">
        <v>1</v>
      </c>
      <c r="AA47" t="s">
        <v>208</v>
      </c>
      <c r="AB47" t="s">
        <v>4</v>
      </c>
      <c r="AC47">
        <v>1</v>
      </c>
      <c r="AD47" t="s">
        <v>5</v>
      </c>
      <c r="AE47">
        <v>0</v>
      </c>
    </row>
    <row r="48" spans="1:31" x14ac:dyDescent="0.25">
      <c r="A48" t="s">
        <v>45</v>
      </c>
      <c r="B48" t="s">
        <v>189</v>
      </c>
      <c r="C48">
        <v>1200</v>
      </c>
      <c r="D48" t="s">
        <v>190</v>
      </c>
      <c r="E48">
        <v>1000000</v>
      </c>
      <c r="F48" t="s">
        <v>191</v>
      </c>
      <c r="G48">
        <v>12345</v>
      </c>
      <c r="H48" t="s">
        <v>216</v>
      </c>
      <c r="I48">
        <v>1</v>
      </c>
      <c r="J48" t="s">
        <v>192</v>
      </c>
      <c r="K48">
        <v>1E-3</v>
      </c>
      <c r="L48" t="s">
        <v>3</v>
      </c>
      <c r="M48">
        <v>0.9999808</v>
      </c>
      <c r="N48" t="s">
        <v>2</v>
      </c>
      <c r="O48">
        <v>1.2792999999999999E-3</v>
      </c>
      <c r="P48" t="s">
        <v>17</v>
      </c>
      <c r="Q48">
        <v>11</v>
      </c>
      <c r="R48" t="s">
        <v>0</v>
      </c>
      <c r="S48">
        <v>1202.8</v>
      </c>
      <c r="T48" t="s">
        <v>152</v>
      </c>
      <c r="U48">
        <v>35</v>
      </c>
      <c r="V48" t="s">
        <v>153</v>
      </c>
      <c r="W48">
        <v>108</v>
      </c>
      <c r="X48" t="s">
        <v>151</v>
      </c>
      <c r="Y48">
        <v>91134</v>
      </c>
      <c r="Z48" t="s">
        <v>1</v>
      </c>
      <c r="AA48" t="e" cm="1">
        <f t="array" ref="AA48">-0.2980764594809+(1.2984066390254*EXP(((0.7610868541606*v0)*V1)))</f>
        <v>#NAME?</v>
      </c>
      <c r="AB48" t="s">
        <v>4</v>
      </c>
      <c r="AC48">
        <v>0.99998220000000004</v>
      </c>
      <c r="AD48" t="s">
        <v>5</v>
      </c>
      <c r="AE48">
        <v>1.2116E-3</v>
      </c>
    </row>
    <row r="49" spans="1:31" x14ac:dyDescent="0.25">
      <c r="A49" t="s">
        <v>32</v>
      </c>
      <c r="B49" t="s">
        <v>189</v>
      </c>
      <c r="C49">
        <v>1200</v>
      </c>
      <c r="D49" t="s">
        <v>190</v>
      </c>
      <c r="E49">
        <v>1000000</v>
      </c>
      <c r="F49" t="s">
        <v>191</v>
      </c>
      <c r="G49">
        <v>12345</v>
      </c>
      <c r="H49" t="s">
        <v>216</v>
      </c>
      <c r="I49">
        <v>1</v>
      </c>
      <c r="J49" t="s">
        <v>192</v>
      </c>
      <c r="K49">
        <v>1E-3</v>
      </c>
      <c r="L49" t="s">
        <v>3</v>
      </c>
      <c r="M49">
        <v>0.99994369999999999</v>
      </c>
      <c r="N49" t="s">
        <v>2</v>
      </c>
      <c r="O49">
        <v>5.2570000000000004E-4</v>
      </c>
      <c r="P49" t="s">
        <v>17</v>
      </c>
      <c r="Q49">
        <v>11</v>
      </c>
      <c r="R49" t="s">
        <v>0</v>
      </c>
      <c r="S49">
        <v>1204.7</v>
      </c>
      <c r="T49" t="s">
        <v>152</v>
      </c>
      <c r="U49">
        <v>43</v>
      </c>
      <c r="V49" t="s">
        <v>153</v>
      </c>
      <c r="W49">
        <v>100</v>
      </c>
      <c r="X49" t="s">
        <v>151</v>
      </c>
      <c r="Y49">
        <v>54934</v>
      </c>
      <c r="Z49" t="s">
        <v>1</v>
      </c>
      <c r="AA49" t="s">
        <v>199</v>
      </c>
      <c r="AB49" t="s">
        <v>4</v>
      </c>
      <c r="AC49">
        <v>0.99994249999999996</v>
      </c>
      <c r="AD49" t="s">
        <v>5</v>
      </c>
      <c r="AE49">
        <v>5.3030000000000004E-4</v>
      </c>
    </row>
    <row r="50" spans="1:31" x14ac:dyDescent="0.25">
      <c r="A50" t="s">
        <v>42</v>
      </c>
      <c r="B50" t="s">
        <v>189</v>
      </c>
      <c r="C50">
        <v>1200</v>
      </c>
      <c r="D50" t="s">
        <v>190</v>
      </c>
      <c r="E50">
        <v>1000000</v>
      </c>
      <c r="F50" t="s">
        <v>191</v>
      </c>
      <c r="G50">
        <v>12345</v>
      </c>
      <c r="H50" t="s">
        <v>216</v>
      </c>
      <c r="I50">
        <v>1</v>
      </c>
      <c r="J50" t="s">
        <v>192</v>
      </c>
      <c r="K50">
        <v>1E-3</v>
      </c>
      <c r="L50" t="s">
        <v>3</v>
      </c>
      <c r="M50">
        <v>1</v>
      </c>
      <c r="N50" t="s">
        <v>2</v>
      </c>
      <c r="O50">
        <v>0</v>
      </c>
      <c r="P50" t="s">
        <v>17</v>
      </c>
      <c r="Q50">
        <v>8</v>
      </c>
      <c r="R50" t="s">
        <v>0</v>
      </c>
      <c r="S50">
        <v>5.6</v>
      </c>
      <c r="T50" t="s">
        <v>152</v>
      </c>
      <c r="U50">
        <v>1</v>
      </c>
      <c r="V50" t="s">
        <v>153</v>
      </c>
      <c r="W50">
        <v>3</v>
      </c>
      <c r="X50" t="s">
        <v>151</v>
      </c>
      <c r="Y50">
        <v>1036</v>
      </c>
      <c r="Z50" t="s">
        <v>1</v>
      </c>
      <c r="AA50" t="s">
        <v>205</v>
      </c>
      <c r="AB50" t="s">
        <v>4</v>
      </c>
      <c r="AC50">
        <v>1</v>
      </c>
      <c r="AD50" t="s">
        <v>5</v>
      </c>
      <c r="AE50">
        <v>0</v>
      </c>
    </row>
    <row r="51" spans="1:31" x14ac:dyDescent="0.25">
      <c r="A51" t="s">
        <v>52</v>
      </c>
      <c r="B51" t="s">
        <v>189</v>
      </c>
      <c r="C51">
        <v>1200</v>
      </c>
      <c r="D51" t="s">
        <v>190</v>
      </c>
      <c r="E51">
        <v>1000000</v>
      </c>
      <c r="F51" t="s">
        <v>191</v>
      </c>
      <c r="G51">
        <v>12345</v>
      </c>
      <c r="H51" t="s">
        <v>216</v>
      </c>
      <c r="I51">
        <v>1</v>
      </c>
      <c r="J51" t="s">
        <v>192</v>
      </c>
      <c r="K51">
        <v>1E-3</v>
      </c>
      <c r="L51" t="s">
        <v>3</v>
      </c>
      <c r="M51">
        <v>1</v>
      </c>
      <c r="N51" t="s">
        <v>2</v>
      </c>
      <c r="O51">
        <v>0</v>
      </c>
      <c r="P51" t="s">
        <v>17</v>
      </c>
      <c r="Q51">
        <v>18</v>
      </c>
      <c r="R51" t="s">
        <v>0</v>
      </c>
      <c r="S51">
        <v>26.2</v>
      </c>
      <c r="T51" t="s">
        <v>152</v>
      </c>
      <c r="U51">
        <v>1</v>
      </c>
      <c r="V51" t="s">
        <v>153</v>
      </c>
      <c r="W51">
        <v>5</v>
      </c>
      <c r="X51" t="s">
        <v>151</v>
      </c>
      <c r="Y51">
        <v>3750</v>
      </c>
      <c r="Z51" t="s">
        <v>1</v>
      </c>
      <c r="AA51" t="s">
        <v>235</v>
      </c>
      <c r="AB51" t="s">
        <v>4</v>
      </c>
      <c r="AC51">
        <v>1</v>
      </c>
      <c r="AD51" t="s">
        <v>5</v>
      </c>
      <c r="AE51">
        <v>0</v>
      </c>
    </row>
    <row r="52" spans="1:31" x14ac:dyDescent="0.25">
      <c r="A52" t="s">
        <v>62</v>
      </c>
      <c r="B52" t="s">
        <v>189</v>
      </c>
      <c r="C52">
        <v>1200</v>
      </c>
      <c r="D52" t="s">
        <v>190</v>
      </c>
      <c r="E52">
        <v>1000000</v>
      </c>
      <c r="F52" t="s">
        <v>191</v>
      </c>
      <c r="G52">
        <v>12345</v>
      </c>
      <c r="H52" t="s">
        <v>216</v>
      </c>
      <c r="I52">
        <v>1</v>
      </c>
      <c r="J52" t="s">
        <v>192</v>
      </c>
      <c r="K52">
        <v>1E-3</v>
      </c>
      <c r="L52" t="s">
        <v>3</v>
      </c>
      <c r="M52">
        <v>1</v>
      </c>
      <c r="N52" t="s">
        <v>2</v>
      </c>
      <c r="O52">
        <v>0</v>
      </c>
      <c r="P52" t="s">
        <v>17</v>
      </c>
      <c r="Q52">
        <v>13</v>
      </c>
      <c r="R52" t="s">
        <v>0</v>
      </c>
      <c r="S52">
        <v>18.399999999999999</v>
      </c>
      <c r="T52" t="s">
        <v>152</v>
      </c>
      <c r="U52">
        <v>1</v>
      </c>
      <c r="V52" t="s">
        <v>153</v>
      </c>
      <c r="W52">
        <v>5</v>
      </c>
      <c r="X52" t="s">
        <v>151</v>
      </c>
      <c r="Y52">
        <v>3849</v>
      </c>
      <c r="Z52" t="s">
        <v>1</v>
      </c>
      <c r="AA52" t="s">
        <v>237</v>
      </c>
      <c r="AB52" t="s">
        <v>4</v>
      </c>
      <c r="AC52">
        <v>1</v>
      </c>
      <c r="AD52" t="s">
        <v>5</v>
      </c>
      <c r="AE52">
        <v>0</v>
      </c>
    </row>
    <row r="53" spans="1:31" x14ac:dyDescent="0.25">
      <c r="A53" t="s">
        <v>72</v>
      </c>
      <c r="B53" t="s">
        <v>189</v>
      </c>
      <c r="C53">
        <v>1200</v>
      </c>
      <c r="D53" t="s">
        <v>190</v>
      </c>
      <c r="E53">
        <v>1000000</v>
      </c>
      <c r="F53" t="s">
        <v>191</v>
      </c>
      <c r="G53">
        <v>12345</v>
      </c>
      <c r="H53" t="s">
        <v>216</v>
      </c>
      <c r="I53">
        <v>1</v>
      </c>
      <c r="J53" t="s">
        <v>192</v>
      </c>
      <c r="K53">
        <v>1E-3</v>
      </c>
      <c r="L53" t="s">
        <v>3</v>
      </c>
      <c r="M53">
        <v>1</v>
      </c>
      <c r="N53" t="s">
        <v>2</v>
      </c>
      <c r="O53">
        <v>0</v>
      </c>
      <c r="P53" t="s">
        <v>17</v>
      </c>
      <c r="Q53">
        <v>8</v>
      </c>
      <c r="R53" t="s">
        <v>0</v>
      </c>
      <c r="S53">
        <v>6.4</v>
      </c>
      <c r="T53" t="s">
        <v>152</v>
      </c>
      <c r="U53">
        <v>1</v>
      </c>
      <c r="V53" t="s">
        <v>153</v>
      </c>
      <c r="W53">
        <v>3</v>
      </c>
      <c r="X53" t="s">
        <v>151</v>
      </c>
      <c r="Y53">
        <v>1184</v>
      </c>
      <c r="Z53" t="s">
        <v>1</v>
      </c>
      <c r="AA53" t="s">
        <v>207</v>
      </c>
      <c r="AB53" t="s">
        <v>4</v>
      </c>
      <c r="AC53">
        <v>1</v>
      </c>
      <c r="AD53" t="s">
        <v>5</v>
      </c>
      <c r="AE53">
        <v>0</v>
      </c>
    </row>
    <row r="54" spans="1:31" x14ac:dyDescent="0.25">
      <c r="A54" t="s">
        <v>130</v>
      </c>
      <c r="B54" t="s">
        <v>189</v>
      </c>
      <c r="C54">
        <v>1200</v>
      </c>
      <c r="D54" t="s">
        <v>190</v>
      </c>
      <c r="E54">
        <v>1000000</v>
      </c>
      <c r="F54" t="s">
        <v>191</v>
      </c>
      <c r="G54">
        <v>12345</v>
      </c>
      <c r="H54" t="s">
        <v>216</v>
      </c>
      <c r="I54">
        <v>1</v>
      </c>
      <c r="J54" t="s">
        <v>192</v>
      </c>
      <c r="K54">
        <v>1E-3</v>
      </c>
      <c r="L54" t="s">
        <v>3</v>
      </c>
      <c r="M54">
        <v>1</v>
      </c>
      <c r="N54" t="s">
        <v>2</v>
      </c>
      <c r="O54">
        <v>0</v>
      </c>
      <c r="P54" t="s">
        <v>17</v>
      </c>
      <c r="Q54">
        <v>17</v>
      </c>
      <c r="R54" t="s">
        <v>0</v>
      </c>
      <c r="S54">
        <v>850.9</v>
      </c>
      <c r="T54" t="s">
        <v>152</v>
      </c>
      <c r="U54">
        <v>2</v>
      </c>
      <c r="V54" t="s">
        <v>153</v>
      </c>
      <c r="W54">
        <v>27</v>
      </c>
      <c r="X54" t="s">
        <v>151</v>
      </c>
      <c r="Y54">
        <v>71963</v>
      </c>
      <c r="Z54" t="s">
        <v>1</v>
      </c>
      <c r="AA54" t="s">
        <v>283</v>
      </c>
      <c r="AB54" t="s">
        <v>4</v>
      </c>
      <c r="AC54">
        <v>1</v>
      </c>
      <c r="AD54" t="s">
        <v>5</v>
      </c>
      <c r="AE54">
        <v>0</v>
      </c>
    </row>
    <row r="55" spans="1:31" x14ac:dyDescent="0.25">
      <c r="A55" t="s">
        <v>18</v>
      </c>
      <c r="B55" t="s">
        <v>189</v>
      </c>
      <c r="C55">
        <v>1200</v>
      </c>
      <c r="D55" t="s">
        <v>190</v>
      </c>
      <c r="E55">
        <v>1000000</v>
      </c>
      <c r="F55" t="s">
        <v>191</v>
      </c>
      <c r="G55">
        <v>12345</v>
      </c>
      <c r="H55" t="s">
        <v>216</v>
      </c>
      <c r="I55">
        <v>1</v>
      </c>
      <c r="J55" t="s">
        <v>192</v>
      </c>
      <c r="K55">
        <v>1E-3</v>
      </c>
      <c r="L55" t="s">
        <v>3</v>
      </c>
      <c r="M55">
        <v>1</v>
      </c>
      <c r="N55" t="s">
        <v>2</v>
      </c>
      <c r="O55">
        <v>0</v>
      </c>
      <c r="P55" t="s">
        <v>17</v>
      </c>
      <c r="Q55">
        <v>4</v>
      </c>
      <c r="R55" t="s">
        <v>0</v>
      </c>
      <c r="S55">
        <v>0.3</v>
      </c>
      <c r="T55" t="s">
        <v>152</v>
      </c>
      <c r="U55">
        <v>1</v>
      </c>
      <c r="V55" t="s">
        <v>153</v>
      </c>
      <c r="W55">
        <v>2</v>
      </c>
      <c r="X55" t="s">
        <v>151</v>
      </c>
      <c r="Y55">
        <v>234</v>
      </c>
      <c r="Z55" t="s">
        <v>1</v>
      </c>
      <c r="AA55" t="s">
        <v>154</v>
      </c>
      <c r="AB55" t="s">
        <v>4</v>
      </c>
      <c r="AC55">
        <v>1</v>
      </c>
      <c r="AD55" t="s">
        <v>5</v>
      </c>
      <c r="AE55">
        <v>0</v>
      </c>
    </row>
    <row r="56" spans="1:31" x14ac:dyDescent="0.25">
      <c r="A56" t="s">
        <v>86</v>
      </c>
      <c r="B56" t="s">
        <v>189</v>
      </c>
      <c r="C56">
        <v>1200</v>
      </c>
      <c r="D56" t="s">
        <v>190</v>
      </c>
      <c r="E56">
        <v>1000000</v>
      </c>
      <c r="F56" t="s">
        <v>191</v>
      </c>
      <c r="G56">
        <v>12345</v>
      </c>
      <c r="H56" t="s">
        <v>216</v>
      </c>
      <c r="I56">
        <v>1</v>
      </c>
      <c r="J56" t="s">
        <v>192</v>
      </c>
      <c r="K56">
        <v>1E-3</v>
      </c>
      <c r="L56" t="s">
        <v>3</v>
      </c>
      <c r="M56">
        <v>0.95109460000000001</v>
      </c>
      <c r="N56" t="s">
        <v>2</v>
      </c>
      <c r="O56">
        <v>0.4072828</v>
      </c>
      <c r="P56" t="s">
        <v>17</v>
      </c>
      <c r="Q56">
        <v>10</v>
      </c>
      <c r="R56" t="s">
        <v>0</v>
      </c>
      <c r="S56">
        <v>1200.5</v>
      </c>
      <c r="T56" t="s">
        <v>152</v>
      </c>
      <c r="U56">
        <v>37</v>
      </c>
      <c r="V56" t="s">
        <v>153</v>
      </c>
      <c r="W56">
        <v>96</v>
      </c>
      <c r="X56" t="s">
        <v>151</v>
      </c>
      <c r="Y56">
        <v>72540</v>
      </c>
      <c r="Z56" t="s">
        <v>1</v>
      </c>
      <c r="AA56" t="s">
        <v>210</v>
      </c>
      <c r="AB56" t="s">
        <v>4</v>
      </c>
      <c r="AC56">
        <v>0.95010819999999996</v>
      </c>
      <c r="AD56" t="s">
        <v>5</v>
      </c>
      <c r="AE56">
        <v>0.41059109999999999</v>
      </c>
    </row>
    <row r="57" spans="1:31" x14ac:dyDescent="0.25">
      <c r="A57" t="s">
        <v>55</v>
      </c>
      <c r="B57" t="s">
        <v>189</v>
      </c>
      <c r="C57">
        <v>1200</v>
      </c>
      <c r="D57" t="s">
        <v>190</v>
      </c>
      <c r="E57">
        <v>1000000</v>
      </c>
      <c r="F57" t="s">
        <v>191</v>
      </c>
      <c r="G57">
        <v>12345</v>
      </c>
      <c r="H57" t="s">
        <v>216</v>
      </c>
      <c r="I57">
        <v>1</v>
      </c>
      <c r="J57" t="s">
        <v>192</v>
      </c>
      <c r="K57">
        <v>1E-3</v>
      </c>
      <c r="L57" t="s">
        <v>3</v>
      </c>
      <c r="M57">
        <v>0.9999787</v>
      </c>
      <c r="N57" t="s">
        <v>2</v>
      </c>
      <c r="O57">
        <v>9.7362999999999998E-3</v>
      </c>
      <c r="P57" t="s">
        <v>17</v>
      </c>
      <c r="Q57">
        <v>20</v>
      </c>
      <c r="R57" t="s">
        <v>0</v>
      </c>
      <c r="S57">
        <v>1202</v>
      </c>
      <c r="T57" t="s">
        <v>152</v>
      </c>
      <c r="U57">
        <v>18</v>
      </c>
      <c r="V57" t="s">
        <v>153</v>
      </c>
      <c r="W57">
        <v>93</v>
      </c>
      <c r="X57" t="s">
        <v>151</v>
      </c>
      <c r="Y57">
        <v>128016</v>
      </c>
      <c r="Z57" t="s">
        <v>1</v>
      </c>
      <c r="AA57" t="s">
        <v>284</v>
      </c>
      <c r="AB57" t="s">
        <v>4</v>
      </c>
      <c r="AC57">
        <v>0.999977</v>
      </c>
      <c r="AD57" t="s">
        <v>5</v>
      </c>
      <c r="AE57">
        <v>1.01502E-2</v>
      </c>
    </row>
    <row r="58" spans="1:31" x14ac:dyDescent="0.25">
      <c r="A58" t="s">
        <v>82</v>
      </c>
      <c r="B58" t="s">
        <v>189</v>
      </c>
      <c r="C58">
        <v>1200</v>
      </c>
      <c r="D58" t="s">
        <v>190</v>
      </c>
      <c r="E58">
        <v>1000000</v>
      </c>
      <c r="F58" t="s">
        <v>191</v>
      </c>
      <c r="G58">
        <v>12345</v>
      </c>
      <c r="H58" t="s">
        <v>216</v>
      </c>
      <c r="I58">
        <v>1</v>
      </c>
      <c r="J58" t="s">
        <v>192</v>
      </c>
      <c r="K58">
        <v>1E-3</v>
      </c>
      <c r="L58" t="s">
        <v>3</v>
      </c>
      <c r="M58">
        <v>1</v>
      </c>
      <c r="N58" t="s">
        <v>2</v>
      </c>
      <c r="O58">
        <v>1.26386E-2</v>
      </c>
      <c r="P58" t="s">
        <v>17</v>
      </c>
      <c r="Q58">
        <v>36</v>
      </c>
      <c r="R58" t="s">
        <v>0</v>
      </c>
      <c r="S58">
        <v>1200.0999999999999</v>
      </c>
      <c r="T58" t="s">
        <v>152</v>
      </c>
      <c r="U58">
        <v>7</v>
      </c>
      <c r="V58" t="s">
        <v>153</v>
      </c>
      <c r="W58">
        <v>50</v>
      </c>
      <c r="X58" t="s">
        <v>151</v>
      </c>
      <c r="Y58">
        <v>115516</v>
      </c>
      <c r="Z58" t="s">
        <v>1</v>
      </c>
      <c r="AA58" t="s">
        <v>285</v>
      </c>
      <c r="AB58" t="s">
        <v>4</v>
      </c>
      <c r="AC58">
        <v>1</v>
      </c>
      <c r="AD58" t="s">
        <v>5</v>
      </c>
      <c r="AE58">
        <v>1.22129E-2</v>
      </c>
    </row>
    <row r="59" spans="1:31" x14ac:dyDescent="0.25">
      <c r="A59" t="s">
        <v>140</v>
      </c>
      <c r="B59" t="s">
        <v>189</v>
      </c>
      <c r="C59">
        <v>1200</v>
      </c>
      <c r="D59" t="s">
        <v>190</v>
      </c>
      <c r="E59">
        <v>1000000</v>
      </c>
      <c r="F59" t="s">
        <v>191</v>
      </c>
      <c r="G59">
        <v>12345</v>
      </c>
      <c r="H59" t="s">
        <v>216</v>
      </c>
      <c r="I59">
        <v>1</v>
      </c>
      <c r="J59" t="s">
        <v>192</v>
      </c>
      <c r="K59">
        <v>1E-3</v>
      </c>
      <c r="L59" t="s">
        <v>3</v>
      </c>
      <c r="M59">
        <v>0.99795809999999996</v>
      </c>
      <c r="N59" t="s">
        <v>2</v>
      </c>
      <c r="O59">
        <v>1.2937521999999999</v>
      </c>
      <c r="P59" t="s">
        <v>17</v>
      </c>
      <c r="Q59">
        <v>75</v>
      </c>
      <c r="R59" t="s">
        <v>0</v>
      </c>
      <c r="S59">
        <v>1201</v>
      </c>
      <c r="T59" t="s">
        <v>152</v>
      </c>
      <c r="U59">
        <v>2</v>
      </c>
      <c r="V59" t="s">
        <v>153</v>
      </c>
      <c r="W59">
        <v>28</v>
      </c>
      <c r="X59" t="s">
        <v>151</v>
      </c>
      <c r="Y59">
        <v>88249</v>
      </c>
      <c r="Z59" t="s">
        <v>1</v>
      </c>
      <c r="AA59" t="e" cm="1">
        <f t="array" aca="1" ref="AA59" ca="1">-2.6794256185859+(0.5065178633187*v0)+(-0.4692799843173*V3)+((1.0275749870306*v0)*pow(V1,2))+((1.4845007114094*V3)*V4)+((1.0165455038022*V3)*V5)+((-0.1273201521765*V2)*V4)+(((0.0639632903766*pow(V3,2))*pow(V4,2))*LOG(V1))+(((-0.0650489773484*v0)*V3)*V4)+(((-0.1002367973574*V2)*V3)*V4)+((((-0.0654820281561*v0)*V1)*V3)*V4)</f>
        <v>#NAME?</v>
      </c>
      <c r="AB59" t="s">
        <v>4</v>
      </c>
      <c r="AC59">
        <v>0.99780449999999998</v>
      </c>
      <c r="AD59" t="s">
        <v>5</v>
      </c>
      <c r="AE59">
        <v>1.3267941000000001</v>
      </c>
    </row>
    <row r="60" spans="1:31" x14ac:dyDescent="0.25">
      <c r="A60" t="s">
        <v>21</v>
      </c>
      <c r="B60" t="s">
        <v>189</v>
      </c>
      <c r="C60">
        <v>1200</v>
      </c>
      <c r="D60" t="s">
        <v>190</v>
      </c>
      <c r="E60">
        <v>1000000</v>
      </c>
      <c r="F60" t="s">
        <v>191</v>
      </c>
      <c r="G60">
        <v>12345</v>
      </c>
      <c r="H60" t="s">
        <v>216</v>
      </c>
      <c r="I60">
        <v>1</v>
      </c>
      <c r="J60" t="s">
        <v>192</v>
      </c>
      <c r="K60">
        <v>1E-3</v>
      </c>
      <c r="L60" t="s">
        <v>3</v>
      </c>
      <c r="M60">
        <v>1</v>
      </c>
      <c r="N60" t="s">
        <v>2</v>
      </c>
      <c r="O60">
        <v>0</v>
      </c>
      <c r="P60" t="s">
        <v>17</v>
      </c>
      <c r="Q60">
        <v>14</v>
      </c>
      <c r="R60" t="s">
        <v>0</v>
      </c>
      <c r="S60">
        <v>40.4</v>
      </c>
      <c r="T60" t="s">
        <v>152</v>
      </c>
      <c r="U60">
        <v>3</v>
      </c>
      <c r="V60" t="s">
        <v>153</v>
      </c>
      <c r="W60">
        <v>18</v>
      </c>
      <c r="X60" t="s">
        <v>151</v>
      </c>
      <c r="Y60">
        <v>17938</v>
      </c>
      <c r="Z60" t="s">
        <v>1</v>
      </c>
      <c r="AA60" t="s">
        <v>183</v>
      </c>
      <c r="AB60" t="s">
        <v>4</v>
      </c>
      <c r="AC60">
        <v>1</v>
      </c>
      <c r="AD60" t="s">
        <v>5</v>
      </c>
      <c r="AE60">
        <v>0</v>
      </c>
    </row>
    <row r="61" spans="1:31" x14ac:dyDescent="0.25">
      <c r="A61" t="s">
        <v>28</v>
      </c>
      <c r="B61" t="s">
        <v>189</v>
      </c>
      <c r="C61">
        <v>1200</v>
      </c>
      <c r="D61" t="s">
        <v>190</v>
      </c>
      <c r="E61">
        <v>1000000</v>
      </c>
      <c r="F61" t="s">
        <v>191</v>
      </c>
      <c r="G61">
        <v>12345</v>
      </c>
      <c r="H61" t="s">
        <v>216</v>
      </c>
      <c r="I61">
        <v>1</v>
      </c>
      <c r="J61" t="s">
        <v>192</v>
      </c>
      <c r="K61">
        <v>1E-3</v>
      </c>
      <c r="L61" t="s">
        <v>3</v>
      </c>
      <c r="M61">
        <v>0.99993469999999995</v>
      </c>
      <c r="N61" t="s">
        <v>2</v>
      </c>
      <c r="O61">
        <v>1.24003E-2</v>
      </c>
      <c r="P61" t="s">
        <v>17</v>
      </c>
      <c r="Q61">
        <v>43</v>
      </c>
      <c r="R61" t="s">
        <v>0</v>
      </c>
      <c r="S61">
        <v>1200.5</v>
      </c>
      <c r="T61" t="s">
        <v>152</v>
      </c>
      <c r="U61">
        <v>24</v>
      </c>
      <c r="V61" t="s">
        <v>153</v>
      </c>
      <c r="W61">
        <v>138</v>
      </c>
      <c r="X61" t="s">
        <v>151</v>
      </c>
      <c r="Y61">
        <v>302778</v>
      </c>
      <c r="Z61" t="s">
        <v>1</v>
      </c>
      <c r="AA61" t="e" cm="1">
        <f t="array" aca="1" ref="AA61" ca="1">-3.8649756721408+(5.1551887715925*V1)+(-4.0851153650217*LOG(V1))+((0.0127570729185*v0)*V1)+((0.0163228904955*v0)*LOG(V1))+((-0.795044918942*V1)*pow((1+(0.6*v0)),-2))+((-1.6427160478052*V1)*LOG(V1))</f>
        <v>#VALUE!</v>
      </c>
      <c r="AB61" t="s">
        <v>4</v>
      </c>
      <c r="AC61">
        <v>0.99990579999999996</v>
      </c>
      <c r="AD61" t="s">
        <v>5</v>
      </c>
      <c r="AE61">
        <v>1.6077500000000002E-2</v>
      </c>
    </row>
    <row r="62" spans="1:31" x14ac:dyDescent="0.25">
      <c r="A62" t="s">
        <v>38</v>
      </c>
      <c r="B62" t="s">
        <v>189</v>
      </c>
      <c r="C62">
        <v>1200</v>
      </c>
      <c r="D62" t="s">
        <v>190</v>
      </c>
      <c r="E62">
        <v>1000000</v>
      </c>
      <c r="F62" t="s">
        <v>191</v>
      </c>
      <c r="G62">
        <v>12345</v>
      </c>
      <c r="H62" t="s">
        <v>216</v>
      </c>
      <c r="I62">
        <v>1</v>
      </c>
      <c r="J62" t="s">
        <v>192</v>
      </c>
      <c r="K62">
        <v>1E-3</v>
      </c>
      <c r="L62" t="s">
        <v>3</v>
      </c>
      <c r="M62">
        <v>1</v>
      </c>
      <c r="N62" t="s">
        <v>2</v>
      </c>
      <c r="O62">
        <v>0</v>
      </c>
      <c r="P62" t="s">
        <v>17</v>
      </c>
      <c r="Q62">
        <v>8</v>
      </c>
      <c r="R62" t="s">
        <v>0</v>
      </c>
      <c r="S62">
        <v>3.9</v>
      </c>
      <c r="T62" t="s">
        <v>152</v>
      </c>
      <c r="U62">
        <v>1</v>
      </c>
      <c r="V62" t="s">
        <v>153</v>
      </c>
      <c r="W62">
        <v>2</v>
      </c>
      <c r="X62" t="s">
        <v>151</v>
      </c>
      <c r="Y62">
        <v>730</v>
      </c>
      <c r="Z62" t="s">
        <v>1</v>
      </c>
      <c r="AA62" t="s">
        <v>155</v>
      </c>
      <c r="AB62" t="s">
        <v>4</v>
      </c>
      <c r="AC62">
        <v>1</v>
      </c>
      <c r="AD62" t="s">
        <v>5</v>
      </c>
      <c r="AE62">
        <v>0</v>
      </c>
    </row>
    <row r="63" spans="1:31" x14ac:dyDescent="0.25">
      <c r="A63" t="s">
        <v>96</v>
      </c>
      <c r="B63" t="s">
        <v>189</v>
      </c>
      <c r="C63">
        <v>1200</v>
      </c>
      <c r="D63" t="s">
        <v>190</v>
      </c>
      <c r="E63">
        <v>1000000</v>
      </c>
      <c r="F63" t="s">
        <v>191</v>
      </c>
      <c r="G63">
        <v>12345</v>
      </c>
      <c r="H63" t="s">
        <v>216</v>
      </c>
      <c r="I63">
        <v>1</v>
      </c>
      <c r="J63" t="s">
        <v>192</v>
      </c>
      <c r="K63">
        <v>1E-3</v>
      </c>
      <c r="L63" t="s">
        <v>3</v>
      </c>
      <c r="M63">
        <v>0.99995769999999995</v>
      </c>
      <c r="N63" t="s">
        <v>2</v>
      </c>
      <c r="O63">
        <v>3.3102399999999997E-2</v>
      </c>
      <c r="P63" t="s">
        <v>17</v>
      </c>
      <c r="Q63">
        <v>12</v>
      </c>
      <c r="R63" t="s">
        <v>0</v>
      </c>
      <c r="S63">
        <v>1202.8</v>
      </c>
      <c r="T63" t="s">
        <v>152</v>
      </c>
      <c r="U63">
        <v>29</v>
      </c>
      <c r="V63" t="s">
        <v>153</v>
      </c>
      <c r="W63">
        <v>106</v>
      </c>
      <c r="X63" t="s">
        <v>151</v>
      </c>
      <c r="Y63">
        <v>93135</v>
      </c>
      <c r="Z63" t="s">
        <v>1</v>
      </c>
      <c r="AA63" t="s">
        <v>286</v>
      </c>
      <c r="AB63" t="s">
        <v>4</v>
      </c>
      <c r="AC63">
        <v>0.99995500000000004</v>
      </c>
      <c r="AD63" t="s">
        <v>5</v>
      </c>
      <c r="AE63">
        <v>3.4090099999999998E-2</v>
      </c>
    </row>
    <row r="64" spans="1:31" x14ac:dyDescent="0.25">
      <c r="A64" t="s">
        <v>65</v>
      </c>
      <c r="B64" t="s">
        <v>189</v>
      </c>
      <c r="C64">
        <v>1200</v>
      </c>
      <c r="D64" t="s">
        <v>190</v>
      </c>
      <c r="E64">
        <v>1000000</v>
      </c>
      <c r="F64" t="s">
        <v>191</v>
      </c>
      <c r="G64">
        <v>12345</v>
      </c>
      <c r="H64" t="s">
        <v>216</v>
      </c>
      <c r="I64">
        <v>1</v>
      </c>
      <c r="J64" t="s">
        <v>192</v>
      </c>
      <c r="K64">
        <v>1E-3</v>
      </c>
      <c r="L64" t="s">
        <v>3</v>
      </c>
      <c r="M64">
        <v>0.99562220000000001</v>
      </c>
      <c r="N64" t="s">
        <v>2</v>
      </c>
      <c r="O64">
        <v>3.9776999999999998E-3</v>
      </c>
      <c r="P64" t="s">
        <v>17</v>
      </c>
      <c r="Q64">
        <v>29</v>
      </c>
      <c r="R64" t="s">
        <v>0</v>
      </c>
      <c r="S64">
        <v>1201.4000000000001</v>
      </c>
      <c r="T64" t="s">
        <v>152</v>
      </c>
      <c r="U64">
        <v>22</v>
      </c>
      <c r="V64" t="s">
        <v>153</v>
      </c>
      <c r="W64">
        <v>81</v>
      </c>
      <c r="X64" t="s">
        <v>151</v>
      </c>
      <c r="Y64">
        <v>92359</v>
      </c>
      <c r="Z64" t="s">
        <v>1</v>
      </c>
      <c r="AA64" t="s">
        <v>287</v>
      </c>
      <c r="AB64" t="s">
        <v>4</v>
      </c>
      <c r="AC64">
        <v>0.99580100000000005</v>
      </c>
      <c r="AD64" t="s">
        <v>5</v>
      </c>
      <c r="AE64">
        <v>3.8911000000000002E-3</v>
      </c>
    </row>
    <row r="65" spans="1:31" x14ac:dyDescent="0.25">
      <c r="A65" t="s">
        <v>75</v>
      </c>
      <c r="B65" t="s">
        <v>189</v>
      </c>
      <c r="C65">
        <v>1200</v>
      </c>
      <c r="D65" t="s">
        <v>190</v>
      </c>
      <c r="E65">
        <v>1000000</v>
      </c>
      <c r="F65" t="s">
        <v>191</v>
      </c>
      <c r="G65">
        <v>12345</v>
      </c>
      <c r="H65" t="s">
        <v>216</v>
      </c>
      <c r="I65">
        <v>1</v>
      </c>
      <c r="J65" t="s">
        <v>192</v>
      </c>
      <c r="K65">
        <v>1E-3</v>
      </c>
      <c r="L65" t="s">
        <v>3</v>
      </c>
      <c r="M65">
        <v>1</v>
      </c>
      <c r="N65" t="s">
        <v>2</v>
      </c>
      <c r="O65">
        <v>0</v>
      </c>
      <c r="P65" t="s">
        <v>17</v>
      </c>
      <c r="Q65">
        <v>14</v>
      </c>
      <c r="R65" t="s">
        <v>0</v>
      </c>
      <c r="S65">
        <v>9.9</v>
      </c>
      <c r="T65" t="s">
        <v>152</v>
      </c>
      <c r="U65">
        <v>1</v>
      </c>
      <c r="V65" t="s">
        <v>153</v>
      </c>
      <c r="W65">
        <v>4</v>
      </c>
      <c r="X65" t="s">
        <v>151</v>
      </c>
      <c r="Y65">
        <v>1605</v>
      </c>
      <c r="Z65" t="s">
        <v>1</v>
      </c>
      <c r="AA65" t="s">
        <v>164</v>
      </c>
      <c r="AB65" t="s">
        <v>4</v>
      </c>
      <c r="AC65">
        <v>1</v>
      </c>
      <c r="AD65" t="s">
        <v>5</v>
      </c>
      <c r="AE65">
        <v>0</v>
      </c>
    </row>
    <row r="66" spans="1:31" x14ac:dyDescent="0.25">
      <c r="A66" t="s">
        <v>106</v>
      </c>
      <c r="B66" t="s">
        <v>189</v>
      </c>
      <c r="C66">
        <v>1200</v>
      </c>
      <c r="D66" t="s">
        <v>190</v>
      </c>
      <c r="E66">
        <v>1000000</v>
      </c>
      <c r="F66" t="s">
        <v>191</v>
      </c>
      <c r="G66">
        <v>12345</v>
      </c>
      <c r="H66" t="s">
        <v>216</v>
      </c>
      <c r="I66">
        <v>1</v>
      </c>
      <c r="J66" t="s">
        <v>192</v>
      </c>
      <c r="K66">
        <v>1E-3</v>
      </c>
      <c r="L66" t="s">
        <v>3</v>
      </c>
      <c r="M66">
        <v>1</v>
      </c>
      <c r="N66" t="s">
        <v>2</v>
      </c>
      <c r="O66">
        <v>0</v>
      </c>
      <c r="P66" t="s">
        <v>17</v>
      </c>
      <c r="Q66">
        <v>24</v>
      </c>
      <c r="R66" t="s">
        <v>0</v>
      </c>
      <c r="S66">
        <v>76.900000000000006</v>
      </c>
      <c r="T66" t="s">
        <v>152</v>
      </c>
      <c r="U66">
        <v>1</v>
      </c>
      <c r="V66" t="s">
        <v>153</v>
      </c>
      <c r="W66">
        <v>8</v>
      </c>
      <c r="X66" t="s">
        <v>151</v>
      </c>
      <c r="Y66">
        <v>9635</v>
      </c>
      <c r="Z66" t="s">
        <v>1</v>
      </c>
      <c r="AA66" t="s">
        <v>184</v>
      </c>
      <c r="AB66" t="s">
        <v>4</v>
      </c>
      <c r="AC66">
        <v>1</v>
      </c>
      <c r="AD66" t="s">
        <v>5</v>
      </c>
      <c r="AE66">
        <v>0</v>
      </c>
    </row>
    <row r="67" spans="1:31" x14ac:dyDescent="0.25">
      <c r="A67" t="s">
        <v>116</v>
      </c>
      <c r="B67" t="s">
        <v>189</v>
      </c>
      <c r="C67">
        <v>1200</v>
      </c>
      <c r="D67" t="s">
        <v>190</v>
      </c>
      <c r="E67">
        <v>1000000</v>
      </c>
      <c r="F67" t="s">
        <v>191</v>
      </c>
      <c r="G67">
        <v>12345</v>
      </c>
      <c r="H67" t="s">
        <v>216</v>
      </c>
      <c r="I67">
        <v>1</v>
      </c>
      <c r="J67" t="s">
        <v>192</v>
      </c>
      <c r="K67">
        <v>1E-3</v>
      </c>
      <c r="L67" t="s">
        <v>3</v>
      </c>
      <c r="M67">
        <v>1</v>
      </c>
      <c r="N67" t="s">
        <v>2</v>
      </c>
      <c r="O67">
        <v>0</v>
      </c>
      <c r="P67" t="s">
        <v>17</v>
      </c>
      <c r="Q67">
        <v>15</v>
      </c>
      <c r="R67" t="s">
        <v>0</v>
      </c>
      <c r="S67">
        <v>34.700000000000003</v>
      </c>
      <c r="T67" t="s">
        <v>152</v>
      </c>
      <c r="U67">
        <v>1</v>
      </c>
      <c r="V67" t="s">
        <v>153</v>
      </c>
      <c r="W67">
        <v>7</v>
      </c>
      <c r="X67" t="s">
        <v>151</v>
      </c>
      <c r="Y67">
        <v>5336</v>
      </c>
      <c r="Z67" t="s">
        <v>1</v>
      </c>
      <c r="AA67" t="s">
        <v>170</v>
      </c>
      <c r="AB67" t="s">
        <v>4</v>
      </c>
      <c r="AC67">
        <v>1</v>
      </c>
      <c r="AD67" t="s">
        <v>5</v>
      </c>
      <c r="AE67">
        <v>0</v>
      </c>
    </row>
    <row r="68" spans="1:31" x14ac:dyDescent="0.25">
      <c r="A68" t="s">
        <v>126</v>
      </c>
      <c r="B68" t="s">
        <v>189</v>
      </c>
      <c r="C68">
        <v>1200</v>
      </c>
      <c r="D68" t="s">
        <v>190</v>
      </c>
      <c r="E68">
        <v>1000000</v>
      </c>
      <c r="F68" t="s">
        <v>191</v>
      </c>
      <c r="G68">
        <v>12345</v>
      </c>
      <c r="H68" t="s">
        <v>216</v>
      </c>
      <c r="I68">
        <v>1</v>
      </c>
      <c r="J68" t="s">
        <v>192</v>
      </c>
      <c r="K68">
        <v>1E-3</v>
      </c>
      <c r="L68" t="s">
        <v>3</v>
      </c>
      <c r="M68">
        <v>1</v>
      </c>
      <c r="N68" t="s">
        <v>2</v>
      </c>
      <c r="O68">
        <v>0</v>
      </c>
      <c r="P68" t="s">
        <v>17</v>
      </c>
      <c r="Q68">
        <v>24</v>
      </c>
      <c r="R68" t="s">
        <v>0</v>
      </c>
      <c r="S68">
        <v>78.599999999999994</v>
      </c>
      <c r="T68" t="s">
        <v>152</v>
      </c>
      <c r="U68">
        <v>1</v>
      </c>
      <c r="V68" t="s">
        <v>153</v>
      </c>
      <c r="W68">
        <v>8</v>
      </c>
      <c r="X68" t="s">
        <v>151</v>
      </c>
      <c r="Y68">
        <v>10474</v>
      </c>
      <c r="Z68" t="s">
        <v>1</v>
      </c>
      <c r="AA68" t="s">
        <v>258</v>
      </c>
      <c r="AB68" t="s">
        <v>4</v>
      </c>
      <c r="AC68">
        <v>1</v>
      </c>
      <c r="AD68" t="s">
        <v>5</v>
      </c>
      <c r="AE68">
        <v>0</v>
      </c>
    </row>
    <row r="69" spans="1:31" x14ac:dyDescent="0.25">
      <c r="A69" t="s">
        <v>24</v>
      </c>
      <c r="B69" t="s">
        <v>189</v>
      </c>
      <c r="C69">
        <v>1200</v>
      </c>
      <c r="D69" t="s">
        <v>190</v>
      </c>
      <c r="E69">
        <v>1000000</v>
      </c>
      <c r="F69" t="s">
        <v>191</v>
      </c>
      <c r="G69">
        <v>12345</v>
      </c>
      <c r="H69" t="s">
        <v>216</v>
      </c>
      <c r="I69">
        <v>1</v>
      </c>
      <c r="J69" t="s">
        <v>192</v>
      </c>
      <c r="K69">
        <v>1E-3</v>
      </c>
      <c r="L69" t="s">
        <v>3</v>
      </c>
      <c r="M69">
        <v>1</v>
      </c>
      <c r="N69" t="s">
        <v>2</v>
      </c>
      <c r="O69">
        <v>0</v>
      </c>
      <c r="P69" t="s">
        <v>17</v>
      </c>
      <c r="Q69">
        <v>16</v>
      </c>
      <c r="R69" t="s">
        <v>0</v>
      </c>
      <c r="S69">
        <v>30.3</v>
      </c>
      <c r="T69" t="s">
        <v>152</v>
      </c>
      <c r="U69">
        <v>2</v>
      </c>
      <c r="V69" t="s">
        <v>153</v>
      </c>
      <c r="W69">
        <v>12</v>
      </c>
      <c r="X69" t="s">
        <v>151</v>
      </c>
      <c r="Y69">
        <v>12699</v>
      </c>
      <c r="Z69" t="s">
        <v>1</v>
      </c>
      <c r="AA69" t="s">
        <v>288</v>
      </c>
      <c r="AB69" t="s">
        <v>4</v>
      </c>
      <c r="AC69">
        <v>1</v>
      </c>
      <c r="AD69" t="s">
        <v>5</v>
      </c>
      <c r="AE69">
        <v>0</v>
      </c>
    </row>
    <row r="70" spans="1:31" x14ac:dyDescent="0.25">
      <c r="A70" t="s">
        <v>34</v>
      </c>
      <c r="B70" t="s">
        <v>189</v>
      </c>
      <c r="C70">
        <v>1200</v>
      </c>
      <c r="D70" t="s">
        <v>190</v>
      </c>
      <c r="E70">
        <v>1000000</v>
      </c>
      <c r="F70" t="s">
        <v>191</v>
      </c>
      <c r="G70">
        <v>12345</v>
      </c>
      <c r="H70" t="s">
        <v>216</v>
      </c>
      <c r="I70">
        <v>1</v>
      </c>
      <c r="J70" t="s">
        <v>192</v>
      </c>
      <c r="K70">
        <v>1E-3</v>
      </c>
      <c r="L70" t="s">
        <v>3</v>
      </c>
      <c r="M70">
        <v>1</v>
      </c>
      <c r="N70" t="s">
        <v>2</v>
      </c>
      <c r="O70">
        <v>0</v>
      </c>
      <c r="P70" t="s">
        <v>17</v>
      </c>
      <c r="Q70">
        <v>6</v>
      </c>
      <c r="R70" t="s">
        <v>0</v>
      </c>
      <c r="S70">
        <v>2.9</v>
      </c>
      <c r="T70" t="s">
        <v>152</v>
      </c>
      <c r="U70">
        <v>1</v>
      </c>
      <c r="V70" t="s">
        <v>153</v>
      </c>
      <c r="W70">
        <v>2</v>
      </c>
      <c r="X70" t="s">
        <v>151</v>
      </c>
      <c r="Y70">
        <v>540</v>
      </c>
      <c r="Z70" t="s">
        <v>1</v>
      </c>
      <c r="AA70" t="s">
        <v>159</v>
      </c>
      <c r="AB70" t="s">
        <v>4</v>
      </c>
      <c r="AC70">
        <v>1</v>
      </c>
      <c r="AD70" t="s">
        <v>5</v>
      </c>
      <c r="AE70">
        <v>0</v>
      </c>
    </row>
    <row r="71" spans="1:31" x14ac:dyDescent="0.25">
      <c r="A71" t="s">
        <v>92</v>
      </c>
      <c r="B71" t="s">
        <v>189</v>
      </c>
      <c r="C71">
        <v>1200</v>
      </c>
      <c r="D71" t="s">
        <v>190</v>
      </c>
      <c r="E71">
        <v>1000000</v>
      </c>
      <c r="F71" t="s">
        <v>191</v>
      </c>
      <c r="G71">
        <v>12345</v>
      </c>
      <c r="H71" t="s">
        <v>216</v>
      </c>
      <c r="I71">
        <v>1</v>
      </c>
      <c r="J71" t="s">
        <v>192</v>
      </c>
      <c r="K71">
        <v>1E-3</v>
      </c>
      <c r="L71" t="s">
        <v>3</v>
      </c>
      <c r="M71">
        <v>0.99943899999999997</v>
      </c>
      <c r="N71" t="s">
        <v>2</v>
      </c>
      <c r="O71">
        <v>2.8643399999999999E-2</v>
      </c>
      <c r="P71" t="s">
        <v>17</v>
      </c>
      <c r="Q71">
        <v>30</v>
      </c>
      <c r="R71" t="s">
        <v>0</v>
      </c>
      <c r="S71">
        <v>1202.5999999999999</v>
      </c>
      <c r="T71" t="s">
        <v>152</v>
      </c>
      <c r="U71">
        <v>24</v>
      </c>
      <c r="V71" t="s">
        <v>153</v>
      </c>
      <c r="W71">
        <v>84</v>
      </c>
      <c r="X71" t="s">
        <v>151</v>
      </c>
      <c r="Y71">
        <v>101577</v>
      </c>
      <c r="Z71" t="s">
        <v>1</v>
      </c>
      <c r="AA71" t="s">
        <v>289</v>
      </c>
      <c r="AB71" t="s">
        <v>4</v>
      </c>
      <c r="AC71">
        <v>0.99943800000000005</v>
      </c>
      <c r="AD71" t="s">
        <v>5</v>
      </c>
      <c r="AE71">
        <v>2.86988E-2</v>
      </c>
    </row>
    <row r="72" spans="1:31" x14ac:dyDescent="0.25">
      <c r="A72" t="s">
        <v>102</v>
      </c>
      <c r="B72" t="s">
        <v>189</v>
      </c>
      <c r="C72">
        <v>1200</v>
      </c>
      <c r="D72" t="s">
        <v>190</v>
      </c>
      <c r="E72">
        <v>1000000</v>
      </c>
      <c r="F72" t="s">
        <v>191</v>
      </c>
      <c r="G72">
        <v>12345</v>
      </c>
      <c r="H72" t="s">
        <v>216</v>
      </c>
      <c r="I72">
        <v>1</v>
      </c>
      <c r="J72" t="s">
        <v>192</v>
      </c>
      <c r="K72">
        <v>1E-3</v>
      </c>
      <c r="L72" t="s">
        <v>3</v>
      </c>
      <c r="M72">
        <v>1</v>
      </c>
      <c r="N72" t="s">
        <v>2</v>
      </c>
      <c r="O72">
        <v>0</v>
      </c>
      <c r="P72" t="s">
        <v>17</v>
      </c>
      <c r="Q72">
        <v>12</v>
      </c>
      <c r="R72" t="s">
        <v>0</v>
      </c>
      <c r="S72">
        <v>15.5</v>
      </c>
      <c r="T72" t="s">
        <v>152</v>
      </c>
      <c r="U72">
        <v>1</v>
      </c>
      <c r="V72" t="s">
        <v>153</v>
      </c>
      <c r="W72">
        <v>4</v>
      </c>
      <c r="X72" t="s">
        <v>151</v>
      </c>
      <c r="Y72">
        <v>2574</v>
      </c>
      <c r="Z72" t="s">
        <v>1</v>
      </c>
      <c r="AA72" t="s">
        <v>177</v>
      </c>
      <c r="AB72" t="s">
        <v>4</v>
      </c>
      <c r="AC72">
        <v>1</v>
      </c>
      <c r="AD72" t="s">
        <v>5</v>
      </c>
      <c r="AE72">
        <v>0</v>
      </c>
    </row>
    <row r="73" spans="1:31" x14ac:dyDescent="0.25">
      <c r="A73" t="s">
        <v>150</v>
      </c>
      <c r="B73" t="s">
        <v>189</v>
      </c>
      <c r="C73">
        <v>1200</v>
      </c>
      <c r="D73" t="s">
        <v>190</v>
      </c>
      <c r="E73">
        <v>1000000</v>
      </c>
      <c r="F73" t="s">
        <v>191</v>
      </c>
      <c r="G73">
        <v>12345</v>
      </c>
      <c r="H73" t="s">
        <v>216</v>
      </c>
      <c r="I73">
        <v>1</v>
      </c>
      <c r="J73" t="s">
        <v>192</v>
      </c>
      <c r="K73">
        <v>1E-3</v>
      </c>
      <c r="L73" t="s">
        <v>3</v>
      </c>
      <c r="M73">
        <v>0.98173549999999998</v>
      </c>
      <c r="N73" t="s">
        <v>2</v>
      </c>
      <c r="O73">
        <v>1.6581800000000001E-2</v>
      </c>
      <c r="P73" t="s">
        <v>17</v>
      </c>
      <c r="Q73">
        <v>48</v>
      </c>
      <c r="R73" t="s">
        <v>0</v>
      </c>
      <c r="S73">
        <v>1200.9000000000001</v>
      </c>
      <c r="T73" t="s">
        <v>152</v>
      </c>
      <c r="U73">
        <v>4</v>
      </c>
      <c r="V73" t="s">
        <v>153</v>
      </c>
      <c r="W73">
        <v>36</v>
      </c>
      <c r="X73" t="s">
        <v>151</v>
      </c>
      <c r="Y73">
        <v>133565</v>
      </c>
      <c r="Z73" t="s">
        <v>1</v>
      </c>
      <c r="AA73" t="e" cm="1">
        <f t="array" aca="1" ref="AA73" ca="1">-0.0040604544392+(((((((1.19326208727*v0)*V1)*V2)*V4)*pow(V3,-1))*pow(V5,-1))*pow(V7,-1))+((((((((0.7996875239913*v0)*V1)*V2)*V6)*V8)*pow(V3,-1))*pow(V5,-1))*pow(V7,-1))</f>
        <v>#NAME?</v>
      </c>
      <c r="AB73" t="s">
        <v>4</v>
      </c>
      <c r="AC73">
        <v>0.98163889999999998</v>
      </c>
      <c r="AD73" t="s">
        <v>5</v>
      </c>
      <c r="AE73">
        <v>1.6761499999999999E-2</v>
      </c>
    </row>
    <row r="74" spans="1:31" x14ac:dyDescent="0.25">
      <c r="A74" t="s">
        <v>31</v>
      </c>
      <c r="B74" t="s">
        <v>189</v>
      </c>
      <c r="C74">
        <v>1200</v>
      </c>
      <c r="D74" t="s">
        <v>190</v>
      </c>
      <c r="E74">
        <v>1000000</v>
      </c>
      <c r="F74" t="s">
        <v>191</v>
      </c>
      <c r="G74">
        <v>12345</v>
      </c>
      <c r="H74" t="s">
        <v>216</v>
      </c>
      <c r="I74">
        <v>1</v>
      </c>
      <c r="J74" t="s">
        <v>192</v>
      </c>
      <c r="K74">
        <v>1E-3</v>
      </c>
      <c r="L74" t="s">
        <v>3</v>
      </c>
      <c r="M74">
        <v>0.99826720000000002</v>
      </c>
      <c r="N74" t="s">
        <v>2</v>
      </c>
      <c r="O74">
        <v>9.1427800000000004E-2</v>
      </c>
      <c r="P74" t="s">
        <v>17</v>
      </c>
      <c r="Q74">
        <v>30</v>
      </c>
      <c r="R74" t="s">
        <v>0</v>
      </c>
      <c r="S74">
        <v>1200.5999999999999</v>
      </c>
      <c r="T74" t="s">
        <v>152</v>
      </c>
      <c r="U74">
        <v>24</v>
      </c>
      <c r="V74" t="s">
        <v>153</v>
      </c>
      <c r="W74">
        <v>242</v>
      </c>
      <c r="X74" t="s">
        <v>151</v>
      </c>
      <c r="Y74">
        <v>338355</v>
      </c>
      <c r="Z74" t="s">
        <v>1</v>
      </c>
      <c r="AA74" t="s">
        <v>290</v>
      </c>
      <c r="AB74" t="s">
        <v>4</v>
      </c>
      <c r="AC74">
        <v>0.99672939999999999</v>
      </c>
      <c r="AD74" t="s">
        <v>5</v>
      </c>
      <c r="AE74">
        <v>0.16936519999999999</v>
      </c>
    </row>
    <row r="75" spans="1:31" x14ac:dyDescent="0.25">
      <c r="A75" t="s">
        <v>41</v>
      </c>
      <c r="B75" t="s">
        <v>189</v>
      </c>
      <c r="C75">
        <v>1200</v>
      </c>
      <c r="D75" t="s">
        <v>190</v>
      </c>
      <c r="E75">
        <v>1000000</v>
      </c>
      <c r="F75" t="s">
        <v>191</v>
      </c>
      <c r="G75">
        <v>12345</v>
      </c>
      <c r="H75" t="s">
        <v>216</v>
      </c>
      <c r="I75">
        <v>1</v>
      </c>
      <c r="J75" t="s">
        <v>192</v>
      </c>
      <c r="K75">
        <v>1E-3</v>
      </c>
      <c r="L75" t="s">
        <v>3</v>
      </c>
      <c r="M75">
        <v>1</v>
      </c>
      <c r="N75" t="s">
        <v>2</v>
      </c>
      <c r="O75">
        <v>0</v>
      </c>
      <c r="P75" t="s">
        <v>17</v>
      </c>
      <c r="Q75">
        <v>8</v>
      </c>
      <c r="R75" t="s">
        <v>0</v>
      </c>
      <c r="S75">
        <v>5.6</v>
      </c>
      <c r="T75" t="s">
        <v>152</v>
      </c>
      <c r="U75">
        <v>1</v>
      </c>
      <c r="V75" t="s">
        <v>153</v>
      </c>
      <c r="W75">
        <v>3</v>
      </c>
      <c r="X75" t="s">
        <v>151</v>
      </c>
      <c r="Y75">
        <v>1036</v>
      </c>
      <c r="Z75" t="s">
        <v>1</v>
      </c>
      <c r="AA75" t="s">
        <v>205</v>
      </c>
      <c r="AB75" t="s">
        <v>4</v>
      </c>
      <c r="AC75">
        <v>1</v>
      </c>
      <c r="AD75" t="s">
        <v>5</v>
      </c>
      <c r="AE75">
        <v>0</v>
      </c>
    </row>
    <row r="76" spans="1:31" x14ac:dyDescent="0.25">
      <c r="A76" t="s">
        <v>48</v>
      </c>
      <c r="B76" t="s">
        <v>189</v>
      </c>
      <c r="C76">
        <v>1200</v>
      </c>
      <c r="D76" t="s">
        <v>190</v>
      </c>
      <c r="E76">
        <v>1000000</v>
      </c>
      <c r="F76" t="s">
        <v>191</v>
      </c>
      <c r="G76">
        <v>12345</v>
      </c>
      <c r="H76" t="s">
        <v>216</v>
      </c>
      <c r="I76">
        <v>1</v>
      </c>
      <c r="J76" t="s">
        <v>192</v>
      </c>
      <c r="K76">
        <v>1E-3</v>
      </c>
      <c r="L76" t="s">
        <v>3</v>
      </c>
      <c r="M76">
        <v>0.99782159999999998</v>
      </c>
      <c r="N76" t="s">
        <v>2</v>
      </c>
      <c r="O76">
        <v>2.2316200000000001E-2</v>
      </c>
      <c r="P76" t="s">
        <v>17</v>
      </c>
      <c r="Q76">
        <v>20</v>
      </c>
      <c r="R76" t="s">
        <v>0</v>
      </c>
      <c r="S76">
        <v>1203.3</v>
      </c>
      <c r="T76" t="s">
        <v>152</v>
      </c>
      <c r="U76">
        <v>24</v>
      </c>
      <c r="V76" t="s">
        <v>153</v>
      </c>
      <c r="W76">
        <v>104</v>
      </c>
      <c r="X76" t="s">
        <v>151</v>
      </c>
      <c r="Y76">
        <v>105586</v>
      </c>
      <c r="Z76" t="s">
        <v>1</v>
      </c>
      <c r="AA76" t="e" cm="1">
        <f t="array" aca="1" ref="AA76" ca="1">-16.679268620323+(17.4777582494729*pow(V2,0.1))+(((1.4998164446472*V1)*pow(v0,-1))*pow(V2,-1))</f>
        <v>#NAME?</v>
      </c>
      <c r="AB76" t="s">
        <v>4</v>
      </c>
      <c r="AC76">
        <v>0.99781500000000001</v>
      </c>
      <c r="AD76" t="s">
        <v>5</v>
      </c>
      <c r="AE76">
        <v>2.2321199999999999E-2</v>
      </c>
    </row>
    <row r="77" spans="1:31" x14ac:dyDescent="0.25">
      <c r="A77" t="s">
        <v>85</v>
      </c>
      <c r="B77" t="s">
        <v>189</v>
      </c>
      <c r="C77">
        <v>1200</v>
      </c>
      <c r="D77" t="s">
        <v>190</v>
      </c>
      <c r="E77">
        <v>1000000</v>
      </c>
      <c r="F77" t="s">
        <v>191</v>
      </c>
      <c r="G77">
        <v>12345</v>
      </c>
      <c r="H77" t="s">
        <v>216</v>
      </c>
      <c r="I77">
        <v>1</v>
      </c>
      <c r="J77" t="s">
        <v>192</v>
      </c>
      <c r="K77">
        <v>1E-3</v>
      </c>
      <c r="L77" t="s">
        <v>3</v>
      </c>
      <c r="M77">
        <v>0.92402329999999999</v>
      </c>
      <c r="N77" t="s">
        <v>2</v>
      </c>
      <c r="O77">
        <v>0.23446420000000001</v>
      </c>
      <c r="P77" t="s">
        <v>17</v>
      </c>
      <c r="Q77">
        <v>8</v>
      </c>
      <c r="R77" t="s">
        <v>0</v>
      </c>
      <c r="S77">
        <v>1205.0999999999999</v>
      </c>
      <c r="T77" t="s">
        <v>152</v>
      </c>
      <c r="U77">
        <v>49</v>
      </c>
      <c r="V77" t="s">
        <v>153</v>
      </c>
      <c r="W77">
        <v>101</v>
      </c>
      <c r="X77" t="s">
        <v>151</v>
      </c>
      <c r="Y77">
        <v>45043</v>
      </c>
      <c r="Z77" t="s">
        <v>1</v>
      </c>
      <c r="AA77" t="s">
        <v>291</v>
      </c>
      <c r="AB77" t="s">
        <v>4</v>
      </c>
      <c r="AC77">
        <v>0.92398860000000005</v>
      </c>
      <c r="AD77" t="s">
        <v>5</v>
      </c>
      <c r="AE77">
        <v>0.2336695</v>
      </c>
    </row>
    <row r="78" spans="1:31" x14ac:dyDescent="0.25">
      <c r="A78" t="s">
        <v>95</v>
      </c>
      <c r="B78" t="s">
        <v>189</v>
      </c>
      <c r="C78">
        <v>1200</v>
      </c>
      <c r="D78" t="s">
        <v>190</v>
      </c>
      <c r="E78">
        <v>1000000</v>
      </c>
      <c r="F78" t="s">
        <v>191</v>
      </c>
      <c r="G78">
        <v>12345</v>
      </c>
      <c r="H78" t="s">
        <v>216</v>
      </c>
      <c r="I78">
        <v>1</v>
      </c>
      <c r="J78" t="s">
        <v>192</v>
      </c>
      <c r="K78">
        <v>1E-3</v>
      </c>
      <c r="L78" t="s">
        <v>3</v>
      </c>
      <c r="M78">
        <v>1</v>
      </c>
      <c r="N78" t="s">
        <v>2</v>
      </c>
      <c r="O78">
        <v>0</v>
      </c>
      <c r="P78" t="s">
        <v>17</v>
      </c>
      <c r="Q78">
        <v>12</v>
      </c>
      <c r="R78" t="s">
        <v>0</v>
      </c>
      <c r="S78">
        <v>15.3</v>
      </c>
      <c r="T78" t="s">
        <v>152</v>
      </c>
      <c r="U78">
        <v>1</v>
      </c>
      <c r="V78" t="s">
        <v>153</v>
      </c>
      <c r="W78">
        <v>4</v>
      </c>
      <c r="X78" t="s">
        <v>151</v>
      </c>
      <c r="Y78">
        <v>2572</v>
      </c>
      <c r="Z78" t="s">
        <v>1</v>
      </c>
      <c r="AA78" t="s">
        <v>175</v>
      </c>
      <c r="AB78" t="s">
        <v>4</v>
      </c>
      <c r="AC78">
        <v>1</v>
      </c>
      <c r="AD78" t="s">
        <v>5</v>
      </c>
      <c r="AE78">
        <v>0</v>
      </c>
    </row>
    <row r="79" spans="1:31" x14ac:dyDescent="0.25">
      <c r="A79" t="s">
        <v>136</v>
      </c>
      <c r="B79" t="s">
        <v>189</v>
      </c>
      <c r="C79">
        <v>1200</v>
      </c>
      <c r="D79" t="s">
        <v>190</v>
      </c>
      <c r="E79">
        <v>1000000</v>
      </c>
      <c r="F79" t="s">
        <v>191</v>
      </c>
      <c r="G79">
        <v>12345</v>
      </c>
      <c r="H79" t="s">
        <v>216</v>
      </c>
      <c r="I79">
        <v>1</v>
      </c>
      <c r="J79" t="s">
        <v>192</v>
      </c>
      <c r="K79">
        <v>1E-3</v>
      </c>
      <c r="L79" t="s">
        <v>3</v>
      </c>
      <c r="M79">
        <v>0.99983889999999997</v>
      </c>
      <c r="N79" t="s">
        <v>2</v>
      </c>
      <c r="O79">
        <v>88.221593600000006</v>
      </c>
      <c r="P79" t="s">
        <v>17</v>
      </c>
      <c r="Q79">
        <v>133</v>
      </c>
      <c r="R79" t="s">
        <v>0</v>
      </c>
      <c r="S79">
        <v>1201.2</v>
      </c>
      <c r="T79" t="s">
        <v>152</v>
      </c>
      <c r="U79">
        <v>1</v>
      </c>
      <c r="V79" t="s">
        <v>153</v>
      </c>
      <c r="W79">
        <v>26</v>
      </c>
      <c r="X79" t="s">
        <v>151</v>
      </c>
      <c r="Y79">
        <v>102806</v>
      </c>
      <c r="Z79" t="s">
        <v>1</v>
      </c>
      <c r="AA79" t="e" cm="1">
        <f t="array" aca="1" ref="AA79" ca="1">-14.9791448900381+((((25.261874538482*pow(V1,-4.8))*pow(V3,2.4))*pow(V4,-3.4))*pow((-1*SIN((((0.8*V3)+(0.8*V4))+(-0.5*V2)))),2))+((((-17.4516697678578*pow(2.4,V3))*pow(v0,4.4))*pow(V1,-5.76))*pow(V4,-3.4))+(((((23.9942775069622*pow(v0,5))*pow(V1,-4.8))*pow(V3,2.4))*pow(V4,-4.4))*pow(SIN(((0.5235987755983*V2)+(-0.8*V4))),2))+(((((9.662607902299*pow(v0,4))*pow(V1,-4.18))*pow(V3,2.4))*pow((V2+(-0.8*V4)),2))*SIN(pow(V4,-4.4)))+(((((-55.3794980584388*pow(v0,4))*pow(V1,-4.8))*pow(V3,2.4))*pow(V4,-4.4))*pow((V2+(-0.8*V4)),2))</f>
        <v>#NAME?</v>
      </c>
      <c r="AB79" t="s">
        <v>4</v>
      </c>
      <c r="AC79">
        <v>0.99982179999999998</v>
      </c>
      <c r="AD79" t="s">
        <v>5</v>
      </c>
      <c r="AE79">
        <v>85.773583599999995</v>
      </c>
    </row>
    <row r="80" spans="1:31" x14ac:dyDescent="0.25">
      <c r="A80" t="s">
        <v>44</v>
      </c>
      <c r="B80" t="s">
        <v>189</v>
      </c>
      <c r="C80">
        <v>1200</v>
      </c>
      <c r="D80" t="s">
        <v>190</v>
      </c>
      <c r="E80">
        <v>1000000</v>
      </c>
      <c r="F80" t="s">
        <v>191</v>
      </c>
      <c r="G80">
        <v>12345</v>
      </c>
      <c r="H80" t="s">
        <v>216</v>
      </c>
      <c r="I80">
        <v>1</v>
      </c>
      <c r="J80" t="s">
        <v>192</v>
      </c>
      <c r="K80">
        <v>1E-3</v>
      </c>
      <c r="L80" t="s">
        <v>3</v>
      </c>
      <c r="M80">
        <v>0.99188299999999996</v>
      </c>
      <c r="N80" t="s">
        <v>2</v>
      </c>
      <c r="O80">
        <v>3.8409999999999998E-3</v>
      </c>
      <c r="P80" t="s">
        <v>17</v>
      </c>
      <c r="Q80">
        <v>27</v>
      </c>
      <c r="R80" t="s">
        <v>0</v>
      </c>
      <c r="S80">
        <v>1200.4000000000001</v>
      </c>
      <c r="T80" t="s">
        <v>152</v>
      </c>
      <c r="U80">
        <v>21</v>
      </c>
      <c r="V80" t="s">
        <v>153</v>
      </c>
      <c r="W80">
        <v>59</v>
      </c>
      <c r="X80" t="s">
        <v>151</v>
      </c>
      <c r="Y80">
        <v>108753</v>
      </c>
      <c r="Z80" t="s">
        <v>1</v>
      </c>
      <c r="AA80" t="s">
        <v>292</v>
      </c>
      <c r="AB80" t="s">
        <v>4</v>
      </c>
      <c r="AC80">
        <v>0.99194400000000005</v>
      </c>
      <c r="AD80" t="s">
        <v>5</v>
      </c>
      <c r="AE80">
        <v>3.8180000000000002E-3</v>
      </c>
    </row>
    <row r="81" spans="1:31" x14ac:dyDescent="0.25">
      <c r="A81" t="s">
        <v>54</v>
      </c>
      <c r="B81" t="s">
        <v>189</v>
      </c>
      <c r="C81">
        <v>1200</v>
      </c>
      <c r="D81" t="s">
        <v>190</v>
      </c>
      <c r="E81">
        <v>1000000</v>
      </c>
      <c r="F81" t="s">
        <v>191</v>
      </c>
      <c r="G81">
        <v>12345</v>
      </c>
      <c r="H81" t="s">
        <v>216</v>
      </c>
      <c r="I81">
        <v>1</v>
      </c>
      <c r="J81" t="s">
        <v>192</v>
      </c>
      <c r="K81">
        <v>1E-3</v>
      </c>
      <c r="L81" t="s">
        <v>3</v>
      </c>
      <c r="M81">
        <v>1</v>
      </c>
      <c r="N81" t="s">
        <v>2</v>
      </c>
      <c r="O81">
        <v>0</v>
      </c>
      <c r="P81" t="s">
        <v>17</v>
      </c>
      <c r="Q81">
        <v>12</v>
      </c>
      <c r="R81" t="s">
        <v>0</v>
      </c>
      <c r="S81">
        <v>15.7</v>
      </c>
      <c r="T81" t="s">
        <v>152</v>
      </c>
      <c r="U81">
        <v>1</v>
      </c>
      <c r="V81" t="s">
        <v>153</v>
      </c>
      <c r="W81">
        <v>5</v>
      </c>
      <c r="X81" t="s">
        <v>151</v>
      </c>
      <c r="Y81">
        <v>2522</v>
      </c>
      <c r="Z81" t="s">
        <v>1</v>
      </c>
      <c r="AA81" t="s">
        <v>230</v>
      </c>
      <c r="AB81" t="s">
        <v>4</v>
      </c>
      <c r="AC81">
        <v>1</v>
      </c>
      <c r="AD81" t="s">
        <v>5</v>
      </c>
      <c r="AE81">
        <v>0</v>
      </c>
    </row>
    <row r="82" spans="1:31" x14ac:dyDescent="0.25">
      <c r="A82" t="s">
        <v>112</v>
      </c>
      <c r="B82" t="s">
        <v>189</v>
      </c>
      <c r="C82">
        <v>1200</v>
      </c>
      <c r="D82" t="s">
        <v>190</v>
      </c>
      <c r="E82">
        <v>1000000</v>
      </c>
      <c r="F82" t="s">
        <v>191</v>
      </c>
      <c r="G82">
        <v>12345</v>
      </c>
      <c r="H82" t="s">
        <v>216</v>
      </c>
      <c r="I82">
        <v>1</v>
      </c>
      <c r="J82" t="s">
        <v>192</v>
      </c>
      <c r="K82">
        <v>1E-3</v>
      </c>
      <c r="L82" t="s">
        <v>3</v>
      </c>
      <c r="M82">
        <v>0.99960899999999997</v>
      </c>
      <c r="N82" t="s">
        <v>2</v>
      </c>
      <c r="O82">
        <v>1.3865000000000001E-2</v>
      </c>
      <c r="P82" t="s">
        <v>17</v>
      </c>
      <c r="Q82">
        <v>19</v>
      </c>
      <c r="R82" t="s">
        <v>0</v>
      </c>
      <c r="S82">
        <v>1202.5</v>
      </c>
      <c r="T82" t="s">
        <v>152</v>
      </c>
      <c r="U82">
        <v>31</v>
      </c>
      <c r="V82" t="s">
        <v>153</v>
      </c>
      <c r="W82">
        <v>90</v>
      </c>
      <c r="X82" t="s">
        <v>151</v>
      </c>
      <c r="Y82">
        <v>125012</v>
      </c>
      <c r="Z82" t="s">
        <v>1</v>
      </c>
      <c r="AA82" t="s">
        <v>293</v>
      </c>
      <c r="AB82" t="s">
        <v>4</v>
      </c>
      <c r="AC82">
        <v>0.99962580000000001</v>
      </c>
      <c r="AD82" t="s">
        <v>5</v>
      </c>
      <c r="AE82">
        <v>1.3504E-2</v>
      </c>
    </row>
    <row r="83" spans="1:31" x14ac:dyDescent="0.25">
      <c r="A83" t="s">
        <v>122</v>
      </c>
      <c r="B83" t="s">
        <v>189</v>
      </c>
      <c r="C83">
        <v>1200</v>
      </c>
      <c r="D83" t="s">
        <v>190</v>
      </c>
      <c r="E83">
        <v>1000000</v>
      </c>
      <c r="F83" t="s">
        <v>191</v>
      </c>
      <c r="G83">
        <v>12345</v>
      </c>
      <c r="H83" t="s">
        <v>216</v>
      </c>
      <c r="I83">
        <v>1</v>
      </c>
      <c r="J83" t="s">
        <v>192</v>
      </c>
      <c r="K83">
        <v>1E-3</v>
      </c>
      <c r="L83" t="s">
        <v>3</v>
      </c>
      <c r="M83">
        <v>1</v>
      </c>
      <c r="N83" t="s">
        <v>2</v>
      </c>
      <c r="O83">
        <v>0</v>
      </c>
      <c r="P83" t="s">
        <v>17</v>
      </c>
      <c r="Q83">
        <v>18</v>
      </c>
      <c r="R83" t="s">
        <v>0</v>
      </c>
      <c r="S83">
        <v>41.4</v>
      </c>
      <c r="T83" t="s">
        <v>152</v>
      </c>
      <c r="U83">
        <v>1</v>
      </c>
      <c r="V83" t="s">
        <v>153</v>
      </c>
      <c r="W83">
        <v>6</v>
      </c>
      <c r="X83" t="s">
        <v>151</v>
      </c>
      <c r="Y83">
        <v>6199</v>
      </c>
      <c r="Z83" t="s">
        <v>1</v>
      </c>
      <c r="AA83" t="s">
        <v>171</v>
      </c>
      <c r="AB83" t="s">
        <v>4</v>
      </c>
      <c r="AC83">
        <v>1</v>
      </c>
      <c r="AD83" t="s">
        <v>5</v>
      </c>
      <c r="AE83">
        <v>0</v>
      </c>
    </row>
    <row r="84" spans="1:31" x14ac:dyDescent="0.25">
      <c r="A84" t="s">
        <v>105</v>
      </c>
      <c r="B84" t="s">
        <v>189</v>
      </c>
      <c r="C84">
        <v>1200</v>
      </c>
      <c r="D84" t="s">
        <v>190</v>
      </c>
      <c r="E84">
        <v>1000000</v>
      </c>
      <c r="F84" t="s">
        <v>191</v>
      </c>
      <c r="G84">
        <v>12345</v>
      </c>
      <c r="H84" t="s">
        <v>216</v>
      </c>
      <c r="I84">
        <v>1</v>
      </c>
      <c r="J84" t="s">
        <v>192</v>
      </c>
      <c r="K84">
        <v>1E-3</v>
      </c>
      <c r="L84" t="s">
        <v>3</v>
      </c>
      <c r="M84">
        <v>1</v>
      </c>
      <c r="N84" t="s">
        <v>2</v>
      </c>
      <c r="O84">
        <v>0</v>
      </c>
      <c r="P84" t="s">
        <v>17</v>
      </c>
      <c r="Q84">
        <v>22</v>
      </c>
      <c r="R84" t="s">
        <v>0</v>
      </c>
      <c r="S84">
        <v>366.5</v>
      </c>
      <c r="T84" t="s">
        <v>152</v>
      </c>
      <c r="U84">
        <v>3</v>
      </c>
      <c r="V84" t="s">
        <v>153</v>
      </c>
      <c r="W84">
        <v>19</v>
      </c>
      <c r="X84" t="s">
        <v>151</v>
      </c>
      <c r="Y84">
        <v>37808</v>
      </c>
      <c r="Z84" t="s">
        <v>1</v>
      </c>
      <c r="AA84" t="s">
        <v>185</v>
      </c>
      <c r="AB84" t="s">
        <v>4</v>
      </c>
      <c r="AC84">
        <v>1</v>
      </c>
      <c r="AD84" t="s">
        <v>5</v>
      </c>
      <c r="AE84">
        <v>0</v>
      </c>
    </row>
    <row r="85" spans="1:31" x14ac:dyDescent="0.25">
      <c r="A85" t="s">
        <v>51</v>
      </c>
      <c r="B85" t="s">
        <v>189</v>
      </c>
      <c r="C85">
        <v>1200</v>
      </c>
      <c r="D85" t="s">
        <v>190</v>
      </c>
      <c r="E85">
        <v>1000000</v>
      </c>
      <c r="F85" t="s">
        <v>191</v>
      </c>
      <c r="G85">
        <v>12345</v>
      </c>
      <c r="H85" t="s">
        <v>216</v>
      </c>
      <c r="I85">
        <v>1</v>
      </c>
      <c r="J85" t="s">
        <v>192</v>
      </c>
      <c r="K85">
        <v>1E-3</v>
      </c>
      <c r="L85" t="s">
        <v>3</v>
      </c>
      <c r="M85">
        <v>0.99998929999999997</v>
      </c>
      <c r="N85" t="s">
        <v>2</v>
      </c>
      <c r="O85">
        <v>5.2864000000000001E-3</v>
      </c>
      <c r="P85" t="s">
        <v>17</v>
      </c>
      <c r="Q85">
        <v>18</v>
      </c>
      <c r="R85" t="s">
        <v>0</v>
      </c>
      <c r="S85">
        <v>1201.3</v>
      </c>
      <c r="T85" t="s">
        <v>152</v>
      </c>
      <c r="U85">
        <v>18</v>
      </c>
      <c r="V85" t="s">
        <v>153</v>
      </c>
      <c r="W85">
        <v>91</v>
      </c>
      <c r="X85" t="s">
        <v>151</v>
      </c>
      <c r="Y85">
        <v>118610</v>
      </c>
      <c r="Z85" t="s">
        <v>1</v>
      </c>
      <c r="AA85" t="s">
        <v>294</v>
      </c>
      <c r="AB85" t="s">
        <v>4</v>
      </c>
      <c r="AC85">
        <v>0.9999884</v>
      </c>
      <c r="AD85" t="s">
        <v>5</v>
      </c>
      <c r="AE85">
        <v>5.5148000000000003E-3</v>
      </c>
    </row>
    <row r="86" spans="1:31" x14ac:dyDescent="0.25">
      <c r="A86" t="s">
        <v>61</v>
      </c>
      <c r="B86" t="s">
        <v>189</v>
      </c>
      <c r="C86">
        <v>1200</v>
      </c>
      <c r="D86" t="s">
        <v>190</v>
      </c>
      <c r="E86">
        <v>1000000</v>
      </c>
      <c r="F86" t="s">
        <v>191</v>
      </c>
      <c r="G86">
        <v>12345</v>
      </c>
      <c r="H86" t="s">
        <v>216</v>
      </c>
      <c r="I86">
        <v>1</v>
      </c>
      <c r="J86" t="s">
        <v>192</v>
      </c>
      <c r="K86">
        <v>1E-3</v>
      </c>
      <c r="L86" t="s">
        <v>3</v>
      </c>
      <c r="M86">
        <v>1</v>
      </c>
      <c r="N86" t="s">
        <v>2</v>
      </c>
      <c r="O86">
        <v>0</v>
      </c>
      <c r="P86" t="s">
        <v>17</v>
      </c>
      <c r="Q86">
        <v>19</v>
      </c>
      <c r="R86" t="s">
        <v>0</v>
      </c>
      <c r="S86">
        <v>180.3</v>
      </c>
      <c r="T86" t="s">
        <v>152</v>
      </c>
      <c r="U86">
        <v>2</v>
      </c>
      <c r="V86" t="s">
        <v>153</v>
      </c>
      <c r="W86">
        <v>14</v>
      </c>
      <c r="X86" t="s">
        <v>151</v>
      </c>
      <c r="Y86">
        <v>19877</v>
      </c>
      <c r="Z86" t="s">
        <v>1</v>
      </c>
      <c r="AA86" t="s">
        <v>173</v>
      </c>
      <c r="AB86" t="s">
        <v>4</v>
      </c>
      <c r="AC86">
        <v>1</v>
      </c>
      <c r="AD86" t="s">
        <v>5</v>
      </c>
      <c r="AE86">
        <v>0</v>
      </c>
    </row>
    <row r="87" spans="1:31" x14ac:dyDescent="0.25">
      <c r="A87" t="s">
        <v>71</v>
      </c>
      <c r="B87" t="s">
        <v>189</v>
      </c>
      <c r="C87">
        <v>1200</v>
      </c>
      <c r="D87" t="s">
        <v>190</v>
      </c>
      <c r="E87">
        <v>1000000</v>
      </c>
      <c r="F87" t="s">
        <v>191</v>
      </c>
      <c r="G87">
        <v>12345</v>
      </c>
      <c r="H87" t="s">
        <v>216</v>
      </c>
      <c r="I87">
        <v>1</v>
      </c>
      <c r="J87" t="s">
        <v>192</v>
      </c>
      <c r="K87">
        <v>1E-3</v>
      </c>
      <c r="L87" t="s">
        <v>3</v>
      </c>
      <c r="M87">
        <v>1</v>
      </c>
      <c r="N87" t="s">
        <v>2</v>
      </c>
      <c r="O87">
        <v>0</v>
      </c>
      <c r="P87" t="s">
        <v>17</v>
      </c>
      <c r="Q87">
        <v>10</v>
      </c>
      <c r="R87" t="s">
        <v>0</v>
      </c>
      <c r="S87">
        <v>8.6</v>
      </c>
      <c r="T87" t="s">
        <v>152</v>
      </c>
      <c r="U87">
        <v>1</v>
      </c>
      <c r="V87" t="s">
        <v>153</v>
      </c>
      <c r="W87">
        <v>3</v>
      </c>
      <c r="X87" t="s">
        <v>151</v>
      </c>
      <c r="Y87">
        <v>1492</v>
      </c>
      <c r="Z87" t="s">
        <v>1</v>
      </c>
      <c r="AA87" t="s">
        <v>211</v>
      </c>
      <c r="AB87" t="s">
        <v>4</v>
      </c>
      <c r="AC87">
        <v>1</v>
      </c>
      <c r="AD87" t="s">
        <v>5</v>
      </c>
      <c r="AE87">
        <v>0</v>
      </c>
    </row>
    <row r="88" spans="1:31" x14ac:dyDescent="0.25">
      <c r="A88" t="s">
        <v>81</v>
      </c>
      <c r="B88" t="s">
        <v>189</v>
      </c>
      <c r="C88">
        <v>1200</v>
      </c>
      <c r="D88" t="s">
        <v>190</v>
      </c>
      <c r="E88">
        <v>1000000</v>
      </c>
      <c r="F88" t="s">
        <v>191</v>
      </c>
      <c r="G88">
        <v>12345</v>
      </c>
      <c r="H88" t="s">
        <v>216</v>
      </c>
      <c r="I88">
        <v>1</v>
      </c>
      <c r="J88" t="s">
        <v>192</v>
      </c>
      <c r="K88">
        <v>1E-3</v>
      </c>
      <c r="L88" t="s">
        <v>3</v>
      </c>
      <c r="M88">
        <v>1</v>
      </c>
      <c r="N88" t="s">
        <v>2</v>
      </c>
      <c r="O88">
        <v>0</v>
      </c>
      <c r="P88" t="s">
        <v>17</v>
      </c>
      <c r="Q88">
        <v>12</v>
      </c>
      <c r="R88" t="s">
        <v>0</v>
      </c>
      <c r="S88">
        <v>10.4</v>
      </c>
      <c r="T88" t="s">
        <v>152</v>
      </c>
      <c r="U88">
        <v>1</v>
      </c>
      <c r="V88" t="s">
        <v>153</v>
      </c>
      <c r="W88">
        <v>3</v>
      </c>
      <c r="X88" t="s">
        <v>151</v>
      </c>
      <c r="Y88">
        <v>1736</v>
      </c>
      <c r="Z88" t="s">
        <v>1</v>
      </c>
      <c r="AA88" t="s">
        <v>174</v>
      </c>
      <c r="AB88" t="s">
        <v>4</v>
      </c>
      <c r="AC88">
        <v>1</v>
      </c>
      <c r="AD88" t="s">
        <v>5</v>
      </c>
      <c r="AE88">
        <v>0</v>
      </c>
    </row>
    <row r="89" spans="1:31" x14ac:dyDescent="0.25">
      <c r="A89" t="s">
        <v>27</v>
      </c>
      <c r="B89" t="s">
        <v>189</v>
      </c>
      <c r="C89">
        <v>1200</v>
      </c>
      <c r="D89" t="s">
        <v>190</v>
      </c>
      <c r="E89">
        <v>1000000</v>
      </c>
      <c r="F89" t="s">
        <v>191</v>
      </c>
      <c r="G89">
        <v>12345</v>
      </c>
      <c r="H89" t="s">
        <v>216</v>
      </c>
      <c r="I89">
        <v>1</v>
      </c>
      <c r="J89" t="s">
        <v>192</v>
      </c>
      <c r="K89">
        <v>1E-3</v>
      </c>
      <c r="L89" t="s">
        <v>3</v>
      </c>
      <c r="M89">
        <v>1</v>
      </c>
      <c r="N89" t="s">
        <v>2</v>
      </c>
      <c r="O89">
        <v>0</v>
      </c>
      <c r="P89" t="s">
        <v>17</v>
      </c>
      <c r="Q89">
        <v>16</v>
      </c>
      <c r="R89" t="s">
        <v>0</v>
      </c>
      <c r="S89">
        <v>28.3</v>
      </c>
      <c r="T89" t="s">
        <v>152</v>
      </c>
      <c r="U89">
        <v>2</v>
      </c>
      <c r="V89" t="s">
        <v>153</v>
      </c>
      <c r="W89">
        <v>13</v>
      </c>
      <c r="X89" t="s">
        <v>151</v>
      </c>
      <c r="Y89">
        <v>12510</v>
      </c>
      <c r="Z89" t="s">
        <v>1</v>
      </c>
      <c r="AA89" t="s">
        <v>156</v>
      </c>
      <c r="AB89" t="s">
        <v>4</v>
      </c>
      <c r="AC89">
        <v>1</v>
      </c>
      <c r="AD89" t="s">
        <v>5</v>
      </c>
      <c r="AE89">
        <v>0</v>
      </c>
    </row>
    <row r="90" spans="1:31" x14ac:dyDescent="0.25">
      <c r="A90" t="s">
        <v>37</v>
      </c>
      <c r="B90" t="s">
        <v>189</v>
      </c>
      <c r="C90">
        <v>1200</v>
      </c>
      <c r="D90" t="s">
        <v>190</v>
      </c>
      <c r="E90">
        <v>1000000</v>
      </c>
      <c r="F90" t="s">
        <v>191</v>
      </c>
      <c r="G90">
        <v>12345</v>
      </c>
      <c r="H90" t="s">
        <v>216</v>
      </c>
      <c r="I90">
        <v>1</v>
      </c>
      <c r="J90" t="s">
        <v>192</v>
      </c>
      <c r="K90">
        <v>1E-3</v>
      </c>
      <c r="L90" t="s">
        <v>3</v>
      </c>
      <c r="M90">
        <v>1</v>
      </c>
      <c r="N90" t="s">
        <v>2</v>
      </c>
      <c r="O90">
        <v>0</v>
      </c>
      <c r="P90" t="s">
        <v>17</v>
      </c>
      <c r="Q90">
        <v>6</v>
      </c>
      <c r="R90" t="s">
        <v>0</v>
      </c>
      <c r="S90">
        <v>2.7</v>
      </c>
      <c r="T90" t="s">
        <v>152</v>
      </c>
      <c r="U90">
        <v>1</v>
      </c>
      <c r="V90" t="s">
        <v>153</v>
      </c>
      <c r="W90">
        <v>2</v>
      </c>
      <c r="X90" t="s">
        <v>151</v>
      </c>
      <c r="Y90">
        <v>540</v>
      </c>
      <c r="Z90" t="s">
        <v>1</v>
      </c>
      <c r="AA90" t="s">
        <v>157</v>
      </c>
      <c r="AB90" t="s">
        <v>4</v>
      </c>
      <c r="AC90">
        <v>1</v>
      </c>
      <c r="AD90" t="s">
        <v>5</v>
      </c>
      <c r="AE90">
        <v>0</v>
      </c>
    </row>
    <row r="91" spans="1:31" x14ac:dyDescent="0.25">
      <c r="A91" t="s">
        <v>58</v>
      </c>
      <c r="B91" t="s">
        <v>189</v>
      </c>
      <c r="C91">
        <v>1200</v>
      </c>
      <c r="D91" t="s">
        <v>190</v>
      </c>
      <c r="E91">
        <v>1000000</v>
      </c>
      <c r="F91" t="s">
        <v>191</v>
      </c>
      <c r="G91">
        <v>12345</v>
      </c>
      <c r="H91" t="s">
        <v>216</v>
      </c>
      <c r="I91">
        <v>1</v>
      </c>
      <c r="J91" t="s">
        <v>192</v>
      </c>
      <c r="K91">
        <v>1E-3</v>
      </c>
      <c r="L91" t="s">
        <v>3</v>
      </c>
      <c r="M91">
        <v>0.99999760000000004</v>
      </c>
      <c r="N91" t="s">
        <v>2</v>
      </c>
      <c r="O91">
        <v>1.8814999999999999E-3</v>
      </c>
      <c r="P91" t="s">
        <v>17</v>
      </c>
      <c r="Q91">
        <v>17</v>
      </c>
      <c r="R91" t="s">
        <v>0</v>
      </c>
      <c r="S91">
        <v>1202.8</v>
      </c>
      <c r="T91" t="s">
        <v>152</v>
      </c>
      <c r="U91">
        <v>26</v>
      </c>
      <c r="V91" t="s">
        <v>153</v>
      </c>
      <c r="W91">
        <v>77</v>
      </c>
      <c r="X91" t="s">
        <v>151</v>
      </c>
      <c r="Y91">
        <v>97931</v>
      </c>
      <c r="Z91" t="s">
        <v>1</v>
      </c>
      <c r="AA91" t="s">
        <v>295</v>
      </c>
      <c r="AB91" t="s">
        <v>4</v>
      </c>
      <c r="AC91">
        <v>0.99999769999999999</v>
      </c>
      <c r="AD91" t="s">
        <v>5</v>
      </c>
      <c r="AE91">
        <v>1.8675E-3</v>
      </c>
    </row>
    <row r="92" spans="1:31" x14ac:dyDescent="0.25">
      <c r="A92" t="s">
        <v>68</v>
      </c>
      <c r="B92" t="s">
        <v>189</v>
      </c>
      <c r="C92">
        <v>1200</v>
      </c>
      <c r="D92" t="s">
        <v>190</v>
      </c>
      <c r="E92">
        <v>1000000</v>
      </c>
      <c r="F92" t="s">
        <v>191</v>
      </c>
      <c r="G92">
        <v>12345</v>
      </c>
      <c r="H92" t="s">
        <v>216</v>
      </c>
      <c r="I92">
        <v>1</v>
      </c>
      <c r="J92" t="s">
        <v>192</v>
      </c>
      <c r="K92">
        <v>1E-3</v>
      </c>
      <c r="L92" t="s">
        <v>3</v>
      </c>
      <c r="M92">
        <v>1</v>
      </c>
      <c r="N92" t="s">
        <v>2</v>
      </c>
      <c r="O92">
        <v>0</v>
      </c>
      <c r="P92" t="s">
        <v>17</v>
      </c>
      <c r="Q92">
        <v>14</v>
      </c>
      <c r="R92" t="s">
        <v>0</v>
      </c>
      <c r="S92">
        <v>21.2</v>
      </c>
      <c r="T92" t="s">
        <v>152</v>
      </c>
      <c r="U92">
        <v>1</v>
      </c>
      <c r="V92" t="s">
        <v>153</v>
      </c>
      <c r="W92">
        <v>5</v>
      </c>
      <c r="X92" t="s">
        <v>151</v>
      </c>
      <c r="Y92">
        <v>3364</v>
      </c>
      <c r="Z92" t="s">
        <v>1</v>
      </c>
      <c r="AA92" t="s">
        <v>244</v>
      </c>
      <c r="AB92" t="s">
        <v>4</v>
      </c>
      <c r="AC92">
        <v>1</v>
      </c>
      <c r="AD92" t="s">
        <v>5</v>
      </c>
      <c r="AE92">
        <v>0</v>
      </c>
    </row>
    <row r="93" spans="1:31" x14ac:dyDescent="0.25">
      <c r="A93" t="s">
        <v>78</v>
      </c>
      <c r="B93" t="s">
        <v>189</v>
      </c>
      <c r="C93">
        <v>1200</v>
      </c>
      <c r="D93" t="s">
        <v>190</v>
      </c>
      <c r="E93">
        <v>1000000</v>
      </c>
      <c r="F93" t="s">
        <v>191</v>
      </c>
      <c r="G93">
        <v>12345</v>
      </c>
      <c r="H93" t="s">
        <v>216</v>
      </c>
      <c r="I93">
        <v>1</v>
      </c>
      <c r="J93" t="s">
        <v>192</v>
      </c>
      <c r="K93">
        <v>1E-3</v>
      </c>
      <c r="L93" t="s">
        <v>3</v>
      </c>
      <c r="M93">
        <v>1</v>
      </c>
      <c r="N93" t="s">
        <v>2</v>
      </c>
      <c r="O93">
        <v>0</v>
      </c>
      <c r="P93" t="s">
        <v>17</v>
      </c>
      <c r="Q93">
        <v>9</v>
      </c>
      <c r="R93" t="s">
        <v>0</v>
      </c>
      <c r="S93">
        <v>8.6999999999999993</v>
      </c>
      <c r="T93" t="s">
        <v>152</v>
      </c>
      <c r="U93">
        <v>1</v>
      </c>
      <c r="V93" t="s">
        <v>153</v>
      </c>
      <c r="W93">
        <v>4</v>
      </c>
      <c r="X93" t="s">
        <v>151</v>
      </c>
      <c r="Y93">
        <v>1546</v>
      </c>
      <c r="Z93" t="s">
        <v>1</v>
      </c>
      <c r="AA93" t="s">
        <v>186</v>
      </c>
      <c r="AB93" t="s">
        <v>4</v>
      </c>
      <c r="AC93">
        <v>1</v>
      </c>
      <c r="AD93" t="s">
        <v>5</v>
      </c>
      <c r="AE93">
        <v>0</v>
      </c>
    </row>
    <row r="94" spans="1:31" x14ac:dyDescent="0.25">
      <c r="A94" t="s">
        <v>146</v>
      </c>
      <c r="B94" t="s">
        <v>189</v>
      </c>
      <c r="C94">
        <v>1200</v>
      </c>
      <c r="D94" t="s">
        <v>190</v>
      </c>
      <c r="E94">
        <v>1000000</v>
      </c>
      <c r="F94" t="s">
        <v>191</v>
      </c>
      <c r="G94">
        <v>12345</v>
      </c>
      <c r="H94" t="s">
        <v>216</v>
      </c>
      <c r="I94">
        <v>1</v>
      </c>
      <c r="J94" t="s">
        <v>192</v>
      </c>
      <c r="K94">
        <v>1E-3</v>
      </c>
      <c r="L94" t="s">
        <v>3</v>
      </c>
      <c r="M94">
        <v>0.9896665</v>
      </c>
      <c r="N94" t="s">
        <v>2</v>
      </c>
      <c r="O94">
        <v>4.6103100000000001E-2</v>
      </c>
      <c r="P94" t="s">
        <v>17</v>
      </c>
      <c r="Q94">
        <v>47</v>
      </c>
      <c r="R94" t="s">
        <v>0</v>
      </c>
      <c r="S94">
        <v>1201.8</v>
      </c>
      <c r="T94" t="s">
        <v>152</v>
      </c>
      <c r="U94">
        <v>4</v>
      </c>
      <c r="V94" t="s">
        <v>153</v>
      </c>
      <c r="W94">
        <v>40</v>
      </c>
      <c r="X94" t="s">
        <v>151</v>
      </c>
      <c r="Y94">
        <v>135825</v>
      </c>
      <c r="Z94" t="s">
        <v>1</v>
      </c>
      <c r="AA94" t="s">
        <v>296</v>
      </c>
      <c r="AB94" t="s">
        <v>4</v>
      </c>
      <c r="AC94">
        <v>0.98992040000000003</v>
      </c>
      <c r="AD94" t="s">
        <v>5</v>
      </c>
      <c r="AE94">
        <v>4.6592000000000001E-2</v>
      </c>
    </row>
    <row r="95" spans="1:31" x14ac:dyDescent="0.25">
      <c r="A95" t="s">
        <v>64</v>
      </c>
      <c r="B95" t="s">
        <v>189</v>
      </c>
      <c r="C95">
        <v>1200</v>
      </c>
      <c r="D95" t="s">
        <v>190</v>
      </c>
      <c r="E95">
        <v>1000000</v>
      </c>
      <c r="F95" t="s">
        <v>191</v>
      </c>
      <c r="G95">
        <v>12345</v>
      </c>
      <c r="H95" t="s">
        <v>216</v>
      </c>
      <c r="I95">
        <v>1</v>
      </c>
      <c r="J95" t="s">
        <v>192</v>
      </c>
      <c r="K95">
        <v>1E-3</v>
      </c>
      <c r="L95" t="s">
        <v>3</v>
      </c>
      <c r="M95">
        <v>0.99929840000000003</v>
      </c>
      <c r="N95" t="s">
        <v>2</v>
      </c>
      <c r="O95">
        <v>6.8151500000000004E-2</v>
      </c>
      <c r="P95" t="s">
        <v>17</v>
      </c>
      <c r="Q95">
        <v>67</v>
      </c>
      <c r="R95" t="s">
        <v>0</v>
      </c>
      <c r="S95">
        <v>1201</v>
      </c>
      <c r="T95" t="s">
        <v>152</v>
      </c>
      <c r="U95">
        <v>4</v>
      </c>
      <c r="V95" t="s">
        <v>153</v>
      </c>
      <c r="W95">
        <v>49</v>
      </c>
      <c r="X95" t="s">
        <v>151</v>
      </c>
      <c r="Y95">
        <v>115241</v>
      </c>
      <c r="Z95" t="s">
        <v>1</v>
      </c>
      <c r="AA95" t="e" cm="1">
        <f t="array" aca="1" ref="AA95" ca="1">-0.0236983034234+((1.2694139597062*v0)*pow((V1+(-0.45*pow(V1,-1))),-1))+((0.1852848656806*v0)*SIN((-1.5707963267949+(V1*V2))))+((0.0009630090243*v0)*EXP((1.4137166941154*V1)))+(((1.990320899327*v0)*pow(V1,-2))*SIN((-1.5707963267949+(V1*V2))))+((((0.0014123072143*v0)*V1)*EXP(V1))*SIN((-1.5707963267949+(V1*V2))))</f>
        <v>#NAME?</v>
      </c>
      <c r="AB95" t="s">
        <v>4</v>
      </c>
      <c r="AC95">
        <v>0.99929590000000001</v>
      </c>
      <c r="AD95" t="s">
        <v>5</v>
      </c>
      <c r="AE95">
        <v>6.8566600000000005E-2</v>
      </c>
    </row>
    <row r="96" spans="1:31" x14ac:dyDescent="0.25">
      <c r="A96" t="s">
        <v>132</v>
      </c>
      <c r="B96" t="s">
        <v>189</v>
      </c>
      <c r="C96">
        <v>1200</v>
      </c>
      <c r="D96" t="s">
        <v>190</v>
      </c>
      <c r="E96">
        <v>1000000</v>
      </c>
      <c r="F96" t="s">
        <v>191</v>
      </c>
      <c r="G96">
        <v>12345</v>
      </c>
      <c r="H96" t="s">
        <v>216</v>
      </c>
      <c r="I96">
        <v>1</v>
      </c>
      <c r="J96" t="s">
        <v>192</v>
      </c>
      <c r="K96">
        <v>1E-3</v>
      </c>
      <c r="L96" t="s">
        <v>3</v>
      </c>
      <c r="M96">
        <v>0.95518840000000005</v>
      </c>
      <c r="N96" t="s">
        <v>2</v>
      </c>
      <c r="O96">
        <v>3.2540999999999998E-3</v>
      </c>
      <c r="P96" t="s">
        <v>17</v>
      </c>
      <c r="Q96">
        <v>33</v>
      </c>
      <c r="R96" t="s">
        <v>0</v>
      </c>
      <c r="S96">
        <v>1200.9000000000001</v>
      </c>
      <c r="T96" t="s">
        <v>152</v>
      </c>
      <c r="U96">
        <v>9</v>
      </c>
      <c r="V96" t="s">
        <v>153</v>
      </c>
      <c r="W96">
        <v>76</v>
      </c>
      <c r="X96" t="s">
        <v>151</v>
      </c>
      <c r="Y96">
        <v>147132</v>
      </c>
      <c r="Z96" t="s">
        <v>1</v>
      </c>
      <c r="AA96" t="s">
        <v>297</v>
      </c>
      <c r="AB96" t="s">
        <v>4</v>
      </c>
      <c r="AC96">
        <v>0.95437119999999998</v>
      </c>
      <c r="AD96" t="s">
        <v>5</v>
      </c>
      <c r="AE96">
        <v>3.2594999999999998E-3</v>
      </c>
    </row>
    <row r="97" spans="1:31" x14ac:dyDescent="0.25">
      <c r="A97" t="s">
        <v>115</v>
      </c>
      <c r="B97" t="s">
        <v>189</v>
      </c>
      <c r="C97">
        <v>1200</v>
      </c>
      <c r="D97" t="s">
        <v>190</v>
      </c>
      <c r="E97">
        <v>1000000</v>
      </c>
      <c r="F97" t="s">
        <v>191</v>
      </c>
      <c r="G97">
        <v>12345</v>
      </c>
      <c r="H97" t="s">
        <v>216</v>
      </c>
      <c r="I97">
        <v>1</v>
      </c>
      <c r="J97" t="s">
        <v>192</v>
      </c>
      <c r="K97">
        <v>1E-3</v>
      </c>
      <c r="L97" t="s">
        <v>3</v>
      </c>
      <c r="M97">
        <v>0.91569250000000002</v>
      </c>
      <c r="N97" t="s">
        <v>2</v>
      </c>
      <c r="O97">
        <v>8.6894999999999993E-3</v>
      </c>
      <c r="P97" t="s">
        <v>17</v>
      </c>
      <c r="Q97">
        <v>37</v>
      </c>
      <c r="R97" t="s">
        <v>0</v>
      </c>
      <c r="S97">
        <v>1200.4000000000001</v>
      </c>
      <c r="T97" t="s">
        <v>152</v>
      </c>
      <c r="U97">
        <v>7</v>
      </c>
      <c r="V97" t="s">
        <v>153</v>
      </c>
      <c r="W97">
        <v>63</v>
      </c>
      <c r="X97" t="s">
        <v>151</v>
      </c>
      <c r="Y97">
        <v>130459</v>
      </c>
      <c r="Z97" t="s">
        <v>1</v>
      </c>
      <c r="AA97" t="e" cm="1">
        <f t="array" aca="1" ref="AA97" ca="1">-0.1065917487983+(0.0657433486122*V2)+((0.0595260895791*COS(V2))*EXP((0.5*pow(V3,-1))))+(((((0.2020384365793*V1)*pow(v0,-1))*pow(V2,-1))*pow(V3,-2.4))*COS(V2))</f>
        <v>#VALUE!</v>
      </c>
      <c r="AB97" t="s">
        <v>4</v>
      </c>
      <c r="AC97">
        <v>0.91716399999999998</v>
      </c>
      <c r="AD97" t="s">
        <v>5</v>
      </c>
      <c r="AE97">
        <v>8.4966E-3</v>
      </c>
    </row>
    <row r="98" spans="1:31" x14ac:dyDescent="0.25">
      <c r="A98" t="s">
        <v>91</v>
      </c>
      <c r="B98" t="s">
        <v>189</v>
      </c>
      <c r="C98">
        <v>1200</v>
      </c>
      <c r="D98" t="s">
        <v>190</v>
      </c>
      <c r="E98">
        <v>1000000</v>
      </c>
      <c r="F98" t="s">
        <v>191</v>
      </c>
      <c r="G98">
        <v>12345</v>
      </c>
      <c r="H98" t="s">
        <v>216</v>
      </c>
      <c r="I98">
        <v>1</v>
      </c>
      <c r="J98" t="s">
        <v>192</v>
      </c>
      <c r="K98">
        <v>1E-3</v>
      </c>
      <c r="L98" t="s">
        <v>3</v>
      </c>
      <c r="M98">
        <v>0.98813580000000001</v>
      </c>
      <c r="N98" t="s">
        <v>2</v>
      </c>
      <c r="O98">
        <v>0.1130864</v>
      </c>
      <c r="P98" t="s">
        <v>17</v>
      </c>
      <c r="Q98">
        <v>57</v>
      </c>
      <c r="R98" t="s">
        <v>0</v>
      </c>
      <c r="S98">
        <v>1201</v>
      </c>
      <c r="T98" t="s">
        <v>152</v>
      </c>
      <c r="U98">
        <v>7</v>
      </c>
      <c r="V98" t="s">
        <v>153</v>
      </c>
      <c r="W98">
        <v>41</v>
      </c>
      <c r="X98" t="s">
        <v>151</v>
      </c>
      <c r="Y98">
        <v>116173</v>
      </c>
      <c r="Z98" t="s">
        <v>1</v>
      </c>
      <c r="AA98" t="s">
        <v>298</v>
      </c>
      <c r="AB98" t="s">
        <v>4</v>
      </c>
      <c r="AC98">
        <v>0.98802160000000006</v>
      </c>
      <c r="AD98" t="s">
        <v>5</v>
      </c>
      <c r="AE98">
        <v>0.11328340000000001</v>
      </c>
    </row>
    <row r="99" spans="1:31" x14ac:dyDescent="0.25">
      <c r="A99" t="s">
        <v>101</v>
      </c>
      <c r="B99" t="s">
        <v>189</v>
      </c>
      <c r="C99">
        <v>1200</v>
      </c>
      <c r="D99" t="s">
        <v>190</v>
      </c>
      <c r="E99">
        <v>1000000</v>
      </c>
      <c r="F99" t="s">
        <v>191</v>
      </c>
      <c r="G99">
        <v>12345</v>
      </c>
      <c r="H99" t="s">
        <v>216</v>
      </c>
      <c r="I99">
        <v>1</v>
      </c>
      <c r="J99" t="s">
        <v>192</v>
      </c>
      <c r="K99">
        <v>1E-3</v>
      </c>
      <c r="L99" t="s">
        <v>3</v>
      </c>
      <c r="M99">
        <v>1</v>
      </c>
      <c r="N99" t="s">
        <v>2</v>
      </c>
      <c r="O99">
        <v>0</v>
      </c>
      <c r="P99" t="s">
        <v>17</v>
      </c>
      <c r="Q99">
        <v>12</v>
      </c>
      <c r="R99" t="s">
        <v>0</v>
      </c>
      <c r="S99">
        <v>15.7</v>
      </c>
      <c r="T99" t="s">
        <v>152</v>
      </c>
      <c r="U99">
        <v>1</v>
      </c>
      <c r="V99" t="s">
        <v>153</v>
      </c>
      <c r="W99">
        <v>4</v>
      </c>
      <c r="X99" t="s">
        <v>151</v>
      </c>
      <c r="Y99">
        <v>2574</v>
      </c>
      <c r="Z99" t="s">
        <v>1</v>
      </c>
      <c r="AA99" t="s">
        <v>203</v>
      </c>
      <c r="AB99" t="s">
        <v>4</v>
      </c>
      <c r="AC99">
        <v>1</v>
      </c>
      <c r="AD99" t="s">
        <v>5</v>
      </c>
      <c r="AE99">
        <v>0</v>
      </c>
    </row>
    <row r="100" spans="1:31" x14ac:dyDescent="0.25">
      <c r="A100" t="s">
        <v>47</v>
      </c>
      <c r="B100" t="s">
        <v>189</v>
      </c>
      <c r="C100">
        <v>1200</v>
      </c>
      <c r="D100" t="s">
        <v>190</v>
      </c>
      <c r="E100">
        <v>1000000</v>
      </c>
      <c r="F100" t="s">
        <v>191</v>
      </c>
      <c r="G100">
        <v>12345</v>
      </c>
      <c r="H100" t="s">
        <v>216</v>
      </c>
      <c r="I100">
        <v>1</v>
      </c>
      <c r="J100" t="s">
        <v>192</v>
      </c>
      <c r="K100">
        <v>1E-3</v>
      </c>
      <c r="L100" t="s">
        <v>3</v>
      </c>
      <c r="M100">
        <v>0.99625810000000004</v>
      </c>
      <c r="N100" t="s">
        <v>2</v>
      </c>
      <c r="O100">
        <v>3.0612299999999999E-2</v>
      </c>
      <c r="P100" t="s">
        <v>17</v>
      </c>
      <c r="Q100">
        <v>8</v>
      </c>
      <c r="R100" t="s">
        <v>0</v>
      </c>
      <c r="S100">
        <v>1200.9000000000001</v>
      </c>
      <c r="T100" t="s">
        <v>152</v>
      </c>
      <c r="U100">
        <v>44</v>
      </c>
      <c r="V100" t="s">
        <v>153</v>
      </c>
      <c r="W100">
        <v>115</v>
      </c>
      <c r="X100" t="s">
        <v>151</v>
      </c>
      <c r="Y100">
        <v>69371</v>
      </c>
      <c r="Z100" t="s">
        <v>1</v>
      </c>
      <c r="AA100" t="s">
        <v>198</v>
      </c>
      <c r="AB100" t="s">
        <v>4</v>
      </c>
      <c r="AC100">
        <v>0.99635030000000002</v>
      </c>
      <c r="AD100" t="s">
        <v>5</v>
      </c>
      <c r="AE100">
        <v>3.0258899999999998E-2</v>
      </c>
    </row>
    <row r="101" spans="1:31" x14ac:dyDescent="0.25">
      <c r="A101" t="s">
        <v>88</v>
      </c>
      <c r="B101" t="s">
        <v>189</v>
      </c>
      <c r="C101">
        <v>1200</v>
      </c>
      <c r="D101" t="s">
        <v>190</v>
      </c>
      <c r="E101">
        <v>1000000</v>
      </c>
      <c r="F101" t="s">
        <v>191</v>
      </c>
      <c r="G101">
        <v>12345</v>
      </c>
      <c r="H101" t="s">
        <v>216</v>
      </c>
      <c r="I101">
        <v>1</v>
      </c>
      <c r="J101" t="s">
        <v>192</v>
      </c>
      <c r="K101">
        <v>1E-3</v>
      </c>
      <c r="L101" t="s">
        <v>3</v>
      </c>
      <c r="M101">
        <v>0.97077650000000004</v>
      </c>
      <c r="N101" t="s">
        <v>2</v>
      </c>
      <c r="O101">
        <v>0.32835930000000002</v>
      </c>
      <c r="P101" t="s">
        <v>17</v>
      </c>
      <c r="Q101">
        <v>56</v>
      </c>
      <c r="R101" t="s">
        <v>0</v>
      </c>
      <c r="S101">
        <v>1201.9000000000001</v>
      </c>
      <c r="T101" t="s">
        <v>152</v>
      </c>
      <c r="U101">
        <v>19</v>
      </c>
      <c r="V101" t="s">
        <v>153</v>
      </c>
      <c r="W101">
        <v>73</v>
      </c>
      <c r="X101" t="s">
        <v>151</v>
      </c>
      <c r="Y101">
        <v>100881</v>
      </c>
      <c r="Z101" t="s">
        <v>1</v>
      </c>
      <c r="AA101" t="e" cm="1">
        <f t="array" aca="1" ref="AA101" ca="1">-9.2746814247196+(8.5813356649783*pow((((((1+(0.4151876232832*V1))+(-0.3183098861838*v0))+((0.737770967337*pow(v0,2))*pow((v0+V1),-1)))+((-0.4042705201678*v0)*COS((V2+(-1*V3)))))+(((0.0962639322609*pow(v0,2))*pow(V1,-1))*COS((V2+(-1*V3))))),0.5))</f>
        <v>#NAME?</v>
      </c>
      <c r="AB101" t="s">
        <v>4</v>
      </c>
      <c r="AC101">
        <v>0.9710799</v>
      </c>
      <c r="AD101" t="s">
        <v>5</v>
      </c>
      <c r="AE101">
        <v>0.32535770000000003</v>
      </c>
    </row>
    <row r="102" spans="1:31" x14ac:dyDescent="0.25">
      <c r="A102" t="s">
        <v>74</v>
      </c>
      <c r="B102" t="s">
        <v>189</v>
      </c>
      <c r="C102">
        <v>1200</v>
      </c>
      <c r="D102" t="s">
        <v>190</v>
      </c>
      <c r="E102">
        <v>1000000</v>
      </c>
      <c r="F102" t="s">
        <v>191</v>
      </c>
      <c r="G102">
        <v>12345</v>
      </c>
      <c r="H102" t="s">
        <v>216</v>
      </c>
      <c r="I102">
        <v>1</v>
      </c>
      <c r="J102" t="s">
        <v>192</v>
      </c>
      <c r="K102">
        <v>1E-3</v>
      </c>
      <c r="L102" t="s">
        <v>3</v>
      </c>
      <c r="M102">
        <v>0.47607500000000003</v>
      </c>
      <c r="N102" t="s">
        <v>2</v>
      </c>
      <c r="O102">
        <v>0.25547619999999999</v>
      </c>
      <c r="P102" t="s">
        <v>17</v>
      </c>
      <c r="Q102">
        <v>43</v>
      </c>
      <c r="R102" t="s">
        <v>0</v>
      </c>
      <c r="S102">
        <v>1200.8</v>
      </c>
      <c r="T102" t="s">
        <v>152</v>
      </c>
      <c r="U102">
        <v>16</v>
      </c>
      <c r="V102" t="s">
        <v>153</v>
      </c>
      <c r="W102">
        <v>78</v>
      </c>
      <c r="X102" t="s">
        <v>151</v>
      </c>
      <c r="Y102">
        <v>126492</v>
      </c>
      <c r="Z102" t="s">
        <v>1</v>
      </c>
      <c r="AA102" t="s">
        <v>299</v>
      </c>
      <c r="AB102" t="s">
        <v>4</v>
      </c>
      <c r="AC102">
        <v>0.4754699</v>
      </c>
      <c r="AD102" t="s">
        <v>5</v>
      </c>
      <c r="AE102">
        <v>0.25704700000000003</v>
      </c>
    </row>
    <row r="103" spans="1:31" x14ac:dyDescent="0.25">
      <c r="A103" t="s">
        <v>84</v>
      </c>
      <c r="B103" t="s">
        <v>189</v>
      </c>
      <c r="C103">
        <v>1200</v>
      </c>
      <c r="D103" t="s">
        <v>190</v>
      </c>
      <c r="E103">
        <v>1000000</v>
      </c>
      <c r="F103" t="s">
        <v>191</v>
      </c>
      <c r="G103">
        <v>12345</v>
      </c>
      <c r="H103" t="s">
        <v>216</v>
      </c>
      <c r="I103">
        <v>1</v>
      </c>
      <c r="J103" t="s">
        <v>192</v>
      </c>
      <c r="K103">
        <v>1E-3</v>
      </c>
      <c r="L103" t="s">
        <v>3</v>
      </c>
      <c r="M103">
        <v>1</v>
      </c>
      <c r="N103" t="s">
        <v>2</v>
      </c>
      <c r="O103">
        <v>0</v>
      </c>
      <c r="P103" t="s">
        <v>17</v>
      </c>
      <c r="Q103">
        <v>14</v>
      </c>
      <c r="R103" t="s">
        <v>0</v>
      </c>
      <c r="S103">
        <v>20.9</v>
      </c>
      <c r="T103" t="s">
        <v>152</v>
      </c>
      <c r="U103">
        <v>1</v>
      </c>
      <c r="V103" t="s">
        <v>153</v>
      </c>
      <c r="W103">
        <v>5</v>
      </c>
      <c r="X103" t="s">
        <v>151</v>
      </c>
      <c r="Y103">
        <v>3559</v>
      </c>
      <c r="Z103" t="s">
        <v>1</v>
      </c>
      <c r="AA103" t="s">
        <v>166</v>
      </c>
      <c r="AB103" t="s">
        <v>4</v>
      </c>
      <c r="AC103">
        <v>1</v>
      </c>
      <c r="AD103" t="s">
        <v>5</v>
      </c>
      <c r="AE103">
        <v>0</v>
      </c>
    </row>
    <row r="104" spans="1:31" x14ac:dyDescent="0.25">
      <c r="A104" t="s">
        <v>142</v>
      </c>
      <c r="B104" t="s">
        <v>189</v>
      </c>
      <c r="C104">
        <v>1200</v>
      </c>
      <c r="D104" t="s">
        <v>190</v>
      </c>
      <c r="E104">
        <v>1000000</v>
      </c>
      <c r="F104" t="s">
        <v>191</v>
      </c>
      <c r="G104">
        <v>12345</v>
      </c>
      <c r="H104" t="s">
        <v>216</v>
      </c>
      <c r="I104">
        <v>1</v>
      </c>
      <c r="J104" t="s">
        <v>192</v>
      </c>
      <c r="K104">
        <v>1E-3</v>
      </c>
      <c r="L104" t="s">
        <v>3</v>
      </c>
      <c r="M104">
        <v>0.99926400000000004</v>
      </c>
      <c r="N104" t="s">
        <v>2</v>
      </c>
      <c r="O104">
        <v>1.01137E-2</v>
      </c>
      <c r="P104" t="s">
        <v>17</v>
      </c>
      <c r="Q104">
        <v>32</v>
      </c>
      <c r="R104" t="s">
        <v>0</v>
      </c>
      <c r="S104">
        <v>1201.5</v>
      </c>
      <c r="T104" t="s">
        <v>152</v>
      </c>
      <c r="U104">
        <v>7</v>
      </c>
      <c r="V104" t="s">
        <v>153</v>
      </c>
      <c r="W104">
        <v>61</v>
      </c>
      <c r="X104" t="s">
        <v>151</v>
      </c>
      <c r="Y104">
        <v>141162</v>
      </c>
      <c r="Z104" t="s">
        <v>1</v>
      </c>
      <c r="AA104" t="s">
        <v>300</v>
      </c>
      <c r="AB104" t="s">
        <v>4</v>
      </c>
      <c r="AC104">
        <v>0.99928510000000004</v>
      </c>
      <c r="AD104" t="s">
        <v>5</v>
      </c>
      <c r="AE104">
        <v>1.01686E-2</v>
      </c>
    </row>
    <row r="105" spans="1:31" x14ac:dyDescent="0.25">
      <c r="A105" t="s">
        <v>111</v>
      </c>
      <c r="B105" t="s">
        <v>189</v>
      </c>
      <c r="C105">
        <v>1200</v>
      </c>
      <c r="D105" t="s">
        <v>190</v>
      </c>
      <c r="E105">
        <v>1000000</v>
      </c>
      <c r="F105" t="s">
        <v>191</v>
      </c>
      <c r="G105">
        <v>12345</v>
      </c>
      <c r="H105" t="s">
        <v>216</v>
      </c>
      <c r="I105">
        <v>1</v>
      </c>
      <c r="J105" t="s">
        <v>192</v>
      </c>
      <c r="K105">
        <v>1E-3</v>
      </c>
      <c r="L105" t="s">
        <v>3</v>
      </c>
      <c r="M105">
        <v>1</v>
      </c>
      <c r="N105" t="s">
        <v>2</v>
      </c>
      <c r="O105">
        <v>0</v>
      </c>
      <c r="P105" t="s">
        <v>17</v>
      </c>
      <c r="Q105">
        <v>11</v>
      </c>
      <c r="R105" t="s">
        <v>0</v>
      </c>
      <c r="S105">
        <v>889.6</v>
      </c>
      <c r="T105" t="s">
        <v>152</v>
      </c>
      <c r="U105">
        <v>1</v>
      </c>
      <c r="V105" t="s">
        <v>153</v>
      </c>
      <c r="W105">
        <v>24</v>
      </c>
      <c r="X105" t="s">
        <v>151</v>
      </c>
      <c r="Y105">
        <v>71682</v>
      </c>
      <c r="Z105" t="s">
        <v>1</v>
      </c>
      <c r="AA105" t="s">
        <v>212</v>
      </c>
      <c r="AB105" t="s">
        <v>4</v>
      </c>
      <c r="AC105">
        <v>1</v>
      </c>
      <c r="AD105" t="s">
        <v>5</v>
      </c>
      <c r="AE105">
        <v>0</v>
      </c>
    </row>
    <row r="106" spans="1:31" x14ac:dyDescent="0.25">
      <c r="A106" t="s">
        <v>125</v>
      </c>
      <c r="B106" t="s">
        <v>189</v>
      </c>
      <c r="C106">
        <v>1200</v>
      </c>
      <c r="D106" t="s">
        <v>190</v>
      </c>
      <c r="E106">
        <v>1000000</v>
      </c>
      <c r="F106" t="s">
        <v>191</v>
      </c>
      <c r="G106">
        <v>12345</v>
      </c>
      <c r="H106" t="s">
        <v>216</v>
      </c>
      <c r="I106">
        <v>1</v>
      </c>
      <c r="J106" t="s">
        <v>192</v>
      </c>
      <c r="K106">
        <v>1E-3</v>
      </c>
      <c r="L106" t="s">
        <v>3</v>
      </c>
      <c r="M106">
        <v>0.99974510000000005</v>
      </c>
      <c r="N106" t="s">
        <v>2</v>
      </c>
      <c r="O106">
        <v>4.8088899999999997E-2</v>
      </c>
      <c r="P106" t="s">
        <v>17</v>
      </c>
      <c r="Q106">
        <v>46</v>
      </c>
      <c r="R106" t="s">
        <v>0</v>
      </c>
      <c r="S106">
        <v>1201.3</v>
      </c>
      <c r="T106" t="s">
        <v>152</v>
      </c>
      <c r="U106">
        <v>6</v>
      </c>
      <c r="V106" t="s">
        <v>153</v>
      </c>
      <c r="W106">
        <v>81</v>
      </c>
      <c r="X106" t="s">
        <v>151</v>
      </c>
      <c r="Y106">
        <v>157645</v>
      </c>
      <c r="Z106" t="s">
        <v>1</v>
      </c>
      <c r="AA106" t="s">
        <v>301</v>
      </c>
      <c r="AB106" t="s">
        <v>4</v>
      </c>
      <c r="AC106">
        <v>0.99975970000000003</v>
      </c>
      <c r="AD106" t="s">
        <v>5</v>
      </c>
      <c r="AE106">
        <v>4.5172700000000003E-2</v>
      </c>
    </row>
    <row r="107" spans="1:31" x14ac:dyDescent="0.25">
      <c r="A107" t="s">
        <v>135</v>
      </c>
      <c r="B107" t="s">
        <v>189</v>
      </c>
      <c r="C107">
        <v>1200</v>
      </c>
      <c r="D107" t="s">
        <v>190</v>
      </c>
      <c r="E107">
        <v>1000000</v>
      </c>
      <c r="F107" t="s">
        <v>191</v>
      </c>
      <c r="G107">
        <v>12345</v>
      </c>
      <c r="H107" t="s">
        <v>216</v>
      </c>
      <c r="I107">
        <v>1</v>
      </c>
      <c r="J107" t="s">
        <v>192</v>
      </c>
      <c r="K107">
        <v>1E-3</v>
      </c>
      <c r="L107" t="s">
        <v>3</v>
      </c>
      <c r="M107">
        <v>1</v>
      </c>
      <c r="N107" t="s">
        <v>2</v>
      </c>
      <c r="O107">
        <v>0</v>
      </c>
      <c r="P107" t="s">
        <v>17</v>
      </c>
      <c r="Q107">
        <v>20</v>
      </c>
      <c r="R107" t="s">
        <v>0</v>
      </c>
      <c r="S107">
        <v>202</v>
      </c>
      <c r="T107" t="s">
        <v>152</v>
      </c>
      <c r="U107">
        <v>2</v>
      </c>
      <c r="V107" t="s">
        <v>153</v>
      </c>
      <c r="W107">
        <v>16</v>
      </c>
      <c r="X107" t="s">
        <v>151</v>
      </c>
      <c r="Y107">
        <v>26923</v>
      </c>
      <c r="Z107" t="s">
        <v>1</v>
      </c>
      <c r="AA107" t="s">
        <v>302</v>
      </c>
      <c r="AB107" t="s">
        <v>4</v>
      </c>
      <c r="AC107">
        <v>1</v>
      </c>
      <c r="AD107" t="s">
        <v>5</v>
      </c>
      <c r="AE107">
        <v>0</v>
      </c>
    </row>
    <row r="108" spans="1:31" x14ac:dyDescent="0.25">
      <c r="A108" t="s">
        <v>57</v>
      </c>
      <c r="B108" t="s">
        <v>189</v>
      </c>
      <c r="C108">
        <v>1200</v>
      </c>
      <c r="D108" t="s">
        <v>190</v>
      </c>
      <c r="E108">
        <v>1000000</v>
      </c>
      <c r="F108" t="s">
        <v>191</v>
      </c>
      <c r="G108">
        <v>12345</v>
      </c>
      <c r="H108" t="s">
        <v>216</v>
      </c>
      <c r="I108">
        <v>1</v>
      </c>
      <c r="J108" t="s">
        <v>192</v>
      </c>
      <c r="K108">
        <v>1E-3</v>
      </c>
      <c r="L108" t="s">
        <v>3</v>
      </c>
      <c r="M108">
        <v>0.99999760000000004</v>
      </c>
      <c r="N108" t="s">
        <v>2</v>
      </c>
      <c r="O108">
        <v>1.8916E-3</v>
      </c>
      <c r="P108" t="s">
        <v>17</v>
      </c>
      <c r="Q108">
        <v>17</v>
      </c>
      <c r="R108" t="s">
        <v>0</v>
      </c>
      <c r="S108">
        <v>1202.5999999999999</v>
      </c>
      <c r="T108" t="s">
        <v>152</v>
      </c>
      <c r="U108">
        <v>26</v>
      </c>
      <c r="V108" t="s">
        <v>153</v>
      </c>
      <c r="W108">
        <v>75</v>
      </c>
      <c r="X108" t="s">
        <v>151</v>
      </c>
      <c r="Y108">
        <v>95188</v>
      </c>
      <c r="Z108" t="s">
        <v>1</v>
      </c>
      <c r="AA108" t="s">
        <v>303</v>
      </c>
      <c r="AB108" t="s">
        <v>4</v>
      </c>
      <c r="AC108">
        <v>0.99999760000000004</v>
      </c>
      <c r="AD108" t="s">
        <v>5</v>
      </c>
      <c r="AE108">
        <v>1.864E-3</v>
      </c>
    </row>
    <row r="109" spans="1:31" x14ac:dyDescent="0.25">
      <c r="A109" t="s">
        <v>145</v>
      </c>
      <c r="B109" t="s">
        <v>189</v>
      </c>
      <c r="C109">
        <v>1200</v>
      </c>
      <c r="D109" t="s">
        <v>190</v>
      </c>
      <c r="E109">
        <v>1000000</v>
      </c>
      <c r="F109" t="s">
        <v>191</v>
      </c>
      <c r="G109">
        <v>12345</v>
      </c>
      <c r="H109" t="s">
        <v>216</v>
      </c>
      <c r="I109">
        <v>1</v>
      </c>
      <c r="J109" t="s">
        <v>192</v>
      </c>
      <c r="K109">
        <v>1E-3</v>
      </c>
      <c r="L109" t="s">
        <v>3</v>
      </c>
      <c r="M109">
        <v>1</v>
      </c>
      <c r="N109" t="s">
        <v>2</v>
      </c>
      <c r="O109">
        <v>0</v>
      </c>
      <c r="P109" t="s">
        <v>17</v>
      </c>
      <c r="Q109">
        <v>40</v>
      </c>
      <c r="R109" t="s">
        <v>0</v>
      </c>
      <c r="S109">
        <v>193.3</v>
      </c>
      <c r="T109" t="s">
        <v>152</v>
      </c>
      <c r="U109">
        <v>1</v>
      </c>
      <c r="V109" t="s">
        <v>153</v>
      </c>
      <c r="W109">
        <v>13</v>
      </c>
      <c r="X109" t="s">
        <v>151</v>
      </c>
      <c r="Y109">
        <v>23220</v>
      </c>
      <c r="Z109" t="s">
        <v>1</v>
      </c>
      <c r="AA109" t="s">
        <v>264</v>
      </c>
      <c r="AB109" t="s">
        <v>4</v>
      </c>
      <c r="AC109">
        <v>1</v>
      </c>
      <c r="AD109" t="s">
        <v>5</v>
      </c>
      <c r="AE109">
        <v>0</v>
      </c>
    </row>
    <row r="110" spans="1:31" x14ac:dyDescent="0.25">
      <c r="A110" t="s">
        <v>98</v>
      </c>
      <c r="B110" t="s">
        <v>189</v>
      </c>
      <c r="C110">
        <v>1200</v>
      </c>
      <c r="D110" t="s">
        <v>190</v>
      </c>
      <c r="E110">
        <v>1000000</v>
      </c>
      <c r="F110" t="s">
        <v>191</v>
      </c>
      <c r="G110">
        <v>12345</v>
      </c>
      <c r="H110" t="s">
        <v>216</v>
      </c>
      <c r="I110">
        <v>1</v>
      </c>
      <c r="J110" t="s">
        <v>192</v>
      </c>
      <c r="K110">
        <v>1E-3</v>
      </c>
      <c r="L110" t="s">
        <v>3</v>
      </c>
      <c r="M110">
        <v>0.99999689999999997</v>
      </c>
      <c r="N110" t="s">
        <v>2</v>
      </c>
      <c r="O110">
        <v>1.6266699999999999E-2</v>
      </c>
      <c r="P110" t="s">
        <v>17</v>
      </c>
      <c r="Q110">
        <v>16</v>
      </c>
      <c r="R110" t="s">
        <v>0</v>
      </c>
      <c r="S110">
        <v>1201.9000000000001</v>
      </c>
      <c r="T110" t="s">
        <v>152</v>
      </c>
      <c r="U110">
        <v>19</v>
      </c>
      <c r="V110" t="s">
        <v>153</v>
      </c>
      <c r="W110">
        <v>94</v>
      </c>
      <c r="X110" t="s">
        <v>151</v>
      </c>
      <c r="Y110">
        <v>123808</v>
      </c>
      <c r="Z110" t="s">
        <v>1</v>
      </c>
      <c r="AA110" t="e" cm="1">
        <f t="array" aca="1" ref="AA110" ca="1">-0.4697848492733+((((6.2754963665281*V2)*V3)*pow(v0,-1))*pow(V1,-1))</f>
        <v>#VALUE!</v>
      </c>
      <c r="AB110" t="s">
        <v>4</v>
      </c>
      <c r="AC110">
        <v>0.99999709999999997</v>
      </c>
      <c r="AD110" t="s">
        <v>5</v>
      </c>
      <c r="AE110">
        <v>1.6003900000000001E-2</v>
      </c>
    </row>
    <row r="111" spans="1:31" x14ac:dyDescent="0.25">
      <c r="A111" t="s">
        <v>67</v>
      </c>
      <c r="B111" t="s">
        <v>189</v>
      </c>
      <c r="C111">
        <v>1200</v>
      </c>
      <c r="D111" t="s">
        <v>190</v>
      </c>
      <c r="E111">
        <v>1000000</v>
      </c>
      <c r="F111" t="s">
        <v>191</v>
      </c>
      <c r="G111">
        <v>12345</v>
      </c>
      <c r="H111" t="s">
        <v>216</v>
      </c>
      <c r="I111">
        <v>1</v>
      </c>
      <c r="J111" t="s">
        <v>192</v>
      </c>
      <c r="K111">
        <v>1E-3</v>
      </c>
      <c r="L111" t="s">
        <v>3</v>
      </c>
      <c r="M111">
        <v>1</v>
      </c>
      <c r="N111" t="s">
        <v>2</v>
      </c>
      <c r="O111">
        <v>0</v>
      </c>
      <c r="P111" t="s">
        <v>17</v>
      </c>
      <c r="Q111">
        <v>17</v>
      </c>
      <c r="R111" t="s">
        <v>0</v>
      </c>
      <c r="S111">
        <v>512</v>
      </c>
      <c r="T111" t="s">
        <v>152</v>
      </c>
      <c r="U111">
        <v>3</v>
      </c>
      <c r="V111" t="s">
        <v>153</v>
      </c>
      <c r="W111">
        <v>35</v>
      </c>
      <c r="X111" t="s">
        <v>151</v>
      </c>
      <c r="Y111">
        <v>59291</v>
      </c>
      <c r="Z111" t="s">
        <v>1</v>
      </c>
      <c r="AA111" t="s">
        <v>304</v>
      </c>
      <c r="AB111" t="s">
        <v>4</v>
      </c>
      <c r="AC111">
        <v>1</v>
      </c>
      <c r="AD111" t="s">
        <v>5</v>
      </c>
      <c r="AE111">
        <v>0</v>
      </c>
    </row>
    <row r="112" spans="1:31" x14ac:dyDescent="0.25">
      <c r="A112" t="s">
        <v>77</v>
      </c>
      <c r="B112" t="s">
        <v>189</v>
      </c>
      <c r="C112">
        <v>1200</v>
      </c>
      <c r="D112" t="s">
        <v>190</v>
      </c>
      <c r="E112">
        <v>1000000</v>
      </c>
      <c r="F112" t="s">
        <v>191</v>
      </c>
      <c r="G112">
        <v>12345</v>
      </c>
      <c r="H112" t="s">
        <v>216</v>
      </c>
      <c r="I112">
        <v>1</v>
      </c>
      <c r="J112" t="s">
        <v>192</v>
      </c>
      <c r="K112">
        <v>1E-3</v>
      </c>
      <c r="L112" t="s">
        <v>3</v>
      </c>
      <c r="M112">
        <v>1</v>
      </c>
      <c r="N112" t="s">
        <v>2</v>
      </c>
      <c r="O112">
        <v>0</v>
      </c>
      <c r="P112" t="s">
        <v>17</v>
      </c>
      <c r="Q112">
        <v>13</v>
      </c>
      <c r="R112" t="s">
        <v>0</v>
      </c>
      <c r="S112">
        <v>19</v>
      </c>
      <c r="T112" t="s">
        <v>152</v>
      </c>
      <c r="U112">
        <v>1</v>
      </c>
      <c r="V112" t="s">
        <v>153</v>
      </c>
      <c r="W112">
        <v>5</v>
      </c>
      <c r="X112" t="s">
        <v>151</v>
      </c>
      <c r="Y112">
        <v>3060</v>
      </c>
      <c r="Z112" t="s">
        <v>1</v>
      </c>
      <c r="AA112" t="s">
        <v>162</v>
      </c>
      <c r="AB112" t="s">
        <v>4</v>
      </c>
      <c r="AC112">
        <v>1</v>
      </c>
      <c r="AD112" t="s">
        <v>5</v>
      </c>
      <c r="AE112">
        <v>0</v>
      </c>
    </row>
    <row r="113" spans="1:31" x14ac:dyDescent="0.25">
      <c r="A113" t="s">
        <v>108</v>
      </c>
      <c r="B113" t="s">
        <v>189</v>
      </c>
      <c r="C113">
        <v>1200</v>
      </c>
      <c r="D113" t="s">
        <v>190</v>
      </c>
      <c r="E113">
        <v>1000000</v>
      </c>
      <c r="F113" t="s">
        <v>191</v>
      </c>
      <c r="G113">
        <v>12345</v>
      </c>
      <c r="H113" t="s">
        <v>216</v>
      </c>
      <c r="I113">
        <v>1</v>
      </c>
      <c r="J113" t="s">
        <v>192</v>
      </c>
      <c r="K113">
        <v>1E-3</v>
      </c>
      <c r="L113" t="s">
        <v>3</v>
      </c>
      <c r="M113">
        <v>1</v>
      </c>
      <c r="N113" t="s">
        <v>2</v>
      </c>
      <c r="O113">
        <v>0</v>
      </c>
      <c r="P113" t="s">
        <v>17</v>
      </c>
      <c r="Q113">
        <v>22</v>
      </c>
      <c r="R113" t="s">
        <v>0</v>
      </c>
      <c r="S113">
        <v>299.60000000000002</v>
      </c>
      <c r="T113" t="s">
        <v>152</v>
      </c>
      <c r="U113">
        <v>2</v>
      </c>
      <c r="V113" t="s">
        <v>153</v>
      </c>
      <c r="W113">
        <v>20</v>
      </c>
      <c r="X113" t="s">
        <v>151</v>
      </c>
      <c r="Y113">
        <v>37292</v>
      </c>
      <c r="Z113" t="s">
        <v>1</v>
      </c>
      <c r="AA113" t="s">
        <v>305</v>
      </c>
      <c r="AB113" t="s">
        <v>4</v>
      </c>
      <c r="AC113">
        <v>1</v>
      </c>
      <c r="AD113" t="s">
        <v>5</v>
      </c>
      <c r="AE113">
        <v>0</v>
      </c>
    </row>
    <row r="114" spans="1:31" x14ac:dyDescent="0.25">
      <c r="A114" t="s">
        <v>94</v>
      </c>
      <c r="B114" t="s">
        <v>189</v>
      </c>
      <c r="C114">
        <v>1200</v>
      </c>
      <c r="D114" t="s">
        <v>190</v>
      </c>
      <c r="E114">
        <v>1000000</v>
      </c>
      <c r="F114" t="s">
        <v>191</v>
      </c>
      <c r="G114">
        <v>12345</v>
      </c>
      <c r="H114" t="s">
        <v>216</v>
      </c>
      <c r="I114">
        <v>1</v>
      </c>
      <c r="J114" t="s">
        <v>192</v>
      </c>
      <c r="K114">
        <v>1E-3</v>
      </c>
      <c r="L114" t="s">
        <v>3</v>
      </c>
      <c r="M114">
        <v>0.99980420000000003</v>
      </c>
      <c r="N114" t="s">
        <v>2</v>
      </c>
      <c r="O114">
        <v>4.4626699999999998E-2</v>
      </c>
      <c r="P114" t="s">
        <v>17</v>
      </c>
      <c r="Q114">
        <v>38</v>
      </c>
      <c r="R114" t="s">
        <v>0</v>
      </c>
      <c r="S114">
        <v>1201.4000000000001</v>
      </c>
      <c r="T114" t="s">
        <v>152</v>
      </c>
      <c r="U114">
        <v>7</v>
      </c>
      <c r="V114" t="s">
        <v>153</v>
      </c>
      <c r="W114">
        <v>47</v>
      </c>
      <c r="X114" t="s">
        <v>151</v>
      </c>
      <c r="Y114">
        <v>113125</v>
      </c>
      <c r="Z114" t="s">
        <v>1</v>
      </c>
      <c r="AA114" t="e" cm="1">
        <f t="array" aca="1" ref="AA114" ca="1">-0.3030485648565+(0.2568987346496*v0)+((18.6603761622746*v0)*pow((((V2+V3)+(1*pow(v0,-0.5)))+(V1*pow(v0,-0.5))),-1.2))+((0.9250193370743*pow(v0,2))*pow(V1,-1))</f>
        <v>#NAME?</v>
      </c>
      <c r="AB114" t="s">
        <v>4</v>
      </c>
      <c r="AC114">
        <v>0.99980690000000005</v>
      </c>
      <c r="AD114" t="s">
        <v>5</v>
      </c>
      <c r="AE114">
        <v>4.4306499999999999E-2</v>
      </c>
    </row>
    <row r="115" spans="1:31" x14ac:dyDescent="0.25">
      <c r="A115" t="s">
        <v>121</v>
      </c>
      <c r="B115" t="s">
        <v>189</v>
      </c>
      <c r="C115">
        <v>1200</v>
      </c>
      <c r="D115" t="s">
        <v>190</v>
      </c>
      <c r="E115">
        <v>1000000</v>
      </c>
      <c r="F115" t="s">
        <v>191</v>
      </c>
      <c r="G115">
        <v>12345</v>
      </c>
      <c r="H115" t="s">
        <v>216</v>
      </c>
      <c r="I115">
        <v>1</v>
      </c>
      <c r="J115" t="s">
        <v>192</v>
      </c>
      <c r="K115">
        <v>1E-3</v>
      </c>
      <c r="L115" t="s">
        <v>3</v>
      </c>
      <c r="M115">
        <v>0.98782749999999997</v>
      </c>
      <c r="N115" t="s">
        <v>2</v>
      </c>
      <c r="O115">
        <v>0.55589869999999997</v>
      </c>
      <c r="P115" t="s">
        <v>17</v>
      </c>
      <c r="Q115">
        <v>42</v>
      </c>
      <c r="R115" t="s">
        <v>0</v>
      </c>
      <c r="S115">
        <v>1201.5</v>
      </c>
      <c r="T115" t="s">
        <v>152</v>
      </c>
      <c r="U115">
        <v>9</v>
      </c>
      <c r="V115" t="s">
        <v>153</v>
      </c>
      <c r="W115">
        <v>43</v>
      </c>
      <c r="X115" t="s">
        <v>151</v>
      </c>
      <c r="Y115">
        <v>121572</v>
      </c>
      <c r="Z115" t="s">
        <v>1</v>
      </c>
      <c r="AA115" t="s">
        <v>306</v>
      </c>
      <c r="AB115" t="s">
        <v>4</v>
      </c>
      <c r="AC115">
        <v>0.9882763</v>
      </c>
      <c r="AD115" t="s">
        <v>5</v>
      </c>
      <c r="AE115">
        <v>0.545431</v>
      </c>
    </row>
    <row r="116" spans="1:31" x14ac:dyDescent="0.25">
      <c r="A116" t="s">
        <v>104</v>
      </c>
      <c r="B116" t="s">
        <v>189</v>
      </c>
      <c r="C116">
        <v>1200</v>
      </c>
      <c r="D116" t="s">
        <v>190</v>
      </c>
      <c r="E116">
        <v>1000000</v>
      </c>
      <c r="F116" t="s">
        <v>191</v>
      </c>
      <c r="G116">
        <v>12345</v>
      </c>
      <c r="H116" t="s">
        <v>216</v>
      </c>
      <c r="I116">
        <v>1</v>
      </c>
      <c r="J116" t="s">
        <v>192</v>
      </c>
      <c r="K116">
        <v>1E-3</v>
      </c>
      <c r="L116" t="s">
        <v>3</v>
      </c>
      <c r="M116">
        <v>1</v>
      </c>
      <c r="N116" t="s">
        <v>2</v>
      </c>
      <c r="O116">
        <v>5.9999999999999997E-7</v>
      </c>
      <c r="P116" t="s">
        <v>17</v>
      </c>
      <c r="Q116">
        <v>25</v>
      </c>
      <c r="R116" t="s">
        <v>0</v>
      </c>
      <c r="S116">
        <v>427.5</v>
      </c>
      <c r="T116" t="s">
        <v>152</v>
      </c>
      <c r="U116">
        <v>2</v>
      </c>
      <c r="V116" t="s">
        <v>153</v>
      </c>
      <c r="W116">
        <v>21</v>
      </c>
      <c r="X116" t="s">
        <v>151</v>
      </c>
      <c r="Y116">
        <v>47640</v>
      </c>
      <c r="Z116" t="s">
        <v>1</v>
      </c>
      <c r="AA116" t="e" cm="1">
        <f t="array" aca="1" ref="AA116" ca="1">-0.0000001517696+((((100.000038963966*V3)*pow(V1,-1))*pow(V2,2))*SIN(((0.0031830988618*pow(v0,-1))*pow(V1,-1))))</f>
        <v>#VALUE!</v>
      </c>
      <c r="AB116" t="s">
        <v>4</v>
      </c>
      <c r="AC116">
        <v>1</v>
      </c>
      <c r="AD116" t="s">
        <v>5</v>
      </c>
      <c r="AE116" s="8">
        <v>5.9999999999999997E-7</v>
      </c>
    </row>
    <row r="117" spans="1:31" x14ac:dyDescent="0.25">
      <c r="A117" t="s">
        <v>114</v>
      </c>
      <c r="B117" t="s">
        <v>189</v>
      </c>
      <c r="C117">
        <v>1200</v>
      </c>
      <c r="D117" t="s">
        <v>190</v>
      </c>
      <c r="E117">
        <v>1000000</v>
      </c>
      <c r="F117" t="s">
        <v>191</v>
      </c>
      <c r="G117">
        <v>12345</v>
      </c>
      <c r="H117" t="s">
        <v>216</v>
      </c>
      <c r="I117">
        <v>1</v>
      </c>
      <c r="J117" t="s">
        <v>192</v>
      </c>
      <c r="K117">
        <v>1E-3</v>
      </c>
      <c r="L117" t="s">
        <v>3</v>
      </c>
      <c r="M117">
        <v>1</v>
      </c>
      <c r="N117" t="s">
        <v>2</v>
      </c>
      <c r="O117">
        <v>0</v>
      </c>
      <c r="P117" t="s">
        <v>17</v>
      </c>
      <c r="Q117">
        <v>16</v>
      </c>
      <c r="R117" t="s">
        <v>0</v>
      </c>
      <c r="S117">
        <v>29.9</v>
      </c>
      <c r="T117" t="s">
        <v>152</v>
      </c>
      <c r="U117">
        <v>1</v>
      </c>
      <c r="V117" t="s">
        <v>153</v>
      </c>
      <c r="W117">
        <v>5</v>
      </c>
      <c r="X117" t="s">
        <v>151</v>
      </c>
      <c r="Y117">
        <v>4088</v>
      </c>
      <c r="Z117" t="s">
        <v>1</v>
      </c>
      <c r="AA117" t="s">
        <v>262</v>
      </c>
      <c r="AB117" t="s">
        <v>4</v>
      </c>
      <c r="AC117">
        <v>1</v>
      </c>
      <c r="AD117" t="s">
        <v>5</v>
      </c>
      <c r="AE117">
        <v>0</v>
      </c>
    </row>
    <row r="118" spans="1:31" x14ac:dyDescent="0.25">
      <c r="A118" t="s">
        <v>87</v>
      </c>
      <c r="B118" t="s">
        <v>189</v>
      </c>
      <c r="C118">
        <v>1200</v>
      </c>
      <c r="D118" t="s">
        <v>190</v>
      </c>
      <c r="E118">
        <v>1000000</v>
      </c>
      <c r="F118" t="s">
        <v>191</v>
      </c>
      <c r="G118">
        <v>12345</v>
      </c>
      <c r="H118" t="s">
        <v>216</v>
      </c>
      <c r="I118">
        <v>1</v>
      </c>
      <c r="J118" t="s">
        <v>192</v>
      </c>
      <c r="K118">
        <v>1E-3</v>
      </c>
      <c r="L118" t="s">
        <v>3</v>
      </c>
      <c r="M118">
        <v>0.99280829999999998</v>
      </c>
      <c r="N118" t="s">
        <v>2</v>
      </c>
      <c r="O118">
        <v>3.8160399999999997E-2</v>
      </c>
      <c r="P118" t="s">
        <v>17</v>
      </c>
      <c r="Q118">
        <v>28</v>
      </c>
      <c r="R118" t="s">
        <v>0</v>
      </c>
      <c r="S118">
        <v>1201.3</v>
      </c>
      <c r="T118" t="s">
        <v>152</v>
      </c>
      <c r="U118">
        <v>12</v>
      </c>
      <c r="V118" t="s">
        <v>153</v>
      </c>
      <c r="W118">
        <v>69</v>
      </c>
      <c r="X118" t="s">
        <v>151</v>
      </c>
      <c r="Y118">
        <v>127185</v>
      </c>
      <c r="Z118" t="s">
        <v>1</v>
      </c>
      <c r="AA118" t="s">
        <v>307</v>
      </c>
      <c r="AB118" t="s">
        <v>4</v>
      </c>
      <c r="AC118">
        <v>0.99268780000000001</v>
      </c>
      <c r="AD118" t="s">
        <v>5</v>
      </c>
      <c r="AE118">
        <v>3.8418099999999997E-2</v>
      </c>
    </row>
    <row r="119" spans="1:31" x14ac:dyDescent="0.25">
      <c r="A119" t="s">
        <v>118</v>
      </c>
      <c r="B119" t="s">
        <v>189</v>
      </c>
      <c r="C119">
        <v>1200</v>
      </c>
      <c r="D119" t="s">
        <v>190</v>
      </c>
      <c r="E119">
        <v>1000000</v>
      </c>
      <c r="F119" t="s">
        <v>191</v>
      </c>
      <c r="G119">
        <v>12345</v>
      </c>
      <c r="H119" t="s">
        <v>216</v>
      </c>
      <c r="I119">
        <v>1</v>
      </c>
      <c r="J119" t="s">
        <v>192</v>
      </c>
      <c r="K119">
        <v>1E-3</v>
      </c>
      <c r="L119" t="s">
        <v>3</v>
      </c>
      <c r="M119">
        <v>0.99959019999999998</v>
      </c>
      <c r="N119" t="s">
        <v>2</v>
      </c>
      <c r="O119">
        <v>2.49705E-2</v>
      </c>
      <c r="P119" t="s">
        <v>17</v>
      </c>
      <c r="Q119">
        <v>22</v>
      </c>
      <c r="R119" t="s">
        <v>0</v>
      </c>
      <c r="S119">
        <v>1200.2</v>
      </c>
      <c r="T119" t="s">
        <v>152</v>
      </c>
      <c r="U119">
        <v>19</v>
      </c>
      <c r="V119" t="s">
        <v>153</v>
      </c>
      <c r="W119">
        <v>94</v>
      </c>
      <c r="X119" t="s">
        <v>151</v>
      </c>
      <c r="Y119">
        <v>123718</v>
      </c>
      <c r="Z119" t="s">
        <v>1</v>
      </c>
      <c r="AA119" t="e" cm="1">
        <f t="array" aca="1" ref="AA119" ca="1">-0.1092255541282+(2.9515825097419*pow((v0*V1),0.5))+(((-0.0975659742018*V2)*pow(V3,2))*pow(V4,-2))</f>
        <v>#NAME?</v>
      </c>
      <c r="AB119" t="s">
        <v>4</v>
      </c>
      <c r="AC119">
        <v>0.99959759999999998</v>
      </c>
      <c r="AD119" t="s">
        <v>5</v>
      </c>
      <c r="AE119">
        <v>2.4769699999999999E-2</v>
      </c>
    </row>
    <row r="120" spans="1:31" x14ac:dyDescent="0.25">
      <c r="A120" t="s">
        <v>128</v>
      </c>
      <c r="B120" t="s">
        <v>189</v>
      </c>
      <c r="C120">
        <v>1200</v>
      </c>
      <c r="D120" t="s">
        <v>190</v>
      </c>
      <c r="E120">
        <v>1000000</v>
      </c>
      <c r="F120" t="s">
        <v>191</v>
      </c>
      <c r="G120">
        <v>12345</v>
      </c>
      <c r="H120" t="s">
        <v>216</v>
      </c>
      <c r="I120">
        <v>1</v>
      </c>
      <c r="J120" t="s">
        <v>192</v>
      </c>
      <c r="K120">
        <v>1E-3</v>
      </c>
      <c r="L120" t="s">
        <v>3</v>
      </c>
      <c r="M120">
        <v>1</v>
      </c>
      <c r="N120" t="s">
        <v>2</v>
      </c>
      <c r="O120">
        <v>0</v>
      </c>
      <c r="P120" t="s">
        <v>17</v>
      </c>
      <c r="Q120">
        <v>26</v>
      </c>
      <c r="R120" t="s">
        <v>0</v>
      </c>
      <c r="S120">
        <v>137.9</v>
      </c>
      <c r="T120" t="s">
        <v>152</v>
      </c>
      <c r="U120">
        <v>1</v>
      </c>
      <c r="V120" t="s">
        <v>153</v>
      </c>
      <c r="W120">
        <v>12</v>
      </c>
      <c r="X120" t="s">
        <v>151</v>
      </c>
      <c r="Y120">
        <v>16615</v>
      </c>
      <c r="Z120" t="s">
        <v>1</v>
      </c>
      <c r="AA120" t="s">
        <v>308</v>
      </c>
      <c r="AB120" t="s">
        <v>4</v>
      </c>
      <c r="AC120">
        <v>1</v>
      </c>
      <c r="AD120" t="s">
        <v>5</v>
      </c>
      <c r="AE120">
        <v>0</v>
      </c>
    </row>
    <row r="121" spans="1:31" x14ac:dyDescent="0.25">
      <c r="A121" t="s">
        <v>131</v>
      </c>
      <c r="B121" t="s">
        <v>189</v>
      </c>
      <c r="C121">
        <v>1200</v>
      </c>
      <c r="D121" t="s">
        <v>190</v>
      </c>
      <c r="E121">
        <v>1000000</v>
      </c>
      <c r="F121" t="s">
        <v>191</v>
      </c>
      <c r="G121">
        <v>12345</v>
      </c>
      <c r="H121" t="s">
        <v>216</v>
      </c>
      <c r="I121">
        <v>1</v>
      </c>
      <c r="J121" t="s">
        <v>192</v>
      </c>
      <c r="K121">
        <v>1E-3</v>
      </c>
      <c r="L121" t="s">
        <v>3</v>
      </c>
      <c r="M121">
        <v>-1.1851634</v>
      </c>
      <c r="N121" t="s">
        <v>2</v>
      </c>
      <c r="O121">
        <v>19.4102788</v>
      </c>
      <c r="P121" t="s">
        <v>17</v>
      </c>
      <c r="Q121">
        <v>104</v>
      </c>
      <c r="R121" t="s">
        <v>0</v>
      </c>
      <c r="S121">
        <v>1201.7</v>
      </c>
      <c r="T121" t="s">
        <v>152</v>
      </c>
      <c r="U121">
        <v>2</v>
      </c>
      <c r="V121" t="s">
        <v>153</v>
      </c>
      <c r="W121">
        <v>29</v>
      </c>
      <c r="X121" t="s">
        <v>151</v>
      </c>
      <c r="Y121">
        <v>99904</v>
      </c>
      <c r="Z121" t="s">
        <v>1</v>
      </c>
      <c r="AA121" t="s">
        <v>322</v>
      </c>
      <c r="AB121" t="s">
        <v>4</v>
      </c>
      <c r="AC121">
        <v>0.61124420000000002</v>
      </c>
      <c r="AD121" t="s">
        <v>5</v>
      </c>
      <c r="AE121">
        <v>8.0747020000000003</v>
      </c>
    </row>
    <row r="122" spans="1:31" x14ac:dyDescent="0.25">
      <c r="A122" t="s">
        <v>138</v>
      </c>
      <c r="B122" t="s">
        <v>189</v>
      </c>
      <c r="C122">
        <v>1200</v>
      </c>
      <c r="D122" t="s">
        <v>190</v>
      </c>
      <c r="E122">
        <v>1000000</v>
      </c>
      <c r="F122" t="s">
        <v>191</v>
      </c>
      <c r="G122">
        <v>12345</v>
      </c>
      <c r="H122" t="s">
        <v>216</v>
      </c>
      <c r="I122">
        <v>1</v>
      </c>
      <c r="J122" t="s">
        <v>192</v>
      </c>
      <c r="K122">
        <v>1E-3</v>
      </c>
      <c r="L122" t="s">
        <v>3</v>
      </c>
      <c r="M122">
        <v>1</v>
      </c>
      <c r="N122" t="s">
        <v>2</v>
      </c>
      <c r="O122">
        <v>0</v>
      </c>
      <c r="P122" t="s">
        <v>17</v>
      </c>
      <c r="Q122">
        <v>18</v>
      </c>
      <c r="R122" t="s">
        <v>0</v>
      </c>
      <c r="S122">
        <v>39.200000000000003</v>
      </c>
      <c r="T122" t="s">
        <v>152</v>
      </c>
      <c r="U122">
        <v>1</v>
      </c>
      <c r="V122" t="s">
        <v>153</v>
      </c>
      <c r="W122">
        <v>6</v>
      </c>
      <c r="X122" t="s">
        <v>151</v>
      </c>
      <c r="Y122">
        <v>4924</v>
      </c>
      <c r="Z122" t="s">
        <v>1</v>
      </c>
      <c r="AA122" t="s">
        <v>188</v>
      </c>
      <c r="AB122" t="s">
        <v>4</v>
      </c>
      <c r="AC122">
        <v>1</v>
      </c>
      <c r="AD122" t="s">
        <v>5</v>
      </c>
      <c r="AE122">
        <v>0</v>
      </c>
    </row>
    <row r="123" spans="1:31" x14ac:dyDescent="0.25">
      <c r="A123" t="s">
        <v>124</v>
      </c>
      <c r="B123" t="s">
        <v>189</v>
      </c>
      <c r="C123">
        <v>1200</v>
      </c>
      <c r="D123" t="s">
        <v>190</v>
      </c>
      <c r="E123">
        <v>1000000</v>
      </c>
      <c r="F123" t="s">
        <v>191</v>
      </c>
      <c r="G123">
        <v>12345</v>
      </c>
      <c r="H123" t="s">
        <v>216</v>
      </c>
      <c r="I123">
        <v>1</v>
      </c>
      <c r="J123" t="s">
        <v>192</v>
      </c>
      <c r="K123">
        <v>1E-3</v>
      </c>
      <c r="L123" t="s">
        <v>3</v>
      </c>
      <c r="M123">
        <v>0.99999890000000002</v>
      </c>
      <c r="N123" t="s">
        <v>2</v>
      </c>
      <c r="O123">
        <v>1.5486E-2</v>
      </c>
      <c r="P123" t="s">
        <v>17</v>
      </c>
      <c r="Q123">
        <v>14</v>
      </c>
      <c r="R123" t="s">
        <v>0</v>
      </c>
      <c r="S123">
        <v>1201.5</v>
      </c>
      <c r="T123" t="s">
        <v>152</v>
      </c>
      <c r="U123">
        <v>12</v>
      </c>
      <c r="V123" t="s">
        <v>153</v>
      </c>
      <c r="W123">
        <v>97</v>
      </c>
      <c r="X123" t="s">
        <v>151</v>
      </c>
      <c r="Y123">
        <v>140522</v>
      </c>
      <c r="Z123" t="s">
        <v>1</v>
      </c>
      <c r="AA123" t="e" cm="1">
        <f t="array" aca="1" ref="AA123" ca="1">-0.0107517354642+((((1.00008633707*v0)*V2)*V3)*pow(V1,-2))</f>
        <v>#NAME?</v>
      </c>
      <c r="AB123" t="s">
        <v>4</v>
      </c>
      <c r="AC123">
        <v>0.99999879999999997</v>
      </c>
      <c r="AD123" t="s">
        <v>5</v>
      </c>
      <c r="AE123">
        <v>1.5565000000000001E-2</v>
      </c>
    </row>
    <row r="124" spans="1:31" x14ac:dyDescent="0.25">
      <c r="A124" t="s">
        <v>97</v>
      </c>
      <c r="B124" t="s">
        <v>189</v>
      </c>
      <c r="C124">
        <v>1200</v>
      </c>
      <c r="D124" t="s">
        <v>190</v>
      </c>
      <c r="E124">
        <v>1000000</v>
      </c>
      <c r="F124" t="s">
        <v>191</v>
      </c>
      <c r="G124">
        <v>12345</v>
      </c>
      <c r="H124" t="s">
        <v>216</v>
      </c>
      <c r="I124">
        <v>1</v>
      </c>
      <c r="J124" t="s">
        <v>192</v>
      </c>
      <c r="K124">
        <v>1E-3</v>
      </c>
      <c r="L124" t="s">
        <v>3</v>
      </c>
      <c r="M124">
        <v>0.99548099999999995</v>
      </c>
      <c r="N124" t="s">
        <v>2</v>
      </c>
      <c r="O124">
        <v>8.4892200000000001E-2</v>
      </c>
      <c r="P124" t="s">
        <v>17</v>
      </c>
      <c r="Q124">
        <v>17</v>
      </c>
      <c r="R124" t="s">
        <v>0</v>
      </c>
      <c r="S124">
        <v>1203.5</v>
      </c>
      <c r="T124" t="s">
        <v>152</v>
      </c>
      <c r="U124">
        <v>23</v>
      </c>
      <c r="V124" t="s">
        <v>153</v>
      </c>
      <c r="W124">
        <v>79</v>
      </c>
      <c r="X124" t="s">
        <v>151</v>
      </c>
      <c r="Y124">
        <v>105932</v>
      </c>
      <c r="Z124" t="s">
        <v>1</v>
      </c>
      <c r="AA124" t="s">
        <v>323</v>
      </c>
      <c r="AB124" t="s">
        <v>4</v>
      </c>
      <c r="AC124">
        <v>0.99576960000000003</v>
      </c>
      <c r="AD124" t="s">
        <v>5</v>
      </c>
      <c r="AE124">
        <v>8.2008600000000001E-2</v>
      </c>
    </row>
    <row r="125" spans="1:31" x14ac:dyDescent="0.25">
      <c r="A125" t="s">
        <v>107</v>
      </c>
      <c r="B125" t="s">
        <v>189</v>
      </c>
      <c r="C125">
        <v>1200</v>
      </c>
      <c r="D125" t="s">
        <v>190</v>
      </c>
      <c r="E125">
        <v>1000000</v>
      </c>
      <c r="F125" t="s">
        <v>191</v>
      </c>
      <c r="G125">
        <v>12345</v>
      </c>
      <c r="H125" t="s">
        <v>216</v>
      </c>
      <c r="I125">
        <v>1</v>
      </c>
      <c r="J125" t="s">
        <v>192</v>
      </c>
      <c r="K125">
        <v>1E-3</v>
      </c>
      <c r="L125" t="s">
        <v>3</v>
      </c>
      <c r="M125">
        <v>1</v>
      </c>
      <c r="N125" t="s">
        <v>2</v>
      </c>
      <c r="O125">
        <v>0</v>
      </c>
      <c r="P125" t="s">
        <v>17</v>
      </c>
      <c r="Q125">
        <v>24</v>
      </c>
      <c r="R125" t="s">
        <v>0</v>
      </c>
      <c r="S125">
        <v>206.4</v>
      </c>
      <c r="T125" t="s">
        <v>152</v>
      </c>
      <c r="U125">
        <v>1</v>
      </c>
      <c r="V125" t="s">
        <v>153</v>
      </c>
      <c r="W125">
        <v>14</v>
      </c>
      <c r="X125" t="s">
        <v>151</v>
      </c>
      <c r="Y125">
        <v>20856</v>
      </c>
      <c r="Z125" t="s">
        <v>1</v>
      </c>
      <c r="AA125" t="s">
        <v>204</v>
      </c>
      <c r="AB125" t="s">
        <v>4</v>
      </c>
      <c r="AC125">
        <v>1</v>
      </c>
      <c r="AD125" t="s">
        <v>5</v>
      </c>
      <c r="AE125">
        <v>0</v>
      </c>
    </row>
    <row r="126" spans="1:31" x14ac:dyDescent="0.25">
      <c r="A126" t="s">
        <v>141</v>
      </c>
      <c r="B126" t="s">
        <v>189</v>
      </c>
      <c r="C126">
        <v>1200</v>
      </c>
      <c r="D126" t="s">
        <v>190</v>
      </c>
      <c r="E126">
        <v>1000000</v>
      </c>
      <c r="F126" t="s">
        <v>191</v>
      </c>
      <c r="G126">
        <v>12345</v>
      </c>
      <c r="H126" t="s">
        <v>216</v>
      </c>
      <c r="I126">
        <v>1</v>
      </c>
      <c r="J126" t="s">
        <v>192</v>
      </c>
      <c r="K126">
        <v>1E-3</v>
      </c>
      <c r="L126" t="s">
        <v>3</v>
      </c>
      <c r="M126">
        <v>0.33341110000000002</v>
      </c>
      <c r="N126" t="s">
        <v>2</v>
      </c>
      <c r="O126">
        <v>11.6947753</v>
      </c>
      <c r="P126" t="s">
        <v>17</v>
      </c>
      <c r="Q126">
        <v>14</v>
      </c>
      <c r="R126" t="s">
        <v>0</v>
      </c>
      <c r="S126">
        <v>1200.3</v>
      </c>
      <c r="T126" t="s">
        <v>152</v>
      </c>
      <c r="U126">
        <v>20</v>
      </c>
      <c r="V126" t="s">
        <v>153</v>
      </c>
      <c r="W126">
        <v>86</v>
      </c>
      <c r="X126" t="s">
        <v>151</v>
      </c>
      <c r="Y126">
        <v>116094</v>
      </c>
      <c r="Z126" t="s">
        <v>1</v>
      </c>
      <c r="AA126" t="s">
        <v>324</v>
      </c>
      <c r="AB126" t="s">
        <v>4</v>
      </c>
      <c r="AC126">
        <v>0.33097880000000002</v>
      </c>
      <c r="AD126" t="s">
        <v>5</v>
      </c>
      <c r="AE126">
        <v>11.790588400000001</v>
      </c>
    </row>
    <row r="127" spans="1:31" x14ac:dyDescent="0.25">
      <c r="A127" t="s">
        <v>148</v>
      </c>
      <c r="B127" t="s">
        <v>189</v>
      </c>
      <c r="C127">
        <v>1200</v>
      </c>
      <c r="D127" t="s">
        <v>190</v>
      </c>
      <c r="E127">
        <v>1000000</v>
      </c>
      <c r="F127" t="s">
        <v>191</v>
      </c>
      <c r="G127">
        <v>12345</v>
      </c>
      <c r="H127" t="s">
        <v>216</v>
      </c>
      <c r="I127">
        <v>1</v>
      </c>
      <c r="J127" t="s">
        <v>192</v>
      </c>
      <c r="K127">
        <v>1E-3</v>
      </c>
      <c r="L127" t="s">
        <v>3</v>
      </c>
      <c r="M127">
        <v>0.98491379999999995</v>
      </c>
      <c r="N127" t="s">
        <v>2</v>
      </c>
      <c r="O127">
        <v>1.9266247000000001</v>
      </c>
      <c r="P127" t="s">
        <v>17</v>
      </c>
      <c r="Q127">
        <v>34</v>
      </c>
      <c r="R127" t="s">
        <v>0</v>
      </c>
      <c r="S127">
        <v>1200.3</v>
      </c>
      <c r="T127" t="s">
        <v>152</v>
      </c>
      <c r="U127">
        <v>4</v>
      </c>
      <c r="V127" t="s">
        <v>153</v>
      </c>
      <c r="W127">
        <v>57</v>
      </c>
      <c r="X127" t="s">
        <v>151</v>
      </c>
      <c r="Y127">
        <v>141930</v>
      </c>
      <c r="Z127" t="s">
        <v>1</v>
      </c>
      <c r="AA127" t="s">
        <v>325</v>
      </c>
      <c r="AB127" t="s">
        <v>4</v>
      </c>
      <c r="AC127">
        <v>0.98272139999999997</v>
      </c>
      <c r="AD127" t="s">
        <v>5</v>
      </c>
      <c r="AE127">
        <v>1.6749674999999999</v>
      </c>
    </row>
    <row r="128" spans="1:31" x14ac:dyDescent="0.25">
      <c r="A128" t="s">
        <v>134</v>
      </c>
      <c r="B128" t="s">
        <v>189</v>
      </c>
      <c r="C128">
        <v>1200</v>
      </c>
      <c r="D128" t="s">
        <v>190</v>
      </c>
      <c r="E128">
        <v>1000000</v>
      </c>
      <c r="F128" t="s">
        <v>191</v>
      </c>
      <c r="G128">
        <v>12345</v>
      </c>
      <c r="H128" t="s">
        <v>216</v>
      </c>
      <c r="I128">
        <v>1</v>
      </c>
      <c r="J128" t="s">
        <v>192</v>
      </c>
      <c r="K128">
        <v>1E-3</v>
      </c>
      <c r="L128" t="s">
        <v>3</v>
      </c>
      <c r="M128">
        <v>0.99287800000000004</v>
      </c>
      <c r="N128" t="s">
        <v>2</v>
      </c>
      <c r="O128">
        <v>4.1098999999999997E-3</v>
      </c>
      <c r="P128" t="s">
        <v>17</v>
      </c>
      <c r="Q128">
        <v>32</v>
      </c>
      <c r="R128" t="s">
        <v>0</v>
      </c>
      <c r="S128">
        <v>1202.2</v>
      </c>
      <c r="T128" t="s">
        <v>152</v>
      </c>
      <c r="U128">
        <v>14</v>
      </c>
      <c r="V128" t="s">
        <v>153</v>
      </c>
      <c r="W128">
        <v>77</v>
      </c>
      <c r="X128" t="s">
        <v>151</v>
      </c>
      <c r="Y128">
        <v>125385</v>
      </c>
      <c r="Z128" t="s">
        <v>1</v>
      </c>
      <c r="AA128" t="e" cm="1">
        <f t="array" aca="1" ref="AA128" ca="1">-0.0020297621363+(((0.0781828889107*v0)*pow(V1,-1))*pow(V2,-1))+(((0.6509948147351*v0)*pow(V2,-1))*pow((V1+(V4*pow(V3,-1))),-2))</f>
        <v>#NAME?</v>
      </c>
      <c r="AB128" t="s">
        <v>4</v>
      </c>
      <c r="AC128">
        <v>0.99267260000000002</v>
      </c>
      <c r="AD128" t="s">
        <v>5</v>
      </c>
      <c r="AE128">
        <v>4.1111999999999998E-3</v>
      </c>
    </row>
    <row r="129" spans="1:31" x14ac:dyDescent="0.25">
      <c r="A129" t="s">
        <v>117</v>
      </c>
      <c r="B129" t="s">
        <v>189</v>
      </c>
      <c r="C129">
        <v>1200</v>
      </c>
      <c r="D129" t="s">
        <v>190</v>
      </c>
      <c r="E129">
        <v>1000000</v>
      </c>
      <c r="F129" t="s">
        <v>191</v>
      </c>
      <c r="G129">
        <v>12345</v>
      </c>
      <c r="H129" t="s">
        <v>216</v>
      </c>
      <c r="I129">
        <v>1</v>
      </c>
      <c r="J129" t="s">
        <v>192</v>
      </c>
      <c r="K129">
        <v>1E-3</v>
      </c>
      <c r="L129" t="s">
        <v>3</v>
      </c>
      <c r="M129">
        <v>0.99949180000000004</v>
      </c>
      <c r="N129" t="s">
        <v>2</v>
      </c>
      <c r="O129">
        <v>1.1239300000000001E-2</v>
      </c>
      <c r="P129" t="s">
        <v>17</v>
      </c>
      <c r="Q129">
        <v>35</v>
      </c>
      <c r="R129" t="s">
        <v>0</v>
      </c>
      <c r="S129">
        <v>1201.2</v>
      </c>
      <c r="T129" t="s">
        <v>152</v>
      </c>
      <c r="U129">
        <v>12</v>
      </c>
      <c r="V129" t="s">
        <v>153</v>
      </c>
      <c r="W129">
        <v>78</v>
      </c>
      <c r="X129" t="s">
        <v>151</v>
      </c>
      <c r="Y129">
        <v>129351</v>
      </c>
      <c r="Z129" t="s">
        <v>1</v>
      </c>
      <c r="AA129" t="e" cm="1">
        <f t="array" aca="1" ref="AA129" ca="1">-3.5911073586528+(1.43212300298*pow(((V1*pow(v0,-1))+((-1*V2)*pow(v0,-1))),0.5))+(3.558409924319*COS((((0.2867285033823*V3)*pow(v0,-0.8))*pow(V4,-1))))</f>
        <v>#NAME?</v>
      </c>
      <c r="AB129" t="s">
        <v>4</v>
      </c>
      <c r="AC129">
        <v>0.99952079999999999</v>
      </c>
      <c r="AD129" t="s">
        <v>5</v>
      </c>
      <c r="AE129">
        <v>1.0823899999999999E-2</v>
      </c>
    </row>
    <row r="130" spans="1:31" x14ac:dyDescent="0.25">
      <c r="A130" t="s">
        <v>127</v>
      </c>
      <c r="B130" t="s">
        <v>189</v>
      </c>
      <c r="C130">
        <v>1200</v>
      </c>
      <c r="D130" t="s">
        <v>190</v>
      </c>
      <c r="E130">
        <v>1000000</v>
      </c>
      <c r="F130" t="s">
        <v>191</v>
      </c>
      <c r="G130">
        <v>12345</v>
      </c>
      <c r="H130" t="s">
        <v>216</v>
      </c>
      <c r="I130">
        <v>1</v>
      </c>
      <c r="J130" t="s">
        <v>192</v>
      </c>
      <c r="K130">
        <v>1E-3</v>
      </c>
      <c r="L130" t="s">
        <v>3</v>
      </c>
      <c r="M130">
        <v>1</v>
      </c>
      <c r="N130" t="s">
        <v>2</v>
      </c>
      <c r="O130">
        <v>0</v>
      </c>
      <c r="P130" t="s">
        <v>17</v>
      </c>
      <c r="Q130">
        <v>24</v>
      </c>
      <c r="R130" t="s">
        <v>0</v>
      </c>
      <c r="S130">
        <v>108.2</v>
      </c>
      <c r="T130" t="s">
        <v>152</v>
      </c>
      <c r="U130">
        <v>1</v>
      </c>
      <c r="V130" t="s">
        <v>153</v>
      </c>
      <c r="W130">
        <v>10</v>
      </c>
      <c r="X130" t="s">
        <v>151</v>
      </c>
      <c r="Y130">
        <v>14028</v>
      </c>
      <c r="Z130" t="s">
        <v>1</v>
      </c>
      <c r="AA130" t="s">
        <v>187</v>
      </c>
      <c r="AB130" t="s">
        <v>4</v>
      </c>
      <c r="AC130">
        <v>1</v>
      </c>
      <c r="AD130" t="s">
        <v>5</v>
      </c>
      <c r="AE130">
        <v>0</v>
      </c>
    </row>
    <row r="131" spans="1:31" x14ac:dyDescent="0.25">
      <c r="A131" t="s">
        <v>144</v>
      </c>
      <c r="B131" t="s">
        <v>189</v>
      </c>
      <c r="C131">
        <v>1200</v>
      </c>
      <c r="D131" t="s">
        <v>190</v>
      </c>
      <c r="E131">
        <v>1000000</v>
      </c>
      <c r="F131" t="s">
        <v>191</v>
      </c>
      <c r="G131">
        <v>12345</v>
      </c>
      <c r="H131" t="s">
        <v>216</v>
      </c>
      <c r="I131">
        <v>1</v>
      </c>
      <c r="J131" t="s">
        <v>192</v>
      </c>
      <c r="K131">
        <v>1E-3</v>
      </c>
      <c r="L131" t="s">
        <v>3</v>
      </c>
      <c r="M131">
        <v>0.93131580000000003</v>
      </c>
      <c r="N131" t="s">
        <v>2</v>
      </c>
      <c r="O131">
        <v>0.17117540000000001</v>
      </c>
      <c r="P131" t="s">
        <v>17</v>
      </c>
      <c r="Q131">
        <v>44</v>
      </c>
      <c r="R131" t="s">
        <v>0</v>
      </c>
      <c r="S131">
        <v>1200.5999999999999</v>
      </c>
      <c r="T131" t="s">
        <v>152</v>
      </c>
      <c r="U131">
        <v>5</v>
      </c>
      <c r="V131" t="s">
        <v>153</v>
      </c>
      <c r="W131">
        <v>40</v>
      </c>
      <c r="X131" t="s">
        <v>151</v>
      </c>
      <c r="Y131">
        <v>116459</v>
      </c>
      <c r="Z131" t="s">
        <v>1</v>
      </c>
      <c r="AA131" t="s">
        <v>326</v>
      </c>
      <c r="AB131" t="s">
        <v>4</v>
      </c>
      <c r="AC131" s="8">
        <v>0.93120970000000003</v>
      </c>
      <c r="AD131" t="s">
        <v>5</v>
      </c>
      <c r="AE131" s="8">
        <v>0.17025999999999999</v>
      </c>
    </row>
    <row r="132" spans="1:31" x14ac:dyDescent="0.25">
      <c r="A132" t="s">
        <v>137</v>
      </c>
      <c r="B132" t="s">
        <v>189</v>
      </c>
      <c r="C132">
        <v>1200</v>
      </c>
      <c r="D132" t="s">
        <v>190</v>
      </c>
      <c r="E132">
        <v>1000000</v>
      </c>
      <c r="F132" t="s">
        <v>191</v>
      </c>
      <c r="G132">
        <v>12345</v>
      </c>
      <c r="H132" t="s">
        <v>216</v>
      </c>
      <c r="I132">
        <v>1</v>
      </c>
      <c r="J132" t="s">
        <v>192</v>
      </c>
      <c r="K132">
        <v>1E-3</v>
      </c>
      <c r="L132" t="s">
        <v>3</v>
      </c>
      <c r="M132">
        <v>0.99928950000000005</v>
      </c>
      <c r="N132" t="s">
        <v>2</v>
      </c>
      <c r="O132">
        <v>0.1252828</v>
      </c>
      <c r="P132" t="s">
        <v>17</v>
      </c>
      <c r="Q132">
        <v>64</v>
      </c>
      <c r="R132" t="s">
        <v>0</v>
      </c>
      <c r="S132">
        <v>1201.0999999999999</v>
      </c>
      <c r="T132" t="s">
        <v>152</v>
      </c>
      <c r="U132">
        <v>3</v>
      </c>
      <c r="V132" t="s">
        <v>153</v>
      </c>
      <c r="W132">
        <v>32</v>
      </c>
      <c r="X132" t="s">
        <v>151</v>
      </c>
      <c r="Y132">
        <v>119936</v>
      </c>
      <c r="Z132" t="s">
        <v>1</v>
      </c>
      <c r="AA132" t="s">
        <v>327</v>
      </c>
      <c r="AB132" t="s">
        <v>4</v>
      </c>
      <c r="AC132">
        <v>0.99922610000000001</v>
      </c>
      <c r="AD132" t="s">
        <v>5</v>
      </c>
      <c r="AE132">
        <v>0.12803729999999999</v>
      </c>
    </row>
    <row r="133" spans="1:31" x14ac:dyDescent="0.25">
      <c r="A133" t="s">
        <v>147</v>
      </c>
      <c r="B133" t="s">
        <v>189</v>
      </c>
      <c r="C133">
        <v>1200</v>
      </c>
      <c r="D133" t="s">
        <v>190</v>
      </c>
      <c r="E133">
        <v>1000000</v>
      </c>
      <c r="F133" t="s">
        <v>191</v>
      </c>
      <c r="G133">
        <v>12345</v>
      </c>
      <c r="H133" t="s">
        <v>216</v>
      </c>
      <c r="I133">
        <v>1</v>
      </c>
      <c r="J133" t="s">
        <v>192</v>
      </c>
      <c r="K133">
        <v>1E-3</v>
      </c>
      <c r="L133" t="s">
        <v>3</v>
      </c>
      <c r="M133">
        <v>0.9995425</v>
      </c>
      <c r="N133" t="s">
        <v>2</v>
      </c>
      <c r="O133">
        <v>0.2531429</v>
      </c>
      <c r="P133" t="s">
        <v>17</v>
      </c>
      <c r="Q133">
        <v>43</v>
      </c>
      <c r="R133" t="s">
        <v>0</v>
      </c>
      <c r="S133">
        <v>1200.7</v>
      </c>
      <c r="T133" t="s">
        <v>152</v>
      </c>
      <c r="U133">
        <v>4</v>
      </c>
      <c r="V133" t="s">
        <v>153</v>
      </c>
      <c r="W133">
        <v>31</v>
      </c>
      <c r="X133" t="s">
        <v>151</v>
      </c>
      <c r="Y133">
        <v>122138</v>
      </c>
      <c r="Z133" t="s">
        <v>1</v>
      </c>
      <c r="AA133" t="s">
        <v>328</v>
      </c>
      <c r="AB133" t="s">
        <v>4</v>
      </c>
      <c r="AC133">
        <v>0.99956350000000005</v>
      </c>
      <c r="AD133" t="s">
        <v>5</v>
      </c>
      <c r="AE133">
        <v>0.24722079999999999</v>
      </c>
    </row>
  </sheetData>
  <autoFilter ref="A1:A133" xr:uid="{9B180E60-41BE-41A1-A6BA-C30F23AD950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DBC07-E8BC-405A-BB7A-759EA912FD5C}">
  <dimension ref="A1:AC130"/>
  <sheetViews>
    <sheetView workbookViewId="0">
      <selection activeCell="K1" sqref="K1"/>
    </sheetView>
  </sheetViews>
  <sheetFormatPr defaultRowHeight="15" x14ac:dyDescent="0.25"/>
  <sheetData>
    <row r="1" spans="1:29" x14ac:dyDescent="0.25">
      <c r="A1" t="s">
        <v>18</v>
      </c>
      <c r="B1" t="s">
        <v>189</v>
      </c>
      <c r="C1">
        <v>1200</v>
      </c>
      <c r="D1" t="s">
        <v>190</v>
      </c>
      <c r="E1">
        <v>1000000</v>
      </c>
      <c r="F1" t="s">
        <v>191</v>
      </c>
      <c r="G1">
        <v>12345</v>
      </c>
      <c r="H1" t="s">
        <v>192</v>
      </c>
      <c r="I1">
        <v>5.0000000000000001E-4</v>
      </c>
      <c r="J1" t="s">
        <v>3</v>
      </c>
      <c r="K1">
        <v>1</v>
      </c>
      <c r="L1" t="s">
        <v>2</v>
      </c>
      <c r="M1">
        <v>0</v>
      </c>
      <c r="N1" t="s">
        <v>17</v>
      </c>
      <c r="O1">
        <v>4</v>
      </c>
      <c r="P1" t="s">
        <v>0</v>
      </c>
      <c r="Q1">
        <v>0.4</v>
      </c>
      <c r="R1" t="s">
        <v>152</v>
      </c>
      <c r="S1">
        <v>1</v>
      </c>
      <c r="T1" t="s">
        <v>153</v>
      </c>
      <c r="U1">
        <v>2</v>
      </c>
      <c r="V1" t="s">
        <v>151</v>
      </c>
      <c r="W1">
        <v>234</v>
      </c>
      <c r="X1" t="s">
        <v>1</v>
      </c>
      <c r="Y1" t="s">
        <v>154</v>
      </c>
      <c r="Z1" t="s">
        <v>4</v>
      </c>
      <c r="AA1">
        <v>1</v>
      </c>
      <c r="AB1" t="s">
        <v>5</v>
      </c>
      <c r="AC1">
        <v>0</v>
      </c>
    </row>
    <row r="2" spans="1:29" x14ac:dyDescent="0.25">
      <c r="A2" t="s">
        <v>25</v>
      </c>
      <c r="B2" t="s">
        <v>189</v>
      </c>
      <c r="C2">
        <v>1200</v>
      </c>
      <c r="D2" t="s">
        <v>190</v>
      </c>
      <c r="E2">
        <v>1000000</v>
      </c>
      <c r="F2" t="s">
        <v>191</v>
      </c>
      <c r="G2">
        <v>12345</v>
      </c>
      <c r="H2" t="s">
        <v>192</v>
      </c>
      <c r="I2">
        <v>5.0000000000000001E-4</v>
      </c>
      <c r="J2" t="s">
        <v>3</v>
      </c>
      <c r="K2">
        <v>1</v>
      </c>
      <c r="L2" t="s">
        <v>2</v>
      </c>
      <c r="M2">
        <v>0</v>
      </c>
      <c r="N2" t="s">
        <v>17</v>
      </c>
      <c r="O2">
        <v>13</v>
      </c>
      <c r="P2" t="s">
        <v>0</v>
      </c>
      <c r="Q2">
        <v>9.9</v>
      </c>
      <c r="R2" t="s">
        <v>152</v>
      </c>
      <c r="S2">
        <v>1</v>
      </c>
      <c r="T2" t="s">
        <v>153</v>
      </c>
      <c r="U2">
        <v>8</v>
      </c>
      <c r="V2" t="s">
        <v>151</v>
      </c>
      <c r="W2">
        <v>4960</v>
      </c>
      <c r="X2" t="s">
        <v>1</v>
      </c>
      <c r="Y2" t="s">
        <v>217</v>
      </c>
      <c r="Z2" t="s">
        <v>4</v>
      </c>
      <c r="AA2">
        <v>1</v>
      </c>
      <c r="AB2" t="s">
        <v>5</v>
      </c>
      <c r="AC2">
        <v>0</v>
      </c>
    </row>
    <row r="3" spans="1:29" x14ac:dyDescent="0.25">
      <c r="A3" t="s">
        <v>35</v>
      </c>
      <c r="B3" t="s">
        <v>189</v>
      </c>
      <c r="C3">
        <v>1200</v>
      </c>
      <c r="D3" t="s">
        <v>190</v>
      </c>
      <c r="E3">
        <v>1000000</v>
      </c>
      <c r="F3" t="s">
        <v>191</v>
      </c>
      <c r="G3">
        <v>12345</v>
      </c>
      <c r="H3" t="s">
        <v>192</v>
      </c>
      <c r="I3">
        <v>5.0000000000000001E-4</v>
      </c>
      <c r="J3" t="s">
        <v>3</v>
      </c>
      <c r="K3">
        <v>1</v>
      </c>
      <c r="L3" t="s">
        <v>2</v>
      </c>
      <c r="M3">
        <v>0</v>
      </c>
      <c r="N3" t="s">
        <v>17</v>
      </c>
      <c r="O3">
        <v>8</v>
      </c>
      <c r="P3" t="s">
        <v>0</v>
      </c>
      <c r="Q3">
        <v>3.9</v>
      </c>
      <c r="R3" t="s">
        <v>152</v>
      </c>
      <c r="S3">
        <v>1</v>
      </c>
      <c r="T3" t="s">
        <v>153</v>
      </c>
      <c r="U3">
        <v>2</v>
      </c>
      <c r="V3" t="s">
        <v>151</v>
      </c>
      <c r="W3">
        <v>730</v>
      </c>
      <c r="X3" t="s">
        <v>1</v>
      </c>
      <c r="Y3" t="s">
        <v>155</v>
      </c>
      <c r="Z3" t="s">
        <v>4</v>
      </c>
      <c r="AA3">
        <v>1</v>
      </c>
      <c r="AB3" t="s">
        <v>5</v>
      </c>
      <c r="AC3">
        <v>0</v>
      </c>
    </row>
    <row r="4" spans="1:29" x14ac:dyDescent="0.25">
      <c r="A4" t="s">
        <v>27</v>
      </c>
      <c r="B4" t="s">
        <v>189</v>
      </c>
      <c r="C4">
        <v>1200</v>
      </c>
      <c r="D4" t="s">
        <v>190</v>
      </c>
      <c r="E4">
        <v>1000000</v>
      </c>
      <c r="F4" t="s">
        <v>191</v>
      </c>
      <c r="G4">
        <v>12345</v>
      </c>
      <c r="H4" t="s">
        <v>192</v>
      </c>
      <c r="I4">
        <v>5.0000000000000001E-4</v>
      </c>
      <c r="J4" t="s">
        <v>3</v>
      </c>
      <c r="K4">
        <v>1</v>
      </c>
      <c r="L4" t="s">
        <v>2</v>
      </c>
      <c r="M4">
        <v>0</v>
      </c>
      <c r="N4" t="s">
        <v>17</v>
      </c>
      <c r="O4">
        <v>16</v>
      </c>
      <c r="P4" t="s">
        <v>0</v>
      </c>
      <c r="Q4">
        <v>28.4</v>
      </c>
      <c r="R4" t="s">
        <v>152</v>
      </c>
      <c r="S4">
        <v>2</v>
      </c>
      <c r="T4" t="s">
        <v>153</v>
      </c>
      <c r="U4">
        <v>13</v>
      </c>
      <c r="V4" t="s">
        <v>151</v>
      </c>
      <c r="W4">
        <v>12510</v>
      </c>
      <c r="X4" t="s">
        <v>1</v>
      </c>
      <c r="Y4" t="s">
        <v>156</v>
      </c>
      <c r="Z4" t="s">
        <v>4</v>
      </c>
      <c r="AA4">
        <v>1</v>
      </c>
      <c r="AB4" t="s">
        <v>5</v>
      </c>
      <c r="AC4">
        <v>0</v>
      </c>
    </row>
    <row r="5" spans="1:29" x14ac:dyDescent="0.25">
      <c r="A5" t="s">
        <v>37</v>
      </c>
      <c r="B5" t="s">
        <v>189</v>
      </c>
      <c r="C5">
        <v>1200</v>
      </c>
      <c r="D5" t="s">
        <v>190</v>
      </c>
      <c r="E5">
        <v>1000000</v>
      </c>
      <c r="F5" t="s">
        <v>191</v>
      </c>
      <c r="G5">
        <v>12345</v>
      </c>
      <c r="H5" t="s">
        <v>192</v>
      </c>
      <c r="I5">
        <v>5.0000000000000001E-4</v>
      </c>
      <c r="J5" t="s">
        <v>3</v>
      </c>
      <c r="K5">
        <v>1</v>
      </c>
      <c r="L5" t="s">
        <v>2</v>
      </c>
      <c r="M5">
        <v>0</v>
      </c>
      <c r="N5" t="s">
        <v>17</v>
      </c>
      <c r="O5">
        <v>6</v>
      </c>
      <c r="P5" t="s">
        <v>0</v>
      </c>
      <c r="Q5">
        <v>2.7</v>
      </c>
      <c r="R5" t="s">
        <v>152</v>
      </c>
      <c r="S5">
        <v>1</v>
      </c>
      <c r="T5" t="s">
        <v>153</v>
      </c>
      <c r="U5">
        <v>2</v>
      </c>
      <c r="V5" t="s">
        <v>151</v>
      </c>
      <c r="W5">
        <v>540</v>
      </c>
      <c r="X5" t="s">
        <v>1</v>
      </c>
      <c r="Y5" t="s">
        <v>157</v>
      </c>
      <c r="Z5" t="s">
        <v>4</v>
      </c>
      <c r="AA5">
        <v>1</v>
      </c>
      <c r="AB5" t="s">
        <v>5</v>
      </c>
      <c r="AC5">
        <v>0</v>
      </c>
    </row>
    <row r="6" spans="1:29" x14ac:dyDescent="0.25">
      <c r="A6" t="s">
        <v>24</v>
      </c>
      <c r="B6" t="s">
        <v>189</v>
      </c>
      <c r="C6">
        <v>1200</v>
      </c>
      <c r="D6" t="s">
        <v>190</v>
      </c>
      <c r="E6">
        <v>1000000</v>
      </c>
      <c r="F6" t="s">
        <v>191</v>
      </c>
      <c r="G6">
        <v>12345</v>
      </c>
      <c r="H6" t="s">
        <v>192</v>
      </c>
      <c r="I6">
        <v>5.0000000000000001E-4</v>
      </c>
      <c r="J6" t="s">
        <v>3</v>
      </c>
      <c r="K6">
        <v>1</v>
      </c>
      <c r="L6" t="s">
        <v>2</v>
      </c>
      <c r="M6">
        <v>0</v>
      </c>
      <c r="N6" t="s">
        <v>17</v>
      </c>
      <c r="O6">
        <v>14</v>
      </c>
      <c r="P6" t="s">
        <v>0</v>
      </c>
      <c r="Q6">
        <v>45.4</v>
      </c>
      <c r="R6" t="s">
        <v>152</v>
      </c>
      <c r="S6">
        <v>3</v>
      </c>
      <c r="T6" t="s">
        <v>153</v>
      </c>
      <c r="U6">
        <v>15</v>
      </c>
      <c r="V6" t="s">
        <v>151</v>
      </c>
      <c r="W6">
        <v>18305</v>
      </c>
      <c r="X6" t="s">
        <v>1</v>
      </c>
      <c r="Y6" t="s">
        <v>176</v>
      </c>
      <c r="Z6" t="s">
        <v>4</v>
      </c>
      <c r="AA6">
        <v>1</v>
      </c>
      <c r="AB6" t="s">
        <v>5</v>
      </c>
      <c r="AC6">
        <v>0</v>
      </c>
    </row>
    <row r="7" spans="1:29" x14ac:dyDescent="0.25">
      <c r="A7" t="s">
        <v>19</v>
      </c>
      <c r="B7" t="s">
        <v>189</v>
      </c>
      <c r="C7">
        <v>1200</v>
      </c>
      <c r="D7" t="s">
        <v>190</v>
      </c>
      <c r="E7">
        <v>1000000</v>
      </c>
      <c r="F7" t="s">
        <v>191</v>
      </c>
      <c r="G7">
        <v>12345</v>
      </c>
      <c r="H7" t="s">
        <v>192</v>
      </c>
      <c r="I7">
        <v>5.0000000000000001E-4</v>
      </c>
      <c r="J7" t="s">
        <v>3</v>
      </c>
      <c r="K7">
        <v>1</v>
      </c>
      <c r="L7" t="s">
        <v>2</v>
      </c>
      <c r="M7">
        <v>0</v>
      </c>
      <c r="N7" t="s">
        <v>17</v>
      </c>
      <c r="O7">
        <v>21</v>
      </c>
      <c r="P7" t="s">
        <v>0</v>
      </c>
      <c r="Q7">
        <v>46.7</v>
      </c>
      <c r="R7" t="s">
        <v>152</v>
      </c>
      <c r="S7">
        <v>5</v>
      </c>
      <c r="T7" t="s">
        <v>153</v>
      </c>
      <c r="U7">
        <v>27</v>
      </c>
      <c r="V7" t="s">
        <v>151</v>
      </c>
      <c r="W7">
        <v>24720</v>
      </c>
      <c r="X7" t="s">
        <v>1</v>
      </c>
      <c r="Y7" t="s">
        <v>218</v>
      </c>
      <c r="Z7" t="s">
        <v>4</v>
      </c>
      <c r="AA7">
        <v>1</v>
      </c>
      <c r="AB7" t="s">
        <v>5</v>
      </c>
      <c r="AC7">
        <v>0</v>
      </c>
    </row>
    <row r="8" spans="1:29" x14ac:dyDescent="0.25">
      <c r="A8" t="s">
        <v>34</v>
      </c>
      <c r="B8" t="s">
        <v>189</v>
      </c>
      <c r="C8">
        <v>1200</v>
      </c>
      <c r="D8" t="s">
        <v>190</v>
      </c>
      <c r="E8">
        <v>1000000</v>
      </c>
      <c r="F8" t="s">
        <v>191</v>
      </c>
      <c r="G8">
        <v>12345</v>
      </c>
      <c r="H8" t="s">
        <v>192</v>
      </c>
      <c r="I8">
        <v>5.0000000000000001E-4</v>
      </c>
      <c r="J8" t="s">
        <v>3</v>
      </c>
      <c r="K8">
        <v>1</v>
      </c>
      <c r="L8" t="s">
        <v>2</v>
      </c>
      <c r="M8">
        <v>0</v>
      </c>
      <c r="N8" t="s">
        <v>17</v>
      </c>
      <c r="O8">
        <v>6</v>
      </c>
      <c r="P8" t="s">
        <v>0</v>
      </c>
      <c r="Q8">
        <v>2.6</v>
      </c>
      <c r="R8" t="s">
        <v>152</v>
      </c>
      <c r="S8">
        <v>1</v>
      </c>
      <c r="T8" t="s">
        <v>153</v>
      </c>
      <c r="U8">
        <v>2</v>
      </c>
      <c r="V8" t="s">
        <v>151</v>
      </c>
      <c r="W8">
        <v>540</v>
      </c>
      <c r="X8" t="s">
        <v>1</v>
      </c>
      <c r="Y8" t="s">
        <v>159</v>
      </c>
      <c r="Z8" t="s">
        <v>4</v>
      </c>
      <c r="AA8">
        <v>1</v>
      </c>
      <c r="AB8" t="s">
        <v>5</v>
      </c>
      <c r="AC8">
        <v>0</v>
      </c>
    </row>
    <row r="9" spans="1:29" x14ac:dyDescent="0.25">
      <c r="A9" t="s">
        <v>28</v>
      </c>
      <c r="B9" t="s">
        <v>189</v>
      </c>
      <c r="C9">
        <v>1200</v>
      </c>
      <c r="D9" t="s">
        <v>190</v>
      </c>
      <c r="E9">
        <v>1000000</v>
      </c>
      <c r="F9" t="s">
        <v>191</v>
      </c>
      <c r="G9">
        <v>12345</v>
      </c>
      <c r="H9" t="s">
        <v>192</v>
      </c>
      <c r="I9">
        <v>5.0000000000000001E-4</v>
      </c>
      <c r="J9" t="s">
        <v>3</v>
      </c>
      <c r="K9">
        <v>1</v>
      </c>
      <c r="L9" t="s">
        <v>2</v>
      </c>
      <c r="M9">
        <v>0</v>
      </c>
      <c r="N9" t="s">
        <v>17</v>
      </c>
      <c r="O9">
        <v>20</v>
      </c>
      <c r="P9" t="s">
        <v>0</v>
      </c>
      <c r="Q9">
        <v>351.4</v>
      </c>
      <c r="R9" t="s">
        <v>152</v>
      </c>
      <c r="S9">
        <v>8</v>
      </c>
      <c r="T9" t="s">
        <v>153</v>
      </c>
      <c r="U9">
        <v>71</v>
      </c>
      <c r="V9" t="s">
        <v>151</v>
      </c>
      <c r="W9">
        <v>115892</v>
      </c>
      <c r="X9" t="s">
        <v>1</v>
      </c>
      <c r="Y9" t="s">
        <v>378</v>
      </c>
      <c r="Z9" t="s">
        <v>4</v>
      </c>
      <c r="AA9">
        <v>1</v>
      </c>
      <c r="AB9" t="s">
        <v>5</v>
      </c>
      <c r="AC9">
        <v>0</v>
      </c>
    </row>
    <row r="10" spans="1:29" x14ac:dyDescent="0.25">
      <c r="A10" t="s">
        <v>38</v>
      </c>
      <c r="B10" t="s">
        <v>189</v>
      </c>
      <c r="C10">
        <v>1200</v>
      </c>
      <c r="D10" t="s">
        <v>190</v>
      </c>
      <c r="E10">
        <v>1000000</v>
      </c>
      <c r="F10" t="s">
        <v>191</v>
      </c>
      <c r="G10">
        <v>12345</v>
      </c>
      <c r="H10" t="s">
        <v>192</v>
      </c>
      <c r="I10">
        <v>5.0000000000000001E-4</v>
      </c>
      <c r="J10" t="s">
        <v>3</v>
      </c>
      <c r="K10">
        <v>1</v>
      </c>
      <c r="L10" t="s">
        <v>2</v>
      </c>
      <c r="M10">
        <v>0</v>
      </c>
      <c r="N10" t="s">
        <v>17</v>
      </c>
      <c r="O10">
        <v>8</v>
      </c>
      <c r="P10" t="s">
        <v>0</v>
      </c>
      <c r="Q10">
        <v>3.9</v>
      </c>
      <c r="R10" t="s">
        <v>152</v>
      </c>
      <c r="S10">
        <v>1</v>
      </c>
      <c r="T10" t="s">
        <v>153</v>
      </c>
      <c r="U10">
        <v>2</v>
      </c>
      <c r="V10" t="s">
        <v>151</v>
      </c>
      <c r="W10">
        <v>730</v>
      </c>
      <c r="X10" t="s">
        <v>1</v>
      </c>
      <c r="Y10" t="s">
        <v>155</v>
      </c>
      <c r="Z10" t="s">
        <v>4</v>
      </c>
      <c r="AA10">
        <v>1</v>
      </c>
      <c r="AB10" t="s">
        <v>5</v>
      </c>
      <c r="AC10">
        <v>0</v>
      </c>
    </row>
    <row r="11" spans="1:29" x14ac:dyDescent="0.25">
      <c r="A11" t="s">
        <v>29</v>
      </c>
      <c r="B11" t="s">
        <v>189</v>
      </c>
      <c r="C11">
        <v>1200</v>
      </c>
      <c r="D11" t="s">
        <v>190</v>
      </c>
      <c r="E11">
        <v>1000000</v>
      </c>
      <c r="F11" t="s">
        <v>191</v>
      </c>
      <c r="G11">
        <v>12345</v>
      </c>
      <c r="H11" t="s">
        <v>192</v>
      </c>
      <c r="I11">
        <v>5.0000000000000001E-4</v>
      </c>
      <c r="J11" t="s">
        <v>3</v>
      </c>
      <c r="K11">
        <v>1</v>
      </c>
      <c r="L11" t="s">
        <v>2</v>
      </c>
      <c r="M11">
        <v>0</v>
      </c>
      <c r="N11" t="s">
        <v>17</v>
      </c>
      <c r="O11">
        <v>18</v>
      </c>
      <c r="P11" t="s">
        <v>0</v>
      </c>
      <c r="Q11">
        <v>352.4</v>
      </c>
      <c r="R11" t="s">
        <v>152</v>
      </c>
      <c r="S11">
        <v>15</v>
      </c>
      <c r="T11" t="s">
        <v>153</v>
      </c>
      <c r="U11">
        <v>90</v>
      </c>
      <c r="V11" t="s">
        <v>151</v>
      </c>
      <c r="W11">
        <v>123946</v>
      </c>
      <c r="X11" t="s">
        <v>1</v>
      </c>
      <c r="Y11" t="s">
        <v>379</v>
      </c>
      <c r="Z11" t="s">
        <v>4</v>
      </c>
      <c r="AA11">
        <v>1</v>
      </c>
      <c r="AB11" t="s">
        <v>5</v>
      </c>
      <c r="AC11">
        <v>0</v>
      </c>
    </row>
    <row r="12" spans="1:29" x14ac:dyDescent="0.25">
      <c r="A12" t="s">
        <v>39</v>
      </c>
      <c r="B12" t="s">
        <v>189</v>
      </c>
      <c r="C12">
        <v>1200</v>
      </c>
      <c r="D12" t="s">
        <v>190</v>
      </c>
      <c r="E12">
        <v>1000000</v>
      </c>
      <c r="F12" t="s">
        <v>191</v>
      </c>
      <c r="G12">
        <v>12345</v>
      </c>
      <c r="H12" t="s">
        <v>192</v>
      </c>
      <c r="I12">
        <v>5.0000000000000001E-4</v>
      </c>
      <c r="J12" t="s">
        <v>3</v>
      </c>
      <c r="K12">
        <v>1</v>
      </c>
      <c r="L12" t="s">
        <v>2</v>
      </c>
      <c r="M12">
        <v>0</v>
      </c>
      <c r="N12" t="s">
        <v>17</v>
      </c>
      <c r="O12">
        <v>6</v>
      </c>
      <c r="P12" t="s">
        <v>0</v>
      </c>
      <c r="Q12">
        <v>2.6</v>
      </c>
      <c r="R12" t="s">
        <v>152</v>
      </c>
      <c r="S12">
        <v>1</v>
      </c>
      <c r="T12" t="s">
        <v>153</v>
      </c>
      <c r="U12">
        <v>2</v>
      </c>
      <c r="V12" t="s">
        <v>151</v>
      </c>
      <c r="W12">
        <v>536</v>
      </c>
      <c r="X12" t="s">
        <v>1</v>
      </c>
      <c r="Y12" t="s">
        <v>158</v>
      </c>
      <c r="Z12" t="s">
        <v>4</v>
      </c>
      <c r="AA12">
        <v>1</v>
      </c>
      <c r="AB12" t="s">
        <v>5</v>
      </c>
      <c r="AC12">
        <v>0</v>
      </c>
    </row>
    <row r="13" spans="1:29" x14ac:dyDescent="0.25">
      <c r="A13" t="s">
        <v>20</v>
      </c>
      <c r="B13" t="s">
        <v>189</v>
      </c>
      <c r="C13">
        <v>1200</v>
      </c>
      <c r="D13" t="s">
        <v>190</v>
      </c>
      <c r="E13">
        <v>1000000</v>
      </c>
      <c r="F13" t="s">
        <v>191</v>
      </c>
      <c r="G13">
        <v>12345</v>
      </c>
      <c r="H13" t="s">
        <v>192</v>
      </c>
      <c r="I13">
        <v>5.0000000000000001E-4</v>
      </c>
      <c r="J13" t="s">
        <v>3</v>
      </c>
      <c r="K13">
        <v>1</v>
      </c>
      <c r="L13" t="s">
        <v>2</v>
      </c>
      <c r="M13">
        <v>0</v>
      </c>
      <c r="N13" t="s">
        <v>17</v>
      </c>
      <c r="O13">
        <v>15</v>
      </c>
      <c r="P13" t="s">
        <v>0</v>
      </c>
      <c r="Q13">
        <v>574.20000000000005</v>
      </c>
      <c r="R13" t="s">
        <v>152</v>
      </c>
      <c r="S13">
        <v>13</v>
      </c>
      <c r="T13" t="s">
        <v>153</v>
      </c>
      <c r="U13">
        <v>102</v>
      </c>
      <c r="V13" t="s">
        <v>151</v>
      </c>
      <c r="W13">
        <v>180667</v>
      </c>
      <c r="X13" t="s">
        <v>1</v>
      </c>
      <c r="Y13" t="s">
        <v>182</v>
      </c>
      <c r="Z13" t="s">
        <v>4</v>
      </c>
      <c r="AA13">
        <v>1</v>
      </c>
      <c r="AB13" t="s">
        <v>5</v>
      </c>
      <c r="AC13">
        <v>0</v>
      </c>
    </row>
    <row r="14" spans="1:29" x14ac:dyDescent="0.25">
      <c r="A14" t="s">
        <v>23</v>
      </c>
      <c r="B14" t="s">
        <v>189</v>
      </c>
      <c r="C14">
        <v>1200</v>
      </c>
      <c r="D14" t="s">
        <v>190</v>
      </c>
      <c r="E14">
        <v>1000000</v>
      </c>
      <c r="F14" t="s">
        <v>191</v>
      </c>
      <c r="G14">
        <v>12345</v>
      </c>
      <c r="H14" t="s">
        <v>192</v>
      </c>
      <c r="I14">
        <v>5.0000000000000001E-4</v>
      </c>
      <c r="J14" t="s">
        <v>3</v>
      </c>
      <c r="K14">
        <v>0.8966151</v>
      </c>
      <c r="L14" t="s">
        <v>2</v>
      </c>
      <c r="M14">
        <v>0.18575520000000001</v>
      </c>
      <c r="N14" t="s">
        <v>17</v>
      </c>
      <c r="O14">
        <v>45</v>
      </c>
      <c r="P14" t="s">
        <v>0</v>
      </c>
      <c r="Q14">
        <v>1200.0999999999999</v>
      </c>
      <c r="R14" t="s">
        <v>152</v>
      </c>
      <c r="S14">
        <v>17</v>
      </c>
      <c r="T14" t="s">
        <v>153</v>
      </c>
      <c r="U14">
        <v>131</v>
      </c>
      <c r="V14" t="s">
        <v>151</v>
      </c>
      <c r="W14">
        <v>288741</v>
      </c>
      <c r="X14" t="s">
        <v>1</v>
      </c>
      <c r="Y14" t="s">
        <v>380</v>
      </c>
      <c r="Z14" t="s">
        <v>4</v>
      </c>
      <c r="AA14">
        <v>0.68872719999999998</v>
      </c>
      <c r="AB14" t="s">
        <v>5</v>
      </c>
      <c r="AC14">
        <v>0.36290070000000002</v>
      </c>
    </row>
    <row r="15" spans="1:29" x14ac:dyDescent="0.25">
      <c r="A15" t="s">
        <v>21</v>
      </c>
      <c r="B15" t="s">
        <v>189</v>
      </c>
      <c r="C15">
        <v>1200</v>
      </c>
      <c r="D15" t="s">
        <v>190</v>
      </c>
      <c r="E15">
        <v>1000000</v>
      </c>
      <c r="F15" t="s">
        <v>191</v>
      </c>
      <c r="G15">
        <v>12345</v>
      </c>
      <c r="H15" t="s">
        <v>192</v>
      </c>
      <c r="I15">
        <v>5.0000000000000001E-4</v>
      </c>
      <c r="J15" t="s">
        <v>3</v>
      </c>
      <c r="K15">
        <v>0.96883750000000002</v>
      </c>
      <c r="L15" t="s">
        <v>2</v>
      </c>
      <c r="M15">
        <v>3.8585599999999998E-2</v>
      </c>
      <c r="N15" t="s">
        <v>17</v>
      </c>
      <c r="O15">
        <v>20</v>
      </c>
      <c r="P15" t="s">
        <v>0</v>
      </c>
      <c r="Q15">
        <v>1200.2</v>
      </c>
      <c r="R15" t="s">
        <v>152</v>
      </c>
      <c r="S15">
        <v>56</v>
      </c>
      <c r="T15" t="s">
        <v>153</v>
      </c>
      <c r="U15">
        <v>259</v>
      </c>
      <c r="V15" t="s">
        <v>151</v>
      </c>
      <c r="W15">
        <v>328366</v>
      </c>
      <c r="X15" t="s">
        <v>1</v>
      </c>
      <c r="Y15" t="s">
        <v>381</v>
      </c>
      <c r="Z15" t="s">
        <v>4</v>
      </c>
      <c r="AA15">
        <v>0.97024829999999995</v>
      </c>
      <c r="AB15" t="s">
        <v>5</v>
      </c>
      <c r="AC15">
        <v>4.1797500000000001E-2</v>
      </c>
    </row>
    <row r="16" spans="1:29" x14ac:dyDescent="0.25">
      <c r="A16" t="s">
        <v>22</v>
      </c>
      <c r="B16" t="s">
        <v>189</v>
      </c>
      <c r="C16">
        <v>1200</v>
      </c>
      <c r="D16" t="s">
        <v>190</v>
      </c>
      <c r="E16">
        <v>1000000</v>
      </c>
      <c r="F16" t="s">
        <v>191</v>
      </c>
      <c r="G16">
        <v>12345</v>
      </c>
      <c r="H16" t="s">
        <v>192</v>
      </c>
      <c r="I16">
        <v>5.0000000000000001E-4</v>
      </c>
      <c r="J16" t="s">
        <v>3</v>
      </c>
      <c r="K16">
        <v>0.99999879999999997</v>
      </c>
      <c r="L16" t="s">
        <v>2</v>
      </c>
      <c r="M16">
        <v>2.3241E-3</v>
      </c>
      <c r="N16" t="s">
        <v>17</v>
      </c>
      <c r="O16">
        <v>16</v>
      </c>
      <c r="P16" t="s">
        <v>0</v>
      </c>
      <c r="Q16">
        <v>1200.2</v>
      </c>
      <c r="R16" t="s">
        <v>152</v>
      </c>
      <c r="S16">
        <v>106</v>
      </c>
      <c r="T16" t="s">
        <v>153</v>
      </c>
      <c r="U16">
        <v>437</v>
      </c>
      <c r="V16" t="s">
        <v>151</v>
      </c>
      <c r="W16">
        <v>376918</v>
      </c>
      <c r="X16" t="s">
        <v>1</v>
      </c>
      <c r="Y16" t="s">
        <v>382</v>
      </c>
      <c r="Z16" t="s">
        <v>4</v>
      </c>
      <c r="AA16">
        <v>0.99996660000000004</v>
      </c>
      <c r="AB16" t="s">
        <v>5</v>
      </c>
      <c r="AC16">
        <v>1.29607E-2</v>
      </c>
    </row>
    <row r="17" spans="1:29" x14ac:dyDescent="0.25">
      <c r="A17" t="s">
        <v>26</v>
      </c>
      <c r="B17" t="s">
        <v>189</v>
      </c>
      <c r="C17">
        <v>1200</v>
      </c>
      <c r="D17" t="s">
        <v>190</v>
      </c>
      <c r="E17">
        <v>1000000</v>
      </c>
      <c r="F17" t="s">
        <v>191</v>
      </c>
      <c r="G17">
        <v>12345</v>
      </c>
      <c r="H17" t="s">
        <v>192</v>
      </c>
      <c r="I17">
        <v>5.0000000000000001E-4</v>
      </c>
      <c r="J17" t="s">
        <v>3</v>
      </c>
      <c r="K17">
        <v>1</v>
      </c>
      <c r="L17" t="s">
        <v>2</v>
      </c>
      <c r="M17">
        <v>4.1639999999999998E-4</v>
      </c>
      <c r="N17" t="s">
        <v>17</v>
      </c>
      <c r="O17">
        <v>20</v>
      </c>
      <c r="P17" t="s">
        <v>0</v>
      </c>
      <c r="Q17">
        <v>1200.7</v>
      </c>
      <c r="R17" t="s">
        <v>152</v>
      </c>
      <c r="S17">
        <v>70</v>
      </c>
      <c r="T17" t="s">
        <v>153</v>
      </c>
      <c r="U17">
        <v>266</v>
      </c>
      <c r="V17" t="s">
        <v>151</v>
      </c>
      <c r="W17">
        <v>320001</v>
      </c>
      <c r="X17" t="s">
        <v>1</v>
      </c>
      <c r="Y17" t="s">
        <v>383</v>
      </c>
      <c r="Z17" t="s">
        <v>4</v>
      </c>
      <c r="AA17">
        <v>1</v>
      </c>
      <c r="AB17" t="s">
        <v>5</v>
      </c>
      <c r="AC17">
        <v>5.7189999999999997E-4</v>
      </c>
    </row>
    <row r="18" spans="1:29" x14ac:dyDescent="0.25">
      <c r="A18" t="s">
        <v>33</v>
      </c>
      <c r="B18" t="s">
        <v>189</v>
      </c>
      <c r="C18">
        <v>1200</v>
      </c>
      <c r="D18" t="s">
        <v>190</v>
      </c>
      <c r="E18">
        <v>1000000</v>
      </c>
      <c r="F18" t="s">
        <v>191</v>
      </c>
      <c r="G18">
        <v>12345</v>
      </c>
      <c r="H18" t="s">
        <v>192</v>
      </c>
      <c r="I18">
        <v>5.0000000000000001E-4</v>
      </c>
      <c r="J18" t="s">
        <v>3</v>
      </c>
      <c r="K18">
        <v>1</v>
      </c>
      <c r="L18" t="s">
        <v>2</v>
      </c>
      <c r="M18">
        <v>0</v>
      </c>
      <c r="N18" t="s">
        <v>17</v>
      </c>
      <c r="O18">
        <v>6</v>
      </c>
      <c r="P18" t="s">
        <v>0</v>
      </c>
      <c r="Q18">
        <v>2.7</v>
      </c>
      <c r="R18" t="s">
        <v>152</v>
      </c>
      <c r="S18">
        <v>1</v>
      </c>
      <c r="T18" t="s">
        <v>153</v>
      </c>
      <c r="U18">
        <v>2</v>
      </c>
      <c r="V18" t="s">
        <v>151</v>
      </c>
      <c r="W18">
        <v>540</v>
      </c>
      <c r="X18" t="s">
        <v>1</v>
      </c>
      <c r="Y18" t="s">
        <v>159</v>
      </c>
      <c r="Z18" t="s">
        <v>4</v>
      </c>
      <c r="AA18">
        <v>1</v>
      </c>
      <c r="AB18" t="s">
        <v>5</v>
      </c>
      <c r="AC18">
        <v>0</v>
      </c>
    </row>
    <row r="19" spans="1:29" x14ac:dyDescent="0.25">
      <c r="A19" t="s">
        <v>36</v>
      </c>
      <c r="B19" t="s">
        <v>189</v>
      </c>
      <c r="C19">
        <v>1200</v>
      </c>
      <c r="D19" t="s">
        <v>190</v>
      </c>
      <c r="E19">
        <v>1000000</v>
      </c>
      <c r="F19" t="s">
        <v>191</v>
      </c>
      <c r="G19">
        <v>12345</v>
      </c>
      <c r="H19" t="s">
        <v>192</v>
      </c>
      <c r="I19">
        <v>5.0000000000000001E-4</v>
      </c>
      <c r="J19" t="s">
        <v>3</v>
      </c>
      <c r="K19">
        <v>1</v>
      </c>
      <c r="L19" t="s">
        <v>2</v>
      </c>
      <c r="M19">
        <v>0</v>
      </c>
      <c r="N19" t="s">
        <v>17</v>
      </c>
      <c r="O19">
        <v>6</v>
      </c>
      <c r="P19" t="s">
        <v>0</v>
      </c>
      <c r="Q19">
        <v>2.7</v>
      </c>
      <c r="R19" t="s">
        <v>152</v>
      </c>
      <c r="S19">
        <v>1</v>
      </c>
      <c r="T19" t="s">
        <v>153</v>
      </c>
      <c r="U19">
        <v>2</v>
      </c>
      <c r="V19" t="s">
        <v>151</v>
      </c>
      <c r="W19">
        <v>540</v>
      </c>
      <c r="X19" t="s">
        <v>1</v>
      </c>
      <c r="Y19" t="s">
        <v>157</v>
      </c>
      <c r="Z19" t="s">
        <v>4</v>
      </c>
      <c r="AA19">
        <v>1</v>
      </c>
      <c r="AB19" t="s">
        <v>5</v>
      </c>
      <c r="AC19">
        <v>0</v>
      </c>
    </row>
    <row r="20" spans="1:29" x14ac:dyDescent="0.25">
      <c r="A20" t="s">
        <v>43</v>
      </c>
      <c r="B20" t="s">
        <v>189</v>
      </c>
      <c r="C20">
        <v>1200</v>
      </c>
      <c r="D20" t="s">
        <v>190</v>
      </c>
      <c r="E20">
        <v>1000000</v>
      </c>
      <c r="F20" t="s">
        <v>191</v>
      </c>
      <c r="G20">
        <v>12345</v>
      </c>
      <c r="H20" t="s">
        <v>192</v>
      </c>
      <c r="I20">
        <v>5.0000000000000001E-4</v>
      </c>
      <c r="J20" t="s">
        <v>3</v>
      </c>
      <c r="K20">
        <v>1</v>
      </c>
      <c r="L20" t="s">
        <v>2</v>
      </c>
      <c r="M20">
        <v>0</v>
      </c>
      <c r="N20" t="s">
        <v>17</v>
      </c>
      <c r="O20">
        <v>8</v>
      </c>
      <c r="P20" t="s">
        <v>0</v>
      </c>
      <c r="Q20">
        <v>5.6</v>
      </c>
      <c r="R20" t="s">
        <v>152</v>
      </c>
      <c r="S20">
        <v>1</v>
      </c>
      <c r="T20" t="s">
        <v>153</v>
      </c>
      <c r="U20">
        <v>3</v>
      </c>
      <c r="V20" t="s">
        <v>151</v>
      </c>
      <c r="W20">
        <v>1038</v>
      </c>
      <c r="X20" t="s">
        <v>1</v>
      </c>
      <c r="Y20" t="s">
        <v>172</v>
      </c>
      <c r="Z20" t="s">
        <v>4</v>
      </c>
      <c r="AA20">
        <v>1</v>
      </c>
      <c r="AB20" t="s">
        <v>5</v>
      </c>
      <c r="AC20">
        <v>0</v>
      </c>
    </row>
    <row r="21" spans="1:29" x14ac:dyDescent="0.25">
      <c r="A21" t="s">
        <v>46</v>
      </c>
      <c r="B21" t="s">
        <v>189</v>
      </c>
      <c r="C21">
        <v>1200</v>
      </c>
      <c r="D21" t="s">
        <v>190</v>
      </c>
      <c r="E21">
        <v>1000000</v>
      </c>
      <c r="F21" t="s">
        <v>191</v>
      </c>
      <c r="G21">
        <v>12345</v>
      </c>
      <c r="H21" t="s">
        <v>192</v>
      </c>
      <c r="I21">
        <v>5.0000000000000001E-4</v>
      </c>
      <c r="J21" t="s">
        <v>3</v>
      </c>
      <c r="K21">
        <v>1</v>
      </c>
      <c r="L21" t="s">
        <v>2</v>
      </c>
      <c r="M21">
        <v>0</v>
      </c>
      <c r="N21" t="s">
        <v>17</v>
      </c>
      <c r="O21">
        <v>8</v>
      </c>
      <c r="P21" t="s">
        <v>0</v>
      </c>
      <c r="Q21">
        <v>6.2</v>
      </c>
      <c r="R21" t="s">
        <v>152</v>
      </c>
      <c r="S21">
        <v>1</v>
      </c>
      <c r="T21" t="s">
        <v>153</v>
      </c>
      <c r="U21">
        <v>3</v>
      </c>
      <c r="V21" t="s">
        <v>151</v>
      </c>
      <c r="W21">
        <v>1137</v>
      </c>
      <c r="X21" t="s">
        <v>1</v>
      </c>
      <c r="Y21" t="s">
        <v>202</v>
      </c>
      <c r="Z21" t="s">
        <v>4</v>
      </c>
      <c r="AA21">
        <v>1</v>
      </c>
      <c r="AB21" t="s">
        <v>5</v>
      </c>
      <c r="AC21">
        <v>0</v>
      </c>
    </row>
    <row r="22" spans="1:29" x14ac:dyDescent="0.25">
      <c r="A22" t="s">
        <v>45</v>
      </c>
      <c r="B22" t="s">
        <v>189</v>
      </c>
      <c r="C22">
        <v>1200</v>
      </c>
      <c r="D22" t="s">
        <v>190</v>
      </c>
      <c r="E22">
        <v>1000000</v>
      </c>
      <c r="F22" t="s">
        <v>191</v>
      </c>
      <c r="G22">
        <v>12345</v>
      </c>
      <c r="H22" t="s">
        <v>192</v>
      </c>
      <c r="I22">
        <v>5.0000000000000001E-4</v>
      </c>
      <c r="J22" t="s">
        <v>3</v>
      </c>
      <c r="K22">
        <v>0.9999808</v>
      </c>
      <c r="L22" t="s">
        <v>2</v>
      </c>
      <c r="M22">
        <v>1.2792999999999999E-3</v>
      </c>
      <c r="N22" t="s">
        <v>17</v>
      </c>
      <c r="O22">
        <v>11</v>
      </c>
      <c r="P22" t="s">
        <v>0</v>
      </c>
      <c r="Q22">
        <v>1203.4000000000001</v>
      </c>
      <c r="R22" t="s">
        <v>152</v>
      </c>
      <c r="S22">
        <v>34</v>
      </c>
      <c r="T22" t="s">
        <v>153</v>
      </c>
      <c r="U22">
        <v>109</v>
      </c>
      <c r="V22" t="s">
        <v>151</v>
      </c>
      <c r="W22">
        <v>95823</v>
      </c>
      <c r="X22" t="s">
        <v>1</v>
      </c>
      <c r="Y22" t="e" cm="1">
        <f t="array" ref="Y22">-0.2980764594809+(1.2984066390254*EXP(((0.7610868541606*v0)*V1)))</f>
        <v>#NAME?</v>
      </c>
      <c r="Z22" t="s">
        <v>4</v>
      </c>
      <c r="AA22">
        <v>0.99998220000000004</v>
      </c>
      <c r="AB22" t="s">
        <v>5</v>
      </c>
      <c r="AC22">
        <v>1.2116E-3</v>
      </c>
    </row>
    <row r="23" spans="1:29" x14ac:dyDescent="0.25">
      <c r="A23" t="s">
        <v>49</v>
      </c>
      <c r="B23" t="s">
        <v>189</v>
      </c>
      <c r="C23">
        <v>1200</v>
      </c>
      <c r="D23" t="s">
        <v>190</v>
      </c>
      <c r="E23">
        <v>1000000</v>
      </c>
      <c r="F23" t="s">
        <v>191</v>
      </c>
      <c r="G23">
        <v>12345</v>
      </c>
      <c r="H23" t="s">
        <v>192</v>
      </c>
      <c r="I23">
        <v>5.0000000000000001E-4</v>
      </c>
      <c r="J23" t="s">
        <v>3</v>
      </c>
      <c r="K23">
        <v>0.99997130000000001</v>
      </c>
      <c r="L23" t="s">
        <v>2</v>
      </c>
      <c r="M23">
        <v>4.6153000000000001E-3</v>
      </c>
      <c r="N23" t="s">
        <v>17</v>
      </c>
      <c r="O23">
        <v>22</v>
      </c>
      <c r="P23" t="s">
        <v>0</v>
      </c>
      <c r="Q23">
        <v>1202.3</v>
      </c>
      <c r="R23" t="s">
        <v>152</v>
      </c>
      <c r="S23">
        <v>22</v>
      </c>
      <c r="T23" t="s">
        <v>153</v>
      </c>
      <c r="U23">
        <v>107</v>
      </c>
      <c r="V23" t="s">
        <v>151</v>
      </c>
      <c r="W23">
        <v>121540</v>
      </c>
      <c r="X23" t="s">
        <v>1</v>
      </c>
      <c r="Y23" t="s">
        <v>384</v>
      </c>
      <c r="Z23" t="s">
        <v>4</v>
      </c>
      <c r="AA23">
        <v>0.99996799999999997</v>
      </c>
      <c r="AB23" t="s">
        <v>5</v>
      </c>
      <c r="AC23">
        <v>4.8580999999999997E-3</v>
      </c>
    </row>
    <row r="24" spans="1:29" x14ac:dyDescent="0.25">
      <c r="A24" t="s">
        <v>59</v>
      </c>
      <c r="B24" t="s">
        <v>189</v>
      </c>
      <c r="C24">
        <v>1200</v>
      </c>
      <c r="D24" t="s">
        <v>190</v>
      </c>
      <c r="E24">
        <v>1000000</v>
      </c>
      <c r="F24" t="s">
        <v>191</v>
      </c>
      <c r="G24">
        <v>12345</v>
      </c>
      <c r="H24" t="s">
        <v>192</v>
      </c>
      <c r="I24">
        <v>5.0000000000000001E-4</v>
      </c>
      <c r="J24" t="s">
        <v>3</v>
      </c>
      <c r="K24">
        <v>1</v>
      </c>
      <c r="L24" t="s">
        <v>2</v>
      </c>
      <c r="M24">
        <v>0</v>
      </c>
      <c r="N24" t="s">
        <v>17</v>
      </c>
      <c r="O24">
        <v>12</v>
      </c>
      <c r="P24" t="s">
        <v>0</v>
      </c>
      <c r="Q24">
        <v>10.9</v>
      </c>
      <c r="R24" t="s">
        <v>152</v>
      </c>
      <c r="S24">
        <v>1</v>
      </c>
      <c r="T24" t="s">
        <v>153</v>
      </c>
      <c r="U24">
        <v>3</v>
      </c>
      <c r="V24" t="s">
        <v>151</v>
      </c>
      <c r="W24">
        <v>1730</v>
      </c>
      <c r="X24" t="s">
        <v>1</v>
      </c>
      <c r="Y24" t="s">
        <v>160</v>
      </c>
      <c r="Z24" t="s">
        <v>4</v>
      </c>
      <c r="AA24">
        <v>1</v>
      </c>
      <c r="AB24" t="s">
        <v>5</v>
      </c>
      <c r="AC24">
        <v>0</v>
      </c>
    </row>
    <row r="25" spans="1:29" x14ac:dyDescent="0.25">
      <c r="A25" t="s">
        <v>44</v>
      </c>
      <c r="B25" t="s">
        <v>189</v>
      </c>
      <c r="C25">
        <v>1200</v>
      </c>
      <c r="D25" t="s">
        <v>190</v>
      </c>
      <c r="E25">
        <v>1000000</v>
      </c>
      <c r="F25" t="s">
        <v>191</v>
      </c>
      <c r="G25">
        <v>12345</v>
      </c>
      <c r="H25" t="s">
        <v>192</v>
      </c>
      <c r="I25">
        <v>5.0000000000000001E-4</v>
      </c>
      <c r="J25" t="s">
        <v>3</v>
      </c>
      <c r="K25">
        <v>0.99344299999999996</v>
      </c>
      <c r="L25" t="s">
        <v>2</v>
      </c>
      <c r="M25">
        <v>3.4521999999999999E-3</v>
      </c>
      <c r="N25" t="s">
        <v>17</v>
      </c>
      <c r="O25">
        <v>30</v>
      </c>
      <c r="P25" t="s">
        <v>0</v>
      </c>
      <c r="Q25">
        <v>1201</v>
      </c>
      <c r="R25" t="s">
        <v>152</v>
      </c>
      <c r="S25">
        <v>14</v>
      </c>
      <c r="T25" t="s">
        <v>153</v>
      </c>
      <c r="U25">
        <v>82</v>
      </c>
      <c r="V25" t="s">
        <v>151</v>
      </c>
      <c r="W25">
        <v>140440</v>
      </c>
      <c r="X25" t="s">
        <v>1</v>
      </c>
      <c r="Y25" t="s">
        <v>385</v>
      </c>
      <c r="Z25" t="s">
        <v>4</v>
      </c>
      <c r="AA25">
        <v>0.99349200000000004</v>
      </c>
      <c r="AB25" t="s">
        <v>5</v>
      </c>
      <c r="AC25">
        <v>3.4315999999999999E-3</v>
      </c>
    </row>
    <row r="26" spans="1:29" x14ac:dyDescent="0.25">
      <c r="A26" t="s">
        <v>70</v>
      </c>
      <c r="B26" t="s">
        <v>189</v>
      </c>
      <c r="C26">
        <v>1200</v>
      </c>
      <c r="D26" t="s">
        <v>190</v>
      </c>
      <c r="E26">
        <v>1000000</v>
      </c>
      <c r="F26" t="s">
        <v>191</v>
      </c>
      <c r="G26">
        <v>12345</v>
      </c>
      <c r="H26" t="s">
        <v>192</v>
      </c>
      <c r="I26">
        <v>5.0000000000000001E-4</v>
      </c>
      <c r="J26" t="s">
        <v>3</v>
      </c>
      <c r="K26">
        <v>1</v>
      </c>
      <c r="L26" t="s">
        <v>2</v>
      </c>
      <c r="M26">
        <v>0</v>
      </c>
      <c r="N26" t="s">
        <v>17</v>
      </c>
      <c r="O26">
        <v>9</v>
      </c>
      <c r="P26" t="s">
        <v>0</v>
      </c>
      <c r="Q26">
        <v>7.8</v>
      </c>
      <c r="R26" t="s">
        <v>152</v>
      </c>
      <c r="S26">
        <v>1</v>
      </c>
      <c r="T26" t="s">
        <v>153</v>
      </c>
      <c r="U26">
        <v>4</v>
      </c>
      <c r="V26" t="s">
        <v>151</v>
      </c>
      <c r="W26">
        <v>1540</v>
      </c>
      <c r="X26" t="s">
        <v>1</v>
      </c>
      <c r="Y26" t="s">
        <v>178</v>
      </c>
      <c r="Z26" t="s">
        <v>4</v>
      </c>
      <c r="AA26">
        <v>1</v>
      </c>
      <c r="AB26" t="s">
        <v>5</v>
      </c>
      <c r="AC26">
        <v>0</v>
      </c>
    </row>
    <row r="27" spans="1:29" x14ac:dyDescent="0.25">
      <c r="A27" t="s">
        <v>80</v>
      </c>
      <c r="B27" t="s">
        <v>189</v>
      </c>
      <c r="C27">
        <v>1200</v>
      </c>
      <c r="D27" t="s">
        <v>190</v>
      </c>
      <c r="E27">
        <v>1000000</v>
      </c>
      <c r="F27" t="s">
        <v>191</v>
      </c>
      <c r="G27">
        <v>12345</v>
      </c>
      <c r="H27" t="s">
        <v>192</v>
      </c>
      <c r="I27">
        <v>5.0000000000000001E-4</v>
      </c>
      <c r="J27" t="s">
        <v>3</v>
      </c>
      <c r="K27">
        <v>1</v>
      </c>
      <c r="L27" t="s">
        <v>2</v>
      </c>
      <c r="M27">
        <v>0</v>
      </c>
      <c r="N27" t="s">
        <v>17</v>
      </c>
      <c r="O27">
        <v>14</v>
      </c>
      <c r="P27" t="s">
        <v>0</v>
      </c>
      <c r="Q27">
        <v>16</v>
      </c>
      <c r="R27" t="s">
        <v>152</v>
      </c>
      <c r="S27">
        <v>1</v>
      </c>
      <c r="T27" t="s">
        <v>153</v>
      </c>
      <c r="U27">
        <v>4</v>
      </c>
      <c r="V27" t="s">
        <v>151</v>
      </c>
      <c r="W27">
        <v>2825</v>
      </c>
      <c r="X27" t="s">
        <v>1</v>
      </c>
      <c r="Y27" t="s">
        <v>165</v>
      </c>
      <c r="Z27" t="s">
        <v>4</v>
      </c>
      <c r="AA27">
        <v>1</v>
      </c>
      <c r="AB27" t="s">
        <v>5</v>
      </c>
      <c r="AC27">
        <v>0</v>
      </c>
    </row>
    <row r="28" spans="1:29" x14ac:dyDescent="0.25">
      <c r="A28" t="s">
        <v>90</v>
      </c>
      <c r="B28" t="s">
        <v>189</v>
      </c>
      <c r="C28">
        <v>1200</v>
      </c>
      <c r="D28" t="s">
        <v>190</v>
      </c>
      <c r="E28">
        <v>1000000</v>
      </c>
      <c r="F28" t="s">
        <v>191</v>
      </c>
      <c r="G28">
        <v>12345</v>
      </c>
      <c r="H28" t="s">
        <v>192</v>
      </c>
      <c r="I28">
        <v>5.0000000000000001E-4</v>
      </c>
      <c r="J28" t="s">
        <v>3</v>
      </c>
      <c r="K28">
        <v>1</v>
      </c>
      <c r="L28" t="s">
        <v>2</v>
      </c>
      <c r="M28">
        <v>0</v>
      </c>
      <c r="N28" t="s">
        <v>17</v>
      </c>
      <c r="O28">
        <v>16</v>
      </c>
      <c r="P28" t="s">
        <v>0</v>
      </c>
      <c r="Q28">
        <v>27.2</v>
      </c>
      <c r="R28" t="s">
        <v>152</v>
      </c>
      <c r="S28">
        <v>1</v>
      </c>
      <c r="T28" t="s">
        <v>153</v>
      </c>
      <c r="U28">
        <v>5</v>
      </c>
      <c r="V28" t="s">
        <v>151</v>
      </c>
      <c r="W28">
        <v>4521</v>
      </c>
      <c r="X28" t="s">
        <v>1</v>
      </c>
      <c r="Y28" t="s">
        <v>240</v>
      </c>
      <c r="Z28" t="s">
        <v>4</v>
      </c>
      <c r="AA28">
        <v>1</v>
      </c>
      <c r="AB28" t="s">
        <v>5</v>
      </c>
      <c r="AC28">
        <v>0</v>
      </c>
    </row>
    <row r="29" spans="1:29" x14ac:dyDescent="0.25">
      <c r="A29" t="s">
        <v>100</v>
      </c>
      <c r="B29" t="s">
        <v>189</v>
      </c>
      <c r="C29">
        <v>1200</v>
      </c>
      <c r="D29" t="s">
        <v>190</v>
      </c>
      <c r="E29">
        <v>1000000</v>
      </c>
      <c r="F29" t="s">
        <v>191</v>
      </c>
      <c r="G29">
        <v>12345</v>
      </c>
      <c r="H29" t="s">
        <v>192</v>
      </c>
      <c r="I29">
        <v>5.0000000000000001E-4</v>
      </c>
      <c r="J29" t="s">
        <v>3</v>
      </c>
      <c r="K29">
        <v>1</v>
      </c>
      <c r="L29" t="s">
        <v>2</v>
      </c>
      <c r="M29">
        <v>0</v>
      </c>
      <c r="N29" t="s">
        <v>17</v>
      </c>
      <c r="O29">
        <v>12</v>
      </c>
      <c r="P29" t="s">
        <v>0</v>
      </c>
      <c r="Q29">
        <v>14.3</v>
      </c>
      <c r="R29" t="s">
        <v>152</v>
      </c>
      <c r="S29">
        <v>1</v>
      </c>
      <c r="T29" t="s">
        <v>153</v>
      </c>
      <c r="U29">
        <v>4</v>
      </c>
      <c r="V29" t="s">
        <v>151</v>
      </c>
      <c r="W29">
        <v>2574</v>
      </c>
      <c r="X29" t="s">
        <v>1</v>
      </c>
      <c r="Y29" t="s">
        <v>177</v>
      </c>
      <c r="Z29" t="s">
        <v>4</v>
      </c>
      <c r="AA29">
        <v>1</v>
      </c>
      <c r="AB29" t="s">
        <v>5</v>
      </c>
      <c r="AC29">
        <v>0</v>
      </c>
    </row>
    <row r="30" spans="1:29" x14ac:dyDescent="0.25">
      <c r="A30" t="s">
        <v>110</v>
      </c>
      <c r="B30" t="s">
        <v>189</v>
      </c>
      <c r="C30">
        <v>1200</v>
      </c>
      <c r="D30" t="s">
        <v>190</v>
      </c>
      <c r="E30">
        <v>1000000</v>
      </c>
      <c r="F30" t="s">
        <v>191</v>
      </c>
      <c r="G30">
        <v>12345</v>
      </c>
      <c r="H30" t="s">
        <v>192</v>
      </c>
      <c r="I30">
        <v>5.0000000000000001E-4</v>
      </c>
      <c r="J30" t="s">
        <v>3</v>
      </c>
      <c r="K30">
        <v>1</v>
      </c>
      <c r="L30" t="s">
        <v>2</v>
      </c>
      <c r="M30">
        <v>0</v>
      </c>
      <c r="N30" t="s">
        <v>17</v>
      </c>
      <c r="O30">
        <v>16</v>
      </c>
      <c r="P30" t="s">
        <v>0</v>
      </c>
      <c r="Q30">
        <v>31.7</v>
      </c>
      <c r="R30" t="s">
        <v>152</v>
      </c>
      <c r="S30">
        <v>1</v>
      </c>
      <c r="T30" t="s">
        <v>153</v>
      </c>
      <c r="U30">
        <v>5</v>
      </c>
      <c r="V30" t="s">
        <v>151</v>
      </c>
      <c r="W30">
        <v>4929</v>
      </c>
      <c r="X30" t="s">
        <v>1</v>
      </c>
      <c r="Y30" t="s">
        <v>241</v>
      </c>
      <c r="Z30" t="s">
        <v>4</v>
      </c>
      <c r="AA30">
        <v>1</v>
      </c>
      <c r="AB30" t="s">
        <v>5</v>
      </c>
      <c r="AC30">
        <v>0</v>
      </c>
    </row>
    <row r="31" spans="1:29" x14ac:dyDescent="0.25">
      <c r="A31" t="s">
        <v>30</v>
      </c>
      <c r="B31" t="s">
        <v>189</v>
      </c>
      <c r="C31">
        <v>1200</v>
      </c>
      <c r="D31" t="s">
        <v>190</v>
      </c>
      <c r="E31">
        <v>1000000</v>
      </c>
      <c r="F31" t="s">
        <v>191</v>
      </c>
      <c r="G31">
        <v>12345</v>
      </c>
      <c r="H31" t="s">
        <v>192</v>
      </c>
      <c r="I31">
        <v>5.0000000000000001E-4</v>
      </c>
      <c r="J31" t="s">
        <v>3</v>
      </c>
      <c r="K31">
        <v>1</v>
      </c>
      <c r="L31" t="s">
        <v>2</v>
      </c>
      <c r="M31">
        <v>0</v>
      </c>
      <c r="N31" t="s">
        <v>17</v>
      </c>
      <c r="O31">
        <v>14</v>
      </c>
      <c r="P31" t="s">
        <v>0</v>
      </c>
      <c r="Q31">
        <v>790.5</v>
      </c>
      <c r="R31" t="s">
        <v>152</v>
      </c>
      <c r="S31">
        <v>50</v>
      </c>
      <c r="T31" t="s">
        <v>153</v>
      </c>
      <c r="U31">
        <v>211</v>
      </c>
      <c r="V31" t="s">
        <v>151</v>
      </c>
      <c r="W31">
        <v>208449</v>
      </c>
      <c r="X31" t="s">
        <v>1</v>
      </c>
      <c r="Y31" t="s">
        <v>276</v>
      </c>
      <c r="Z31" t="s">
        <v>4</v>
      </c>
      <c r="AA31">
        <v>1</v>
      </c>
      <c r="AB31" t="s">
        <v>5</v>
      </c>
      <c r="AC31">
        <v>0</v>
      </c>
    </row>
    <row r="32" spans="1:29" x14ac:dyDescent="0.25">
      <c r="A32" t="s">
        <v>40</v>
      </c>
      <c r="B32" t="s">
        <v>189</v>
      </c>
      <c r="C32">
        <v>1200</v>
      </c>
      <c r="D32" t="s">
        <v>190</v>
      </c>
      <c r="E32">
        <v>1000000</v>
      </c>
      <c r="F32" t="s">
        <v>191</v>
      </c>
      <c r="G32">
        <v>12345</v>
      </c>
      <c r="H32" t="s">
        <v>192</v>
      </c>
      <c r="I32">
        <v>5.0000000000000001E-4</v>
      </c>
      <c r="J32" t="s">
        <v>3</v>
      </c>
      <c r="K32">
        <v>1</v>
      </c>
      <c r="L32" t="s">
        <v>2</v>
      </c>
      <c r="M32">
        <v>0</v>
      </c>
      <c r="N32" t="s">
        <v>17</v>
      </c>
      <c r="O32">
        <v>10</v>
      </c>
      <c r="P32" t="s">
        <v>0</v>
      </c>
      <c r="Q32">
        <v>7.7</v>
      </c>
      <c r="R32" t="s">
        <v>152</v>
      </c>
      <c r="S32">
        <v>1</v>
      </c>
      <c r="T32" t="s">
        <v>153</v>
      </c>
      <c r="U32">
        <v>3</v>
      </c>
      <c r="V32" t="s">
        <v>151</v>
      </c>
      <c r="W32">
        <v>1479</v>
      </c>
      <c r="X32" t="s">
        <v>1</v>
      </c>
      <c r="Y32" t="s">
        <v>200</v>
      </c>
      <c r="Z32" t="s">
        <v>4</v>
      </c>
      <c r="AA32">
        <v>1</v>
      </c>
      <c r="AB32" t="s">
        <v>5</v>
      </c>
      <c r="AC32">
        <v>0</v>
      </c>
    </row>
    <row r="33" spans="1:29" x14ac:dyDescent="0.25">
      <c r="A33" t="s">
        <v>52</v>
      </c>
      <c r="B33" t="s">
        <v>189</v>
      </c>
      <c r="C33">
        <v>1200</v>
      </c>
      <c r="D33" t="s">
        <v>190</v>
      </c>
      <c r="E33">
        <v>1000000</v>
      </c>
      <c r="F33" t="s">
        <v>191</v>
      </c>
      <c r="G33">
        <v>12345</v>
      </c>
      <c r="H33" t="s">
        <v>192</v>
      </c>
      <c r="I33">
        <v>5.0000000000000001E-4</v>
      </c>
      <c r="J33" t="s">
        <v>3</v>
      </c>
      <c r="K33">
        <v>1</v>
      </c>
      <c r="L33" t="s">
        <v>2</v>
      </c>
      <c r="M33">
        <v>0</v>
      </c>
      <c r="N33" t="s">
        <v>17</v>
      </c>
      <c r="O33">
        <v>18</v>
      </c>
      <c r="P33" t="s">
        <v>0</v>
      </c>
      <c r="Q33">
        <v>25.4</v>
      </c>
      <c r="R33" t="s">
        <v>152</v>
      </c>
      <c r="S33">
        <v>1</v>
      </c>
      <c r="T33" t="s">
        <v>153</v>
      </c>
      <c r="U33">
        <v>5</v>
      </c>
      <c r="V33" t="s">
        <v>151</v>
      </c>
      <c r="W33">
        <v>3750</v>
      </c>
      <c r="X33" t="s">
        <v>1</v>
      </c>
      <c r="Y33" t="s">
        <v>235</v>
      </c>
      <c r="Z33" t="s">
        <v>4</v>
      </c>
      <c r="AA33">
        <v>1</v>
      </c>
      <c r="AB33" t="s">
        <v>5</v>
      </c>
      <c r="AC33">
        <v>0</v>
      </c>
    </row>
    <row r="34" spans="1:29" x14ac:dyDescent="0.25">
      <c r="A34" t="s">
        <v>63</v>
      </c>
      <c r="B34" t="s">
        <v>189</v>
      </c>
      <c r="C34">
        <v>1200</v>
      </c>
      <c r="D34" t="s">
        <v>190</v>
      </c>
      <c r="E34">
        <v>1000000</v>
      </c>
      <c r="F34" t="s">
        <v>191</v>
      </c>
      <c r="G34">
        <v>12345</v>
      </c>
      <c r="H34" t="s">
        <v>192</v>
      </c>
      <c r="I34">
        <v>5.0000000000000001E-4</v>
      </c>
      <c r="J34" t="s">
        <v>3</v>
      </c>
      <c r="K34">
        <v>1</v>
      </c>
      <c r="L34" t="s">
        <v>2</v>
      </c>
      <c r="M34">
        <v>0</v>
      </c>
      <c r="N34" t="s">
        <v>17</v>
      </c>
      <c r="O34">
        <v>8</v>
      </c>
      <c r="P34" t="s">
        <v>0</v>
      </c>
      <c r="Q34">
        <v>6.1</v>
      </c>
      <c r="R34" t="s">
        <v>152</v>
      </c>
      <c r="S34">
        <v>1</v>
      </c>
      <c r="T34" t="s">
        <v>153</v>
      </c>
      <c r="U34">
        <v>3</v>
      </c>
      <c r="V34" t="s">
        <v>151</v>
      </c>
      <c r="W34">
        <v>1182</v>
      </c>
      <c r="X34" t="s">
        <v>1</v>
      </c>
      <c r="Y34" t="s">
        <v>206</v>
      </c>
      <c r="Z34" t="s">
        <v>4</v>
      </c>
      <c r="AA34">
        <v>1</v>
      </c>
      <c r="AB34" t="s">
        <v>5</v>
      </c>
      <c r="AC34">
        <v>0</v>
      </c>
    </row>
    <row r="35" spans="1:29" x14ac:dyDescent="0.25">
      <c r="A35" t="s">
        <v>73</v>
      </c>
      <c r="B35" t="s">
        <v>189</v>
      </c>
      <c r="C35">
        <v>1200</v>
      </c>
      <c r="D35" t="s">
        <v>190</v>
      </c>
      <c r="E35">
        <v>1000000</v>
      </c>
      <c r="F35" t="s">
        <v>191</v>
      </c>
      <c r="G35">
        <v>12345</v>
      </c>
      <c r="H35" t="s">
        <v>192</v>
      </c>
      <c r="I35">
        <v>5.0000000000000001E-4</v>
      </c>
      <c r="J35" t="s">
        <v>3</v>
      </c>
      <c r="K35">
        <v>1</v>
      </c>
      <c r="L35" t="s">
        <v>2</v>
      </c>
      <c r="M35">
        <v>0</v>
      </c>
      <c r="N35" t="s">
        <v>17</v>
      </c>
      <c r="O35">
        <v>8</v>
      </c>
      <c r="P35" t="s">
        <v>0</v>
      </c>
      <c r="Q35">
        <v>6.1</v>
      </c>
      <c r="R35" t="s">
        <v>152</v>
      </c>
      <c r="S35">
        <v>1</v>
      </c>
      <c r="T35" t="s">
        <v>153</v>
      </c>
      <c r="U35">
        <v>3</v>
      </c>
      <c r="V35" t="s">
        <v>151</v>
      </c>
      <c r="W35">
        <v>1184</v>
      </c>
      <c r="X35" t="s">
        <v>1</v>
      </c>
      <c r="Y35" t="s">
        <v>207</v>
      </c>
      <c r="Z35" t="s">
        <v>4</v>
      </c>
      <c r="AA35">
        <v>1</v>
      </c>
      <c r="AB35" t="s">
        <v>5</v>
      </c>
      <c r="AC35">
        <v>0</v>
      </c>
    </row>
    <row r="36" spans="1:29" x14ac:dyDescent="0.25">
      <c r="A36" t="s">
        <v>83</v>
      </c>
      <c r="B36" t="s">
        <v>189</v>
      </c>
      <c r="C36">
        <v>1200</v>
      </c>
      <c r="D36" t="s">
        <v>190</v>
      </c>
      <c r="E36">
        <v>1000000</v>
      </c>
      <c r="F36" t="s">
        <v>191</v>
      </c>
      <c r="G36">
        <v>12345</v>
      </c>
      <c r="H36" t="s">
        <v>192</v>
      </c>
      <c r="I36">
        <v>5.0000000000000001E-4</v>
      </c>
      <c r="J36" t="s">
        <v>3</v>
      </c>
      <c r="K36">
        <v>1</v>
      </c>
      <c r="L36" t="s">
        <v>2</v>
      </c>
      <c r="M36">
        <v>0</v>
      </c>
      <c r="N36" t="s">
        <v>17</v>
      </c>
      <c r="O36">
        <v>12</v>
      </c>
      <c r="P36" t="s">
        <v>0</v>
      </c>
      <c r="Q36">
        <v>14.4</v>
      </c>
      <c r="R36" t="s">
        <v>152</v>
      </c>
      <c r="S36">
        <v>1</v>
      </c>
      <c r="T36" t="s">
        <v>153</v>
      </c>
      <c r="U36">
        <v>4</v>
      </c>
      <c r="V36" t="s">
        <v>151</v>
      </c>
      <c r="W36">
        <v>2553</v>
      </c>
      <c r="X36" t="s">
        <v>1</v>
      </c>
      <c r="Y36" t="s">
        <v>163</v>
      </c>
      <c r="Z36" t="s">
        <v>4</v>
      </c>
      <c r="AA36">
        <v>1</v>
      </c>
      <c r="AB36" t="s">
        <v>5</v>
      </c>
      <c r="AC36">
        <v>0</v>
      </c>
    </row>
    <row r="37" spans="1:29" x14ac:dyDescent="0.25">
      <c r="A37" t="s">
        <v>50</v>
      </c>
      <c r="B37" t="s">
        <v>189</v>
      </c>
      <c r="C37">
        <v>1200</v>
      </c>
      <c r="D37" t="s">
        <v>190</v>
      </c>
      <c r="E37">
        <v>1000000</v>
      </c>
      <c r="F37" t="s">
        <v>191</v>
      </c>
      <c r="G37">
        <v>12345</v>
      </c>
      <c r="H37" t="s">
        <v>192</v>
      </c>
      <c r="I37">
        <v>5.0000000000000001E-4</v>
      </c>
      <c r="J37" t="s">
        <v>3</v>
      </c>
      <c r="K37">
        <v>0.99612120000000004</v>
      </c>
      <c r="L37" t="s">
        <v>2</v>
      </c>
      <c r="M37">
        <v>7.1031499999999997E-2</v>
      </c>
      <c r="N37" t="s">
        <v>17</v>
      </c>
      <c r="O37">
        <v>42</v>
      </c>
      <c r="P37" t="s">
        <v>0</v>
      </c>
      <c r="Q37">
        <v>1200.5</v>
      </c>
      <c r="R37" t="s">
        <v>152</v>
      </c>
      <c r="S37">
        <v>12</v>
      </c>
      <c r="T37" t="s">
        <v>153</v>
      </c>
      <c r="U37">
        <v>54</v>
      </c>
      <c r="V37" t="s">
        <v>151</v>
      </c>
      <c r="W37">
        <v>119850</v>
      </c>
      <c r="X37" t="s">
        <v>1</v>
      </c>
      <c r="Y37" t="e" cm="1">
        <f t="array" ref="Y37">-1.0387395162324+(2.1670451420423*v0)+(-0.3916668066286*V1)+(-0.3803540428345*V2)+((0.2993035707332*v0)*V2)+((0.304837336067*v0)*V1)+((-1.245061293358*v0)*LOG(v0))+(((-0.150227304501*V1)*V2)*LOG(v0))</f>
        <v>#NAME?</v>
      </c>
      <c r="Z37" t="s">
        <v>4</v>
      </c>
      <c r="AA37">
        <v>0.99609190000000003</v>
      </c>
      <c r="AB37" t="s">
        <v>5</v>
      </c>
      <c r="AC37">
        <v>7.0931800000000003E-2</v>
      </c>
    </row>
    <row r="38" spans="1:29" x14ac:dyDescent="0.25">
      <c r="A38" t="s">
        <v>51</v>
      </c>
      <c r="B38" t="s">
        <v>189</v>
      </c>
      <c r="C38">
        <v>1200</v>
      </c>
      <c r="D38" t="s">
        <v>190</v>
      </c>
      <c r="E38">
        <v>1000000</v>
      </c>
      <c r="F38" t="s">
        <v>191</v>
      </c>
      <c r="G38">
        <v>12345</v>
      </c>
      <c r="H38" t="s">
        <v>192</v>
      </c>
      <c r="I38">
        <v>5.0000000000000001E-4</v>
      </c>
      <c r="J38" t="s">
        <v>3</v>
      </c>
      <c r="K38">
        <v>0.99998929999999997</v>
      </c>
      <c r="L38" t="s">
        <v>2</v>
      </c>
      <c r="M38">
        <v>5.2864000000000001E-3</v>
      </c>
      <c r="N38" t="s">
        <v>17</v>
      </c>
      <c r="O38">
        <v>18</v>
      </c>
      <c r="P38" t="s">
        <v>0</v>
      </c>
      <c r="Q38">
        <v>1201.0999999999999</v>
      </c>
      <c r="R38" t="s">
        <v>152</v>
      </c>
      <c r="S38">
        <v>18</v>
      </c>
      <c r="T38" t="s">
        <v>153</v>
      </c>
      <c r="U38">
        <v>94</v>
      </c>
      <c r="V38" t="s">
        <v>151</v>
      </c>
      <c r="W38">
        <v>125385</v>
      </c>
      <c r="X38" t="s">
        <v>1</v>
      </c>
      <c r="Y38" t="s">
        <v>294</v>
      </c>
      <c r="Z38" t="s">
        <v>4</v>
      </c>
      <c r="AA38">
        <v>0.9999884</v>
      </c>
      <c r="AB38" t="s">
        <v>5</v>
      </c>
      <c r="AC38">
        <v>5.5148000000000003E-3</v>
      </c>
    </row>
    <row r="39" spans="1:29" x14ac:dyDescent="0.25">
      <c r="A39" t="s">
        <v>60</v>
      </c>
      <c r="B39" t="s">
        <v>189</v>
      </c>
      <c r="C39">
        <v>1200</v>
      </c>
      <c r="D39" t="s">
        <v>190</v>
      </c>
      <c r="E39">
        <v>1000000</v>
      </c>
      <c r="F39" t="s">
        <v>191</v>
      </c>
      <c r="G39">
        <v>12345</v>
      </c>
      <c r="H39" t="s">
        <v>192</v>
      </c>
      <c r="I39">
        <v>5.0000000000000001E-4</v>
      </c>
      <c r="J39" t="s">
        <v>3</v>
      </c>
      <c r="K39">
        <v>1</v>
      </c>
      <c r="L39" t="s">
        <v>2</v>
      </c>
      <c r="M39">
        <v>0</v>
      </c>
      <c r="N39" t="s">
        <v>17</v>
      </c>
      <c r="O39">
        <v>14</v>
      </c>
      <c r="P39" t="s">
        <v>0</v>
      </c>
      <c r="Q39">
        <v>809.2</v>
      </c>
      <c r="R39" t="s">
        <v>152</v>
      </c>
      <c r="S39">
        <v>8</v>
      </c>
      <c r="T39" t="s">
        <v>153</v>
      </c>
      <c r="U39">
        <v>68</v>
      </c>
      <c r="V39" t="s">
        <v>151</v>
      </c>
      <c r="W39">
        <v>102642</v>
      </c>
      <c r="X39" t="s">
        <v>1</v>
      </c>
      <c r="Y39" t="s">
        <v>278</v>
      </c>
      <c r="Z39" t="s">
        <v>4</v>
      </c>
      <c r="AA39">
        <v>1</v>
      </c>
      <c r="AB39" t="s">
        <v>5</v>
      </c>
      <c r="AC39">
        <v>0</v>
      </c>
    </row>
    <row r="40" spans="1:29" x14ac:dyDescent="0.25">
      <c r="A40" t="s">
        <v>71</v>
      </c>
      <c r="B40" t="s">
        <v>189</v>
      </c>
      <c r="C40">
        <v>1200</v>
      </c>
      <c r="D40" t="s">
        <v>190</v>
      </c>
      <c r="E40">
        <v>1000000</v>
      </c>
      <c r="F40" t="s">
        <v>191</v>
      </c>
      <c r="G40">
        <v>12345</v>
      </c>
      <c r="H40" t="s">
        <v>192</v>
      </c>
      <c r="I40">
        <v>5.0000000000000001E-4</v>
      </c>
      <c r="J40" t="s">
        <v>3</v>
      </c>
      <c r="K40">
        <v>1</v>
      </c>
      <c r="L40" t="s">
        <v>2</v>
      </c>
      <c r="M40">
        <v>0</v>
      </c>
      <c r="N40" t="s">
        <v>17</v>
      </c>
      <c r="O40">
        <v>10</v>
      </c>
      <c r="P40" t="s">
        <v>0</v>
      </c>
      <c r="Q40">
        <v>7.6</v>
      </c>
      <c r="R40" t="s">
        <v>152</v>
      </c>
      <c r="S40">
        <v>1</v>
      </c>
      <c r="T40" t="s">
        <v>153</v>
      </c>
      <c r="U40">
        <v>3</v>
      </c>
      <c r="V40" t="s">
        <v>151</v>
      </c>
      <c r="W40">
        <v>1492</v>
      </c>
      <c r="X40" t="s">
        <v>1</v>
      </c>
      <c r="Y40" t="s">
        <v>211</v>
      </c>
      <c r="Z40" t="s">
        <v>4</v>
      </c>
      <c r="AA40">
        <v>1</v>
      </c>
      <c r="AB40" t="s">
        <v>5</v>
      </c>
      <c r="AC40">
        <v>0</v>
      </c>
    </row>
    <row r="41" spans="1:29" x14ac:dyDescent="0.25">
      <c r="A41" t="s">
        <v>81</v>
      </c>
      <c r="B41" t="s">
        <v>189</v>
      </c>
      <c r="C41">
        <v>1200</v>
      </c>
      <c r="D41" t="s">
        <v>190</v>
      </c>
      <c r="E41">
        <v>1000000</v>
      </c>
      <c r="F41" t="s">
        <v>191</v>
      </c>
      <c r="G41">
        <v>12345</v>
      </c>
      <c r="H41" t="s">
        <v>192</v>
      </c>
      <c r="I41">
        <v>5.0000000000000001E-4</v>
      </c>
      <c r="J41" t="s">
        <v>3</v>
      </c>
      <c r="K41">
        <v>1</v>
      </c>
      <c r="L41" t="s">
        <v>2</v>
      </c>
      <c r="M41">
        <v>0</v>
      </c>
      <c r="N41" t="s">
        <v>17</v>
      </c>
      <c r="O41">
        <v>12</v>
      </c>
      <c r="P41" t="s">
        <v>0</v>
      </c>
      <c r="Q41">
        <v>9.1999999999999993</v>
      </c>
      <c r="R41" t="s">
        <v>152</v>
      </c>
      <c r="S41">
        <v>1</v>
      </c>
      <c r="T41" t="s">
        <v>153</v>
      </c>
      <c r="U41">
        <v>3</v>
      </c>
      <c r="V41" t="s">
        <v>151</v>
      </c>
      <c r="W41">
        <v>1736</v>
      </c>
      <c r="X41" t="s">
        <v>1</v>
      </c>
      <c r="Y41" t="s">
        <v>174</v>
      </c>
      <c r="Z41" t="s">
        <v>4</v>
      </c>
      <c r="AA41">
        <v>1</v>
      </c>
      <c r="AB41" t="s">
        <v>5</v>
      </c>
      <c r="AC41">
        <v>0</v>
      </c>
    </row>
    <row r="42" spans="1:29" x14ac:dyDescent="0.25">
      <c r="A42" t="s">
        <v>31</v>
      </c>
      <c r="B42" t="s">
        <v>189</v>
      </c>
      <c r="C42">
        <v>1200</v>
      </c>
      <c r="D42" t="s">
        <v>190</v>
      </c>
      <c r="E42">
        <v>1000000</v>
      </c>
      <c r="F42" t="s">
        <v>191</v>
      </c>
      <c r="G42">
        <v>12345</v>
      </c>
      <c r="H42" t="s">
        <v>192</v>
      </c>
      <c r="I42">
        <v>5.0000000000000001E-4</v>
      </c>
      <c r="J42" t="s">
        <v>3</v>
      </c>
      <c r="K42">
        <v>0.99704720000000002</v>
      </c>
      <c r="L42" t="s">
        <v>2</v>
      </c>
      <c r="M42">
        <v>0.1193488</v>
      </c>
      <c r="N42" t="s">
        <v>17</v>
      </c>
      <c r="O42">
        <v>32</v>
      </c>
      <c r="P42" t="s">
        <v>0</v>
      </c>
      <c r="Q42">
        <v>1201.0999999999999</v>
      </c>
      <c r="R42" t="s">
        <v>152</v>
      </c>
      <c r="S42">
        <v>21</v>
      </c>
      <c r="T42" t="s">
        <v>153</v>
      </c>
      <c r="U42">
        <v>214</v>
      </c>
      <c r="V42" t="s">
        <v>151</v>
      </c>
      <c r="W42">
        <v>357761</v>
      </c>
      <c r="X42" t="s">
        <v>1</v>
      </c>
      <c r="Y42" t="s">
        <v>386</v>
      </c>
      <c r="Z42" t="s">
        <v>4</v>
      </c>
      <c r="AA42">
        <v>0.99477230000000005</v>
      </c>
      <c r="AB42" t="s">
        <v>5</v>
      </c>
      <c r="AC42">
        <v>0.21412539999999999</v>
      </c>
    </row>
    <row r="43" spans="1:29" x14ac:dyDescent="0.25">
      <c r="A43" t="s">
        <v>32</v>
      </c>
      <c r="B43" t="s">
        <v>189</v>
      </c>
      <c r="C43">
        <v>1200</v>
      </c>
      <c r="D43" t="s">
        <v>190</v>
      </c>
      <c r="E43">
        <v>1000000</v>
      </c>
      <c r="F43" t="s">
        <v>191</v>
      </c>
      <c r="G43">
        <v>12345</v>
      </c>
      <c r="H43" t="s">
        <v>192</v>
      </c>
      <c r="I43">
        <v>5.0000000000000001E-4</v>
      </c>
      <c r="J43" t="s">
        <v>3</v>
      </c>
      <c r="K43">
        <v>0.99994369999999999</v>
      </c>
      <c r="L43" t="s">
        <v>2</v>
      </c>
      <c r="M43">
        <v>5.2570000000000004E-4</v>
      </c>
      <c r="N43" t="s">
        <v>17</v>
      </c>
      <c r="O43">
        <v>11</v>
      </c>
      <c r="P43" t="s">
        <v>0</v>
      </c>
      <c r="Q43">
        <v>1203.0999999999999</v>
      </c>
      <c r="R43" t="s">
        <v>152</v>
      </c>
      <c r="S43">
        <v>44</v>
      </c>
      <c r="T43" t="s">
        <v>153</v>
      </c>
      <c r="U43">
        <v>103</v>
      </c>
      <c r="V43" t="s">
        <v>151</v>
      </c>
      <c r="W43">
        <v>57391</v>
      </c>
      <c r="X43" t="s">
        <v>1</v>
      </c>
      <c r="Y43" t="s">
        <v>199</v>
      </c>
      <c r="Z43" t="s">
        <v>4</v>
      </c>
      <c r="AA43">
        <v>0.99994249999999996</v>
      </c>
      <c r="AB43" t="s">
        <v>5</v>
      </c>
      <c r="AC43">
        <v>5.3030000000000004E-4</v>
      </c>
    </row>
    <row r="44" spans="1:29" x14ac:dyDescent="0.25">
      <c r="A44" t="s">
        <v>41</v>
      </c>
      <c r="B44" t="s">
        <v>189</v>
      </c>
      <c r="C44">
        <v>1200</v>
      </c>
      <c r="D44" t="s">
        <v>190</v>
      </c>
      <c r="E44">
        <v>1000000</v>
      </c>
      <c r="F44" t="s">
        <v>191</v>
      </c>
      <c r="G44">
        <v>12345</v>
      </c>
      <c r="H44" t="s">
        <v>192</v>
      </c>
      <c r="I44">
        <v>5.0000000000000001E-4</v>
      </c>
      <c r="J44" t="s">
        <v>3</v>
      </c>
      <c r="K44">
        <v>1</v>
      </c>
      <c r="L44" t="s">
        <v>2</v>
      </c>
      <c r="M44">
        <v>0</v>
      </c>
      <c r="N44" t="s">
        <v>17</v>
      </c>
      <c r="O44">
        <v>8</v>
      </c>
      <c r="P44" t="s">
        <v>0</v>
      </c>
      <c r="Q44">
        <v>5.2</v>
      </c>
      <c r="R44" t="s">
        <v>152</v>
      </c>
      <c r="S44">
        <v>1</v>
      </c>
      <c r="T44" t="s">
        <v>153</v>
      </c>
      <c r="U44">
        <v>3</v>
      </c>
      <c r="V44" t="s">
        <v>151</v>
      </c>
      <c r="W44">
        <v>1036</v>
      </c>
      <c r="X44" t="s">
        <v>1</v>
      </c>
      <c r="Y44" t="s">
        <v>205</v>
      </c>
      <c r="Z44" t="s">
        <v>4</v>
      </c>
      <c r="AA44">
        <v>1</v>
      </c>
      <c r="AB44" t="s">
        <v>5</v>
      </c>
      <c r="AC44">
        <v>0</v>
      </c>
    </row>
    <row r="45" spans="1:29" x14ac:dyDescent="0.25">
      <c r="A45" t="s">
        <v>42</v>
      </c>
      <c r="B45" t="s">
        <v>189</v>
      </c>
      <c r="C45">
        <v>1200</v>
      </c>
      <c r="D45" t="s">
        <v>190</v>
      </c>
      <c r="E45">
        <v>1000000</v>
      </c>
      <c r="F45" t="s">
        <v>191</v>
      </c>
      <c r="G45">
        <v>12345</v>
      </c>
      <c r="H45" t="s">
        <v>192</v>
      </c>
      <c r="I45">
        <v>5.0000000000000001E-4</v>
      </c>
      <c r="J45" t="s">
        <v>3</v>
      </c>
      <c r="K45">
        <v>1</v>
      </c>
      <c r="L45" t="s">
        <v>2</v>
      </c>
      <c r="M45">
        <v>0</v>
      </c>
      <c r="N45" t="s">
        <v>17</v>
      </c>
      <c r="O45">
        <v>8</v>
      </c>
      <c r="P45" t="s">
        <v>0</v>
      </c>
      <c r="Q45">
        <v>5.3</v>
      </c>
      <c r="R45" t="s">
        <v>152</v>
      </c>
      <c r="S45">
        <v>1</v>
      </c>
      <c r="T45" t="s">
        <v>153</v>
      </c>
      <c r="U45">
        <v>3</v>
      </c>
      <c r="V45" t="s">
        <v>151</v>
      </c>
      <c r="W45">
        <v>1036</v>
      </c>
      <c r="X45" t="s">
        <v>1</v>
      </c>
      <c r="Y45" t="s">
        <v>205</v>
      </c>
      <c r="Z45" t="s">
        <v>4</v>
      </c>
      <c r="AA45">
        <v>1</v>
      </c>
      <c r="AB45" t="s">
        <v>5</v>
      </c>
      <c r="AC45">
        <v>0</v>
      </c>
    </row>
    <row r="46" spans="1:29" x14ac:dyDescent="0.25">
      <c r="A46" t="s">
        <v>55</v>
      </c>
      <c r="B46" t="s">
        <v>189</v>
      </c>
      <c r="C46">
        <v>1200</v>
      </c>
      <c r="D46" t="s">
        <v>190</v>
      </c>
      <c r="E46">
        <v>1000000</v>
      </c>
      <c r="F46" t="s">
        <v>191</v>
      </c>
      <c r="G46">
        <v>12345</v>
      </c>
      <c r="H46" t="s">
        <v>192</v>
      </c>
      <c r="I46">
        <v>5.0000000000000001E-4</v>
      </c>
      <c r="J46" t="s">
        <v>3</v>
      </c>
      <c r="K46">
        <v>0.9999979</v>
      </c>
      <c r="L46" t="s">
        <v>2</v>
      </c>
      <c r="M46">
        <v>3.0731999999999999E-3</v>
      </c>
      <c r="N46" t="s">
        <v>17</v>
      </c>
      <c r="O46">
        <v>32</v>
      </c>
      <c r="P46" t="s">
        <v>0</v>
      </c>
      <c r="Q46">
        <v>1202.5</v>
      </c>
      <c r="R46" t="s">
        <v>152</v>
      </c>
      <c r="S46">
        <v>14</v>
      </c>
      <c r="T46" t="s">
        <v>153</v>
      </c>
      <c r="U46">
        <v>71</v>
      </c>
      <c r="V46" t="s">
        <v>151</v>
      </c>
      <c r="W46">
        <v>127529</v>
      </c>
      <c r="X46" t="s">
        <v>1</v>
      </c>
      <c r="Y46" t="s">
        <v>387</v>
      </c>
      <c r="Z46" t="s">
        <v>4</v>
      </c>
      <c r="AA46">
        <v>0.9999979</v>
      </c>
      <c r="AB46" t="s">
        <v>5</v>
      </c>
      <c r="AC46">
        <v>3.0596E-3</v>
      </c>
    </row>
    <row r="47" spans="1:29" x14ac:dyDescent="0.25">
      <c r="A47" t="s">
        <v>58</v>
      </c>
      <c r="B47" t="s">
        <v>189</v>
      </c>
      <c r="C47">
        <v>1200</v>
      </c>
      <c r="D47" t="s">
        <v>190</v>
      </c>
      <c r="E47">
        <v>1000000</v>
      </c>
      <c r="F47" t="s">
        <v>191</v>
      </c>
      <c r="G47">
        <v>12345</v>
      </c>
      <c r="H47" t="s">
        <v>192</v>
      </c>
      <c r="I47">
        <v>5.0000000000000001E-4</v>
      </c>
      <c r="J47" t="s">
        <v>3</v>
      </c>
      <c r="K47">
        <v>0.99999950000000004</v>
      </c>
      <c r="L47" t="s">
        <v>2</v>
      </c>
      <c r="M47">
        <v>8.8449999999999998E-4</v>
      </c>
      <c r="N47" t="s">
        <v>17</v>
      </c>
      <c r="O47">
        <v>19</v>
      </c>
      <c r="P47" t="s">
        <v>0</v>
      </c>
      <c r="Q47">
        <v>1202.5999999999999</v>
      </c>
      <c r="R47" t="s">
        <v>152</v>
      </c>
      <c r="S47">
        <v>25</v>
      </c>
      <c r="T47" t="s">
        <v>153</v>
      </c>
      <c r="U47">
        <v>84</v>
      </c>
      <c r="V47" t="s">
        <v>151</v>
      </c>
      <c r="W47">
        <v>110650</v>
      </c>
      <c r="X47" t="s">
        <v>1</v>
      </c>
      <c r="Y47" t="s">
        <v>388</v>
      </c>
      <c r="Z47" t="s">
        <v>4</v>
      </c>
      <c r="AA47">
        <v>0.99999950000000004</v>
      </c>
      <c r="AB47" t="s">
        <v>5</v>
      </c>
      <c r="AC47">
        <v>8.8409999999999997E-4</v>
      </c>
    </row>
    <row r="48" spans="1:29" x14ac:dyDescent="0.25">
      <c r="A48" t="s">
        <v>57</v>
      </c>
      <c r="B48" t="s">
        <v>189</v>
      </c>
      <c r="C48">
        <v>1200</v>
      </c>
      <c r="D48" t="s">
        <v>190</v>
      </c>
      <c r="E48">
        <v>1000000</v>
      </c>
      <c r="F48" t="s">
        <v>191</v>
      </c>
      <c r="G48">
        <v>12345</v>
      </c>
      <c r="H48" t="s">
        <v>192</v>
      </c>
      <c r="I48">
        <v>5.0000000000000001E-4</v>
      </c>
      <c r="J48" t="s">
        <v>3</v>
      </c>
      <c r="K48">
        <v>0.99999950000000004</v>
      </c>
      <c r="L48" t="s">
        <v>2</v>
      </c>
      <c r="M48">
        <v>8.451E-4</v>
      </c>
      <c r="N48" t="s">
        <v>17</v>
      </c>
      <c r="O48">
        <v>27</v>
      </c>
      <c r="P48" t="s">
        <v>0</v>
      </c>
      <c r="Q48">
        <v>1200.5</v>
      </c>
      <c r="R48" t="s">
        <v>152</v>
      </c>
      <c r="S48">
        <v>22</v>
      </c>
      <c r="T48" t="s">
        <v>153</v>
      </c>
      <c r="U48">
        <v>82</v>
      </c>
      <c r="V48" t="s">
        <v>151</v>
      </c>
      <c r="W48">
        <v>115855</v>
      </c>
      <c r="X48" t="s">
        <v>1</v>
      </c>
      <c r="Y48" t="s">
        <v>389</v>
      </c>
      <c r="Z48" t="s">
        <v>4</v>
      </c>
      <c r="AA48">
        <v>0.99999950000000004</v>
      </c>
      <c r="AB48" t="s">
        <v>5</v>
      </c>
      <c r="AC48">
        <v>8.6680000000000004E-4</v>
      </c>
    </row>
    <row r="49" spans="1:29" x14ac:dyDescent="0.25">
      <c r="A49" t="s">
        <v>53</v>
      </c>
      <c r="B49" t="s">
        <v>189</v>
      </c>
      <c r="C49">
        <v>1200</v>
      </c>
      <c r="D49" t="s">
        <v>190</v>
      </c>
      <c r="E49">
        <v>1000000</v>
      </c>
      <c r="F49" t="s">
        <v>191</v>
      </c>
      <c r="G49">
        <v>12345</v>
      </c>
      <c r="H49" t="s">
        <v>192</v>
      </c>
      <c r="I49">
        <v>5.0000000000000001E-4</v>
      </c>
      <c r="J49" t="s">
        <v>3</v>
      </c>
      <c r="K49">
        <v>1</v>
      </c>
      <c r="L49" t="s">
        <v>2</v>
      </c>
      <c r="M49">
        <v>0</v>
      </c>
      <c r="N49" t="s">
        <v>17</v>
      </c>
      <c r="O49">
        <v>12</v>
      </c>
      <c r="P49" t="s">
        <v>0</v>
      </c>
      <c r="Q49">
        <v>14.2</v>
      </c>
      <c r="R49" t="s">
        <v>152</v>
      </c>
      <c r="S49">
        <v>1</v>
      </c>
      <c r="T49" t="s">
        <v>153</v>
      </c>
      <c r="U49">
        <v>4</v>
      </c>
      <c r="V49" t="s">
        <v>151</v>
      </c>
      <c r="W49">
        <v>2549</v>
      </c>
      <c r="X49" t="s">
        <v>1</v>
      </c>
      <c r="Y49" t="s">
        <v>226</v>
      </c>
      <c r="Z49" t="s">
        <v>4</v>
      </c>
      <c r="AA49">
        <v>1</v>
      </c>
      <c r="AB49" t="s">
        <v>5</v>
      </c>
      <c r="AC49">
        <v>0</v>
      </c>
    </row>
    <row r="50" spans="1:29" x14ac:dyDescent="0.25">
      <c r="A50" t="s">
        <v>66</v>
      </c>
      <c r="B50" t="s">
        <v>189</v>
      </c>
      <c r="C50">
        <v>1200</v>
      </c>
      <c r="D50" t="s">
        <v>190</v>
      </c>
      <c r="E50">
        <v>1000000</v>
      </c>
      <c r="F50" t="s">
        <v>191</v>
      </c>
      <c r="G50">
        <v>12345</v>
      </c>
      <c r="H50" t="s">
        <v>192</v>
      </c>
      <c r="I50">
        <v>5.0000000000000001E-4</v>
      </c>
      <c r="J50" t="s">
        <v>3</v>
      </c>
      <c r="K50">
        <v>1</v>
      </c>
      <c r="L50" t="s">
        <v>2</v>
      </c>
      <c r="M50">
        <v>0</v>
      </c>
      <c r="N50" t="s">
        <v>17</v>
      </c>
      <c r="O50">
        <v>10</v>
      </c>
      <c r="P50" t="s">
        <v>0</v>
      </c>
      <c r="Q50">
        <v>7.7</v>
      </c>
      <c r="R50" t="s">
        <v>152</v>
      </c>
      <c r="S50">
        <v>1</v>
      </c>
      <c r="T50" t="s">
        <v>153</v>
      </c>
      <c r="U50">
        <v>3</v>
      </c>
      <c r="V50" t="s">
        <v>151</v>
      </c>
      <c r="W50">
        <v>1492</v>
      </c>
      <c r="X50" t="s">
        <v>1</v>
      </c>
      <c r="Y50" t="s">
        <v>161</v>
      </c>
      <c r="Z50" t="s">
        <v>4</v>
      </c>
      <c r="AA50">
        <v>1</v>
      </c>
      <c r="AB50" t="s">
        <v>5</v>
      </c>
      <c r="AC50">
        <v>0</v>
      </c>
    </row>
    <row r="51" spans="1:29" x14ac:dyDescent="0.25">
      <c r="A51" t="s">
        <v>69</v>
      </c>
      <c r="B51" t="s">
        <v>189</v>
      </c>
      <c r="C51">
        <v>1200</v>
      </c>
      <c r="D51" t="s">
        <v>190</v>
      </c>
      <c r="E51">
        <v>1000000</v>
      </c>
      <c r="F51" t="s">
        <v>191</v>
      </c>
      <c r="G51">
        <v>12345</v>
      </c>
      <c r="H51" t="s">
        <v>192</v>
      </c>
      <c r="I51">
        <v>5.0000000000000001E-4</v>
      </c>
      <c r="J51" t="s">
        <v>3</v>
      </c>
      <c r="K51">
        <v>1</v>
      </c>
      <c r="L51" t="s">
        <v>2</v>
      </c>
      <c r="M51">
        <v>0</v>
      </c>
      <c r="N51" t="s">
        <v>17</v>
      </c>
      <c r="O51">
        <v>9</v>
      </c>
      <c r="P51" t="s">
        <v>0</v>
      </c>
      <c r="Q51">
        <v>8</v>
      </c>
      <c r="R51" t="s">
        <v>152</v>
      </c>
      <c r="S51">
        <v>1</v>
      </c>
      <c r="T51" t="s">
        <v>153</v>
      </c>
      <c r="U51">
        <v>4</v>
      </c>
      <c r="V51" t="s">
        <v>151</v>
      </c>
      <c r="W51">
        <v>1540</v>
      </c>
      <c r="X51" t="s">
        <v>1</v>
      </c>
      <c r="Y51" t="s">
        <v>178</v>
      </c>
      <c r="Z51" t="s">
        <v>4</v>
      </c>
      <c r="AA51">
        <v>1</v>
      </c>
      <c r="AB51" t="s">
        <v>5</v>
      </c>
      <c r="AC51">
        <v>0</v>
      </c>
    </row>
    <row r="52" spans="1:29" x14ac:dyDescent="0.25">
      <c r="A52" t="s">
        <v>54</v>
      </c>
      <c r="B52" t="s">
        <v>189</v>
      </c>
      <c r="C52">
        <v>1200</v>
      </c>
      <c r="D52" t="s">
        <v>190</v>
      </c>
      <c r="E52">
        <v>1000000</v>
      </c>
      <c r="F52" t="s">
        <v>191</v>
      </c>
      <c r="G52">
        <v>12345</v>
      </c>
      <c r="H52" t="s">
        <v>192</v>
      </c>
      <c r="I52">
        <v>5.0000000000000001E-4</v>
      </c>
      <c r="J52" t="s">
        <v>3</v>
      </c>
      <c r="K52">
        <v>1</v>
      </c>
      <c r="L52" t="s">
        <v>2</v>
      </c>
      <c r="M52">
        <v>0</v>
      </c>
      <c r="N52" t="s">
        <v>17</v>
      </c>
      <c r="O52">
        <v>12</v>
      </c>
      <c r="P52" t="s">
        <v>0</v>
      </c>
      <c r="Q52">
        <v>14.6</v>
      </c>
      <c r="R52" t="s">
        <v>152</v>
      </c>
      <c r="S52">
        <v>1</v>
      </c>
      <c r="T52" t="s">
        <v>153</v>
      </c>
      <c r="U52">
        <v>5</v>
      </c>
      <c r="V52" t="s">
        <v>151</v>
      </c>
      <c r="W52">
        <v>2522</v>
      </c>
      <c r="X52" t="s">
        <v>1</v>
      </c>
      <c r="Y52" t="s">
        <v>230</v>
      </c>
      <c r="Z52" t="s">
        <v>4</v>
      </c>
      <c r="AA52">
        <v>1</v>
      </c>
      <c r="AB52" t="s">
        <v>5</v>
      </c>
      <c r="AC52">
        <v>0</v>
      </c>
    </row>
    <row r="53" spans="1:29" x14ac:dyDescent="0.25">
      <c r="A53" t="s">
        <v>76</v>
      </c>
      <c r="B53" t="s">
        <v>189</v>
      </c>
      <c r="C53">
        <v>1200</v>
      </c>
      <c r="D53" t="s">
        <v>190</v>
      </c>
      <c r="E53">
        <v>1000000</v>
      </c>
      <c r="F53" t="s">
        <v>191</v>
      </c>
      <c r="G53">
        <v>12345</v>
      </c>
      <c r="H53" t="s">
        <v>192</v>
      </c>
      <c r="I53">
        <v>5.0000000000000001E-4</v>
      </c>
      <c r="J53" t="s">
        <v>3</v>
      </c>
      <c r="K53">
        <v>1</v>
      </c>
      <c r="L53" t="s">
        <v>2</v>
      </c>
      <c r="M53">
        <v>0</v>
      </c>
      <c r="N53" t="s">
        <v>17</v>
      </c>
      <c r="O53">
        <v>10</v>
      </c>
      <c r="P53" t="s">
        <v>0</v>
      </c>
      <c r="Q53">
        <v>7.8</v>
      </c>
      <c r="R53" t="s">
        <v>152</v>
      </c>
      <c r="S53">
        <v>1</v>
      </c>
      <c r="T53" t="s">
        <v>153</v>
      </c>
      <c r="U53">
        <v>3</v>
      </c>
      <c r="V53" t="s">
        <v>151</v>
      </c>
      <c r="W53">
        <v>1486</v>
      </c>
      <c r="X53" t="s">
        <v>1</v>
      </c>
      <c r="Y53" t="s">
        <v>208</v>
      </c>
      <c r="Z53" t="s">
        <v>4</v>
      </c>
      <c r="AA53">
        <v>1</v>
      </c>
      <c r="AB53" t="s">
        <v>5</v>
      </c>
      <c r="AC53">
        <v>0</v>
      </c>
    </row>
    <row r="54" spans="1:29" x14ac:dyDescent="0.25">
      <c r="A54" t="s">
        <v>68</v>
      </c>
      <c r="B54" t="s">
        <v>189</v>
      </c>
      <c r="C54">
        <v>1200</v>
      </c>
      <c r="D54" t="s">
        <v>190</v>
      </c>
      <c r="E54">
        <v>1000000</v>
      </c>
      <c r="F54" t="s">
        <v>191</v>
      </c>
      <c r="G54">
        <v>12345</v>
      </c>
      <c r="H54" t="s">
        <v>192</v>
      </c>
      <c r="I54">
        <v>5.0000000000000001E-4</v>
      </c>
      <c r="J54" t="s">
        <v>3</v>
      </c>
      <c r="K54">
        <v>1</v>
      </c>
      <c r="L54" t="s">
        <v>2</v>
      </c>
      <c r="M54">
        <v>0</v>
      </c>
      <c r="N54" t="s">
        <v>17</v>
      </c>
      <c r="O54">
        <v>14</v>
      </c>
      <c r="P54" t="s">
        <v>0</v>
      </c>
      <c r="Q54">
        <v>19.8</v>
      </c>
      <c r="R54" t="s">
        <v>152</v>
      </c>
      <c r="S54">
        <v>1</v>
      </c>
      <c r="T54" t="s">
        <v>153</v>
      </c>
      <c r="U54">
        <v>5</v>
      </c>
      <c r="V54" t="s">
        <v>151</v>
      </c>
      <c r="W54">
        <v>3364</v>
      </c>
      <c r="X54" t="s">
        <v>1</v>
      </c>
      <c r="Y54" t="s">
        <v>244</v>
      </c>
      <c r="Z54" t="s">
        <v>4</v>
      </c>
      <c r="AA54">
        <v>1</v>
      </c>
      <c r="AB54" t="s">
        <v>5</v>
      </c>
      <c r="AC54">
        <v>0</v>
      </c>
    </row>
    <row r="55" spans="1:29" x14ac:dyDescent="0.25">
      <c r="A55" t="s">
        <v>78</v>
      </c>
      <c r="B55" t="s">
        <v>189</v>
      </c>
      <c r="C55">
        <v>1200</v>
      </c>
      <c r="D55" t="s">
        <v>190</v>
      </c>
      <c r="E55">
        <v>1000000</v>
      </c>
      <c r="F55" t="s">
        <v>191</v>
      </c>
      <c r="G55">
        <v>12345</v>
      </c>
      <c r="H55" t="s">
        <v>192</v>
      </c>
      <c r="I55">
        <v>5.0000000000000001E-4</v>
      </c>
      <c r="J55" t="s">
        <v>3</v>
      </c>
      <c r="K55">
        <v>1</v>
      </c>
      <c r="L55" t="s">
        <v>2</v>
      </c>
      <c r="M55">
        <v>0</v>
      </c>
      <c r="N55" t="s">
        <v>17</v>
      </c>
      <c r="O55">
        <v>9</v>
      </c>
      <c r="P55" t="s">
        <v>0</v>
      </c>
      <c r="Q55">
        <v>7.6</v>
      </c>
      <c r="R55" t="s">
        <v>152</v>
      </c>
      <c r="S55">
        <v>1</v>
      </c>
      <c r="T55" t="s">
        <v>153</v>
      </c>
      <c r="U55">
        <v>4</v>
      </c>
      <c r="V55" t="s">
        <v>151</v>
      </c>
      <c r="W55">
        <v>1546</v>
      </c>
      <c r="X55" t="s">
        <v>1</v>
      </c>
      <c r="Y55" t="s">
        <v>186</v>
      </c>
      <c r="Z55" t="s">
        <v>4</v>
      </c>
      <c r="AA55">
        <v>1</v>
      </c>
      <c r="AB55" t="s">
        <v>5</v>
      </c>
      <c r="AC55">
        <v>0</v>
      </c>
    </row>
    <row r="56" spans="1:29" x14ac:dyDescent="0.25">
      <c r="A56" t="s">
        <v>56</v>
      </c>
      <c r="B56" t="s">
        <v>189</v>
      </c>
      <c r="C56">
        <v>1200</v>
      </c>
      <c r="D56" t="s">
        <v>190</v>
      </c>
      <c r="E56">
        <v>1000000</v>
      </c>
      <c r="F56" t="s">
        <v>191</v>
      </c>
      <c r="G56">
        <v>12345</v>
      </c>
      <c r="H56" t="s">
        <v>192</v>
      </c>
      <c r="I56">
        <v>5.0000000000000001E-4</v>
      </c>
      <c r="J56" t="s">
        <v>3</v>
      </c>
      <c r="K56">
        <v>0.99999990000000005</v>
      </c>
      <c r="L56" t="s">
        <v>2</v>
      </c>
      <c r="M56">
        <v>7.8799999999999996E-4</v>
      </c>
      <c r="N56" t="s">
        <v>17</v>
      </c>
      <c r="O56">
        <v>29</v>
      </c>
      <c r="P56" t="s">
        <v>0</v>
      </c>
      <c r="Q56">
        <v>1201.3</v>
      </c>
      <c r="R56" t="s">
        <v>152</v>
      </c>
      <c r="S56">
        <v>16</v>
      </c>
      <c r="T56" t="s">
        <v>153</v>
      </c>
      <c r="U56">
        <v>63</v>
      </c>
      <c r="V56" t="s">
        <v>151</v>
      </c>
      <c r="W56">
        <v>119637</v>
      </c>
      <c r="X56" t="s">
        <v>1</v>
      </c>
      <c r="Y56" t="s">
        <v>390</v>
      </c>
      <c r="Z56" t="s">
        <v>4</v>
      </c>
      <c r="AA56">
        <v>0.99999990000000005</v>
      </c>
      <c r="AB56" t="s">
        <v>5</v>
      </c>
      <c r="AC56">
        <v>7.9929999999999997E-4</v>
      </c>
    </row>
    <row r="57" spans="1:29" x14ac:dyDescent="0.25">
      <c r="A57" t="s">
        <v>79</v>
      </c>
      <c r="B57" t="s">
        <v>189</v>
      </c>
      <c r="C57">
        <v>1200</v>
      </c>
      <c r="D57" t="s">
        <v>190</v>
      </c>
      <c r="E57">
        <v>1000000</v>
      </c>
      <c r="F57" t="s">
        <v>191</v>
      </c>
      <c r="G57">
        <v>12345</v>
      </c>
      <c r="H57" t="s">
        <v>192</v>
      </c>
      <c r="I57">
        <v>5.0000000000000001E-4</v>
      </c>
      <c r="J57" t="s">
        <v>3</v>
      </c>
      <c r="K57">
        <v>1</v>
      </c>
      <c r="L57" t="s">
        <v>2</v>
      </c>
      <c r="M57">
        <v>0</v>
      </c>
      <c r="N57" t="s">
        <v>17</v>
      </c>
      <c r="O57">
        <v>10</v>
      </c>
      <c r="P57" t="s">
        <v>0</v>
      </c>
      <c r="Q57">
        <v>34.299999999999997</v>
      </c>
      <c r="R57" t="s">
        <v>152</v>
      </c>
      <c r="S57">
        <v>1</v>
      </c>
      <c r="T57" t="s">
        <v>153</v>
      </c>
      <c r="U57">
        <v>7</v>
      </c>
      <c r="V57" t="s">
        <v>151</v>
      </c>
      <c r="W57">
        <v>5268</v>
      </c>
      <c r="X57" t="s">
        <v>1</v>
      </c>
      <c r="Y57" t="s">
        <v>229</v>
      </c>
      <c r="Z57" t="s">
        <v>4</v>
      </c>
      <c r="AA57">
        <v>1</v>
      </c>
      <c r="AB57" t="s">
        <v>5</v>
      </c>
      <c r="AC57">
        <v>0</v>
      </c>
    </row>
    <row r="58" spans="1:29" x14ac:dyDescent="0.25">
      <c r="A58" t="s">
        <v>120</v>
      </c>
      <c r="B58" t="s">
        <v>189</v>
      </c>
      <c r="C58">
        <v>1200</v>
      </c>
      <c r="D58" t="s">
        <v>190</v>
      </c>
      <c r="E58">
        <v>1000000</v>
      </c>
      <c r="F58" t="s">
        <v>191</v>
      </c>
      <c r="G58">
        <v>12345</v>
      </c>
      <c r="H58" t="s">
        <v>192</v>
      </c>
      <c r="I58">
        <v>5.0000000000000001E-4</v>
      </c>
      <c r="J58" t="s">
        <v>3</v>
      </c>
      <c r="K58">
        <v>0.99860559999999998</v>
      </c>
      <c r="L58" t="s">
        <v>2</v>
      </c>
      <c r="M58">
        <v>1.1824599999999999E-2</v>
      </c>
      <c r="N58" t="s">
        <v>17</v>
      </c>
      <c r="O58">
        <v>24</v>
      </c>
      <c r="P58" t="s">
        <v>0</v>
      </c>
      <c r="Q58">
        <v>1200.2</v>
      </c>
      <c r="R58" t="s">
        <v>152</v>
      </c>
      <c r="S58">
        <v>9</v>
      </c>
      <c r="T58" t="s">
        <v>153</v>
      </c>
      <c r="U58">
        <v>56</v>
      </c>
      <c r="V58" t="s">
        <v>151</v>
      </c>
      <c r="W58">
        <v>138109</v>
      </c>
      <c r="X58" t="s">
        <v>1</v>
      </c>
      <c r="Y58" t="s">
        <v>391</v>
      </c>
      <c r="Z58" t="s">
        <v>4</v>
      </c>
      <c r="AA58">
        <v>0.99864529999999996</v>
      </c>
      <c r="AB58" t="s">
        <v>5</v>
      </c>
      <c r="AC58">
        <v>1.1686800000000001E-2</v>
      </c>
    </row>
    <row r="59" spans="1:29" x14ac:dyDescent="0.25">
      <c r="A59" t="s">
        <v>93</v>
      </c>
      <c r="B59" t="s">
        <v>189</v>
      </c>
      <c r="C59">
        <v>1200</v>
      </c>
      <c r="D59" t="s">
        <v>190</v>
      </c>
      <c r="E59">
        <v>1000000</v>
      </c>
      <c r="F59" t="s">
        <v>191</v>
      </c>
      <c r="G59">
        <v>12345</v>
      </c>
      <c r="H59" t="s">
        <v>192</v>
      </c>
      <c r="I59">
        <v>5.0000000000000001E-4</v>
      </c>
      <c r="J59" t="s">
        <v>3</v>
      </c>
      <c r="K59">
        <v>0.99993860000000001</v>
      </c>
      <c r="L59" t="s">
        <v>2</v>
      </c>
      <c r="M59">
        <v>1.25694E-2</v>
      </c>
      <c r="N59" t="s">
        <v>17</v>
      </c>
      <c r="O59">
        <v>43</v>
      </c>
      <c r="P59" t="s">
        <v>0</v>
      </c>
      <c r="Q59">
        <v>1200.4000000000001</v>
      </c>
      <c r="R59" t="s">
        <v>152</v>
      </c>
      <c r="S59">
        <v>10</v>
      </c>
      <c r="T59" t="s">
        <v>153</v>
      </c>
      <c r="U59">
        <v>56</v>
      </c>
      <c r="V59" t="s">
        <v>151</v>
      </c>
      <c r="W59">
        <v>127632</v>
      </c>
      <c r="X59" t="s">
        <v>1</v>
      </c>
      <c r="Y59" t="s">
        <v>392</v>
      </c>
      <c r="Z59" t="s">
        <v>4</v>
      </c>
      <c r="AA59">
        <v>0.99994609999999995</v>
      </c>
      <c r="AB59" t="s">
        <v>5</v>
      </c>
      <c r="AC59">
        <v>1.17626E-2</v>
      </c>
    </row>
    <row r="60" spans="1:29" x14ac:dyDescent="0.25">
      <c r="A60" t="s">
        <v>61</v>
      </c>
      <c r="B60" t="s">
        <v>189</v>
      </c>
      <c r="C60">
        <v>1200</v>
      </c>
      <c r="D60" t="s">
        <v>190</v>
      </c>
      <c r="E60">
        <v>1000000</v>
      </c>
      <c r="F60" t="s">
        <v>191</v>
      </c>
      <c r="G60">
        <v>12345</v>
      </c>
      <c r="H60" t="s">
        <v>192</v>
      </c>
      <c r="I60">
        <v>5.0000000000000001E-4</v>
      </c>
      <c r="J60" t="s">
        <v>3</v>
      </c>
      <c r="K60">
        <v>0.99997840000000005</v>
      </c>
      <c r="L60" t="s">
        <v>2</v>
      </c>
      <c r="M60">
        <v>1.33521E-2</v>
      </c>
      <c r="N60" t="s">
        <v>17</v>
      </c>
      <c r="O60">
        <v>66</v>
      </c>
      <c r="P60" t="s">
        <v>0</v>
      </c>
      <c r="Q60">
        <v>1200.2</v>
      </c>
      <c r="R60" t="s">
        <v>152</v>
      </c>
      <c r="S60">
        <v>5</v>
      </c>
      <c r="T60" t="s">
        <v>153</v>
      </c>
      <c r="U60">
        <v>36</v>
      </c>
      <c r="V60" t="s">
        <v>151</v>
      </c>
      <c r="W60">
        <v>116467</v>
      </c>
      <c r="X60" t="s">
        <v>1</v>
      </c>
      <c r="Y60" t="e" cm="1">
        <f t="array" aca="1" ref="Y60" ca="1">-0.0089553197486+(1.0012361938433*v0)+(1.0017229051224*V1)+((0.9366874531259*v0)*COS(V2))+((1.086193402993*V1)*COS(V2))+((0.127895039056*COS(V2))*LOG(((V1*EXP((pow((-1+(-0.5*V1)),-1)*pow((v0+(-1*V1)),2))))*EXP(((0.5*pow(v0,-1))*pow((-1+(-1*pow(V1,2))),1))))))</f>
        <v>#NAME?</v>
      </c>
      <c r="Z60" t="s">
        <v>4</v>
      </c>
      <c r="AA60">
        <v>0.99997849999999999</v>
      </c>
      <c r="AB60" t="s">
        <v>5</v>
      </c>
      <c r="AC60">
        <v>1.32756E-2</v>
      </c>
    </row>
    <row r="61" spans="1:29" x14ac:dyDescent="0.25">
      <c r="A61" t="s">
        <v>72</v>
      </c>
      <c r="B61" t="s">
        <v>189</v>
      </c>
      <c r="C61">
        <v>1200</v>
      </c>
      <c r="D61" t="s">
        <v>190</v>
      </c>
      <c r="E61">
        <v>1000000</v>
      </c>
      <c r="F61" t="s">
        <v>191</v>
      </c>
      <c r="G61">
        <v>12345</v>
      </c>
      <c r="H61" t="s">
        <v>192</v>
      </c>
      <c r="I61">
        <v>5.0000000000000001E-4</v>
      </c>
      <c r="J61" t="s">
        <v>3</v>
      </c>
      <c r="K61">
        <v>1</v>
      </c>
      <c r="L61" t="s">
        <v>2</v>
      </c>
      <c r="M61">
        <v>0</v>
      </c>
      <c r="N61" t="s">
        <v>17</v>
      </c>
      <c r="O61">
        <v>8</v>
      </c>
      <c r="P61" t="s">
        <v>0</v>
      </c>
      <c r="Q61">
        <v>6.1</v>
      </c>
      <c r="R61" t="s">
        <v>152</v>
      </c>
      <c r="S61">
        <v>1</v>
      </c>
      <c r="T61" t="s">
        <v>153</v>
      </c>
      <c r="U61">
        <v>3</v>
      </c>
      <c r="V61" t="s">
        <v>151</v>
      </c>
      <c r="W61">
        <v>1184</v>
      </c>
      <c r="X61" t="s">
        <v>1</v>
      </c>
      <c r="Y61" t="s">
        <v>207</v>
      </c>
      <c r="Z61" t="s">
        <v>4</v>
      </c>
      <c r="AA61">
        <v>1</v>
      </c>
      <c r="AB61" t="s">
        <v>5</v>
      </c>
      <c r="AC61">
        <v>0</v>
      </c>
    </row>
    <row r="62" spans="1:29" x14ac:dyDescent="0.25">
      <c r="A62" t="s">
        <v>91</v>
      </c>
      <c r="B62" t="s">
        <v>189</v>
      </c>
      <c r="C62">
        <v>1200</v>
      </c>
      <c r="D62" t="s">
        <v>190</v>
      </c>
      <c r="E62">
        <v>1000000</v>
      </c>
      <c r="F62" t="s">
        <v>191</v>
      </c>
      <c r="G62">
        <v>12345</v>
      </c>
      <c r="H62" t="s">
        <v>192</v>
      </c>
      <c r="I62">
        <v>5.0000000000000001E-4</v>
      </c>
      <c r="J62" t="s">
        <v>3</v>
      </c>
      <c r="K62">
        <v>0.99710650000000001</v>
      </c>
      <c r="L62" t="s">
        <v>2</v>
      </c>
      <c r="M62">
        <v>5.5847500000000001E-2</v>
      </c>
      <c r="N62" t="s">
        <v>17</v>
      </c>
      <c r="O62">
        <v>78</v>
      </c>
      <c r="P62" t="s">
        <v>0</v>
      </c>
      <c r="Q62">
        <v>1201.8</v>
      </c>
      <c r="R62" t="s">
        <v>152</v>
      </c>
      <c r="S62">
        <v>4</v>
      </c>
      <c r="T62" t="s">
        <v>153</v>
      </c>
      <c r="U62">
        <v>32</v>
      </c>
      <c r="V62" t="s">
        <v>151</v>
      </c>
      <c r="W62">
        <v>110479</v>
      </c>
      <c r="X62" t="s">
        <v>1</v>
      </c>
      <c r="Y62" t="s">
        <v>393</v>
      </c>
      <c r="Z62" t="s">
        <v>4</v>
      </c>
      <c r="AA62">
        <v>0.9970755</v>
      </c>
      <c r="AB62" t="s">
        <v>5</v>
      </c>
      <c r="AC62">
        <v>5.5975200000000003E-2</v>
      </c>
    </row>
    <row r="63" spans="1:29" x14ac:dyDescent="0.25">
      <c r="A63" t="s">
        <v>101</v>
      </c>
      <c r="B63" t="s">
        <v>189</v>
      </c>
      <c r="C63">
        <v>1200</v>
      </c>
      <c r="D63" t="s">
        <v>190</v>
      </c>
      <c r="E63">
        <v>1000000</v>
      </c>
      <c r="F63" t="s">
        <v>191</v>
      </c>
      <c r="G63">
        <v>12345</v>
      </c>
      <c r="H63" t="s">
        <v>192</v>
      </c>
      <c r="I63">
        <v>5.0000000000000001E-4</v>
      </c>
      <c r="J63" t="s">
        <v>3</v>
      </c>
      <c r="K63">
        <v>1</v>
      </c>
      <c r="L63" t="s">
        <v>2</v>
      </c>
      <c r="M63">
        <v>0</v>
      </c>
      <c r="N63" t="s">
        <v>17</v>
      </c>
      <c r="O63">
        <v>12</v>
      </c>
      <c r="P63" t="s">
        <v>0</v>
      </c>
      <c r="Q63">
        <v>14.6</v>
      </c>
      <c r="R63" t="s">
        <v>152</v>
      </c>
      <c r="S63">
        <v>1</v>
      </c>
      <c r="T63" t="s">
        <v>153</v>
      </c>
      <c r="U63">
        <v>4</v>
      </c>
      <c r="V63" t="s">
        <v>151</v>
      </c>
      <c r="W63">
        <v>2574</v>
      </c>
      <c r="X63" t="s">
        <v>1</v>
      </c>
      <c r="Y63" t="s">
        <v>203</v>
      </c>
      <c r="Z63" t="s">
        <v>4</v>
      </c>
      <c r="AA63">
        <v>1</v>
      </c>
      <c r="AB63" t="s">
        <v>5</v>
      </c>
      <c r="AC63">
        <v>0</v>
      </c>
    </row>
    <row r="64" spans="1:29" x14ac:dyDescent="0.25">
      <c r="A64" t="s">
        <v>130</v>
      </c>
      <c r="B64" t="s">
        <v>189</v>
      </c>
      <c r="C64">
        <v>1200</v>
      </c>
      <c r="D64" t="s">
        <v>190</v>
      </c>
      <c r="E64">
        <v>1000000</v>
      </c>
      <c r="F64" t="s">
        <v>191</v>
      </c>
      <c r="G64">
        <v>12345</v>
      </c>
      <c r="H64" t="s">
        <v>192</v>
      </c>
      <c r="I64">
        <v>5.0000000000000001E-4</v>
      </c>
      <c r="J64" t="s">
        <v>3</v>
      </c>
      <c r="K64">
        <v>1</v>
      </c>
      <c r="L64" t="s">
        <v>2</v>
      </c>
      <c r="M64">
        <v>0</v>
      </c>
      <c r="N64" t="s">
        <v>17</v>
      </c>
      <c r="O64">
        <v>17</v>
      </c>
      <c r="P64" t="s">
        <v>0</v>
      </c>
      <c r="Q64">
        <v>1064.8</v>
      </c>
      <c r="R64" t="s">
        <v>152</v>
      </c>
      <c r="S64">
        <v>2</v>
      </c>
      <c r="T64" t="s">
        <v>153</v>
      </c>
      <c r="U64">
        <v>28</v>
      </c>
      <c r="V64" t="s">
        <v>151</v>
      </c>
      <c r="W64">
        <v>87984</v>
      </c>
      <c r="X64" t="s">
        <v>1</v>
      </c>
      <c r="Y64" t="s">
        <v>169</v>
      </c>
      <c r="Z64" t="s">
        <v>4</v>
      </c>
      <c r="AA64">
        <v>1</v>
      </c>
      <c r="AB64" t="s">
        <v>5</v>
      </c>
      <c r="AC64">
        <v>0</v>
      </c>
    </row>
    <row r="65" spans="1:29" x14ac:dyDescent="0.25">
      <c r="A65" t="s">
        <v>64</v>
      </c>
      <c r="B65" t="s">
        <v>189</v>
      </c>
      <c r="C65">
        <v>1200</v>
      </c>
      <c r="D65" t="s">
        <v>190</v>
      </c>
      <c r="E65">
        <v>1000000</v>
      </c>
      <c r="F65" t="s">
        <v>191</v>
      </c>
      <c r="G65">
        <v>12345</v>
      </c>
      <c r="H65" t="s">
        <v>192</v>
      </c>
      <c r="I65">
        <v>5.0000000000000001E-4</v>
      </c>
      <c r="J65" t="s">
        <v>3</v>
      </c>
      <c r="K65">
        <v>0.58623150000000002</v>
      </c>
      <c r="L65" t="s">
        <v>2</v>
      </c>
      <c r="M65">
        <v>1.6550986999999999</v>
      </c>
      <c r="N65" t="s">
        <v>17</v>
      </c>
      <c r="O65">
        <v>68</v>
      </c>
      <c r="P65" t="s">
        <v>0</v>
      </c>
      <c r="Q65">
        <v>1200.4000000000001</v>
      </c>
      <c r="R65" t="s">
        <v>152</v>
      </c>
      <c r="S65">
        <v>4</v>
      </c>
      <c r="T65" t="s">
        <v>153</v>
      </c>
      <c r="U65">
        <v>55</v>
      </c>
      <c r="V65" t="s">
        <v>151</v>
      </c>
      <c r="W65">
        <v>125552</v>
      </c>
      <c r="X65" t="s">
        <v>1</v>
      </c>
      <c r="Y65" t="s">
        <v>394</v>
      </c>
      <c r="Z65" t="s">
        <v>4</v>
      </c>
      <c r="AA65">
        <v>0.58990209999999998</v>
      </c>
      <c r="AB65" t="s">
        <v>5</v>
      </c>
      <c r="AC65">
        <v>1.6548182</v>
      </c>
    </row>
    <row r="66" spans="1:29" x14ac:dyDescent="0.25">
      <c r="A66" t="s">
        <v>65</v>
      </c>
      <c r="B66" t="s">
        <v>189</v>
      </c>
      <c r="C66">
        <v>1200</v>
      </c>
      <c r="D66" t="s">
        <v>190</v>
      </c>
      <c r="E66">
        <v>1000000</v>
      </c>
      <c r="F66" t="s">
        <v>191</v>
      </c>
      <c r="G66">
        <v>12345</v>
      </c>
      <c r="H66" t="s">
        <v>192</v>
      </c>
      <c r="I66">
        <v>5.0000000000000001E-4</v>
      </c>
      <c r="J66" t="s">
        <v>3</v>
      </c>
      <c r="K66">
        <v>0.98711819999999995</v>
      </c>
      <c r="L66" t="s">
        <v>2</v>
      </c>
      <c r="M66">
        <v>6.8233E-3</v>
      </c>
      <c r="N66" t="s">
        <v>17</v>
      </c>
      <c r="O66">
        <v>52</v>
      </c>
      <c r="P66" t="s">
        <v>0</v>
      </c>
      <c r="Q66">
        <v>1200.7</v>
      </c>
      <c r="R66" t="s">
        <v>152</v>
      </c>
      <c r="S66">
        <v>20</v>
      </c>
      <c r="T66" t="s">
        <v>153</v>
      </c>
      <c r="U66">
        <v>83</v>
      </c>
      <c r="V66" t="s">
        <v>151</v>
      </c>
      <c r="W66">
        <v>112615</v>
      </c>
      <c r="X66" t="s">
        <v>1</v>
      </c>
      <c r="Y66" t="s">
        <v>395</v>
      </c>
      <c r="Z66" t="s">
        <v>4</v>
      </c>
      <c r="AA66">
        <v>0.98688940000000003</v>
      </c>
      <c r="AB66" t="s">
        <v>5</v>
      </c>
      <c r="AC66">
        <v>6.8754999999999997E-3</v>
      </c>
    </row>
    <row r="67" spans="1:29" x14ac:dyDescent="0.25">
      <c r="A67" t="s">
        <v>86</v>
      </c>
      <c r="B67" t="s">
        <v>189</v>
      </c>
      <c r="C67">
        <v>1200</v>
      </c>
      <c r="D67" t="s">
        <v>190</v>
      </c>
      <c r="E67">
        <v>1000000</v>
      </c>
      <c r="F67" t="s">
        <v>191</v>
      </c>
      <c r="G67">
        <v>12345</v>
      </c>
      <c r="H67" t="s">
        <v>192</v>
      </c>
      <c r="I67">
        <v>5.0000000000000001E-4</v>
      </c>
      <c r="J67" t="s">
        <v>3</v>
      </c>
      <c r="K67">
        <v>0.99999119999999997</v>
      </c>
      <c r="L67" t="s">
        <v>2</v>
      </c>
      <c r="M67">
        <v>5.4771000000000004E-3</v>
      </c>
      <c r="N67" t="s">
        <v>17</v>
      </c>
      <c r="O67">
        <v>44</v>
      </c>
      <c r="P67" t="s">
        <v>0</v>
      </c>
      <c r="Q67">
        <v>1201.4000000000001</v>
      </c>
      <c r="R67" t="s">
        <v>152</v>
      </c>
      <c r="S67">
        <v>14</v>
      </c>
      <c r="T67" t="s">
        <v>153</v>
      </c>
      <c r="U67">
        <v>59</v>
      </c>
      <c r="V67" t="s">
        <v>151</v>
      </c>
      <c r="W67">
        <v>117047</v>
      </c>
      <c r="X67" t="s">
        <v>1</v>
      </c>
      <c r="Y67" t="s">
        <v>396</v>
      </c>
      <c r="Z67" t="s">
        <v>4</v>
      </c>
      <c r="AA67">
        <v>0.99999110000000002</v>
      </c>
      <c r="AB67" t="s">
        <v>5</v>
      </c>
      <c r="AC67">
        <v>5.4853999999999997E-3</v>
      </c>
    </row>
    <row r="68" spans="1:29" x14ac:dyDescent="0.25">
      <c r="A68" t="s">
        <v>75</v>
      </c>
      <c r="B68" t="s">
        <v>189</v>
      </c>
      <c r="C68">
        <v>1200</v>
      </c>
      <c r="D68" t="s">
        <v>190</v>
      </c>
      <c r="E68">
        <v>1000000</v>
      </c>
      <c r="F68" t="s">
        <v>191</v>
      </c>
      <c r="G68">
        <v>12345</v>
      </c>
      <c r="H68" t="s">
        <v>192</v>
      </c>
      <c r="I68">
        <v>5.0000000000000001E-4</v>
      </c>
      <c r="J68" t="s">
        <v>3</v>
      </c>
      <c r="K68">
        <v>1</v>
      </c>
      <c r="L68" t="s">
        <v>2</v>
      </c>
      <c r="M68">
        <v>0</v>
      </c>
      <c r="N68" t="s">
        <v>17</v>
      </c>
      <c r="O68">
        <v>14</v>
      </c>
      <c r="P68" t="s">
        <v>0</v>
      </c>
      <c r="Q68">
        <v>9.1</v>
      </c>
      <c r="R68" t="s">
        <v>152</v>
      </c>
      <c r="S68">
        <v>1</v>
      </c>
      <c r="T68" t="s">
        <v>153</v>
      </c>
      <c r="U68">
        <v>4</v>
      </c>
      <c r="V68" t="s">
        <v>151</v>
      </c>
      <c r="W68">
        <v>1605</v>
      </c>
      <c r="X68" t="s">
        <v>1</v>
      </c>
      <c r="Y68" t="s">
        <v>164</v>
      </c>
      <c r="Z68" t="s">
        <v>4</v>
      </c>
      <c r="AA68">
        <v>1</v>
      </c>
      <c r="AB68" t="s">
        <v>5</v>
      </c>
      <c r="AC68">
        <v>0</v>
      </c>
    </row>
    <row r="69" spans="1:29" x14ac:dyDescent="0.25">
      <c r="A69" t="s">
        <v>88</v>
      </c>
      <c r="B69" t="s">
        <v>189</v>
      </c>
      <c r="C69">
        <v>1200</v>
      </c>
      <c r="D69" t="s">
        <v>190</v>
      </c>
      <c r="E69">
        <v>1000000</v>
      </c>
      <c r="F69" t="s">
        <v>191</v>
      </c>
      <c r="G69">
        <v>12345</v>
      </c>
      <c r="H69" t="s">
        <v>192</v>
      </c>
      <c r="I69">
        <v>5.0000000000000001E-4</v>
      </c>
      <c r="J69" t="s">
        <v>3</v>
      </c>
      <c r="K69">
        <v>0.98424449999999997</v>
      </c>
      <c r="L69" t="s">
        <v>2</v>
      </c>
      <c r="M69">
        <v>0.2411015</v>
      </c>
      <c r="N69" t="s">
        <v>17</v>
      </c>
      <c r="O69">
        <v>62</v>
      </c>
      <c r="P69" t="s">
        <v>0</v>
      </c>
      <c r="Q69">
        <v>1200.9000000000001</v>
      </c>
      <c r="R69" t="s">
        <v>152</v>
      </c>
      <c r="S69">
        <v>5</v>
      </c>
      <c r="T69" t="s">
        <v>153</v>
      </c>
      <c r="U69">
        <v>42</v>
      </c>
      <c r="V69" t="s">
        <v>151</v>
      </c>
      <c r="W69">
        <v>126915</v>
      </c>
      <c r="X69" t="s">
        <v>1</v>
      </c>
      <c r="Y69" t="e" cm="1">
        <f t="array" aca="1" ref="Y69" ca="1">-3.2747102765048+(4.6828219557248*pow((((((((-0.4758725214056+V1)+(0.3868441720571*v0))+(0.0579445940631*pow(v0,2)))+(-0.6777484785215*LOG(V1)))+(-0.4861045187468*SIN(((1.65+V3)+(-1*V2)))))+((-1*V1)*SIN((0.1073416034906*v0))))+(((-1*LOG(v0))*LOG(V1))*SIN(((1.5+V3)+(-1*V2))))),0.5))</f>
        <v>#NAME?</v>
      </c>
      <c r="Z69" t="s">
        <v>4</v>
      </c>
      <c r="AA69">
        <v>0.98424940000000005</v>
      </c>
      <c r="AB69" t="s">
        <v>5</v>
      </c>
      <c r="AC69">
        <v>0.24011009999999999</v>
      </c>
    </row>
    <row r="70" spans="1:29" x14ac:dyDescent="0.25">
      <c r="A70" t="s">
        <v>67</v>
      </c>
      <c r="B70" t="s">
        <v>189</v>
      </c>
      <c r="C70">
        <v>1200</v>
      </c>
      <c r="D70" t="s">
        <v>190</v>
      </c>
      <c r="E70">
        <v>1000000</v>
      </c>
      <c r="F70" t="s">
        <v>191</v>
      </c>
      <c r="G70">
        <v>12345</v>
      </c>
      <c r="H70" t="s">
        <v>192</v>
      </c>
      <c r="I70">
        <v>5.0000000000000001E-4</v>
      </c>
      <c r="J70" t="s">
        <v>3</v>
      </c>
      <c r="K70">
        <v>0.81969130000000001</v>
      </c>
      <c r="L70" t="s">
        <v>2</v>
      </c>
      <c r="M70">
        <v>2.1717979999999999</v>
      </c>
      <c r="N70" t="s">
        <v>17</v>
      </c>
      <c r="O70">
        <v>59</v>
      </c>
      <c r="P70" t="s">
        <v>0</v>
      </c>
      <c r="Q70">
        <v>1202</v>
      </c>
      <c r="R70" t="s">
        <v>152</v>
      </c>
      <c r="S70">
        <v>15</v>
      </c>
      <c r="T70" t="s">
        <v>153</v>
      </c>
      <c r="U70">
        <v>56</v>
      </c>
      <c r="V70" t="s">
        <v>151</v>
      </c>
      <c r="W70">
        <v>117540</v>
      </c>
      <c r="X70" t="s">
        <v>1</v>
      </c>
      <c r="Y70" t="e" cm="1">
        <f t="array" aca="1" ref="Y70" ca="1">-6.1870602096811+(2.1097718212598*v0)+(1.5529765993945*V2)+(0.3760786127792*EXP((3.1415926535898*pow(V2,-1))))+((0.5756466538694*V2)*SIN((22.9431295184646*SIN(pow(V2,-1)))))+(((-2.3619499111787*v0)*SIN(V1))*SIN(LOG(((V1+(EXP((1.8*SIN(V1)))*EXP((V1*V2))))+((-1*v0)*V2)))))</f>
        <v>#NAME?</v>
      </c>
      <c r="Z70" t="s">
        <v>4</v>
      </c>
      <c r="AA70">
        <v>0.81848560000000004</v>
      </c>
      <c r="AB70" t="s">
        <v>5</v>
      </c>
      <c r="AC70">
        <v>2.1935975999999999</v>
      </c>
    </row>
    <row r="71" spans="1:29" x14ac:dyDescent="0.25">
      <c r="A71" t="s">
        <v>89</v>
      </c>
      <c r="B71" t="s">
        <v>189</v>
      </c>
      <c r="C71">
        <v>1200</v>
      </c>
      <c r="D71" t="s">
        <v>190</v>
      </c>
      <c r="E71">
        <v>1000000</v>
      </c>
      <c r="F71" t="s">
        <v>191</v>
      </c>
      <c r="G71">
        <v>12345</v>
      </c>
      <c r="H71" t="s">
        <v>192</v>
      </c>
      <c r="I71">
        <v>5.0000000000000001E-4</v>
      </c>
      <c r="J71" t="s">
        <v>3</v>
      </c>
      <c r="K71">
        <v>0.98602690000000004</v>
      </c>
      <c r="L71" t="s">
        <v>2</v>
      </c>
      <c r="M71">
        <v>0.1174191</v>
      </c>
      <c r="N71" t="s">
        <v>17</v>
      </c>
      <c r="O71">
        <v>35</v>
      </c>
      <c r="P71" t="s">
        <v>0</v>
      </c>
      <c r="Q71">
        <v>1200.2</v>
      </c>
      <c r="R71" t="s">
        <v>152</v>
      </c>
      <c r="S71">
        <v>4</v>
      </c>
      <c r="T71" t="s">
        <v>153</v>
      </c>
      <c r="U71">
        <v>61</v>
      </c>
      <c r="V71" t="s">
        <v>151</v>
      </c>
      <c r="W71">
        <v>146972</v>
      </c>
      <c r="X71" t="s">
        <v>1</v>
      </c>
      <c r="Y71" t="e" cm="1">
        <f t="array" aca="1" ref="Y71" ca="1">-2.0128606479324+(4.1797205993752*pow(((1+(0.240115961369*pow(pow((v0+(-1*V1)),2),0.66)))+(-0.7219843469492*COS((0.7318415704585*pow(pow((V3+(-1*V2)),2),0.45))))),0.5))</f>
        <v>#NAME?</v>
      </c>
      <c r="Z71" t="s">
        <v>4</v>
      </c>
      <c r="AA71">
        <v>0.98616360000000003</v>
      </c>
      <c r="AB71" t="s">
        <v>5</v>
      </c>
      <c r="AC71">
        <v>0.1174692</v>
      </c>
    </row>
    <row r="72" spans="1:29" x14ac:dyDescent="0.25">
      <c r="A72" t="s">
        <v>99</v>
      </c>
      <c r="B72" t="s">
        <v>189</v>
      </c>
      <c r="C72">
        <v>1200</v>
      </c>
      <c r="D72" t="s">
        <v>190</v>
      </c>
      <c r="E72">
        <v>1000000</v>
      </c>
      <c r="F72" t="s">
        <v>191</v>
      </c>
      <c r="G72">
        <v>12345</v>
      </c>
      <c r="H72" t="s">
        <v>192</v>
      </c>
      <c r="I72">
        <v>5.0000000000000001E-4</v>
      </c>
      <c r="J72" t="s">
        <v>3</v>
      </c>
      <c r="K72">
        <v>1</v>
      </c>
      <c r="L72" t="s">
        <v>2</v>
      </c>
      <c r="M72">
        <v>0</v>
      </c>
      <c r="N72" t="s">
        <v>17</v>
      </c>
      <c r="O72">
        <v>12</v>
      </c>
      <c r="P72" t="s">
        <v>0</v>
      </c>
      <c r="Q72">
        <v>14.2</v>
      </c>
      <c r="R72" t="s">
        <v>152</v>
      </c>
      <c r="S72">
        <v>1</v>
      </c>
      <c r="T72" t="s">
        <v>153</v>
      </c>
      <c r="U72">
        <v>4</v>
      </c>
      <c r="V72" t="s">
        <v>151</v>
      </c>
      <c r="W72">
        <v>2574</v>
      </c>
      <c r="X72" t="s">
        <v>1</v>
      </c>
      <c r="Y72" t="s">
        <v>203</v>
      </c>
      <c r="Z72" t="s">
        <v>4</v>
      </c>
      <c r="AA72">
        <v>1</v>
      </c>
      <c r="AB72" t="s">
        <v>5</v>
      </c>
      <c r="AC72">
        <v>0</v>
      </c>
    </row>
    <row r="73" spans="1:29" x14ac:dyDescent="0.25">
      <c r="A73" t="s">
        <v>77</v>
      </c>
      <c r="B73" t="s">
        <v>189</v>
      </c>
      <c r="C73">
        <v>1200</v>
      </c>
      <c r="D73" t="s">
        <v>190</v>
      </c>
      <c r="E73">
        <v>1000000</v>
      </c>
      <c r="F73" t="s">
        <v>191</v>
      </c>
      <c r="G73">
        <v>12345</v>
      </c>
      <c r="H73" t="s">
        <v>192</v>
      </c>
      <c r="I73">
        <v>5.0000000000000001E-4</v>
      </c>
      <c r="J73" t="s">
        <v>3</v>
      </c>
      <c r="K73">
        <v>1</v>
      </c>
      <c r="L73" t="s">
        <v>2</v>
      </c>
      <c r="M73">
        <v>0</v>
      </c>
      <c r="N73" t="s">
        <v>17</v>
      </c>
      <c r="O73">
        <v>13</v>
      </c>
      <c r="P73" t="s">
        <v>0</v>
      </c>
      <c r="Q73">
        <v>17.7</v>
      </c>
      <c r="R73" t="s">
        <v>152</v>
      </c>
      <c r="S73">
        <v>1</v>
      </c>
      <c r="T73" t="s">
        <v>153</v>
      </c>
      <c r="U73">
        <v>5</v>
      </c>
      <c r="V73" t="s">
        <v>151</v>
      </c>
      <c r="W73">
        <v>3060</v>
      </c>
      <c r="X73" t="s">
        <v>1</v>
      </c>
      <c r="Y73" t="s">
        <v>162</v>
      </c>
      <c r="Z73" t="s">
        <v>4</v>
      </c>
      <c r="AA73">
        <v>1</v>
      </c>
      <c r="AB73" t="s">
        <v>5</v>
      </c>
      <c r="AC73">
        <v>0</v>
      </c>
    </row>
    <row r="74" spans="1:29" x14ac:dyDescent="0.25">
      <c r="A74" t="s">
        <v>109</v>
      </c>
      <c r="B74" t="s">
        <v>189</v>
      </c>
      <c r="C74">
        <v>1200</v>
      </c>
      <c r="D74" t="s">
        <v>190</v>
      </c>
      <c r="E74">
        <v>1000000</v>
      </c>
      <c r="F74" t="s">
        <v>191</v>
      </c>
      <c r="G74">
        <v>12345</v>
      </c>
      <c r="H74" t="s">
        <v>192</v>
      </c>
      <c r="I74">
        <v>5.0000000000000001E-4</v>
      </c>
      <c r="J74" t="s">
        <v>3</v>
      </c>
      <c r="K74">
        <v>1</v>
      </c>
      <c r="L74" t="s">
        <v>2</v>
      </c>
      <c r="M74">
        <v>0</v>
      </c>
      <c r="N74" t="s">
        <v>17</v>
      </c>
      <c r="O74">
        <v>12</v>
      </c>
      <c r="P74" t="s">
        <v>0</v>
      </c>
      <c r="Q74">
        <v>14</v>
      </c>
      <c r="R74" t="s">
        <v>152</v>
      </c>
      <c r="S74">
        <v>1</v>
      </c>
      <c r="T74" t="s">
        <v>153</v>
      </c>
      <c r="U74">
        <v>4</v>
      </c>
      <c r="V74" t="s">
        <v>151</v>
      </c>
      <c r="W74">
        <v>2566</v>
      </c>
      <c r="X74" t="s">
        <v>1</v>
      </c>
      <c r="Y74" t="s">
        <v>209</v>
      </c>
      <c r="Z74" t="s">
        <v>4</v>
      </c>
      <c r="AA74">
        <v>1</v>
      </c>
      <c r="AB74" t="s">
        <v>5</v>
      </c>
      <c r="AC74">
        <v>0</v>
      </c>
    </row>
    <row r="75" spans="1:29" x14ac:dyDescent="0.25">
      <c r="A75" t="s">
        <v>103</v>
      </c>
      <c r="B75" t="s">
        <v>189</v>
      </c>
      <c r="C75">
        <v>1200</v>
      </c>
      <c r="D75" t="s">
        <v>190</v>
      </c>
      <c r="E75">
        <v>1000000</v>
      </c>
      <c r="F75" t="s">
        <v>191</v>
      </c>
      <c r="G75">
        <v>12345</v>
      </c>
      <c r="H75" t="s">
        <v>192</v>
      </c>
      <c r="I75">
        <v>5.0000000000000001E-4</v>
      </c>
      <c r="J75" t="s">
        <v>3</v>
      </c>
      <c r="K75">
        <v>0.99979739999999995</v>
      </c>
      <c r="L75" t="s">
        <v>2</v>
      </c>
      <c r="M75">
        <v>0.103459</v>
      </c>
      <c r="N75" t="s">
        <v>17</v>
      </c>
      <c r="O75">
        <v>60</v>
      </c>
      <c r="P75" t="s">
        <v>0</v>
      </c>
      <c r="Q75">
        <v>1201.4000000000001</v>
      </c>
      <c r="R75" t="s">
        <v>152</v>
      </c>
      <c r="S75">
        <v>4</v>
      </c>
      <c r="T75" t="s">
        <v>153</v>
      </c>
      <c r="U75">
        <v>49</v>
      </c>
      <c r="V75" t="s">
        <v>151</v>
      </c>
      <c r="W75">
        <v>115124</v>
      </c>
      <c r="X75" t="s">
        <v>1</v>
      </c>
      <c r="Y75" t="s">
        <v>397</v>
      </c>
      <c r="Z75" t="s">
        <v>4</v>
      </c>
      <c r="AA75">
        <v>0.99979739999999995</v>
      </c>
      <c r="AB75" t="s">
        <v>5</v>
      </c>
      <c r="AC75">
        <v>0.1032706</v>
      </c>
    </row>
    <row r="76" spans="1:29" x14ac:dyDescent="0.25">
      <c r="A76" t="s">
        <v>82</v>
      </c>
      <c r="B76" t="s">
        <v>189</v>
      </c>
      <c r="C76">
        <v>1200</v>
      </c>
      <c r="D76" t="s">
        <v>190</v>
      </c>
      <c r="E76">
        <v>1000000</v>
      </c>
      <c r="F76" t="s">
        <v>191</v>
      </c>
      <c r="G76">
        <v>12345</v>
      </c>
      <c r="H76" t="s">
        <v>192</v>
      </c>
      <c r="I76">
        <v>5.0000000000000001E-4</v>
      </c>
      <c r="J76" t="s">
        <v>3</v>
      </c>
      <c r="K76">
        <v>1</v>
      </c>
      <c r="L76" t="s">
        <v>2</v>
      </c>
      <c r="M76">
        <v>1.2439E-3</v>
      </c>
      <c r="N76" t="s">
        <v>17</v>
      </c>
      <c r="O76">
        <v>42</v>
      </c>
      <c r="P76" t="s">
        <v>0</v>
      </c>
      <c r="Q76">
        <v>1200.2</v>
      </c>
      <c r="R76" t="s">
        <v>152</v>
      </c>
      <c r="S76">
        <v>10</v>
      </c>
      <c r="T76" t="s">
        <v>153</v>
      </c>
      <c r="U76">
        <v>66</v>
      </c>
      <c r="V76" t="s">
        <v>151</v>
      </c>
      <c r="W76">
        <v>135239</v>
      </c>
      <c r="X76" t="s">
        <v>1</v>
      </c>
      <c r="Y76" t="e" cm="1">
        <f t="array" aca="1" ref="Y76" ca="1">-0.0002695590637+((0.9996316028851*v0)*pow(V2,2))+((0.4499343910826*v0)*pow(V1,2))+(((0.1559015025989*v0)*pow(V1,3))*pow((V2+(-1*V1)),-1))+(((0.0071657115818*v0)*V1)*V2)</f>
        <v>#NAME?</v>
      </c>
      <c r="Z76" t="s">
        <v>4</v>
      </c>
      <c r="AA76">
        <v>1</v>
      </c>
      <c r="AB76" t="s">
        <v>5</v>
      </c>
      <c r="AC76">
        <v>1.1842999999999999E-3</v>
      </c>
    </row>
    <row r="77" spans="1:29" x14ac:dyDescent="0.25">
      <c r="A77" t="s">
        <v>113</v>
      </c>
      <c r="B77" t="s">
        <v>189</v>
      </c>
      <c r="C77">
        <v>1200</v>
      </c>
      <c r="D77" t="s">
        <v>190</v>
      </c>
      <c r="E77">
        <v>1000000</v>
      </c>
      <c r="F77" t="s">
        <v>191</v>
      </c>
      <c r="G77">
        <v>12345</v>
      </c>
      <c r="H77" t="s">
        <v>192</v>
      </c>
      <c r="I77">
        <v>5.0000000000000001E-4</v>
      </c>
      <c r="J77" t="s">
        <v>3</v>
      </c>
      <c r="K77">
        <v>1</v>
      </c>
      <c r="L77" t="s">
        <v>2</v>
      </c>
      <c r="M77">
        <v>0</v>
      </c>
      <c r="N77" t="s">
        <v>17</v>
      </c>
      <c r="O77">
        <v>16</v>
      </c>
      <c r="P77" t="s">
        <v>0</v>
      </c>
      <c r="Q77">
        <v>328.1</v>
      </c>
      <c r="R77" t="s">
        <v>152</v>
      </c>
      <c r="S77">
        <v>4</v>
      </c>
      <c r="T77" t="s">
        <v>153</v>
      </c>
      <c r="U77">
        <v>32</v>
      </c>
      <c r="V77" t="s">
        <v>151</v>
      </c>
      <c r="W77">
        <v>43382</v>
      </c>
      <c r="X77" t="s">
        <v>1</v>
      </c>
      <c r="Y77" t="s">
        <v>168</v>
      </c>
      <c r="Z77" t="s">
        <v>4</v>
      </c>
      <c r="AA77">
        <v>1</v>
      </c>
      <c r="AB77" t="s">
        <v>5</v>
      </c>
      <c r="AC77">
        <v>0</v>
      </c>
    </row>
    <row r="78" spans="1:29" x14ac:dyDescent="0.25">
      <c r="A78" t="s">
        <v>123</v>
      </c>
      <c r="B78" t="s">
        <v>189</v>
      </c>
      <c r="C78">
        <v>1200</v>
      </c>
      <c r="D78" t="s">
        <v>190</v>
      </c>
      <c r="E78">
        <v>1000000</v>
      </c>
      <c r="F78" t="s">
        <v>191</v>
      </c>
      <c r="G78">
        <v>12345</v>
      </c>
      <c r="H78" t="s">
        <v>192</v>
      </c>
      <c r="I78">
        <v>5.0000000000000001E-4</v>
      </c>
      <c r="J78" t="s">
        <v>3</v>
      </c>
      <c r="K78">
        <v>1</v>
      </c>
      <c r="L78" t="s">
        <v>2</v>
      </c>
      <c r="M78">
        <v>0</v>
      </c>
      <c r="N78" t="s">
        <v>17</v>
      </c>
      <c r="O78">
        <v>28</v>
      </c>
      <c r="P78" t="s">
        <v>0</v>
      </c>
      <c r="Q78">
        <v>224.5</v>
      </c>
      <c r="R78" t="s">
        <v>152</v>
      </c>
      <c r="S78">
        <v>1</v>
      </c>
      <c r="T78" t="s">
        <v>153</v>
      </c>
      <c r="U78">
        <v>10</v>
      </c>
      <c r="V78" t="s">
        <v>151</v>
      </c>
      <c r="W78">
        <v>24747</v>
      </c>
      <c r="X78" t="s">
        <v>1</v>
      </c>
      <c r="Y78" t="s">
        <v>272</v>
      </c>
      <c r="Z78" t="s">
        <v>4</v>
      </c>
      <c r="AA78">
        <v>1</v>
      </c>
      <c r="AB78" t="s">
        <v>5</v>
      </c>
      <c r="AC78">
        <v>0</v>
      </c>
    </row>
    <row r="79" spans="1:29" x14ac:dyDescent="0.25">
      <c r="A79" t="s">
        <v>133</v>
      </c>
      <c r="B79" t="s">
        <v>189</v>
      </c>
      <c r="C79">
        <v>1200</v>
      </c>
      <c r="D79" t="s">
        <v>190</v>
      </c>
      <c r="E79">
        <v>1000000</v>
      </c>
      <c r="F79" t="s">
        <v>191</v>
      </c>
      <c r="G79">
        <v>12345</v>
      </c>
      <c r="H79" t="s">
        <v>192</v>
      </c>
      <c r="I79">
        <v>5.0000000000000001E-4</v>
      </c>
      <c r="J79" t="s">
        <v>3</v>
      </c>
      <c r="K79">
        <v>1</v>
      </c>
      <c r="L79" t="s">
        <v>2</v>
      </c>
      <c r="M79">
        <v>0</v>
      </c>
      <c r="N79" t="s">
        <v>17</v>
      </c>
      <c r="O79">
        <v>14</v>
      </c>
      <c r="P79" t="s">
        <v>0</v>
      </c>
      <c r="Q79">
        <v>24.2</v>
      </c>
      <c r="R79" t="s">
        <v>152</v>
      </c>
      <c r="S79">
        <v>1</v>
      </c>
      <c r="T79" t="s">
        <v>153</v>
      </c>
      <c r="U79">
        <v>5</v>
      </c>
      <c r="V79" t="s">
        <v>151</v>
      </c>
      <c r="W79">
        <v>4034</v>
      </c>
      <c r="X79" t="s">
        <v>1</v>
      </c>
      <c r="Y79" t="s">
        <v>214</v>
      </c>
      <c r="Z79" t="s">
        <v>4</v>
      </c>
      <c r="AA79">
        <v>1</v>
      </c>
      <c r="AB79" t="s">
        <v>5</v>
      </c>
      <c r="AC79">
        <v>0</v>
      </c>
    </row>
    <row r="80" spans="1:29" x14ac:dyDescent="0.25">
      <c r="A80" t="s">
        <v>111</v>
      </c>
      <c r="B80" t="s">
        <v>189</v>
      </c>
      <c r="C80">
        <v>1200</v>
      </c>
      <c r="D80" t="s">
        <v>190</v>
      </c>
      <c r="E80">
        <v>1000000</v>
      </c>
      <c r="F80" t="s">
        <v>191</v>
      </c>
      <c r="G80">
        <v>12345</v>
      </c>
      <c r="H80" t="s">
        <v>192</v>
      </c>
      <c r="I80">
        <v>5.0000000000000001E-4</v>
      </c>
      <c r="J80" t="s">
        <v>3</v>
      </c>
      <c r="K80">
        <v>0.98734149999999998</v>
      </c>
      <c r="L80" t="s">
        <v>2</v>
      </c>
      <c r="M80">
        <v>2.8660551000000001</v>
      </c>
      <c r="N80" t="s">
        <v>17</v>
      </c>
      <c r="O80">
        <v>137</v>
      </c>
      <c r="P80" t="s">
        <v>0</v>
      </c>
      <c r="Q80">
        <v>1201.3</v>
      </c>
      <c r="R80" t="s">
        <v>152</v>
      </c>
      <c r="S80">
        <v>1</v>
      </c>
      <c r="T80" t="s">
        <v>153</v>
      </c>
      <c r="U80">
        <v>27</v>
      </c>
      <c r="V80" t="s">
        <v>151</v>
      </c>
      <c r="W80">
        <v>91139</v>
      </c>
      <c r="X80" t="s">
        <v>1</v>
      </c>
      <c r="Y80" t="s">
        <v>398</v>
      </c>
      <c r="Z80" t="s">
        <v>4</v>
      </c>
      <c r="AA80">
        <v>0.98736539999999995</v>
      </c>
      <c r="AB80" t="s">
        <v>5</v>
      </c>
      <c r="AC80">
        <v>2.8828155999999998</v>
      </c>
    </row>
    <row r="81" spans="1:29" x14ac:dyDescent="0.25">
      <c r="A81" t="s">
        <v>140</v>
      </c>
      <c r="B81" t="s">
        <v>189</v>
      </c>
      <c r="C81">
        <v>1200</v>
      </c>
      <c r="D81" t="s">
        <v>190</v>
      </c>
      <c r="E81">
        <v>1000000</v>
      </c>
      <c r="F81" t="s">
        <v>191</v>
      </c>
      <c r="G81">
        <v>12345</v>
      </c>
      <c r="H81" t="s">
        <v>192</v>
      </c>
      <c r="I81">
        <v>5.0000000000000001E-4</v>
      </c>
      <c r="J81" t="s">
        <v>3</v>
      </c>
      <c r="K81">
        <v>0.99801709999999999</v>
      </c>
      <c r="L81" t="s">
        <v>2</v>
      </c>
      <c r="M81">
        <v>1.274926</v>
      </c>
      <c r="N81" t="s">
        <v>17</v>
      </c>
      <c r="O81">
        <v>100</v>
      </c>
      <c r="P81" t="s">
        <v>0</v>
      </c>
      <c r="Q81">
        <v>1202</v>
      </c>
      <c r="R81" t="s">
        <v>152</v>
      </c>
      <c r="S81">
        <v>2</v>
      </c>
      <c r="T81" t="s">
        <v>153</v>
      </c>
      <c r="U81">
        <v>29</v>
      </c>
      <c r="V81" t="s">
        <v>151</v>
      </c>
      <c r="W81">
        <v>87104</v>
      </c>
      <c r="X81" t="s">
        <v>1</v>
      </c>
      <c r="Y81" t="s">
        <v>399</v>
      </c>
      <c r="Z81" t="s">
        <v>4</v>
      </c>
      <c r="AA81">
        <v>0.99795710000000004</v>
      </c>
      <c r="AB81" t="s">
        <v>5</v>
      </c>
      <c r="AC81">
        <v>1.2798514000000001</v>
      </c>
    </row>
    <row r="82" spans="1:29" x14ac:dyDescent="0.25">
      <c r="A82" t="s">
        <v>74</v>
      </c>
      <c r="B82" t="s">
        <v>189</v>
      </c>
      <c r="C82">
        <v>1200</v>
      </c>
      <c r="D82" t="s">
        <v>190</v>
      </c>
      <c r="E82">
        <v>1000000</v>
      </c>
      <c r="F82" t="s">
        <v>191</v>
      </c>
      <c r="G82">
        <v>12345</v>
      </c>
      <c r="H82" t="s">
        <v>192</v>
      </c>
      <c r="I82">
        <v>5.0000000000000001E-4</v>
      </c>
      <c r="J82" t="s">
        <v>3</v>
      </c>
      <c r="K82">
        <v>0.40166629999999998</v>
      </c>
      <c r="L82" t="s">
        <v>2</v>
      </c>
      <c r="M82">
        <v>0.27301569999999997</v>
      </c>
      <c r="N82" t="s">
        <v>17</v>
      </c>
      <c r="O82">
        <v>123</v>
      </c>
      <c r="P82" t="s">
        <v>0</v>
      </c>
      <c r="Q82">
        <v>1200.5999999999999</v>
      </c>
      <c r="R82" t="s">
        <v>152</v>
      </c>
      <c r="S82">
        <v>6</v>
      </c>
      <c r="T82" t="s">
        <v>153</v>
      </c>
      <c r="U82">
        <v>44</v>
      </c>
      <c r="V82" t="s">
        <v>151</v>
      </c>
      <c r="W82">
        <v>135104</v>
      </c>
      <c r="X82" t="s">
        <v>1</v>
      </c>
      <c r="Y82" t="s">
        <v>400</v>
      </c>
      <c r="Z82" t="s">
        <v>4</v>
      </c>
      <c r="AA82">
        <v>0.40748319999999999</v>
      </c>
      <c r="AB82" t="s">
        <v>5</v>
      </c>
      <c r="AC82">
        <v>0.2731981</v>
      </c>
    </row>
    <row r="83" spans="1:29" x14ac:dyDescent="0.25">
      <c r="A83" t="s">
        <v>96</v>
      </c>
      <c r="B83" t="s">
        <v>189</v>
      </c>
      <c r="C83">
        <v>1200</v>
      </c>
      <c r="D83" t="s">
        <v>190</v>
      </c>
      <c r="E83">
        <v>1000000</v>
      </c>
      <c r="F83" t="s">
        <v>191</v>
      </c>
      <c r="G83">
        <v>12345</v>
      </c>
      <c r="H83" t="s">
        <v>192</v>
      </c>
      <c r="I83">
        <v>5.0000000000000001E-4</v>
      </c>
      <c r="J83" t="s">
        <v>3</v>
      </c>
      <c r="K83">
        <v>0.99999990000000005</v>
      </c>
      <c r="L83" t="s">
        <v>2</v>
      </c>
      <c r="M83">
        <v>1.2324E-3</v>
      </c>
      <c r="N83" t="s">
        <v>17</v>
      </c>
      <c r="O83">
        <v>32</v>
      </c>
      <c r="P83" t="s">
        <v>0</v>
      </c>
      <c r="Q83">
        <v>1202.9000000000001</v>
      </c>
      <c r="R83" t="s">
        <v>152</v>
      </c>
      <c r="S83">
        <v>25</v>
      </c>
      <c r="T83" t="s">
        <v>153</v>
      </c>
      <c r="U83">
        <v>76</v>
      </c>
      <c r="V83" t="s">
        <v>151</v>
      </c>
      <c r="W83">
        <v>112974</v>
      </c>
      <c r="X83" t="s">
        <v>1</v>
      </c>
      <c r="Y83" t="s">
        <v>401</v>
      </c>
      <c r="Z83" t="s">
        <v>4</v>
      </c>
      <c r="AA83">
        <v>0.99999990000000005</v>
      </c>
      <c r="AB83" t="s">
        <v>5</v>
      </c>
      <c r="AC83">
        <v>1.5120999999999999E-3</v>
      </c>
    </row>
    <row r="84" spans="1:29" x14ac:dyDescent="0.25">
      <c r="A84" t="s">
        <v>85</v>
      </c>
      <c r="B84" t="s">
        <v>189</v>
      </c>
      <c r="C84">
        <v>1200</v>
      </c>
      <c r="D84" t="s">
        <v>190</v>
      </c>
      <c r="E84">
        <v>1000000</v>
      </c>
      <c r="F84" t="s">
        <v>191</v>
      </c>
      <c r="G84">
        <v>12345</v>
      </c>
      <c r="H84" t="s">
        <v>192</v>
      </c>
      <c r="I84">
        <v>5.0000000000000001E-4</v>
      </c>
      <c r="J84" t="s">
        <v>3</v>
      </c>
      <c r="K84">
        <v>0.92402329999999999</v>
      </c>
      <c r="L84" t="s">
        <v>2</v>
      </c>
      <c r="M84">
        <v>0.23446420000000001</v>
      </c>
      <c r="N84" t="s">
        <v>17</v>
      </c>
      <c r="O84">
        <v>8</v>
      </c>
      <c r="P84" t="s">
        <v>0</v>
      </c>
      <c r="Q84">
        <v>1209.4000000000001</v>
      </c>
      <c r="R84" t="s">
        <v>152</v>
      </c>
      <c r="S84">
        <v>50</v>
      </c>
      <c r="T84" t="s">
        <v>153</v>
      </c>
      <c r="U84">
        <v>104</v>
      </c>
      <c r="V84" t="s">
        <v>151</v>
      </c>
      <c r="W84">
        <v>46511</v>
      </c>
      <c r="X84" t="s">
        <v>1</v>
      </c>
      <c r="Y84" t="s">
        <v>291</v>
      </c>
      <c r="Z84" t="s">
        <v>4</v>
      </c>
      <c r="AA84">
        <v>0.92398860000000005</v>
      </c>
      <c r="AB84" t="s">
        <v>5</v>
      </c>
      <c r="AC84">
        <v>0.2336695</v>
      </c>
    </row>
    <row r="85" spans="1:29" x14ac:dyDescent="0.25">
      <c r="A85" t="s">
        <v>84</v>
      </c>
      <c r="B85" t="s">
        <v>189</v>
      </c>
      <c r="C85">
        <v>1200</v>
      </c>
      <c r="D85" t="s">
        <v>190</v>
      </c>
      <c r="E85">
        <v>1000000</v>
      </c>
      <c r="F85" t="s">
        <v>191</v>
      </c>
      <c r="G85">
        <v>12345</v>
      </c>
      <c r="H85" t="s">
        <v>192</v>
      </c>
      <c r="I85">
        <v>5.0000000000000001E-4</v>
      </c>
      <c r="J85" t="s">
        <v>3</v>
      </c>
      <c r="K85">
        <v>1</v>
      </c>
      <c r="L85" t="s">
        <v>2</v>
      </c>
      <c r="M85">
        <v>0</v>
      </c>
      <c r="N85" t="s">
        <v>17</v>
      </c>
      <c r="O85">
        <v>14</v>
      </c>
      <c r="P85" t="s">
        <v>0</v>
      </c>
      <c r="Q85">
        <v>20.3</v>
      </c>
      <c r="R85" t="s">
        <v>152</v>
      </c>
      <c r="S85">
        <v>1</v>
      </c>
      <c r="T85" t="s">
        <v>153</v>
      </c>
      <c r="U85">
        <v>5</v>
      </c>
      <c r="V85" t="s">
        <v>151</v>
      </c>
      <c r="W85">
        <v>3559</v>
      </c>
      <c r="X85" t="s">
        <v>1</v>
      </c>
      <c r="Y85" t="s">
        <v>166</v>
      </c>
      <c r="Z85" t="s">
        <v>4</v>
      </c>
      <c r="AA85">
        <v>1</v>
      </c>
      <c r="AB85" t="s">
        <v>5</v>
      </c>
      <c r="AC85">
        <v>0</v>
      </c>
    </row>
    <row r="86" spans="1:29" x14ac:dyDescent="0.25">
      <c r="A86" t="s">
        <v>98</v>
      </c>
      <c r="B86" t="s">
        <v>189</v>
      </c>
      <c r="C86">
        <v>1200</v>
      </c>
      <c r="D86" t="s">
        <v>190</v>
      </c>
      <c r="E86">
        <v>1000000</v>
      </c>
      <c r="F86" t="s">
        <v>191</v>
      </c>
      <c r="G86">
        <v>12345</v>
      </c>
      <c r="H86" t="s">
        <v>192</v>
      </c>
      <c r="I86">
        <v>5.0000000000000001E-4</v>
      </c>
      <c r="J86" t="s">
        <v>3</v>
      </c>
      <c r="K86">
        <v>0.99999689999999997</v>
      </c>
      <c r="L86" t="s">
        <v>2</v>
      </c>
      <c r="M86">
        <v>1.6266699999999999E-2</v>
      </c>
      <c r="N86" t="s">
        <v>17</v>
      </c>
      <c r="O86">
        <v>16</v>
      </c>
      <c r="P86" t="s">
        <v>0</v>
      </c>
      <c r="Q86">
        <v>1200.5</v>
      </c>
      <c r="R86" t="s">
        <v>152</v>
      </c>
      <c r="S86">
        <v>19</v>
      </c>
      <c r="T86" t="s">
        <v>153</v>
      </c>
      <c r="U86">
        <v>97</v>
      </c>
      <c r="V86" t="s">
        <v>151</v>
      </c>
      <c r="W86">
        <v>130376</v>
      </c>
      <c r="X86" t="s">
        <v>1</v>
      </c>
      <c r="Y86" t="e" cm="1">
        <f t="array" aca="1" ref="Y86" ca="1">-0.4697848492733+((((6.275496366528*V2)*V3)*pow(v0,-1))*pow(V1,-1))</f>
        <v>#VALUE!</v>
      </c>
      <c r="Z86" t="s">
        <v>4</v>
      </c>
      <c r="AA86">
        <v>0.99999709999999997</v>
      </c>
      <c r="AB86" t="s">
        <v>5</v>
      </c>
      <c r="AC86">
        <v>1.6003900000000001E-2</v>
      </c>
    </row>
    <row r="87" spans="1:29" x14ac:dyDescent="0.25">
      <c r="A87" t="s">
        <v>95</v>
      </c>
      <c r="B87" t="s">
        <v>189</v>
      </c>
      <c r="C87">
        <v>1200</v>
      </c>
      <c r="D87" t="s">
        <v>190</v>
      </c>
      <c r="E87">
        <v>1000000</v>
      </c>
      <c r="F87" t="s">
        <v>191</v>
      </c>
      <c r="G87">
        <v>12345</v>
      </c>
      <c r="H87" t="s">
        <v>192</v>
      </c>
      <c r="I87">
        <v>5.0000000000000001E-4</v>
      </c>
      <c r="J87" t="s">
        <v>3</v>
      </c>
      <c r="K87">
        <v>1</v>
      </c>
      <c r="L87" t="s">
        <v>2</v>
      </c>
      <c r="M87">
        <v>0</v>
      </c>
      <c r="N87" t="s">
        <v>17</v>
      </c>
      <c r="O87">
        <v>12</v>
      </c>
      <c r="P87" t="s">
        <v>0</v>
      </c>
      <c r="Q87">
        <v>14.4</v>
      </c>
      <c r="R87" t="s">
        <v>152</v>
      </c>
      <c r="S87">
        <v>1</v>
      </c>
      <c r="T87" t="s">
        <v>153</v>
      </c>
      <c r="U87">
        <v>4</v>
      </c>
      <c r="V87" t="s">
        <v>151</v>
      </c>
      <c r="W87">
        <v>2572</v>
      </c>
      <c r="X87" t="s">
        <v>1</v>
      </c>
      <c r="Y87" t="s">
        <v>175</v>
      </c>
      <c r="Z87" t="s">
        <v>4</v>
      </c>
      <c r="AA87">
        <v>1</v>
      </c>
      <c r="AB87" t="s">
        <v>5</v>
      </c>
      <c r="AC87">
        <v>0</v>
      </c>
    </row>
    <row r="88" spans="1:29" x14ac:dyDescent="0.25">
      <c r="A88" t="s">
        <v>87</v>
      </c>
      <c r="B88" t="s">
        <v>189</v>
      </c>
      <c r="C88">
        <v>1200</v>
      </c>
      <c r="D88" t="s">
        <v>190</v>
      </c>
      <c r="E88">
        <v>1000000</v>
      </c>
      <c r="F88" t="s">
        <v>191</v>
      </c>
      <c r="G88">
        <v>12345</v>
      </c>
      <c r="H88" t="s">
        <v>192</v>
      </c>
      <c r="I88">
        <v>5.0000000000000001E-4</v>
      </c>
      <c r="J88" t="s">
        <v>3</v>
      </c>
      <c r="K88">
        <v>0.99422569999999999</v>
      </c>
      <c r="L88" t="s">
        <v>2</v>
      </c>
      <c r="M88">
        <v>3.4193800000000003E-2</v>
      </c>
      <c r="N88" t="s">
        <v>17</v>
      </c>
      <c r="O88">
        <v>50</v>
      </c>
      <c r="P88" t="s">
        <v>0</v>
      </c>
      <c r="Q88">
        <v>1202.0999999999999</v>
      </c>
      <c r="R88" t="s">
        <v>152</v>
      </c>
      <c r="S88">
        <v>6</v>
      </c>
      <c r="T88" t="s">
        <v>153</v>
      </c>
      <c r="U88">
        <v>49</v>
      </c>
      <c r="V88" t="s">
        <v>151</v>
      </c>
      <c r="W88">
        <v>120206</v>
      </c>
      <c r="X88" t="s">
        <v>1</v>
      </c>
      <c r="Y88" t="s">
        <v>402</v>
      </c>
      <c r="Z88" t="s">
        <v>4</v>
      </c>
      <c r="AA88">
        <v>0.99417270000000002</v>
      </c>
      <c r="AB88" t="s">
        <v>5</v>
      </c>
      <c r="AC88">
        <v>3.4296199999999999E-2</v>
      </c>
    </row>
    <row r="89" spans="1:29" x14ac:dyDescent="0.25">
      <c r="A89" t="s">
        <v>119</v>
      </c>
      <c r="B89" t="s">
        <v>189</v>
      </c>
      <c r="C89">
        <v>1200</v>
      </c>
      <c r="D89" t="s">
        <v>190</v>
      </c>
      <c r="E89">
        <v>1000000</v>
      </c>
      <c r="F89" t="s">
        <v>191</v>
      </c>
      <c r="G89">
        <v>12345</v>
      </c>
      <c r="H89" t="s">
        <v>192</v>
      </c>
      <c r="I89">
        <v>5.0000000000000001E-4</v>
      </c>
      <c r="J89" t="s">
        <v>3</v>
      </c>
      <c r="K89">
        <v>0.99325149999999995</v>
      </c>
      <c r="L89" t="s">
        <v>2</v>
      </c>
      <c r="M89">
        <v>0.56338759999999999</v>
      </c>
      <c r="N89" t="s">
        <v>17</v>
      </c>
      <c r="O89">
        <v>24</v>
      </c>
      <c r="P89" t="s">
        <v>0</v>
      </c>
      <c r="Q89">
        <v>1200.2</v>
      </c>
      <c r="R89" t="s">
        <v>152</v>
      </c>
      <c r="S89">
        <v>2</v>
      </c>
      <c r="T89" t="s">
        <v>153</v>
      </c>
      <c r="U89">
        <v>42</v>
      </c>
      <c r="V89" t="s">
        <v>151</v>
      </c>
      <c r="W89">
        <v>119101</v>
      </c>
      <c r="X89" t="s">
        <v>1</v>
      </c>
      <c r="Y89" t="s">
        <v>403</v>
      </c>
      <c r="Z89" t="s">
        <v>4</v>
      </c>
      <c r="AA89">
        <v>0.99247660000000004</v>
      </c>
      <c r="AB89" t="s">
        <v>5</v>
      </c>
      <c r="AC89">
        <v>0.6069563</v>
      </c>
    </row>
    <row r="90" spans="1:29" x14ac:dyDescent="0.25">
      <c r="A90" t="s">
        <v>106</v>
      </c>
      <c r="B90" t="s">
        <v>189</v>
      </c>
      <c r="C90">
        <v>1200</v>
      </c>
      <c r="D90" t="s">
        <v>190</v>
      </c>
      <c r="E90">
        <v>1000000</v>
      </c>
      <c r="F90" t="s">
        <v>191</v>
      </c>
      <c r="G90">
        <v>12345</v>
      </c>
      <c r="H90" t="s">
        <v>192</v>
      </c>
      <c r="I90">
        <v>5.0000000000000001E-4</v>
      </c>
      <c r="J90" t="s">
        <v>3</v>
      </c>
      <c r="K90">
        <v>1</v>
      </c>
      <c r="L90" t="s">
        <v>2</v>
      </c>
      <c r="M90">
        <v>0</v>
      </c>
      <c r="N90" t="s">
        <v>17</v>
      </c>
      <c r="O90">
        <v>24</v>
      </c>
      <c r="P90" t="s">
        <v>0</v>
      </c>
      <c r="Q90">
        <v>69.400000000000006</v>
      </c>
      <c r="R90" t="s">
        <v>152</v>
      </c>
      <c r="S90">
        <v>1</v>
      </c>
      <c r="T90" t="s">
        <v>153</v>
      </c>
      <c r="U90">
        <v>8</v>
      </c>
      <c r="V90" t="s">
        <v>151</v>
      </c>
      <c r="W90">
        <v>9635</v>
      </c>
      <c r="X90" t="s">
        <v>1</v>
      </c>
      <c r="Y90" t="s">
        <v>184</v>
      </c>
      <c r="Z90" t="s">
        <v>4</v>
      </c>
      <c r="AA90">
        <v>1</v>
      </c>
      <c r="AB90" t="s">
        <v>5</v>
      </c>
      <c r="AC90">
        <v>0</v>
      </c>
    </row>
    <row r="91" spans="1:29" x14ac:dyDescent="0.25">
      <c r="A91" t="s">
        <v>129</v>
      </c>
      <c r="B91" t="s">
        <v>189</v>
      </c>
      <c r="C91">
        <v>1200</v>
      </c>
      <c r="D91" t="s">
        <v>190</v>
      </c>
      <c r="E91">
        <v>1000000</v>
      </c>
      <c r="F91" t="s">
        <v>191</v>
      </c>
      <c r="G91">
        <v>12345</v>
      </c>
      <c r="H91" t="s">
        <v>192</v>
      </c>
      <c r="I91">
        <v>5.0000000000000001E-4</v>
      </c>
      <c r="J91" t="s">
        <v>3</v>
      </c>
      <c r="K91">
        <v>1</v>
      </c>
      <c r="L91" t="s">
        <v>2</v>
      </c>
      <c r="M91">
        <v>0</v>
      </c>
      <c r="N91" t="s">
        <v>17</v>
      </c>
      <c r="O91">
        <v>15</v>
      </c>
      <c r="P91" t="s">
        <v>0</v>
      </c>
      <c r="Q91">
        <v>28.7</v>
      </c>
      <c r="R91" t="s">
        <v>152</v>
      </c>
      <c r="S91">
        <v>1</v>
      </c>
      <c r="T91" t="s">
        <v>153</v>
      </c>
      <c r="U91">
        <v>8</v>
      </c>
      <c r="V91" t="s">
        <v>151</v>
      </c>
      <c r="W91">
        <v>5362</v>
      </c>
      <c r="X91" t="s">
        <v>1</v>
      </c>
      <c r="Y91" t="s">
        <v>251</v>
      </c>
      <c r="Z91" t="s">
        <v>4</v>
      </c>
      <c r="AA91">
        <v>1</v>
      </c>
      <c r="AB91" t="s">
        <v>5</v>
      </c>
      <c r="AC91">
        <v>0</v>
      </c>
    </row>
    <row r="92" spans="1:29" x14ac:dyDescent="0.25">
      <c r="A92" t="s">
        <v>116</v>
      </c>
      <c r="B92" t="s">
        <v>189</v>
      </c>
      <c r="C92">
        <v>1200</v>
      </c>
      <c r="D92" t="s">
        <v>190</v>
      </c>
      <c r="E92">
        <v>1000000</v>
      </c>
      <c r="F92" t="s">
        <v>191</v>
      </c>
      <c r="G92">
        <v>12345</v>
      </c>
      <c r="H92" t="s">
        <v>192</v>
      </c>
      <c r="I92">
        <v>5.0000000000000001E-4</v>
      </c>
      <c r="J92" t="s">
        <v>3</v>
      </c>
      <c r="K92">
        <v>1</v>
      </c>
      <c r="L92" t="s">
        <v>2</v>
      </c>
      <c r="M92">
        <v>0</v>
      </c>
      <c r="N92" t="s">
        <v>17</v>
      </c>
      <c r="O92">
        <v>15</v>
      </c>
      <c r="P92" t="s">
        <v>0</v>
      </c>
      <c r="Q92">
        <v>39.299999999999997</v>
      </c>
      <c r="R92" t="s">
        <v>152</v>
      </c>
      <c r="S92">
        <v>1</v>
      </c>
      <c r="T92" t="s">
        <v>153</v>
      </c>
      <c r="U92">
        <v>7</v>
      </c>
      <c r="V92" t="s">
        <v>151</v>
      </c>
      <c r="W92">
        <v>6143</v>
      </c>
      <c r="X92" t="s">
        <v>1</v>
      </c>
      <c r="Y92" t="s">
        <v>170</v>
      </c>
      <c r="Z92" t="s">
        <v>4</v>
      </c>
      <c r="AA92">
        <v>1</v>
      </c>
      <c r="AB92" t="s">
        <v>5</v>
      </c>
      <c r="AC92">
        <v>0</v>
      </c>
    </row>
    <row r="93" spans="1:29" x14ac:dyDescent="0.25">
      <c r="A93" t="s">
        <v>126</v>
      </c>
      <c r="B93" t="s">
        <v>189</v>
      </c>
      <c r="C93">
        <v>1200</v>
      </c>
      <c r="D93" t="s">
        <v>190</v>
      </c>
      <c r="E93">
        <v>1000000</v>
      </c>
      <c r="F93" t="s">
        <v>191</v>
      </c>
      <c r="G93">
        <v>12345</v>
      </c>
      <c r="H93" t="s">
        <v>192</v>
      </c>
      <c r="I93">
        <v>5.0000000000000001E-4</v>
      </c>
      <c r="J93" t="s">
        <v>3</v>
      </c>
      <c r="K93">
        <v>1</v>
      </c>
      <c r="L93" t="s">
        <v>2</v>
      </c>
      <c r="M93">
        <v>0</v>
      </c>
      <c r="N93" t="s">
        <v>17</v>
      </c>
      <c r="O93">
        <v>24</v>
      </c>
      <c r="P93" t="s">
        <v>0</v>
      </c>
      <c r="Q93">
        <v>73.5</v>
      </c>
      <c r="R93" t="s">
        <v>152</v>
      </c>
      <c r="S93">
        <v>1</v>
      </c>
      <c r="T93" t="s">
        <v>153</v>
      </c>
      <c r="U93">
        <v>8</v>
      </c>
      <c r="V93" t="s">
        <v>151</v>
      </c>
      <c r="W93">
        <v>10474</v>
      </c>
      <c r="X93" t="s">
        <v>1</v>
      </c>
      <c r="Y93" t="s">
        <v>258</v>
      </c>
      <c r="Z93" t="s">
        <v>4</v>
      </c>
      <c r="AA93">
        <v>1</v>
      </c>
      <c r="AB93" t="s">
        <v>5</v>
      </c>
      <c r="AC93">
        <v>0</v>
      </c>
    </row>
    <row r="94" spans="1:29" x14ac:dyDescent="0.25">
      <c r="A94" t="s">
        <v>108</v>
      </c>
      <c r="B94" t="s">
        <v>189</v>
      </c>
      <c r="C94">
        <v>1200</v>
      </c>
      <c r="D94" t="s">
        <v>190</v>
      </c>
      <c r="E94">
        <v>1000000</v>
      </c>
      <c r="F94" t="s">
        <v>191</v>
      </c>
      <c r="G94">
        <v>12345</v>
      </c>
      <c r="H94" t="s">
        <v>192</v>
      </c>
      <c r="I94">
        <v>5.0000000000000001E-4</v>
      </c>
      <c r="J94" t="s">
        <v>3</v>
      </c>
      <c r="K94">
        <v>1</v>
      </c>
      <c r="L94" t="s">
        <v>2</v>
      </c>
      <c r="M94">
        <v>0</v>
      </c>
      <c r="N94" t="s">
        <v>17</v>
      </c>
      <c r="O94">
        <v>24</v>
      </c>
      <c r="P94" t="s">
        <v>0</v>
      </c>
      <c r="Q94">
        <v>255.9</v>
      </c>
      <c r="R94" t="s">
        <v>152</v>
      </c>
      <c r="S94">
        <v>1</v>
      </c>
      <c r="T94" t="s">
        <v>153</v>
      </c>
      <c r="U94">
        <v>16</v>
      </c>
      <c r="V94" t="s">
        <v>151</v>
      </c>
      <c r="W94">
        <v>32433</v>
      </c>
      <c r="X94" t="s">
        <v>1</v>
      </c>
      <c r="Y94" t="s">
        <v>404</v>
      </c>
      <c r="Z94" t="s">
        <v>4</v>
      </c>
      <c r="AA94">
        <v>1</v>
      </c>
      <c r="AB94" t="s">
        <v>5</v>
      </c>
      <c r="AC94">
        <v>0</v>
      </c>
    </row>
    <row r="95" spans="1:29" x14ac:dyDescent="0.25">
      <c r="A95" t="s">
        <v>139</v>
      </c>
      <c r="B95" t="s">
        <v>189</v>
      </c>
      <c r="C95">
        <v>1200</v>
      </c>
      <c r="D95" t="s">
        <v>190</v>
      </c>
      <c r="E95">
        <v>1000000</v>
      </c>
      <c r="F95" t="s">
        <v>191</v>
      </c>
      <c r="G95">
        <v>12345</v>
      </c>
      <c r="H95" t="s">
        <v>192</v>
      </c>
      <c r="I95">
        <v>5.0000000000000001E-4</v>
      </c>
      <c r="J95" t="s">
        <v>3</v>
      </c>
      <c r="K95">
        <v>1</v>
      </c>
      <c r="L95" t="s">
        <v>2</v>
      </c>
      <c r="M95">
        <v>0</v>
      </c>
      <c r="N95" t="s">
        <v>17</v>
      </c>
      <c r="O95">
        <v>50</v>
      </c>
      <c r="P95" t="s">
        <v>0</v>
      </c>
      <c r="Q95">
        <v>289.10000000000002</v>
      </c>
      <c r="R95" t="s">
        <v>152</v>
      </c>
      <c r="S95">
        <v>1</v>
      </c>
      <c r="T95" t="s">
        <v>153</v>
      </c>
      <c r="U95">
        <v>11</v>
      </c>
      <c r="V95" t="s">
        <v>151</v>
      </c>
      <c r="W95">
        <v>31415</v>
      </c>
      <c r="X95" t="s">
        <v>1</v>
      </c>
      <c r="Y95" t="s">
        <v>253</v>
      </c>
      <c r="Z95" t="s">
        <v>4</v>
      </c>
      <c r="AA95">
        <v>1</v>
      </c>
      <c r="AB95" t="s">
        <v>5</v>
      </c>
      <c r="AC95">
        <v>0</v>
      </c>
    </row>
    <row r="96" spans="1:29" x14ac:dyDescent="0.25">
      <c r="A96" t="s">
        <v>105</v>
      </c>
      <c r="B96" t="s">
        <v>189</v>
      </c>
      <c r="C96">
        <v>1200</v>
      </c>
      <c r="D96" t="s">
        <v>190</v>
      </c>
      <c r="E96">
        <v>1000000</v>
      </c>
      <c r="F96" t="s">
        <v>191</v>
      </c>
      <c r="G96">
        <v>12345</v>
      </c>
      <c r="H96" t="s">
        <v>192</v>
      </c>
      <c r="I96">
        <v>5.0000000000000001E-4</v>
      </c>
      <c r="J96" t="s">
        <v>3</v>
      </c>
      <c r="K96">
        <v>1</v>
      </c>
      <c r="L96" t="s">
        <v>2</v>
      </c>
      <c r="M96">
        <v>0</v>
      </c>
      <c r="N96" t="s">
        <v>17</v>
      </c>
      <c r="O96">
        <v>24</v>
      </c>
      <c r="P96" t="s">
        <v>0</v>
      </c>
      <c r="Q96">
        <v>349.1</v>
      </c>
      <c r="R96" t="s">
        <v>152</v>
      </c>
      <c r="S96">
        <v>4</v>
      </c>
      <c r="T96" t="s">
        <v>153</v>
      </c>
      <c r="U96">
        <v>21</v>
      </c>
      <c r="V96" t="s">
        <v>151</v>
      </c>
      <c r="W96">
        <v>39134</v>
      </c>
      <c r="X96" t="s">
        <v>1</v>
      </c>
      <c r="Y96" t="s">
        <v>213</v>
      </c>
      <c r="Z96" t="s">
        <v>4</v>
      </c>
      <c r="AA96">
        <v>1</v>
      </c>
      <c r="AB96" t="s">
        <v>5</v>
      </c>
      <c r="AC96">
        <v>0</v>
      </c>
    </row>
    <row r="97" spans="1:29" x14ac:dyDescent="0.25">
      <c r="A97" t="s">
        <v>92</v>
      </c>
      <c r="B97" t="s">
        <v>189</v>
      </c>
      <c r="C97">
        <v>1200</v>
      </c>
      <c r="D97" t="s">
        <v>190</v>
      </c>
      <c r="E97">
        <v>1000000</v>
      </c>
      <c r="F97" t="s">
        <v>191</v>
      </c>
      <c r="G97">
        <v>12345</v>
      </c>
      <c r="H97" t="s">
        <v>192</v>
      </c>
      <c r="I97">
        <v>5.0000000000000001E-4</v>
      </c>
      <c r="J97" t="s">
        <v>3</v>
      </c>
      <c r="K97">
        <v>0.99966250000000001</v>
      </c>
      <c r="L97" t="s">
        <v>2</v>
      </c>
      <c r="M97">
        <v>2.2216E-2</v>
      </c>
      <c r="N97" t="s">
        <v>17</v>
      </c>
      <c r="O97">
        <v>32</v>
      </c>
      <c r="P97" t="s">
        <v>0</v>
      </c>
      <c r="Q97">
        <v>1200.7</v>
      </c>
      <c r="R97" t="s">
        <v>152</v>
      </c>
      <c r="S97">
        <v>14</v>
      </c>
      <c r="T97" t="s">
        <v>153</v>
      </c>
      <c r="U97">
        <v>96</v>
      </c>
      <c r="V97" t="s">
        <v>151</v>
      </c>
      <c r="W97">
        <v>144341</v>
      </c>
      <c r="X97" t="s">
        <v>1</v>
      </c>
      <c r="Y97" t="s">
        <v>405</v>
      </c>
      <c r="Z97" t="s">
        <v>4</v>
      </c>
      <c r="AA97">
        <v>0.99965769999999998</v>
      </c>
      <c r="AB97" t="s">
        <v>5</v>
      </c>
      <c r="AC97">
        <v>2.2395600000000002E-2</v>
      </c>
    </row>
    <row r="98" spans="1:29" x14ac:dyDescent="0.25">
      <c r="A98" t="s">
        <v>102</v>
      </c>
      <c r="B98" t="s">
        <v>189</v>
      </c>
      <c r="C98">
        <v>1200</v>
      </c>
      <c r="D98" t="s">
        <v>190</v>
      </c>
      <c r="E98">
        <v>1000000</v>
      </c>
      <c r="F98" t="s">
        <v>191</v>
      </c>
      <c r="G98">
        <v>12345</v>
      </c>
      <c r="H98" t="s">
        <v>192</v>
      </c>
      <c r="I98">
        <v>5.0000000000000001E-4</v>
      </c>
      <c r="J98" t="s">
        <v>3</v>
      </c>
      <c r="K98">
        <v>1</v>
      </c>
      <c r="L98" t="s">
        <v>2</v>
      </c>
      <c r="M98">
        <v>0</v>
      </c>
      <c r="N98" t="s">
        <v>17</v>
      </c>
      <c r="O98">
        <v>12</v>
      </c>
      <c r="P98" t="s">
        <v>0</v>
      </c>
      <c r="Q98">
        <v>14.7</v>
      </c>
      <c r="R98" t="s">
        <v>152</v>
      </c>
      <c r="S98">
        <v>1</v>
      </c>
      <c r="T98" t="s">
        <v>153</v>
      </c>
      <c r="U98">
        <v>4</v>
      </c>
      <c r="V98" t="s">
        <v>151</v>
      </c>
      <c r="W98">
        <v>2574</v>
      </c>
      <c r="X98" t="s">
        <v>1</v>
      </c>
      <c r="Y98" t="s">
        <v>177</v>
      </c>
      <c r="Z98" t="s">
        <v>4</v>
      </c>
      <c r="AA98">
        <v>1</v>
      </c>
      <c r="AB98" t="s">
        <v>5</v>
      </c>
      <c r="AC98">
        <v>0</v>
      </c>
    </row>
    <row r="99" spans="1:29" x14ac:dyDescent="0.25">
      <c r="A99" t="s">
        <v>149</v>
      </c>
      <c r="B99" t="s">
        <v>189</v>
      </c>
      <c r="C99">
        <v>1200</v>
      </c>
      <c r="D99" t="s">
        <v>190</v>
      </c>
      <c r="E99">
        <v>1000000</v>
      </c>
      <c r="F99" t="s">
        <v>191</v>
      </c>
      <c r="G99">
        <v>12345</v>
      </c>
      <c r="H99" t="s">
        <v>192</v>
      </c>
      <c r="I99">
        <v>5.0000000000000001E-4</v>
      </c>
      <c r="J99" t="s">
        <v>3</v>
      </c>
      <c r="K99">
        <v>1</v>
      </c>
      <c r="L99" t="s">
        <v>2</v>
      </c>
      <c r="M99">
        <v>0</v>
      </c>
      <c r="N99" t="s">
        <v>17</v>
      </c>
      <c r="O99">
        <v>38</v>
      </c>
      <c r="P99" t="s">
        <v>0</v>
      </c>
      <c r="Q99">
        <v>287.2</v>
      </c>
      <c r="R99" t="s">
        <v>152</v>
      </c>
      <c r="S99">
        <v>1</v>
      </c>
      <c r="T99" t="s">
        <v>153</v>
      </c>
      <c r="U99">
        <v>12</v>
      </c>
      <c r="V99" t="s">
        <v>151</v>
      </c>
      <c r="W99">
        <v>32871</v>
      </c>
      <c r="X99" t="s">
        <v>1</v>
      </c>
      <c r="Y99" t="s">
        <v>180</v>
      </c>
      <c r="Z99" t="s">
        <v>4</v>
      </c>
      <c r="AA99">
        <v>1</v>
      </c>
      <c r="AB99" t="s">
        <v>5</v>
      </c>
      <c r="AC99">
        <v>0</v>
      </c>
    </row>
    <row r="100" spans="1:29" x14ac:dyDescent="0.25">
      <c r="A100" t="s">
        <v>143</v>
      </c>
      <c r="B100" t="s">
        <v>189</v>
      </c>
      <c r="C100">
        <v>1200</v>
      </c>
      <c r="D100" t="s">
        <v>190</v>
      </c>
      <c r="E100">
        <v>1000000</v>
      </c>
      <c r="F100" t="s">
        <v>191</v>
      </c>
      <c r="G100">
        <v>12345</v>
      </c>
      <c r="H100" t="s">
        <v>192</v>
      </c>
      <c r="I100">
        <v>5.0000000000000001E-4</v>
      </c>
      <c r="J100" t="s">
        <v>3</v>
      </c>
      <c r="K100">
        <v>0.6702323</v>
      </c>
      <c r="L100" t="s">
        <v>2</v>
      </c>
      <c r="M100">
        <v>1.160209</v>
      </c>
      <c r="N100" t="s">
        <v>17</v>
      </c>
      <c r="O100">
        <v>43</v>
      </c>
      <c r="P100" t="s">
        <v>0</v>
      </c>
      <c r="Q100">
        <v>1200.9000000000001</v>
      </c>
      <c r="R100" t="s">
        <v>152</v>
      </c>
      <c r="S100">
        <v>7</v>
      </c>
      <c r="T100" t="s">
        <v>153</v>
      </c>
      <c r="U100">
        <v>51</v>
      </c>
      <c r="V100" t="s">
        <v>151</v>
      </c>
      <c r="W100">
        <v>147056</v>
      </c>
      <c r="X100" t="s">
        <v>1</v>
      </c>
      <c r="Y100" t="e" cm="1">
        <f t="array" aca="1" ref="Y100" ca="1">-0.14418950248+(((0.3111903261273*V3)*SIN(V4))*SIN(V5))+(((1.5637606067616*V1)*pow(EXP(v0),0.5))*EXP((-1*V2)))+(((((2.1505181497262*v0)*V1)*EXP((-1*V2)))*SIN(V4))*SIN(V5))</f>
        <v>#VALUE!</v>
      </c>
      <c r="Z100" t="s">
        <v>4</v>
      </c>
      <c r="AA100">
        <v>0.66123089999999995</v>
      </c>
      <c r="AB100" t="s">
        <v>5</v>
      </c>
      <c r="AC100">
        <v>1.1801288000000001</v>
      </c>
    </row>
    <row r="101" spans="1:29" x14ac:dyDescent="0.25">
      <c r="A101" t="s">
        <v>121</v>
      </c>
      <c r="B101" t="s">
        <v>189</v>
      </c>
      <c r="C101">
        <v>1200</v>
      </c>
      <c r="D101" t="s">
        <v>190</v>
      </c>
      <c r="E101">
        <v>1000000</v>
      </c>
      <c r="F101" t="s">
        <v>191</v>
      </c>
      <c r="G101">
        <v>12345</v>
      </c>
      <c r="H101" t="s">
        <v>192</v>
      </c>
      <c r="I101">
        <v>5.0000000000000001E-4</v>
      </c>
      <c r="J101" t="s">
        <v>3</v>
      </c>
      <c r="K101">
        <v>0.99378809999999995</v>
      </c>
      <c r="L101" t="s">
        <v>2</v>
      </c>
      <c r="M101">
        <v>0.3971171</v>
      </c>
      <c r="N101" t="s">
        <v>17</v>
      </c>
      <c r="O101">
        <v>62</v>
      </c>
      <c r="P101" t="s">
        <v>0</v>
      </c>
      <c r="Q101">
        <v>1202</v>
      </c>
      <c r="R101" t="s">
        <v>152</v>
      </c>
      <c r="S101">
        <v>3</v>
      </c>
      <c r="T101" t="s">
        <v>153</v>
      </c>
      <c r="U101">
        <v>36</v>
      </c>
      <c r="V101" t="s">
        <v>151</v>
      </c>
      <c r="W101">
        <v>113639</v>
      </c>
      <c r="X101" t="s">
        <v>1</v>
      </c>
      <c r="Y101" t="s">
        <v>406</v>
      </c>
      <c r="Z101" t="s">
        <v>4</v>
      </c>
      <c r="AA101">
        <v>0.99391620000000003</v>
      </c>
      <c r="AB101" t="s">
        <v>5</v>
      </c>
      <c r="AC101">
        <v>0.39291300000000001</v>
      </c>
    </row>
    <row r="102" spans="1:29" x14ac:dyDescent="0.25">
      <c r="A102" t="s">
        <v>150</v>
      </c>
      <c r="B102" t="s">
        <v>189</v>
      </c>
      <c r="C102">
        <v>1200</v>
      </c>
      <c r="D102" t="s">
        <v>190</v>
      </c>
      <c r="E102">
        <v>1000000</v>
      </c>
      <c r="F102" t="s">
        <v>191</v>
      </c>
      <c r="G102">
        <v>12345</v>
      </c>
      <c r="H102" t="s">
        <v>192</v>
      </c>
      <c r="I102">
        <v>5.0000000000000001E-4</v>
      </c>
      <c r="J102" t="s">
        <v>3</v>
      </c>
      <c r="K102">
        <v>0.98173549999999998</v>
      </c>
      <c r="L102" t="s">
        <v>2</v>
      </c>
      <c r="M102">
        <v>1.6581800000000001E-2</v>
      </c>
      <c r="N102" t="s">
        <v>17</v>
      </c>
      <c r="O102">
        <v>48</v>
      </c>
      <c r="P102" t="s">
        <v>0</v>
      </c>
      <c r="Q102">
        <v>1200.2</v>
      </c>
      <c r="R102" t="s">
        <v>152</v>
      </c>
      <c r="S102">
        <v>5</v>
      </c>
      <c r="T102" t="s">
        <v>153</v>
      </c>
      <c r="U102">
        <v>40</v>
      </c>
      <c r="V102" t="s">
        <v>151</v>
      </c>
      <c r="W102">
        <v>132038</v>
      </c>
      <c r="X102" t="s">
        <v>1</v>
      </c>
      <c r="Y102" t="e" cm="1">
        <f t="array" aca="1" ref="Y102" ca="1">-0.0040604544392+(((((((1.19326208727*v0)*#REF!)*#REF!)*#REF!)*pow(#REF!,-1))*pow(#REF!,-1))*pow(#REF!,-1))+((((((((0.7996875239913*v0)*#REF!)*#REF!)*#REF!)*V1)*pow(#REF!,-1))*pow(#REF!,-1))*pow(#REF!,-1))</f>
        <v>#NAME?</v>
      </c>
      <c r="Z102" t="s">
        <v>4</v>
      </c>
      <c r="AA102">
        <v>0.98163889999999998</v>
      </c>
      <c r="AB102" t="s">
        <v>5</v>
      </c>
      <c r="AC102">
        <v>1.6761499999999999E-2</v>
      </c>
    </row>
    <row r="103" spans="1:29" x14ac:dyDescent="0.25">
      <c r="A103" t="s">
        <v>94</v>
      </c>
      <c r="B103" t="s">
        <v>189</v>
      </c>
      <c r="C103">
        <v>1200</v>
      </c>
      <c r="D103" t="s">
        <v>190</v>
      </c>
      <c r="E103">
        <v>1000000</v>
      </c>
      <c r="F103" t="s">
        <v>191</v>
      </c>
      <c r="G103">
        <v>12345</v>
      </c>
      <c r="H103" t="s">
        <v>192</v>
      </c>
      <c r="I103">
        <v>5.0000000000000001E-4</v>
      </c>
      <c r="J103" t="s">
        <v>3</v>
      </c>
      <c r="K103">
        <v>0.99994989999999995</v>
      </c>
      <c r="L103" t="s">
        <v>2</v>
      </c>
      <c r="M103">
        <v>2.2583599999999999E-2</v>
      </c>
      <c r="N103" t="s">
        <v>17</v>
      </c>
      <c r="O103">
        <v>62</v>
      </c>
      <c r="P103" t="s">
        <v>0</v>
      </c>
      <c r="Q103">
        <v>1201.0999999999999</v>
      </c>
      <c r="R103" t="s">
        <v>152</v>
      </c>
      <c r="S103">
        <v>4</v>
      </c>
      <c r="T103" t="s">
        <v>153</v>
      </c>
      <c r="U103">
        <v>38</v>
      </c>
      <c r="V103" t="s">
        <v>151</v>
      </c>
      <c r="W103">
        <v>104775</v>
      </c>
      <c r="X103" t="s">
        <v>1</v>
      </c>
      <c r="Y103" t="s">
        <v>407</v>
      </c>
      <c r="Z103" t="s">
        <v>4</v>
      </c>
      <c r="AA103">
        <v>0.99995040000000002</v>
      </c>
      <c r="AB103" t="s">
        <v>5</v>
      </c>
      <c r="AC103">
        <v>2.24619E-2</v>
      </c>
    </row>
    <row r="104" spans="1:29" x14ac:dyDescent="0.25">
      <c r="A104" t="s">
        <v>97</v>
      </c>
      <c r="B104" t="s">
        <v>189</v>
      </c>
      <c r="C104">
        <v>1200</v>
      </c>
      <c r="D104" t="s">
        <v>190</v>
      </c>
      <c r="E104">
        <v>1000000</v>
      </c>
      <c r="F104" t="s">
        <v>191</v>
      </c>
      <c r="G104">
        <v>12345</v>
      </c>
      <c r="H104" t="s">
        <v>192</v>
      </c>
      <c r="I104">
        <v>5.0000000000000001E-4</v>
      </c>
      <c r="J104" t="s">
        <v>3</v>
      </c>
      <c r="K104">
        <v>0.99548099999999995</v>
      </c>
      <c r="L104" t="s">
        <v>2</v>
      </c>
      <c r="M104">
        <v>8.4892200000000001E-2</v>
      </c>
      <c r="N104" t="s">
        <v>17</v>
      </c>
      <c r="O104">
        <v>17</v>
      </c>
      <c r="P104" t="s">
        <v>0</v>
      </c>
      <c r="Q104">
        <v>1200.7</v>
      </c>
      <c r="R104" t="s">
        <v>152</v>
      </c>
      <c r="S104">
        <v>16</v>
      </c>
      <c r="T104" t="s">
        <v>153</v>
      </c>
      <c r="U104">
        <v>59</v>
      </c>
      <c r="V104" t="s">
        <v>151</v>
      </c>
      <c r="W104">
        <v>120084</v>
      </c>
      <c r="X104" t="s">
        <v>1</v>
      </c>
      <c r="Y104" t="s">
        <v>323</v>
      </c>
      <c r="Z104" t="s">
        <v>4</v>
      </c>
      <c r="AA104">
        <v>0.99576960000000003</v>
      </c>
      <c r="AB104" t="s">
        <v>5</v>
      </c>
      <c r="AC104">
        <v>8.2008600000000001E-2</v>
      </c>
    </row>
    <row r="105" spans="1:29" x14ac:dyDescent="0.25">
      <c r="A105" t="s">
        <v>136</v>
      </c>
      <c r="B105" t="s">
        <v>189</v>
      </c>
      <c r="C105">
        <v>1200</v>
      </c>
      <c r="D105" t="s">
        <v>190</v>
      </c>
      <c r="E105">
        <v>1000000</v>
      </c>
      <c r="F105" t="s">
        <v>191</v>
      </c>
      <c r="G105">
        <v>12345</v>
      </c>
      <c r="H105" t="s">
        <v>192</v>
      </c>
      <c r="I105">
        <v>5.0000000000000001E-4</v>
      </c>
      <c r="J105" t="s">
        <v>3</v>
      </c>
      <c r="K105">
        <v>0.99983840000000002</v>
      </c>
      <c r="L105" t="s">
        <v>2</v>
      </c>
      <c r="M105">
        <v>88.353629999999995</v>
      </c>
      <c r="N105" t="s">
        <v>17</v>
      </c>
      <c r="O105">
        <v>128</v>
      </c>
      <c r="P105" t="s">
        <v>0</v>
      </c>
      <c r="Q105">
        <v>1200.2</v>
      </c>
      <c r="R105" t="s">
        <v>152</v>
      </c>
      <c r="S105">
        <v>1</v>
      </c>
      <c r="T105" t="s">
        <v>153</v>
      </c>
      <c r="U105">
        <v>28</v>
      </c>
      <c r="V105" t="s">
        <v>151</v>
      </c>
      <c r="W105">
        <v>109732</v>
      </c>
      <c r="X105" t="s">
        <v>1</v>
      </c>
      <c r="Y105" t="s">
        <v>345</v>
      </c>
      <c r="Z105" t="s">
        <v>4</v>
      </c>
      <c r="AA105">
        <v>0.99982380000000004</v>
      </c>
      <c r="AB105" t="s">
        <v>5</v>
      </c>
      <c r="AC105">
        <v>85.284878500000005</v>
      </c>
    </row>
    <row r="106" spans="1:29" x14ac:dyDescent="0.25">
      <c r="A106" t="s">
        <v>107</v>
      </c>
      <c r="B106" t="s">
        <v>189</v>
      </c>
      <c r="C106">
        <v>1200</v>
      </c>
      <c r="D106" t="s">
        <v>190</v>
      </c>
      <c r="E106">
        <v>1000000</v>
      </c>
      <c r="F106" t="s">
        <v>191</v>
      </c>
      <c r="G106">
        <v>12345</v>
      </c>
      <c r="H106" t="s">
        <v>192</v>
      </c>
      <c r="I106">
        <v>5.0000000000000001E-4</v>
      </c>
      <c r="J106" t="s">
        <v>3</v>
      </c>
      <c r="K106">
        <v>1</v>
      </c>
      <c r="L106" t="s">
        <v>2</v>
      </c>
      <c r="M106">
        <v>0</v>
      </c>
      <c r="N106" t="s">
        <v>17</v>
      </c>
      <c r="O106">
        <v>24</v>
      </c>
      <c r="P106" t="s">
        <v>0</v>
      </c>
      <c r="Q106">
        <v>191.8</v>
      </c>
      <c r="R106" t="s">
        <v>152</v>
      </c>
      <c r="S106">
        <v>1</v>
      </c>
      <c r="T106" t="s">
        <v>153</v>
      </c>
      <c r="U106">
        <v>14</v>
      </c>
      <c r="V106" t="s">
        <v>151</v>
      </c>
      <c r="W106">
        <v>20856</v>
      </c>
      <c r="X106" t="s">
        <v>1</v>
      </c>
      <c r="Y106" t="s">
        <v>204</v>
      </c>
      <c r="Z106" t="s">
        <v>4</v>
      </c>
      <c r="AA106">
        <v>1</v>
      </c>
      <c r="AB106" t="s">
        <v>5</v>
      </c>
      <c r="AC106">
        <v>0</v>
      </c>
    </row>
    <row r="107" spans="1:29" x14ac:dyDescent="0.25">
      <c r="A107" t="s">
        <v>118</v>
      </c>
      <c r="B107" t="s">
        <v>189</v>
      </c>
      <c r="C107">
        <v>1200</v>
      </c>
      <c r="D107" t="s">
        <v>190</v>
      </c>
      <c r="E107">
        <v>1000000</v>
      </c>
      <c r="F107" t="s">
        <v>191</v>
      </c>
      <c r="G107">
        <v>12345</v>
      </c>
      <c r="H107" t="s">
        <v>192</v>
      </c>
      <c r="I107">
        <v>5.0000000000000001E-4</v>
      </c>
      <c r="J107" t="s">
        <v>3</v>
      </c>
      <c r="K107">
        <v>0.99958599999999997</v>
      </c>
      <c r="L107" t="s">
        <v>2</v>
      </c>
      <c r="M107">
        <v>2.5097999999999999E-2</v>
      </c>
      <c r="N107" t="s">
        <v>17</v>
      </c>
      <c r="O107">
        <v>22</v>
      </c>
      <c r="P107" t="s">
        <v>0</v>
      </c>
      <c r="Q107">
        <v>1200.3</v>
      </c>
      <c r="R107" t="s">
        <v>152</v>
      </c>
      <c r="S107">
        <v>14</v>
      </c>
      <c r="T107" t="s">
        <v>153</v>
      </c>
      <c r="U107">
        <v>100</v>
      </c>
      <c r="V107" t="s">
        <v>151</v>
      </c>
      <c r="W107">
        <v>149743</v>
      </c>
      <c r="X107" t="s">
        <v>1</v>
      </c>
      <c r="Y107" t="e" cm="1">
        <f t="array" aca="1" ref="Y107" ca="1">-0.1028851705266+(2.9489069275524*pow((v0*#REF!),0.5))+(((-0.0983750083044*#REF!)*pow(#REF!,2))*pow(#REF!,-2))</f>
        <v>#NAME?</v>
      </c>
      <c r="Z107" t="s">
        <v>4</v>
      </c>
      <c r="AA107">
        <v>0.99959350000000002</v>
      </c>
      <c r="AB107" t="s">
        <v>5</v>
      </c>
      <c r="AC107">
        <v>2.4893999999999999E-2</v>
      </c>
    </row>
    <row r="108" spans="1:29" x14ac:dyDescent="0.25">
      <c r="A108" t="s">
        <v>115</v>
      </c>
      <c r="B108" t="s">
        <v>189</v>
      </c>
      <c r="C108">
        <v>1200</v>
      </c>
      <c r="D108" t="s">
        <v>190</v>
      </c>
      <c r="E108">
        <v>1000000</v>
      </c>
      <c r="F108" t="s">
        <v>191</v>
      </c>
      <c r="G108">
        <v>12345</v>
      </c>
      <c r="H108" t="s">
        <v>192</v>
      </c>
      <c r="I108">
        <v>5.0000000000000001E-4</v>
      </c>
      <c r="J108" t="s">
        <v>3</v>
      </c>
      <c r="K108">
        <v>0.99872340000000004</v>
      </c>
      <c r="L108" t="s">
        <v>2</v>
      </c>
      <c r="M108">
        <v>1.0693E-3</v>
      </c>
      <c r="N108" t="s">
        <v>17</v>
      </c>
      <c r="O108">
        <v>20</v>
      </c>
      <c r="P108" t="s">
        <v>0</v>
      </c>
      <c r="Q108">
        <v>1200.5999999999999</v>
      </c>
      <c r="R108" t="s">
        <v>152</v>
      </c>
      <c r="S108">
        <v>4</v>
      </c>
      <c r="T108" t="s">
        <v>153</v>
      </c>
      <c r="U108">
        <v>51</v>
      </c>
      <c r="V108" t="s">
        <v>151</v>
      </c>
      <c r="W108">
        <v>126448</v>
      </c>
      <c r="X108" t="s">
        <v>1</v>
      </c>
      <c r="Y108" t="s">
        <v>408</v>
      </c>
      <c r="Z108" t="s">
        <v>4</v>
      </c>
      <c r="AA108">
        <v>0.998695</v>
      </c>
      <c r="AB108" t="s">
        <v>5</v>
      </c>
      <c r="AC108">
        <v>1.0665E-3</v>
      </c>
    </row>
    <row r="109" spans="1:29" x14ac:dyDescent="0.25">
      <c r="A109" t="s">
        <v>112</v>
      </c>
      <c r="B109" t="s">
        <v>189</v>
      </c>
      <c r="C109">
        <v>1200</v>
      </c>
      <c r="D109" t="s">
        <v>190</v>
      </c>
      <c r="E109">
        <v>1000000</v>
      </c>
      <c r="F109" t="s">
        <v>191</v>
      </c>
      <c r="G109">
        <v>12345</v>
      </c>
      <c r="H109" t="s">
        <v>192</v>
      </c>
      <c r="I109">
        <v>5.0000000000000001E-4</v>
      </c>
      <c r="J109" t="s">
        <v>3</v>
      </c>
      <c r="K109">
        <v>0.99998889999999996</v>
      </c>
      <c r="L109" t="s">
        <v>2</v>
      </c>
      <c r="M109">
        <v>2.3370999999999999E-3</v>
      </c>
      <c r="N109" t="s">
        <v>17</v>
      </c>
      <c r="O109">
        <v>28</v>
      </c>
      <c r="P109" t="s">
        <v>0</v>
      </c>
      <c r="Q109">
        <v>1201.5999999999999</v>
      </c>
      <c r="R109" t="s">
        <v>152</v>
      </c>
      <c r="S109">
        <v>22</v>
      </c>
      <c r="T109" t="s">
        <v>153</v>
      </c>
      <c r="U109">
        <v>74</v>
      </c>
      <c r="V109" t="s">
        <v>151</v>
      </c>
      <c r="W109">
        <v>141036</v>
      </c>
      <c r="X109" t="s">
        <v>1</v>
      </c>
      <c r="Y109" t="s">
        <v>409</v>
      </c>
      <c r="Z109" t="s">
        <v>4</v>
      </c>
      <c r="AA109">
        <v>0.99999280000000002</v>
      </c>
      <c r="AB109" t="s">
        <v>5</v>
      </c>
      <c r="AC109">
        <v>1.8688999999999999E-3</v>
      </c>
    </row>
    <row r="110" spans="1:29" x14ac:dyDescent="0.25">
      <c r="A110" t="s">
        <v>128</v>
      </c>
      <c r="B110" t="s">
        <v>189</v>
      </c>
      <c r="C110">
        <v>1200</v>
      </c>
      <c r="D110" t="s">
        <v>190</v>
      </c>
      <c r="E110">
        <v>1000000</v>
      </c>
      <c r="F110" t="s">
        <v>191</v>
      </c>
      <c r="G110">
        <v>12345</v>
      </c>
      <c r="H110" t="s">
        <v>192</v>
      </c>
      <c r="I110">
        <v>5.0000000000000001E-4</v>
      </c>
      <c r="J110" t="s">
        <v>3</v>
      </c>
      <c r="K110">
        <v>1</v>
      </c>
      <c r="L110" t="s">
        <v>2</v>
      </c>
      <c r="M110">
        <v>0</v>
      </c>
      <c r="N110" t="s">
        <v>17</v>
      </c>
      <c r="O110">
        <v>26</v>
      </c>
      <c r="P110" t="s">
        <v>0</v>
      </c>
      <c r="Q110">
        <v>123.5</v>
      </c>
      <c r="R110" t="s">
        <v>152</v>
      </c>
      <c r="S110">
        <v>1</v>
      </c>
      <c r="T110" t="s">
        <v>153</v>
      </c>
      <c r="U110">
        <v>12</v>
      </c>
      <c r="V110" t="s">
        <v>151</v>
      </c>
      <c r="W110">
        <v>16615</v>
      </c>
      <c r="X110" t="s">
        <v>1</v>
      </c>
      <c r="Y110" t="s">
        <v>308</v>
      </c>
      <c r="Z110" t="s">
        <v>4</v>
      </c>
      <c r="AA110">
        <v>1</v>
      </c>
      <c r="AB110" t="s">
        <v>5</v>
      </c>
      <c r="AC110">
        <v>0</v>
      </c>
    </row>
    <row r="111" spans="1:29" x14ac:dyDescent="0.25">
      <c r="A111" t="s">
        <v>104</v>
      </c>
      <c r="B111" t="s">
        <v>189</v>
      </c>
      <c r="C111">
        <v>1200</v>
      </c>
      <c r="D111" t="s">
        <v>190</v>
      </c>
      <c r="E111">
        <v>1000000</v>
      </c>
      <c r="F111" t="s">
        <v>191</v>
      </c>
      <c r="G111">
        <v>12345</v>
      </c>
      <c r="H111" t="s">
        <v>192</v>
      </c>
      <c r="I111">
        <v>5.0000000000000001E-4</v>
      </c>
      <c r="J111" t="s">
        <v>3</v>
      </c>
      <c r="K111">
        <v>1</v>
      </c>
      <c r="L111" t="s">
        <v>2</v>
      </c>
      <c r="M111">
        <v>5.9999999999999997E-7</v>
      </c>
      <c r="N111" t="s">
        <v>17</v>
      </c>
      <c r="O111">
        <v>25</v>
      </c>
      <c r="P111" t="s">
        <v>0</v>
      </c>
      <c r="Q111">
        <v>387.8</v>
      </c>
      <c r="R111" t="s">
        <v>152</v>
      </c>
      <c r="S111">
        <v>2</v>
      </c>
      <c r="T111" t="s">
        <v>153</v>
      </c>
      <c r="U111">
        <v>21</v>
      </c>
      <c r="V111" t="s">
        <v>151</v>
      </c>
      <c r="W111">
        <v>47640</v>
      </c>
      <c r="X111" t="s">
        <v>1</v>
      </c>
      <c r="Y111" t="e" cm="1">
        <f t="array" aca="1" ref="Y111" ca="1">-0.0000001517696+((((100.000038963966*#REF!)*pow(#REF!,-1))*pow(#REF!,2))*SIN(((0.0031830988618*pow(v0,-1))*pow(#REF!,-1))))</f>
        <v>#REF!</v>
      </c>
      <c r="Z111" t="s">
        <v>4</v>
      </c>
      <c r="AA111">
        <v>1</v>
      </c>
      <c r="AB111" t="s">
        <v>5</v>
      </c>
      <c r="AC111" s="8">
        <v>5.9999999999999997E-7</v>
      </c>
    </row>
    <row r="112" spans="1:29" x14ac:dyDescent="0.25">
      <c r="A112" t="s">
        <v>114</v>
      </c>
      <c r="B112" t="s">
        <v>189</v>
      </c>
      <c r="C112">
        <v>1200</v>
      </c>
      <c r="D112" t="s">
        <v>190</v>
      </c>
      <c r="E112">
        <v>1000000</v>
      </c>
      <c r="F112" t="s">
        <v>191</v>
      </c>
      <c r="G112">
        <v>12345</v>
      </c>
      <c r="H112" t="s">
        <v>192</v>
      </c>
      <c r="I112">
        <v>5.0000000000000001E-4</v>
      </c>
      <c r="J112" t="s">
        <v>3</v>
      </c>
      <c r="K112">
        <v>1</v>
      </c>
      <c r="L112" t="s">
        <v>2</v>
      </c>
      <c r="M112">
        <v>0</v>
      </c>
      <c r="N112" t="s">
        <v>17</v>
      </c>
      <c r="O112">
        <v>16</v>
      </c>
      <c r="P112" t="s">
        <v>0</v>
      </c>
      <c r="Q112">
        <v>23.7</v>
      </c>
      <c r="R112" t="s">
        <v>152</v>
      </c>
      <c r="S112">
        <v>1</v>
      </c>
      <c r="T112" t="s">
        <v>153</v>
      </c>
      <c r="U112">
        <v>5</v>
      </c>
      <c r="V112" t="s">
        <v>151</v>
      </c>
      <c r="W112">
        <v>4088</v>
      </c>
      <c r="X112" t="s">
        <v>1</v>
      </c>
      <c r="Y112" t="s">
        <v>262</v>
      </c>
      <c r="Z112" t="s">
        <v>4</v>
      </c>
      <c r="AA112">
        <v>1</v>
      </c>
      <c r="AB112" t="s">
        <v>5</v>
      </c>
      <c r="AC112">
        <v>0</v>
      </c>
    </row>
    <row r="113" spans="1:29" x14ac:dyDescent="0.25">
      <c r="A113" t="s">
        <v>138</v>
      </c>
      <c r="B113" t="s">
        <v>189</v>
      </c>
      <c r="C113">
        <v>1200</v>
      </c>
      <c r="D113" t="s">
        <v>190</v>
      </c>
      <c r="E113">
        <v>1000000</v>
      </c>
      <c r="F113" t="s">
        <v>191</v>
      </c>
      <c r="G113">
        <v>12345</v>
      </c>
      <c r="H113" t="s">
        <v>192</v>
      </c>
      <c r="I113">
        <v>5.0000000000000001E-4</v>
      </c>
      <c r="J113" t="s">
        <v>3</v>
      </c>
      <c r="K113">
        <v>1</v>
      </c>
      <c r="L113" t="s">
        <v>2</v>
      </c>
      <c r="M113">
        <v>0</v>
      </c>
      <c r="N113" t="s">
        <v>17</v>
      </c>
      <c r="O113">
        <v>18</v>
      </c>
      <c r="P113" t="s">
        <v>0</v>
      </c>
      <c r="Q113">
        <v>34</v>
      </c>
      <c r="R113" t="s">
        <v>152</v>
      </c>
      <c r="S113">
        <v>1</v>
      </c>
      <c r="T113" t="s">
        <v>153</v>
      </c>
      <c r="U113">
        <v>6</v>
      </c>
      <c r="V113" t="s">
        <v>151</v>
      </c>
      <c r="W113">
        <v>4924</v>
      </c>
      <c r="X113" t="s">
        <v>1</v>
      </c>
      <c r="Y113" t="s">
        <v>188</v>
      </c>
      <c r="Z113" t="s">
        <v>4</v>
      </c>
      <c r="AA113">
        <v>1</v>
      </c>
      <c r="AB113" t="s">
        <v>5</v>
      </c>
      <c r="AC113">
        <v>0</v>
      </c>
    </row>
    <row r="114" spans="1:29" x14ac:dyDescent="0.25">
      <c r="A114" t="s">
        <v>122</v>
      </c>
      <c r="B114" t="s">
        <v>189</v>
      </c>
      <c r="C114">
        <v>1200</v>
      </c>
      <c r="D114" t="s">
        <v>190</v>
      </c>
      <c r="E114">
        <v>1000000</v>
      </c>
      <c r="F114" t="s">
        <v>191</v>
      </c>
      <c r="G114">
        <v>12345</v>
      </c>
      <c r="H114" t="s">
        <v>192</v>
      </c>
      <c r="I114">
        <v>5.0000000000000001E-4</v>
      </c>
      <c r="J114" t="s">
        <v>3</v>
      </c>
      <c r="K114">
        <v>1</v>
      </c>
      <c r="L114" t="s">
        <v>2</v>
      </c>
      <c r="M114">
        <v>0</v>
      </c>
      <c r="N114" t="s">
        <v>17</v>
      </c>
      <c r="O114">
        <v>18</v>
      </c>
      <c r="P114" t="s">
        <v>0</v>
      </c>
      <c r="Q114">
        <v>39.799999999999997</v>
      </c>
      <c r="R114" t="s">
        <v>152</v>
      </c>
      <c r="S114">
        <v>1</v>
      </c>
      <c r="T114" t="s">
        <v>153</v>
      </c>
      <c r="U114">
        <v>6</v>
      </c>
      <c r="V114" t="s">
        <v>151</v>
      </c>
      <c r="W114">
        <v>6199</v>
      </c>
      <c r="X114" t="s">
        <v>1</v>
      </c>
      <c r="Y114" t="s">
        <v>171</v>
      </c>
      <c r="Z114" t="s">
        <v>4</v>
      </c>
      <c r="AA114">
        <v>1</v>
      </c>
      <c r="AB114" t="s">
        <v>5</v>
      </c>
      <c r="AC114">
        <v>0</v>
      </c>
    </row>
    <row r="115" spans="1:29" x14ac:dyDescent="0.25">
      <c r="A115" t="s">
        <v>131</v>
      </c>
      <c r="B115" t="s">
        <v>189</v>
      </c>
      <c r="C115">
        <v>1200</v>
      </c>
      <c r="D115" t="s">
        <v>190</v>
      </c>
      <c r="E115">
        <v>1000000</v>
      </c>
      <c r="F115" t="s">
        <v>191</v>
      </c>
      <c r="G115">
        <v>12345</v>
      </c>
      <c r="H115" t="s">
        <v>192</v>
      </c>
      <c r="I115">
        <v>5.0000000000000001E-4</v>
      </c>
      <c r="J115" t="s">
        <v>3</v>
      </c>
      <c r="K115">
        <v>0.31414130000000001</v>
      </c>
      <c r="L115" t="s">
        <v>2</v>
      </c>
      <c r="M115">
        <v>10.874446300000001</v>
      </c>
      <c r="N115" t="s">
        <v>17</v>
      </c>
      <c r="O115">
        <v>110</v>
      </c>
      <c r="P115" t="s">
        <v>0</v>
      </c>
      <c r="Q115">
        <v>1200.5</v>
      </c>
      <c r="R115" t="s">
        <v>152</v>
      </c>
      <c r="S115">
        <v>2</v>
      </c>
      <c r="T115" t="s">
        <v>153</v>
      </c>
      <c r="U115">
        <v>30</v>
      </c>
      <c r="V115" t="s">
        <v>151</v>
      </c>
      <c r="W115">
        <v>108589</v>
      </c>
      <c r="X115" t="s">
        <v>1</v>
      </c>
      <c r="Y115" t="e" cm="1">
        <f t="array" aca="1" ref="Y115" ca="1">-0.3807469678984+(((-3.0641431178544*v0)*COS(#REF!))*LOG((-0.5+#REF!)))+((((1.0501221520968*#REF!)*#REF!)*pow((-1+(0.5*#REF!)),2))*pow(((#REF!*pow(v0,-1))+LOG(#REF!)),-1.6))+((((0.0006656905538*v0)*#REF!)*pow((#REF!*#REF!),3))*pow((#REF!+(pow((#REF!*pow(#REF!,-1)),-100)*pow(LOG(#REF!),-1))),-1.6))+((((0.0196616159968*#REF!)*pow(v0,2))*pow(#REF!,2))*pow((#REF!+LOG(#REF!)),-1.28))+((((-0.0845752935678*v0)*#REF!)*pow(#REF!,3))*pow((#REF!+(pow(#REF!,-100)*pow(LOG(#REF!),-1))),-1.6))</f>
        <v>#NAME?</v>
      </c>
      <c r="Z115" t="s">
        <v>4</v>
      </c>
      <c r="AA115">
        <v>0.68397189999999997</v>
      </c>
      <c r="AB115" t="s">
        <v>5</v>
      </c>
      <c r="AC115">
        <v>7.2803268000000001</v>
      </c>
    </row>
    <row r="116" spans="1:29" x14ac:dyDescent="0.25">
      <c r="A116" t="s">
        <v>146</v>
      </c>
      <c r="B116" t="s">
        <v>189</v>
      </c>
      <c r="C116">
        <v>1200</v>
      </c>
      <c r="D116" t="s">
        <v>190</v>
      </c>
      <c r="E116">
        <v>1000000</v>
      </c>
      <c r="F116" t="s">
        <v>191</v>
      </c>
      <c r="G116">
        <v>12345</v>
      </c>
      <c r="H116" t="s">
        <v>192</v>
      </c>
      <c r="I116">
        <v>5.0000000000000001E-4</v>
      </c>
      <c r="J116" t="s">
        <v>3</v>
      </c>
      <c r="K116">
        <v>0.9920795</v>
      </c>
      <c r="L116" t="s">
        <v>2</v>
      </c>
      <c r="M116">
        <v>4.0363099999999999E-2</v>
      </c>
      <c r="N116" t="s">
        <v>17</v>
      </c>
      <c r="O116">
        <v>55</v>
      </c>
      <c r="P116" t="s">
        <v>0</v>
      </c>
      <c r="Q116">
        <v>1200.2</v>
      </c>
      <c r="R116" t="s">
        <v>152</v>
      </c>
      <c r="S116">
        <v>3</v>
      </c>
      <c r="T116" t="s">
        <v>153</v>
      </c>
      <c r="U116">
        <v>36</v>
      </c>
      <c r="V116" t="s">
        <v>151</v>
      </c>
      <c r="W116">
        <v>134236</v>
      </c>
      <c r="X116" t="s">
        <v>1</v>
      </c>
      <c r="Y116" t="s">
        <v>410</v>
      </c>
      <c r="Z116" t="s">
        <v>4</v>
      </c>
      <c r="AA116">
        <v>0.99241670000000004</v>
      </c>
      <c r="AB116" t="s">
        <v>5</v>
      </c>
      <c r="AC116">
        <v>4.0412799999999999E-2</v>
      </c>
    </row>
    <row r="117" spans="1:29" x14ac:dyDescent="0.25">
      <c r="A117" t="s">
        <v>117</v>
      </c>
      <c r="B117" t="s">
        <v>189</v>
      </c>
      <c r="C117">
        <v>1200</v>
      </c>
      <c r="D117" t="s">
        <v>190</v>
      </c>
      <c r="E117">
        <v>1000000</v>
      </c>
      <c r="F117" t="s">
        <v>191</v>
      </c>
      <c r="G117">
        <v>12345</v>
      </c>
      <c r="H117" t="s">
        <v>192</v>
      </c>
      <c r="I117">
        <v>5.0000000000000001E-4</v>
      </c>
      <c r="J117" t="s">
        <v>3</v>
      </c>
      <c r="K117">
        <v>0.99949180000000004</v>
      </c>
      <c r="L117" t="s">
        <v>2</v>
      </c>
      <c r="M117">
        <v>1.1239300000000001E-2</v>
      </c>
      <c r="N117" t="s">
        <v>17</v>
      </c>
      <c r="O117">
        <v>35</v>
      </c>
      <c r="P117" t="s">
        <v>0</v>
      </c>
      <c r="Q117">
        <v>1201.2</v>
      </c>
      <c r="R117" t="s">
        <v>152</v>
      </c>
      <c r="S117">
        <v>8</v>
      </c>
      <c r="T117" t="s">
        <v>153</v>
      </c>
      <c r="U117">
        <v>70</v>
      </c>
      <c r="V117" t="s">
        <v>151</v>
      </c>
      <c r="W117">
        <v>133077</v>
      </c>
      <c r="X117" t="s">
        <v>1</v>
      </c>
      <c r="Y117" t="e" cm="1">
        <f t="array" aca="1" ref="Y117" ca="1">-3.5911073586528+(1.43212300298*pow(((#REF!*pow(v0,-1))+((-1*#REF!)*pow(v0,-1))),0.5))+(3.558409924319*COS((((0.2867285033823*#REF!)*pow(v0,-0.8))*pow(#REF!,-1))))</f>
        <v>#NAME?</v>
      </c>
      <c r="Z117" t="s">
        <v>4</v>
      </c>
      <c r="AA117">
        <v>0.99952079999999999</v>
      </c>
      <c r="AB117" t="s">
        <v>5</v>
      </c>
      <c r="AC117">
        <v>1.0823899999999999E-2</v>
      </c>
    </row>
    <row r="118" spans="1:29" x14ac:dyDescent="0.25">
      <c r="A118" t="s">
        <v>127</v>
      </c>
      <c r="B118" t="s">
        <v>189</v>
      </c>
      <c r="C118">
        <v>1200</v>
      </c>
      <c r="D118" t="s">
        <v>190</v>
      </c>
      <c r="E118">
        <v>1000000</v>
      </c>
      <c r="F118" t="s">
        <v>191</v>
      </c>
      <c r="G118">
        <v>12345</v>
      </c>
      <c r="H118" t="s">
        <v>192</v>
      </c>
      <c r="I118">
        <v>5.0000000000000001E-4</v>
      </c>
      <c r="J118" t="s">
        <v>3</v>
      </c>
      <c r="K118">
        <v>1</v>
      </c>
      <c r="L118" t="s">
        <v>2</v>
      </c>
      <c r="M118">
        <v>0</v>
      </c>
      <c r="N118" t="s">
        <v>17</v>
      </c>
      <c r="O118">
        <v>24</v>
      </c>
      <c r="P118" t="s">
        <v>0</v>
      </c>
      <c r="Q118">
        <v>105.3</v>
      </c>
      <c r="R118" t="s">
        <v>152</v>
      </c>
      <c r="S118">
        <v>1</v>
      </c>
      <c r="T118" t="s">
        <v>153</v>
      </c>
      <c r="U118">
        <v>10</v>
      </c>
      <c r="V118" t="s">
        <v>151</v>
      </c>
      <c r="W118">
        <v>14480</v>
      </c>
      <c r="X118" t="s">
        <v>1</v>
      </c>
      <c r="Y118" t="s">
        <v>187</v>
      </c>
      <c r="Z118" t="s">
        <v>4</v>
      </c>
      <c r="AA118">
        <v>1</v>
      </c>
      <c r="AB118" t="s">
        <v>5</v>
      </c>
      <c r="AC118">
        <v>0</v>
      </c>
    </row>
    <row r="119" spans="1:29" x14ac:dyDescent="0.25">
      <c r="A119" t="s">
        <v>125</v>
      </c>
      <c r="B119" t="s">
        <v>189</v>
      </c>
      <c r="C119">
        <v>1200</v>
      </c>
      <c r="D119" t="s">
        <v>190</v>
      </c>
      <c r="E119">
        <v>1000000</v>
      </c>
      <c r="F119" t="s">
        <v>191</v>
      </c>
      <c r="G119">
        <v>12345</v>
      </c>
      <c r="H119" t="s">
        <v>192</v>
      </c>
      <c r="I119">
        <v>5.0000000000000001E-4</v>
      </c>
      <c r="J119" t="s">
        <v>3</v>
      </c>
      <c r="K119">
        <v>0.99992389999999998</v>
      </c>
      <c r="L119" t="s">
        <v>2</v>
      </c>
      <c r="M119">
        <v>2.6272199999999999E-2</v>
      </c>
      <c r="N119" t="s">
        <v>17</v>
      </c>
      <c r="O119">
        <v>51</v>
      </c>
      <c r="P119" t="s">
        <v>0</v>
      </c>
      <c r="Q119">
        <v>1200.5999999999999</v>
      </c>
      <c r="R119" t="s">
        <v>152</v>
      </c>
      <c r="S119">
        <v>5</v>
      </c>
      <c r="T119" t="s">
        <v>153</v>
      </c>
      <c r="U119">
        <v>67</v>
      </c>
      <c r="V119" t="s">
        <v>151</v>
      </c>
      <c r="W119">
        <v>159642</v>
      </c>
      <c r="X119" t="s">
        <v>1</v>
      </c>
      <c r="Y119" t="s">
        <v>411</v>
      </c>
      <c r="Z119" t="s">
        <v>4</v>
      </c>
      <c r="AA119">
        <v>0.99992879999999995</v>
      </c>
      <c r="AB119" t="s">
        <v>5</v>
      </c>
      <c r="AC119">
        <v>2.4591499999999999E-2</v>
      </c>
    </row>
    <row r="120" spans="1:29" x14ac:dyDescent="0.25">
      <c r="A120" t="s">
        <v>124</v>
      </c>
      <c r="B120" t="s">
        <v>189</v>
      </c>
      <c r="C120">
        <v>1200</v>
      </c>
      <c r="D120" t="s">
        <v>190</v>
      </c>
      <c r="E120">
        <v>1000000</v>
      </c>
      <c r="F120" t="s">
        <v>191</v>
      </c>
      <c r="G120">
        <v>12345</v>
      </c>
      <c r="H120" t="s">
        <v>192</v>
      </c>
      <c r="I120">
        <v>5.0000000000000001E-4</v>
      </c>
      <c r="J120" t="s">
        <v>3</v>
      </c>
      <c r="K120">
        <v>0.99999919999999998</v>
      </c>
      <c r="L120" t="s">
        <v>2</v>
      </c>
      <c r="M120">
        <v>1.2997399999999999E-2</v>
      </c>
      <c r="N120" t="s">
        <v>17</v>
      </c>
      <c r="O120">
        <v>18</v>
      </c>
      <c r="P120" t="s">
        <v>0</v>
      </c>
      <c r="Q120">
        <v>1202</v>
      </c>
      <c r="R120" t="s">
        <v>152</v>
      </c>
      <c r="S120">
        <v>10</v>
      </c>
      <c r="T120" t="s">
        <v>153</v>
      </c>
      <c r="U120">
        <v>67</v>
      </c>
      <c r="V120" t="s">
        <v>151</v>
      </c>
      <c r="W120">
        <v>138882</v>
      </c>
      <c r="X120" t="s">
        <v>1</v>
      </c>
      <c r="Y120" t="s">
        <v>412</v>
      </c>
      <c r="Z120" t="s">
        <v>4</v>
      </c>
      <c r="AA120">
        <v>0.99999919999999998</v>
      </c>
      <c r="AB120" t="s">
        <v>5</v>
      </c>
      <c r="AC120">
        <v>1.3122399999999999E-2</v>
      </c>
    </row>
    <row r="121" spans="1:29" x14ac:dyDescent="0.25">
      <c r="A121" t="s">
        <v>148</v>
      </c>
      <c r="B121" t="s">
        <v>189</v>
      </c>
      <c r="C121">
        <v>1200</v>
      </c>
      <c r="D121" t="s">
        <v>190</v>
      </c>
      <c r="E121">
        <v>1000000</v>
      </c>
      <c r="F121" t="s">
        <v>191</v>
      </c>
      <c r="G121">
        <v>12345</v>
      </c>
      <c r="H121" t="s">
        <v>192</v>
      </c>
      <c r="I121">
        <v>5.0000000000000001E-4</v>
      </c>
      <c r="J121" t="s">
        <v>3</v>
      </c>
      <c r="K121">
        <v>0.93648450000000005</v>
      </c>
      <c r="L121" t="s">
        <v>2</v>
      </c>
      <c r="M121">
        <v>3.9531784999999999</v>
      </c>
      <c r="N121" t="s">
        <v>17</v>
      </c>
      <c r="O121">
        <v>61</v>
      </c>
      <c r="P121" t="s">
        <v>0</v>
      </c>
      <c r="Q121">
        <v>1200.7</v>
      </c>
      <c r="R121" t="s">
        <v>152</v>
      </c>
      <c r="S121">
        <v>4</v>
      </c>
      <c r="T121" t="s">
        <v>153</v>
      </c>
      <c r="U121">
        <v>58</v>
      </c>
      <c r="V121" t="s">
        <v>151</v>
      </c>
      <c r="W121">
        <v>174013</v>
      </c>
      <c r="X121" t="s">
        <v>1</v>
      </c>
      <c r="Y121" t="s">
        <v>413</v>
      </c>
      <c r="Z121" t="s">
        <v>4</v>
      </c>
      <c r="AA121">
        <v>0.95969300000000002</v>
      </c>
      <c r="AB121" t="s">
        <v>5</v>
      </c>
      <c r="AC121">
        <v>2.5582505000000002</v>
      </c>
    </row>
    <row r="122" spans="1:29" x14ac:dyDescent="0.25">
      <c r="A122" t="s">
        <v>132</v>
      </c>
      <c r="B122" t="s">
        <v>189</v>
      </c>
      <c r="C122">
        <v>1200</v>
      </c>
      <c r="D122" t="s">
        <v>190</v>
      </c>
      <c r="E122">
        <v>1000000</v>
      </c>
      <c r="F122" t="s">
        <v>191</v>
      </c>
      <c r="G122">
        <v>12345</v>
      </c>
      <c r="H122" t="s">
        <v>192</v>
      </c>
      <c r="I122">
        <v>5.0000000000000001E-4</v>
      </c>
      <c r="J122" t="s">
        <v>3</v>
      </c>
      <c r="K122">
        <v>0.95841989999999999</v>
      </c>
      <c r="L122" t="s">
        <v>2</v>
      </c>
      <c r="M122">
        <v>3.1346E-3</v>
      </c>
      <c r="N122" t="s">
        <v>17</v>
      </c>
      <c r="O122">
        <v>37</v>
      </c>
      <c r="P122" t="s">
        <v>0</v>
      </c>
      <c r="Q122">
        <v>1200.5</v>
      </c>
      <c r="R122" t="s">
        <v>152</v>
      </c>
      <c r="S122">
        <v>7</v>
      </c>
      <c r="T122" t="s">
        <v>153</v>
      </c>
      <c r="U122">
        <v>59</v>
      </c>
      <c r="V122" t="s">
        <v>151</v>
      </c>
      <c r="W122">
        <v>142053</v>
      </c>
      <c r="X122" t="s">
        <v>1</v>
      </c>
      <c r="Y122" t="e" cm="1">
        <f t="array" aca="1" ref="Y122" ca="1">-0.0011875626487+(0.000599641042*#REF!)+(((0.0762359623439*v0)*pow(#REF!,-1))*pow(#REF!,-1))+(((((0.1574213212683*v0)*#REF!)*pow(#REF!,-2))*pow((#REF!+#REF!),-1))*COS(#REF!))</f>
        <v>#REF!</v>
      </c>
      <c r="Z122" t="s">
        <v>4</v>
      </c>
      <c r="AA122">
        <v>0.95677559999999995</v>
      </c>
      <c r="AB122" t="s">
        <v>5</v>
      </c>
      <c r="AC122">
        <v>3.1725E-3</v>
      </c>
    </row>
    <row r="123" spans="1:29" x14ac:dyDescent="0.25">
      <c r="A123" t="s">
        <v>135</v>
      </c>
      <c r="B123" t="s">
        <v>189</v>
      </c>
      <c r="C123">
        <v>1200</v>
      </c>
      <c r="D123" t="s">
        <v>190</v>
      </c>
      <c r="E123">
        <v>1000000</v>
      </c>
      <c r="F123" t="s">
        <v>191</v>
      </c>
      <c r="G123">
        <v>12345</v>
      </c>
      <c r="H123" t="s">
        <v>192</v>
      </c>
      <c r="I123">
        <v>5.0000000000000001E-4</v>
      </c>
      <c r="J123" t="s">
        <v>3</v>
      </c>
      <c r="K123">
        <v>1</v>
      </c>
      <c r="L123" t="s">
        <v>2</v>
      </c>
      <c r="M123">
        <v>0</v>
      </c>
      <c r="N123" t="s">
        <v>17</v>
      </c>
      <c r="O123">
        <v>20</v>
      </c>
      <c r="P123" t="s">
        <v>0</v>
      </c>
      <c r="Q123">
        <v>184.9</v>
      </c>
      <c r="R123" t="s">
        <v>152</v>
      </c>
      <c r="S123">
        <v>2</v>
      </c>
      <c r="T123" t="s">
        <v>153</v>
      </c>
      <c r="U123">
        <v>16</v>
      </c>
      <c r="V123" t="s">
        <v>151</v>
      </c>
      <c r="W123">
        <v>26923</v>
      </c>
      <c r="X123" t="s">
        <v>1</v>
      </c>
      <c r="Y123" t="s">
        <v>302</v>
      </c>
      <c r="Z123" t="s">
        <v>4</v>
      </c>
      <c r="AA123">
        <v>1</v>
      </c>
      <c r="AB123" t="s">
        <v>5</v>
      </c>
      <c r="AC123">
        <v>0</v>
      </c>
    </row>
    <row r="124" spans="1:29" x14ac:dyDescent="0.25">
      <c r="A124" t="s">
        <v>145</v>
      </c>
      <c r="B124" t="s">
        <v>189</v>
      </c>
      <c r="C124">
        <v>1200</v>
      </c>
      <c r="D124" t="s">
        <v>190</v>
      </c>
      <c r="E124">
        <v>1000000</v>
      </c>
      <c r="F124" t="s">
        <v>191</v>
      </c>
      <c r="G124">
        <v>12345</v>
      </c>
      <c r="H124" t="s">
        <v>192</v>
      </c>
      <c r="I124">
        <v>5.0000000000000001E-4</v>
      </c>
      <c r="J124" t="s">
        <v>3</v>
      </c>
      <c r="K124">
        <v>1</v>
      </c>
      <c r="L124" t="s">
        <v>2</v>
      </c>
      <c r="M124">
        <v>0</v>
      </c>
      <c r="N124" t="s">
        <v>17</v>
      </c>
      <c r="O124">
        <v>40</v>
      </c>
      <c r="P124" t="s">
        <v>0</v>
      </c>
      <c r="Q124">
        <v>179.8</v>
      </c>
      <c r="R124" t="s">
        <v>152</v>
      </c>
      <c r="S124">
        <v>1</v>
      </c>
      <c r="T124" t="s">
        <v>153</v>
      </c>
      <c r="U124">
        <v>13</v>
      </c>
      <c r="V124" t="s">
        <v>151</v>
      </c>
      <c r="W124">
        <v>23220</v>
      </c>
      <c r="X124" t="s">
        <v>1</v>
      </c>
      <c r="Y124" t="s">
        <v>264</v>
      </c>
      <c r="Z124" t="s">
        <v>4</v>
      </c>
      <c r="AA124">
        <v>1</v>
      </c>
      <c r="AB124" t="s">
        <v>5</v>
      </c>
      <c r="AC124">
        <v>0</v>
      </c>
    </row>
    <row r="125" spans="1:29" x14ac:dyDescent="0.25">
      <c r="A125" t="s">
        <v>141</v>
      </c>
      <c r="B125" t="s">
        <v>189</v>
      </c>
      <c r="C125">
        <v>1200</v>
      </c>
      <c r="D125" t="s">
        <v>190</v>
      </c>
      <c r="E125">
        <v>1000000</v>
      </c>
      <c r="F125" t="s">
        <v>191</v>
      </c>
      <c r="G125">
        <v>12345</v>
      </c>
      <c r="H125" t="s">
        <v>192</v>
      </c>
      <c r="I125">
        <v>5.0000000000000001E-4</v>
      </c>
      <c r="J125" t="s">
        <v>3</v>
      </c>
      <c r="K125">
        <v>0.99410639999999995</v>
      </c>
      <c r="L125" t="s">
        <v>2</v>
      </c>
      <c r="M125">
        <v>1.0996459999999999</v>
      </c>
      <c r="N125" t="s">
        <v>17</v>
      </c>
      <c r="O125">
        <v>81</v>
      </c>
      <c r="P125" t="s">
        <v>0</v>
      </c>
      <c r="Q125">
        <v>1202.4000000000001</v>
      </c>
      <c r="R125" t="s">
        <v>152</v>
      </c>
      <c r="S125">
        <v>1</v>
      </c>
      <c r="T125" t="s">
        <v>153</v>
      </c>
      <c r="U125">
        <v>24</v>
      </c>
      <c r="V125" t="s">
        <v>151</v>
      </c>
      <c r="W125">
        <v>110523</v>
      </c>
      <c r="X125" t="s">
        <v>1</v>
      </c>
      <c r="Y125" t="s">
        <v>414</v>
      </c>
      <c r="Z125" t="s">
        <v>4</v>
      </c>
      <c r="AA125">
        <v>0.99412049999999996</v>
      </c>
      <c r="AB125" t="s">
        <v>5</v>
      </c>
      <c r="AC125">
        <v>1.1053165</v>
      </c>
    </row>
    <row r="126" spans="1:29" x14ac:dyDescent="0.25">
      <c r="A126" t="s">
        <v>137</v>
      </c>
      <c r="B126" t="s">
        <v>189</v>
      </c>
      <c r="C126">
        <v>1200</v>
      </c>
      <c r="D126" t="s">
        <v>190</v>
      </c>
      <c r="E126">
        <v>1000000</v>
      </c>
      <c r="F126" t="s">
        <v>191</v>
      </c>
      <c r="G126">
        <v>12345</v>
      </c>
      <c r="H126" t="s">
        <v>192</v>
      </c>
      <c r="I126">
        <v>5.0000000000000001E-4</v>
      </c>
      <c r="J126" t="s">
        <v>3</v>
      </c>
      <c r="K126">
        <v>0.99961350000000004</v>
      </c>
      <c r="L126" t="s">
        <v>2</v>
      </c>
      <c r="M126">
        <v>9.2402899999999996E-2</v>
      </c>
      <c r="N126" t="s">
        <v>17</v>
      </c>
      <c r="O126">
        <v>93</v>
      </c>
      <c r="P126" t="s">
        <v>0</v>
      </c>
      <c r="Q126">
        <v>1201.9000000000001</v>
      </c>
      <c r="R126" t="s">
        <v>152</v>
      </c>
      <c r="S126">
        <v>3</v>
      </c>
      <c r="T126" t="s">
        <v>153</v>
      </c>
      <c r="U126">
        <v>27</v>
      </c>
      <c r="V126" t="s">
        <v>151</v>
      </c>
      <c r="W126">
        <v>115823</v>
      </c>
      <c r="X126" t="s">
        <v>1</v>
      </c>
      <c r="Y126" t="e" cm="1">
        <f t="array" aca="1" ref="Y126" ca="1">-0.3517327761245+(0.1463950708593*COS((((-2.0230028232896*#REF!)+((2.0230028232896*#REF!)*pow(#REF!,-1)))+((2.0230028232896*#REF!)*pow(#REF!,-1)))))+(1.7699708421201*pow(#REF!,-1))+((((((0.1872090571971*v0)*#REF!)*#REF!)*pow(#REF!,0.5))*LOG(#REF!))*SIN(#REF!))+((((((1.925427011242*v0)*#REF!)*#REF!)*pow(#REF!,2))*pow((#REF!*pow((#REF!+(-1*#REF!)),-1.2)),2))*LOG(#REF!))+((((((-0.0672461320804*v0)*#REF!)*#REF!)*#REF!)*#REF!)*LOG((-0.5+#REF!)))</f>
        <v>#REF!</v>
      </c>
      <c r="Z126" t="s">
        <v>4</v>
      </c>
      <c r="AA126">
        <v>0.99958329999999995</v>
      </c>
      <c r="AB126" t="s">
        <v>5</v>
      </c>
      <c r="AC126">
        <v>9.3951900000000005E-2</v>
      </c>
    </row>
    <row r="127" spans="1:29" x14ac:dyDescent="0.25">
      <c r="A127" t="s">
        <v>134</v>
      </c>
      <c r="B127" t="s">
        <v>189</v>
      </c>
      <c r="C127">
        <v>1200</v>
      </c>
      <c r="D127" t="s">
        <v>190</v>
      </c>
      <c r="E127">
        <v>1000000</v>
      </c>
      <c r="F127" t="s">
        <v>191</v>
      </c>
      <c r="G127">
        <v>12345</v>
      </c>
      <c r="H127" t="s">
        <v>192</v>
      </c>
      <c r="I127">
        <v>5.0000000000000001E-4</v>
      </c>
      <c r="J127" t="s">
        <v>3</v>
      </c>
      <c r="K127">
        <v>0.99975999999999998</v>
      </c>
      <c r="L127" t="s">
        <v>2</v>
      </c>
      <c r="M127">
        <v>7.5440000000000001E-4</v>
      </c>
      <c r="N127" t="s">
        <v>17</v>
      </c>
      <c r="O127">
        <v>34</v>
      </c>
      <c r="P127" t="s">
        <v>0</v>
      </c>
      <c r="Q127">
        <v>1200.5999999999999</v>
      </c>
      <c r="R127" t="s">
        <v>152</v>
      </c>
      <c r="S127">
        <v>9</v>
      </c>
      <c r="T127" t="s">
        <v>153</v>
      </c>
      <c r="U127">
        <v>70</v>
      </c>
      <c r="V127" t="s">
        <v>151</v>
      </c>
      <c r="W127">
        <v>155432</v>
      </c>
      <c r="X127" t="s">
        <v>1</v>
      </c>
      <c r="Y127" t="s">
        <v>415</v>
      </c>
      <c r="Z127" t="s">
        <v>4</v>
      </c>
      <c r="AA127">
        <v>0.99975389999999997</v>
      </c>
      <c r="AB127" t="s">
        <v>5</v>
      </c>
      <c r="AC127">
        <v>7.5339999999999999E-4</v>
      </c>
    </row>
    <row r="128" spans="1:29" x14ac:dyDescent="0.25">
      <c r="A128" t="s">
        <v>142</v>
      </c>
      <c r="B128" t="s">
        <v>189</v>
      </c>
      <c r="C128">
        <v>1200</v>
      </c>
      <c r="D128" t="s">
        <v>190</v>
      </c>
      <c r="E128">
        <v>1000000</v>
      </c>
      <c r="F128" t="s">
        <v>191</v>
      </c>
      <c r="G128">
        <v>12345</v>
      </c>
      <c r="H128" t="s">
        <v>192</v>
      </c>
      <c r="I128">
        <v>5.0000000000000001E-4</v>
      </c>
      <c r="J128" t="s">
        <v>3</v>
      </c>
      <c r="K128">
        <v>0.99926400000000004</v>
      </c>
      <c r="L128" t="s">
        <v>2</v>
      </c>
      <c r="M128">
        <v>1.01137E-2</v>
      </c>
      <c r="N128" t="s">
        <v>17</v>
      </c>
      <c r="O128">
        <v>32</v>
      </c>
      <c r="P128" t="s">
        <v>0</v>
      </c>
      <c r="Q128">
        <v>1200.9000000000001</v>
      </c>
      <c r="R128" t="s">
        <v>152</v>
      </c>
      <c r="S128">
        <v>6</v>
      </c>
      <c r="T128" t="s">
        <v>153</v>
      </c>
      <c r="U128">
        <v>56</v>
      </c>
      <c r="V128" t="s">
        <v>151</v>
      </c>
      <c r="W128">
        <v>139293</v>
      </c>
      <c r="X128" t="s">
        <v>1</v>
      </c>
      <c r="Y128" t="s">
        <v>300</v>
      </c>
      <c r="Z128" t="s">
        <v>4</v>
      </c>
      <c r="AA128">
        <v>0.99928510000000004</v>
      </c>
      <c r="AB128" t="s">
        <v>5</v>
      </c>
      <c r="AC128">
        <v>1.01686E-2</v>
      </c>
    </row>
    <row r="129" spans="1:29" x14ac:dyDescent="0.25">
      <c r="A129" t="s">
        <v>147</v>
      </c>
      <c r="B129" t="s">
        <v>189</v>
      </c>
      <c r="C129">
        <v>1200</v>
      </c>
      <c r="D129" t="s">
        <v>190</v>
      </c>
      <c r="E129">
        <v>1000000</v>
      </c>
      <c r="F129" t="s">
        <v>191</v>
      </c>
      <c r="G129">
        <v>12345</v>
      </c>
      <c r="H129" t="s">
        <v>192</v>
      </c>
      <c r="I129">
        <v>5.0000000000000001E-4</v>
      </c>
      <c r="J129" t="s">
        <v>3</v>
      </c>
      <c r="K129">
        <v>0.99983900000000003</v>
      </c>
      <c r="L129" t="s">
        <v>2</v>
      </c>
      <c r="M129">
        <v>0.15016470000000001</v>
      </c>
      <c r="N129" t="s">
        <v>17</v>
      </c>
      <c r="O129">
        <v>67</v>
      </c>
      <c r="P129" t="s">
        <v>0</v>
      </c>
      <c r="Q129">
        <v>1201</v>
      </c>
      <c r="R129" t="s">
        <v>152</v>
      </c>
      <c r="S129">
        <v>2</v>
      </c>
      <c r="T129" t="s">
        <v>153</v>
      </c>
      <c r="U129">
        <v>30</v>
      </c>
      <c r="V129" t="s">
        <v>151</v>
      </c>
      <c r="W129">
        <v>121163</v>
      </c>
      <c r="X129" t="s">
        <v>1</v>
      </c>
      <c r="Y129" t="s">
        <v>416</v>
      </c>
      <c r="Z129" t="s">
        <v>4</v>
      </c>
      <c r="AA129">
        <v>0.99982579999999999</v>
      </c>
      <c r="AB129" t="s">
        <v>5</v>
      </c>
      <c r="AC129">
        <v>0.1561797</v>
      </c>
    </row>
    <row r="130" spans="1:29" x14ac:dyDescent="0.25">
      <c r="A130" t="s">
        <v>144</v>
      </c>
      <c r="B130" t="s">
        <v>189</v>
      </c>
      <c r="C130">
        <v>1200</v>
      </c>
      <c r="D130" t="s">
        <v>190</v>
      </c>
      <c r="E130">
        <v>1000000</v>
      </c>
      <c r="F130" t="s">
        <v>191</v>
      </c>
      <c r="G130">
        <v>12345</v>
      </c>
      <c r="H130" t="s">
        <v>192</v>
      </c>
      <c r="I130">
        <v>5.0000000000000001E-4</v>
      </c>
      <c r="J130" t="s">
        <v>3</v>
      </c>
      <c r="K130">
        <v>0.93918349999999995</v>
      </c>
      <c r="L130" t="s">
        <v>2</v>
      </c>
      <c r="M130">
        <v>0.1610733</v>
      </c>
      <c r="N130" t="s">
        <v>17</v>
      </c>
      <c r="O130">
        <v>61</v>
      </c>
      <c r="P130" t="s">
        <v>0</v>
      </c>
      <c r="Q130">
        <v>1201.4000000000001</v>
      </c>
      <c r="R130" t="s">
        <v>152</v>
      </c>
      <c r="S130">
        <v>3</v>
      </c>
      <c r="T130" t="s">
        <v>153</v>
      </c>
      <c r="U130">
        <v>34</v>
      </c>
      <c r="V130" t="s">
        <v>151</v>
      </c>
      <c r="W130">
        <v>115714</v>
      </c>
      <c r="X130" t="s">
        <v>1</v>
      </c>
      <c r="Y130" t="s">
        <v>417</v>
      </c>
      <c r="Z130" t="s">
        <v>4</v>
      </c>
      <c r="AA130">
        <v>0.94115280000000001</v>
      </c>
      <c r="AB130" t="s">
        <v>5</v>
      </c>
      <c r="AC130">
        <v>0.15747510000000001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7459-27FD-4CD3-81F6-B9648C8FC5A2}">
  <dimension ref="A1:AE133"/>
  <sheetViews>
    <sheetView topLeftCell="A70" workbookViewId="0">
      <selection activeCell="M102" sqref="M102"/>
    </sheetView>
  </sheetViews>
  <sheetFormatPr defaultRowHeight="15" x14ac:dyDescent="0.25"/>
  <sheetData>
    <row r="1" spans="1:31" x14ac:dyDescent="0.25">
      <c r="A1" t="s">
        <v>23</v>
      </c>
      <c r="B1" t="s">
        <v>189</v>
      </c>
      <c r="C1">
        <v>1200</v>
      </c>
      <c r="D1" t="s">
        <v>190</v>
      </c>
      <c r="E1">
        <v>1000000</v>
      </c>
      <c r="F1" t="s">
        <v>191</v>
      </c>
      <c r="G1">
        <v>12345</v>
      </c>
      <c r="H1" t="s">
        <v>216</v>
      </c>
      <c r="I1">
        <v>1</v>
      </c>
      <c r="J1" t="s">
        <v>192</v>
      </c>
      <c r="K1">
        <v>1E-4</v>
      </c>
      <c r="L1" t="s">
        <v>3</v>
      </c>
      <c r="M1">
        <v>0.8470183</v>
      </c>
      <c r="N1" t="s">
        <v>2</v>
      </c>
      <c r="O1">
        <v>0.2259603</v>
      </c>
      <c r="P1" t="s">
        <v>17</v>
      </c>
      <c r="Q1">
        <v>65</v>
      </c>
      <c r="R1" t="s">
        <v>0</v>
      </c>
      <c r="S1">
        <v>1200.7</v>
      </c>
      <c r="T1" t="s">
        <v>152</v>
      </c>
      <c r="U1">
        <v>7</v>
      </c>
      <c r="V1" t="s">
        <v>153</v>
      </c>
      <c r="W1">
        <v>112</v>
      </c>
      <c r="X1" t="s">
        <v>151</v>
      </c>
      <c r="Y1">
        <v>302155</v>
      </c>
      <c r="Z1" t="s">
        <v>1</v>
      </c>
      <c r="AA1" t="s">
        <v>224</v>
      </c>
      <c r="AB1" t="s">
        <v>4</v>
      </c>
      <c r="AC1">
        <v>0.96603050000000001</v>
      </c>
      <c r="AD1" t="s">
        <v>5</v>
      </c>
      <c r="AE1">
        <v>0.11988409999999999</v>
      </c>
    </row>
    <row r="2" spans="1:31" x14ac:dyDescent="0.25">
      <c r="A2" t="s">
        <v>33</v>
      </c>
      <c r="B2" t="s">
        <v>189</v>
      </c>
      <c r="C2">
        <v>1200</v>
      </c>
      <c r="D2" t="s">
        <v>190</v>
      </c>
      <c r="E2">
        <v>1000000</v>
      </c>
      <c r="F2" t="s">
        <v>191</v>
      </c>
      <c r="G2">
        <v>12345</v>
      </c>
      <c r="H2" t="s">
        <v>216</v>
      </c>
      <c r="I2">
        <v>1</v>
      </c>
      <c r="J2" t="s">
        <v>192</v>
      </c>
      <c r="K2">
        <v>1E-4</v>
      </c>
      <c r="L2" t="s">
        <v>3</v>
      </c>
      <c r="M2">
        <v>1</v>
      </c>
      <c r="N2" t="s">
        <v>2</v>
      </c>
      <c r="O2">
        <v>0</v>
      </c>
      <c r="P2" t="s">
        <v>17</v>
      </c>
      <c r="Q2">
        <v>6</v>
      </c>
      <c r="R2" t="s">
        <v>0</v>
      </c>
      <c r="S2">
        <v>2.8</v>
      </c>
      <c r="T2" t="s">
        <v>152</v>
      </c>
      <c r="U2">
        <v>1</v>
      </c>
      <c r="V2" t="s">
        <v>153</v>
      </c>
      <c r="W2">
        <v>2</v>
      </c>
      <c r="X2" t="s">
        <v>151</v>
      </c>
      <c r="Y2">
        <v>540</v>
      </c>
      <c r="Z2" t="s">
        <v>1</v>
      </c>
      <c r="AA2" t="s">
        <v>159</v>
      </c>
      <c r="AB2" t="s">
        <v>4</v>
      </c>
      <c r="AC2">
        <v>1</v>
      </c>
      <c r="AD2" t="s">
        <v>5</v>
      </c>
      <c r="AE2">
        <v>0</v>
      </c>
    </row>
    <row r="3" spans="1:31" x14ac:dyDescent="0.25">
      <c r="A3" t="s">
        <v>43</v>
      </c>
      <c r="B3" t="s">
        <v>189</v>
      </c>
      <c r="C3">
        <v>1200</v>
      </c>
      <c r="D3" t="s">
        <v>190</v>
      </c>
      <c r="E3">
        <v>1000000</v>
      </c>
      <c r="F3" t="s">
        <v>191</v>
      </c>
      <c r="G3">
        <v>12345</v>
      </c>
      <c r="H3" t="s">
        <v>216</v>
      </c>
      <c r="I3">
        <v>1</v>
      </c>
      <c r="J3" t="s">
        <v>192</v>
      </c>
      <c r="K3">
        <v>1E-4</v>
      </c>
      <c r="L3" t="s">
        <v>3</v>
      </c>
      <c r="M3">
        <v>1</v>
      </c>
      <c r="N3" t="s">
        <v>2</v>
      </c>
      <c r="O3">
        <v>0</v>
      </c>
      <c r="P3" t="s">
        <v>17</v>
      </c>
      <c r="Q3">
        <v>8</v>
      </c>
      <c r="R3" t="s">
        <v>0</v>
      </c>
      <c r="S3">
        <v>5.9</v>
      </c>
      <c r="T3" t="s">
        <v>152</v>
      </c>
      <c r="U3">
        <v>1</v>
      </c>
      <c r="V3" t="s">
        <v>153</v>
      </c>
      <c r="W3">
        <v>3</v>
      </c>
      <c r="X3" t="s">
        <v>151</v>
      </c>
      <c r="Y3">
        <v>1038</v>
      </c>
      <c r="Z3" t="s">
        <v>1</v>
      </c>
      <c r="AA3" t="s">
        <v>172</v>
      </c>
      <c r="AB3" t="s">
        <v>4</v>
      </c>
      <c r="AC3">
        <v>1</v>
      </c>
      <c r="AD3" t="s">
        <v>5</v>
      </c>
      <c r="AE3">
        <v>0</v>
      </c>
    </row>
    <row r="4" spans="1:31" x14ac:dyDescent="0.25">
      <c r="A4" t="s">
        <v>53</v>
      </c>
      <c r="B4" t="s">
        <v>189</v>
      </c>
      <c r="C4">
        <v>1200</v>
      </c>
      <c r="D4" t="s">
        <v>190</v>
      </c>
      <c r="E4">
        <v>1000000</v>
      </c>
      <c r="F4" t="s">
        <v>191</v>
      </c>
      <c r="G4">
        <v>12345</v>
      </c>
      <c r="H4" t="s">
        <v>216</v>
      </c>
      <c r="I4">
        <v>1</v>
      </c>
      <c r="J4" t="s">
        <v>192</v>
      </c>
      <c r="K4">
        <v>1E-4</v>
      </c>
      <c r="L4" t="s">
        <v>3</v>
      </c>
      <c r="M4">
        <v>1</v>
      </c>
      <c r="N4" t="s">
        <v>2</v>
      </c>
      <c r="O4">
        <v>0</v>
      </c>
      <c r="P4" t="s">
        <v>17</v>
      </c>
      <c r="Q4">
        <v>12</v>
      </c>
      <c r="R4" t="s">
        <v>0</v>
      </c>
      <c r="S4">
        <v>15.3</v>
      </c>
      <c r="T4" t="s">
        <v>152</v>
      </c>
      <c r="U4">
        <v>1</v>
      </c>
      <c r="V4" t="s">
        <v>153</v>
      </c>
      <c r="W4">
        <v>4</v>
      </c>
      <c r="X4" t="s">
        <v>151</v>
      </c>
      <c r="Y4">
        <v>2549</v>
      </c>
      <c r="Z4" t="s">
        <v>1</v>
      </c>
      <c r="AA4" t="s">
        <v>226</v>
      </c>
      <c r="AB4" t="s">
        <v>4</v>
      </c>
      <c r="AC4">
        <v>1</v>
      </c>
      <c r="AD4" t="s">
        <v>5</v>
      </c>
      <c r="AE4">
        <v>0</v>
      </c>
    </row>
    <row r="5" spans="1:31" x14ac:dyDescent="0.25">
      <c r="A5" t="s">
        <v>63</v>
      </c>
      <c r="B5" t="s">
        <v>189</v>
      </c>
      <c r="C5">
        <v>1200</v>
      </c>
      <c r="D5" t="s">
        <v>190</v>
      </c>
      <c r="E5">
        <v>1000000</v>
      </c>
      <c r="F5" t="s">
        <v>191</v>
      </c>
      <c r="G5">
        <v>12345</v>
      </c>
      <c r="H5" t="s">
        <v>216</v>
      </c>
      <c r="I5">
        <v>1</v>
      </c>
      <c r="J5" t="s">
        <v>192</v>
      </c>
      <c r="K5">
        <v>1E-4</v>
      </c>
      <c r="L5" t="s">
        <v>3</v>
      </c>
      <c r="M5">
        <v>1</v>
      </c>
      <c r="N5" t="s">
        <v>2</v>
      </c>
      <c r="O5">
        <v>0</v>
      </c>
      <c r="P5" t="s">
        <v>17</v>
      </c>
      <c r="Q5">
        <v>8</v>
      </c>
      <c r="R5" t="s">
        <v>0</v>
      </c>
      <c r="S5">
        <v>6.5</v>
      </c>
      <c r="T5" t="s">
        <v>152</v>
      </c>
      <c r="U5">
        <v>1</v>
      </c>
      <c r="V5" t="s">
        <v>153</v>
      </c>
      <c r="W5">
        <v>3</v>
      </c>
      <c r="X5" t="s">
        <v>151</v>
      </c>
      <c r="Y5">
        <v>1182</v>
      </c>
      <c r="Z5" t="s">
        <v>1</v>
      </c>
      <c r="AA5" t="s">
        <v>206</v>
      </c>
      <c r="AB5" t="s">
        <v>4</v>
      </c>
      <c r="AC5">
        <v>1</v>
      </c>
      <c r="AD5" t="s">
        <v>5</v>
      </c>
      <c r="AE5">
        <v>0</v>
      </c>
    </row>
    <row r="6" spans="1:31" x14ac:dyDescent="0.25">
      <c r="A6" t="s">
        <v>73</v>
      </c>
      <c r="B6" t="s">
        <v>189</v>
      </c>
      <c r="C6">
        <v>1200</v>
      </c>
      <c r="D6" t="s">
        <v>190</v>
      </c>
      <c r="E6">
        <v>1000000</v>
      </c>
      <c r="F6" t="s">
        <v>191</v>
      </c>
      <c r="G6">
        <v>12345</v>
      </c>
      <c r="H6" t="s">
        <v>216</v>
      </c>
      <c r="I6">
        <v>1</v>
      </c>
      <c r="J6" t="s">
        <v>192</v>
      </c>
      <c r="K6">
        <v>1E-4</v>
      </c>
      <c r="L6" t="s">
        <v>3</v>
      </c>
      <c r="M6">
        <v>1</v>
      </c>
      <c r="N6" t="s">
        <v>2</v>
      </c>
      <c r="O6">
        <v>0</v>
      </c>
      <c r="P6" t="s">
        <v>17</v>
      </c>
      <c r="Q6">
        <v>8</v>
      </c>
      <c r="R6" t="s">
        <v>0</v>
      </c>
      <c r="S6">
        <v>6.6</v>
      </c>
      <c r="T6" t="s">
        <v>152</v>
      </c>
      <c r="U6">
        <v>1</v>
      </c>
      <c r="V6" t="s">
        <v>153</v>
      </c>
      <c r="W6">
        <v>3</v>
      </c>
      <c r="X6" t="s">
        <v>151</v>
      </c>
      <c r="Y6">
        <v>1184</v>
      </c>
      <c r="Z6" t="s">
        <v>1</v>
      </c>
      <c r="AA6" t="s">
        <v>207</v>
      </c>
      <c r="AB6" t="s">
        <v>4</v>
      </c>
      <c r="AC6">
        <v>1</v>
      </c>
      <c r="AD6" t="s">
        <v>5</v>
      </c>
      <c r="AE6">
        <v>0</v>
      </c>
    </row>
    <row r="7" spans="1:31" x14ac:dyDescent="0.25">
      <c r="A7" t="s">
        <v>83</v>
      </c>
      <c r="B7" t="s">
        <v>189</v>
      </c>
      <c r="C7">
        <v>1200</v>
      </c>
      <c r="D7" t="s">
        <v>190</v>
      </c>
      <c r="E7">
        <v>1000000</v>
      </c>
      <c r="F7" t="s">
        <v>191</v>
      </c>
      <c r="G7">
        <v>12345</v>
      </c>
      <c r="H7" t="s">
        <v>216</v>
      </c>
      <c r="I7">
        <v>1</v>
      </c>
      <c r="J7" t="s">
        <v>192</v>
      </c>
      <c r="K7">
        <v>1E-4</v>
      </c>
      <c r="L7" t="s">
        <v>3</v>
      </c>
      <c r="M7">
        <v>1</v>
      </c>
      <c r="N7" t="s">
        <v>2</v>
      </c>
      <c r="O7">
        <v>0</v>
      </c>
      <c r="P7" t="s">
        <v>17</v>
      </c>
      <c r="Q7">
        <v>12</v>
      </c>
      <c r="R7" t="s">
        <v>0</v>
      </c>
      <c r="S7">
        <v>14.8</v>
      </c>
      <c r="T7" t="s">
        <v>152</v>
      </c>
      <c r="U7">
        <v>1</v>
      </c>
      <c r="V7" t="s">
        <v>153</v>
      </c>
      <c r="W7">
        <v>4</v>
      </c>
      <c r="X7" t="s">
        <v>151</v>
      </c>
      <c r="Y7">
        <v>2553</v>
      </c>
      <c r="Z7" t="s">
        <v>1</v>
      </c>
      <c r="AA7" t="s">
        <v>163</v>
      </c>
      <c r="AB7" t="s">
        <v>4</v>
      </c>
      <c r="AC7">
        <v>1</v>
      </c>
      <c r="AD7" t="s">
        <v>5</v>
      </c>
      <c r="AE7">
        <v>0</v>
      </c>
    </row>
    <row r="8" spans="1:31" x14ac:dyDescent="0.25">
      <c r="A8" t="s">
        <v>19</v>
      </c>
      <c r="B8" t="s">
        <v>189</v>
      </c>
      <c r="C8">
        <v>1200</v>
      </c>
      <c r="D8" t="s">
        <v>190</v>
      </c>
      <c r="E8">
        <v>1000000</v>
      </c>
      <c r="F8" t="s">
        <v>191</v>
      </c>
      <c r="G8">
        <v>12345</v>
      </c>
      <c r="H8" t="s">
        <v>216</v>
      </c>
      <c r="I8">
        <v>1</v>
      </c>
      <c r="J8" t="s">
        <v>192</v>
      </c>
      <c r="K8">
        <v>1E-4</v>
      </c>
      <c r="L8" t="s">
        <v>3</v>
      </c>
      <c r="M8">
        <v>1</v>
      </c>
      <c r="N8" t="s">
        <v>2</v>
      </c>
      <c r="O8">
        <v>0</v>
      </c>
      <c r="P8" t="s">
        <v>17</v>
      </c>
      <c r="Q8">
        <v>21</v>
      </c>
      <c r="R8" t="s">
        <v>0</v>
      </c>
      <c r="S8">
        <v>50.1</v>
      </c>
      <c r="T8" t="s">
        <v>152</v>
      </c>
      <c r="U8">
        <v>5</v>
      </c>
      <c r="V8" t="s">
        <v>153</v>
      </c>
      <c r="W8">
        <v>30</v>
      </c>
      <c r="X8" t="s">
        <v>151</v>
      </c>
      <c r="Y8">
        <v>26781</v>
      </c>
      <c r="Z8" t="s">
        <v>1</v>
      </c>
      <c r="AA8" t="s">
        <v>218</v>
      </c>
      <c r="AB8" t="s">
        <v>4</v>
      </c>
      <c r="AC8">
        <v>1</v>
      </c>
      <c r="AD8" t="s">
        <v>5</v>
      </c>
      <c r="AE8">
        <v>0</v>
      </c>
    </row>
    <row r="9" spans="1:31" x14ac:dyDescent="0.25">
      <c r="A9" t="s">
        <v>29</v>
      </c>
      <c r="B9" t="s">
        <v>189</v>
      </c>
      <c r="C9">
        <v>1200</v>
      </c>
      <c r="D9" t="s">
        <v>190</v>
      </c>
      <c r="E9">
        <v>1000000</v>
      </c>
      <c r="F9" t="s">
        <v>191</v>
      </c>
      <c r="G9">
        <v>12345</v>
      </c>
      <c r="H9" t="s">
        <v>216</v>
      </c>
      <c r="I9">
        <v>1</v>
      </c>
      <c r="J9" t="s">
        <v>192</v>
      </c>
      <c r="K9">
        <v>1E-4</v>
      </c>
      <c r="L9" t="s">
        <v>3</v>
      </c>
      <c r="M9">
        <v>1</v>
      </c>
      <c r="N9" t="s">
        <v>2</v>
      </c>
      <c r="O9">
        <v>0</v>
      </c>
      <c r="P9" t="s">
        <v>17</v>
      </c>
      <c r="Q9">
        <v>20</v>
      </c>
      <c r="R9" t="s">
        <v>0</v>
      </c>
      <c r="S9">
        <v>103.8</v>
      </c>
      <c r="T9" t="s">
        <v>152</v>
      </c>
      <c r="U9">
        <v>3</v>
      </c>
      <c r="V9" t="s">
        <v>153</v>
      </c>
      <c r="W9">
        <v>22</v>
      </c>
      <c r="X9" t="s">
        <v>151</v>
      </c>
      <c r="Y9">
        <v>35125</v>
      </c>
      <c r="Z9" t="s">
        <v>1</v>
      </c>
      <c r="AA9" t="s">
        <v>219</v>
      </c>
      <c r="AB9" t="s">
        <v>4</v>
      </c>
      <c r="AC9">
        <v>1</v>
      </c>
      <c r="AD9" t="s">
        <v>5</v>
      </c>
      <c r="AE9">
        <v>0</v>
      </c>
    </row>
    <row r="10" spans="1:31" x14ac:dyDescent="0.25">
      <c r="A10" t="s">
        <v>39</v>
      </c>
      <c r="B10" t="s">
        <v>189</v>
      </c>
      <c r="C10">
        <v>1200</v>
      </c>
      <c r="D10" t="s">
        <v>190</v>
      </c>
      <c r="E10">
        <v>1000000</v>
      </c>
      <c r="F10" t="s">
        <v>191</v>
      </c>
      <c r="G10">
        <v>12345</v>
      </c>
      <c r="H10" t="s">
        <v>216</v>
      </c>
      <c r="I10">
        <v>1</v>
      </c>
      <c r="J10" t="s">
        <v>192</v>
      </c>
      <c r="K10">
        <v>1E-4</v>
      </c>
      <c r="L10" t="s">
        <v>3</v>
      </c>
      <c r="M10">
        <v>1</v>
      </c>
      <c r="N10" t="s">
        <v>2</v>
      </c>
      <c r="O10">
        <v>0</v>
      </c>
      <c r="P10" t="s">
        <v>17</v>
      </c>
      <c r="Q10">
        <v>6</v>
      </c>
      <c r="R10" t="s">
        <v>0</v>
      </c>
      <c r="S10">
        <v>2.6</v>
      </c>
      <c r="T10" t="s">
        <v>152</v>
      </c>
      <c r="U10">
        <v>1</v>
      </c>
      <c r="V10" t="s">
        <v>153</v>
      </c>
      <c r="W10">
        <v>2</v>
      </c>
      <c r="X10" t="s">
        <v>151</v>
      </c>
      <c r="Y10">
        <v>536</v>
      </c>
      <c r="Z10" t="s">
        <v>1</v>
      </c>
      <c r="AA10" t="s">
        <v>158</v>
      </c>
      <c r="AB10" t="s">
        <v>4</v>
      </c>
      <c r="AC10">
        <v>1</v>
      </c>
      <c r="AD10" t="s">
        <v>5</v>
      </c>
      <c r="AE10">
        <v>0</v>
      </c>
    </row>
    <row r="11" spans="1:31" x14ac:dyDescent="0.25">
      <c r="A11" t="s">
        <v>93</v>
      </c>
      <c r="B11" t="s">
        <v>189</v>
      </c>
      <c r="C11">
        <v>1200</v>
      </c>
      <c r="D11" t="s">
        <v>190</v>
      </c>
      <c r="E11">
        <v>1000000</v>
      </c>
      <c r="F11" t="s">
        <v>191</v>
      </c>
      <c r="G11">
        <v>12345</v>
      </c>
      <c r="H11" t="s">
        <v>216</v>
      </c>
      <c r="I11">
        <v>1</v>
      </c>
      <c r="J11" t="s">
        <v>192</v>
      </c>
      <c r="K11">
        <v>1E-4</v>
      </c>
      <c r="L11" t="s">
        <v>3</v>
      </c>
      <c r="M11">
        <v>0.99997930000000002</v>
      </c>
      <c r="N11" t="s">
        <v>2</v>
      </c>
      <c r="O11">
        <v>7.2998999999999998E-3</v>
      </c>
      <c r="P11" t="s">
        <v>17</v>
      </c>
      <c r="Q11">
        <v>46</v>
      </c>
      <c r="R11" t="s">
        <v>0</v>
      </c>
      <c r="S11">
        <v>1201.0999999999999</v>
      </c>
      <c r="T11" t="s">
        <v>152</v>
      </c>
      <c r="U11">
        <v>7</v>
      </c>
      <c r="V11" t="s">
        <v>153</v>
      </c>
      <c r="W11">
        <v>51</v>
      </c>
      <c r="X11" t="s">
        <v>151</v>
      </c>
      <c r="Y11">
        <v>126237</v>
      </c>
      <c r="Z11" t="s">
        <v>1</v>
      </c>
      <c r="AA11" t="s">
        <v>238</v>
      </c>
      <c r="AB11" t="s">
        <v>4</v>
      </c>
      <c r="AC11">
        <v>0.9999806</v>
      </c>
      <c r="AD11" t="s">
        <v>5</v>
      </c>
      <c r="AE11">
        <v>7.0645999999999999E-3</v>
      </c>
    </row>
    <row r="12" spans="1:31" x14ac:dyDescent="0.25">
      <c r="A12" t="s">
        <v>49</v>
      </c>
      <c r="B12" t="s">
        <v>189</v>
      </c>
      <c r="C12">
        <v>1200</v>
      </c>
      <c r="D12" t="s">
        <v>190</v>
      </c>
      <c r="E12">
        <v>1000000</v>
      </c>
      <c r="F12" t="s">
        <v>191</v>
      </c>
      <c r="G12">
        <v>12345</v>
      </c>
      <c r="H12" t="s">
        <v>216</v>
      </c>
      <c r="I12">
        <v>1</v>
      </c>
      <c r="J12" t="s">
        <v>192</v>
      </c>
      <c r="K12">
        <v>1E-4</v>
      </c>
      <c r="L12" t="s">
        <v>3</v>
      </c>
      <c r="M12">
        <v>0.99999939999999998</v>
      </c>
      <c r="N12" t="s">
        <v>2</v>
      </c>
      <c r="O12">
        <v>6.5510000000000004E-4</v>
      </c>
      <c r="P12" t="s">
        <v>17</v>
      </c>
      <c r="Q12">
        <v>28</v>
      </c>
      <c r="R12" t="s">
        <v>0</v>
      </c>
      <c r="S12">
        <v>1201</v>
      </c>
      <c r="T12" t="s">
        <v>152</v>
      </c>
      <c r="U12">
        <v>16</v>
      </c>
      <c r="V12" t="s">
        <v>153</v>
      </c>
      <c r="W12">
        <v>111</v>
      </c>
      <c r="X12" t="s">
        <v>151</v>
      </c>
      <c r="Y12">
        <v>146952</v>
      </c>
      <c r="Z12" t="s">
        <v>1</v>
      </c>
      <c r="AA12" t="s">
        <v>228</v>
      </c>
      <c r="AB12" t="s">
        <v>4</v>
      </c>
      <c r="AC12">
        <v>0.99999930000000004</v>
      </c>
      <c r="AD12" t="s">
        <v>5</v>
      </c>
      <c r="AE12">
        <v>7.2440000000000004E-4</v>
      </c>
    </row>
    <row r="13" spans="1:31" x14ac:dyDescent="0.25">
      <c r="A13" t="s">
        <v>59</v>
      </c>
      <c r="B13" t="s">
        <v>189</v>
      </c>
      <c r="C13">
        <v>1200</v>
      </c>
      <c r="D13" t="s">
        <v>190</v>
      </c>
      <c r="E13">
        <v>1000000</v>
      </c>
      <c r="F13" t="s">
        <v>191</v>
      </c>
      <c r="G13">
        <v>12345</v>
      </c>
      <c r="H13" t="s">
        <v>216</v>
      </c>
      <c r="I13">
        <v>1</v>
      </c>
      <c r="J13" t="s">
        <v>192</v>
      </c>
      <c r="K13">
        <v>1E-4</v>
      </c>
      <c r="L13" t="s">
        <v>3</v>
      </c>
      <c r="M13">
        <v>1</v>
      </c>
      <c r="N13" t="s">
        <v>2</v>
      </c>
      <c r="O13">
        <v>0</v>
      </c>
      <c r="P13" t="s">
        <v>17</v>
      </c>
      <c r="Q13">
        <v>12</v>
      </c>
      <c r="R13" t="s">
        <v>0</v>
      </c>
      <c r="S13">
        <v>8.9</v>
      </c>
      <c r="T13" t="s">
        <v>152</v>
      </c>
      <c r="U13">
        <v>1</v>
      </c>
      <c r="V13" t="s">
        <v>153</v>
      </c>
      <c r="W13">
        <v>3</v>
      </c>
      <c r="X13" t="s">
        <v>151</v>
      </c>
      <c r="Y13">
        <v>1730</v>
      </c>
      <c r="Z13" t="s">
        <v>1</v>
      </c>
      <c r="AA13" t="s">
        <v>160</v>
      </c>
      <c r="AB13" t="s">
        <v>4</v>
      </c>
      <c r="AC13">
        <v>1</v>
      </c>
      <c r="AD13" t="s">
        <v>5</v>
      </c>
      <c r="AE13">
        <v>0</v>
      </c>
    </row>
    <row r="14" spans="1:31" x14ac:dyDescent="0.25">
      <c r="A14" t="s">
        <v>69</v>
      </c>
      <c r="B14" t="s">
        <v>189</v>
      </c>
      <c r="C14">
        <v>1200</v>
      </c>
      <c r="D14" t="s">
        <v>190</v>
      </c>
      <c r="E14">
        <v>1000000</v>
      </c>
      <c r="F14" t="s">
        <v>191</v>
      </c>
      <c r="G14">
        <v>12345</v>
      </c>
      <c r="H14" t="s">
        <v>216</v>
      </c>
      <c r="I14">
        <v>1</v>
      </c>
      <c r="J14" t="s">
        <v>192</v>
      </c>
      <c r="K14">
        <v>1E-4</v>
      </c>
      <c r="L14" t="s">
        <v>3</v>
      </c>
      <c r="M14">
        <v>1</v>
      </c>
      <c r="N14" t="s">
        <v>2</v>
      </c>
      <c r="O14">
        <v>0</v>
      </c>
      <c r="P14" t="s">
        <v>17</v>
      </c>
      <c r="Q14">
        <v>9</v>
      </c>
      <c r="R14" t="s">
        <v>0</v>
      </c>
      <c r="S14">
        <v>8.1</v>
      </c>
      <c r="T14" t="s">
        <v>152</v>
      </c>
      <c r="U14">
        <v>1</v>
      </c>
      <c r="V14" t="s">
        <v>153</v>
      </c>
      <c r="W14">
        <v>4</v>
      </c>
      <c r="X14" t="s">
        <v>151</v>
      </c>
      <c r="Y14">
        <v>1540</v>
      </c>
      <c r="Z14" t="s">
        <v>1</v>
      </c>
      <c r="AA14" t="s">
        <v>178</v>
      </c>
      <c r="AB14" t="s">
        <v>4</v>
      </c>
      <c r="AC14">
        <v>1</v>
      </c>
      <c r="AD14" t="s">
        <v>5</v>
      </c>
      <c r="AE14">
        <v>0</v>
      </c>
    </row>
    <row r="15" spans="1:31" x14ac:dyDescent="0.25">
      <c r="A15" t="s">
        <v>79</v>
      </c>
      <c r="B15" t="s">
        <v>189</v>
      </c>
      <c r="C15">
        <v>1200</v>
      </c>
      <c r="D15" t="s">
        <v>190</v>
      </c>
      <c r="E15">
        <v>1000000</v>
      </c>
      <c r="F15" t="s">
        <v>191</v>
      </c>
      <c r="G15">
        <v>12345</v>
      </c>
      <c r="H15" t="s">
        <v>216</v>
      </c>
      <c r="I15">
        <v>1</v>
      </c>
      <c r="J15" t="s">
        <v>192</v>
      </c>
      <c r="K15">
        <v>1E-4</v>
      </c>
      <c r="L15" t="s">
        <v>3</v>
      </c>
      <c r="M15">
        <v>1</v>
      </c>
      <c r="N15" t="s">
        <v>2</v>
      </c>
      <c r="O15">
        <v>0</v>
      </c>
      <c r="P15" t="s">
        <v>17</v>
      </c>
      <c r="Q15">
        <v>10</v>
      </c>
      <c r="R15" t="s">
        <v>0</v>
      </c>
      <c r="S15">
        <v>34.200000000000003</v>
      </c>
      <c r="T15" t="s">
        <v>152</v>
      </c>
      <c r="U15">
        <v>1</v>
      </c>
      <c r="V15" t="s">
        <v>153</v>
      </c>
      <c r="W15">
        <v>7</v>
      </c>
      <c r="X15" t="s">
        <v>151</v>
      </c>
      <c r="Y15">
        <v>5268</v>
      </c>
      <c r="Z15" t="s">
        <v>1</v>
      </c>
      <c r="AA15" t="s">
        <v>229</v>
      </c>
      <c r="AB15" t="s">
        <v>4</v>
      </c>
      <c r="AC15">
        <v>1</v>
      </c>
      <c r="AD15" t="s">
        <v>5</v>
      </c>
      <c r="AE15">
        <v>0</v>
      </c>
    </row>
    <row r="16" spans="1:31" x14ac:dyDescent="0.25">
      <c r="A16" t="s">
        <v>20</v>
      </c>
      <c r="B16" t="s">
        <v>189</v>
      </c>
      <c r="C16">
        <v>1200</v>
      </c>
      <c r="D16" t="s">
        <v>190</v>
      </c>
      <c r="E16">
        <v>1000000</v>
      </c>
      <c r="F16" t="s">
        <v>191</v>
      </c>
      <c r="G16">
        <v>12345</v>
      </c>
      <c r="H16" t="s">
        <v>216</v>
      </c>
      <c r="I16">
        <v>1</v>
      </c>
      <c r="J16" t="s">
        <v>192</v>
      </c>
      <c r="K16">
        <v>1E-4</v>
      </c>
      <c r="L16" t="s">
        <v>3</v>
      </c>
      <c r="M16">
        <v>1</v>
      </c>
      <c r="N16" t="s">
        <v>2</v>
      </c>
      <c r="O16">
        <v>0</v>
      </c>
      <c r="P16" t="s">
        <v>17</v>
      </c>
      <c r="Q16">
        <v>15</v>
      </c>
      <c r="R16" t="s">
        <v>0</v>
      </c>
      <c r="S16">
        <v>430.9</v>
      </c>
      <c r="T16" t="s">
        <v>152</v>
      </c>
      <c r="U16">
        <v>2</v>
      </c>
      <c r="V16" t="s">
        <v>153</v>
      </c>
      <c r="W16">
        <v>31</v>
      </c>
      <c r="X16" t="s">
        <v>151</v>
      </c>
      <c r="Y16">
        <v>96831</v>
      </c>
      <c r="Z16" t="s">
        <v>1</v>
      </c>
      <c r="AA16" t="s">
        <v>182</v>
      </c>
      <c r="AB16" t="s">
        <v>4</v>
      </c>
      <c r="AC16">
        <v>1</v>
      </c>
      <c r="AD16" t="s">
        <v>5</v>
      </c>
      <c r="AE16">
        <v>0</v>
      </c>
    </row>
    <row r="17" spans="1:31" x14ac:dyDescent="0.25">
      <c r="A17" t="s">
        <v>25</v>
      </c>
      <c r="B17" t="s">
        <v>189</v>
      </c>
      <c r="C17">
        <v>1200</v>
      </c>
      <c r="D17" t="s">
        <v>190</v>
      </c>
      <c r="E17">
        <v>1000000</v>
      </c>
      <c r="F17" t="s">
        <v>191</v>
      </c>
      <c r="G17">
        <v>12345</v>
      </c>
      <c r="H17" t="s">
        <v>216</v>
      </c>
      <c r="I17">
        <v>1</v>
      </c>
      <c r="J17" t="s">
        <v>192</v>
      </c>
      <c r="K17">
        <v>1E-4</v>
      </c>
      <c r="L17" t="s">
        <v>3</v>
      </c>
      <c r="M17">
        <v>1</v>
      </c>
      <c r="N17" t="s">
        <v>2</v>
      </c>
      <c r="O17">
        <v>0</v>
      </c>
      <c r="P17" t="s">
        <v>17</v>
      </c>
      <c r="Q17">
        <v>13</v>
      </c>
      <c r="R17" t="s">
        <v>0</v>
      </c>
      <c r="S17">
        <v>9</v>
      </c>
      <c r="T17" t="s">
        <v>152</v>
      </c>
      <c r="U17">
        <v>1</v>
      </c>
      <c r="V17" t="s">
        <v>153</v>
      </c>
      <c r="W17">
        <v>8</v>
      </c>
      <c r="X17" t="s">
        <v>151</v>
      </c>
      <c r="Y17">
        <v>4960</v>
      </c>
      <c r="Z17" t="s">
        <v>1</v>
      </c>
      <c r="AA17" t="s">
        <v>217</v>
      </c>
      <c r="AB17" t="s">
        <v>4</v>
      </c>
      <c r="AC17">
        <v>1</v>
      </c>
      <c r="AD17" t="s">
        <v>5</v>
      </c>
      <c r="AE17">
        <v>0</v>
      </c>
    </row>
    <row r="18" spans="1:31" x14ac:dyDescent="0.25">
      <c r="A18" t="s">
        <v>35</v>
      </c>
      <c r="B18" t="s">
        <v>189</v>
      </c>
      <c r="C18">
        <v>1200</v>
      </c>
      <c r="D18" t="s">
        <v>190</v>
      </c>
      <c r="E18">
        <v>1000000</v>
      </c>
      <c r="F18" t="s">
        <v>191</v>
      </c>
      <c r="G18">
        <v>12345</v>
      </c>
      <c r="H18" t="s">
        <v>216</v>
      </c>
      <c r="I18">
        <v>1</v>
      </c>
      <c r="J18" t="s">
        <v>192</v>
      </c>
      <c r="K18">
        <v>1E-4</v>
      </c>
      <c r="L18" t="s">
        <v>3</v>
      </c>
      <c r="M18">
        <v>1</v>
      </c>
      <c r="N18" t="s">
        <v>2</v>
      </c>
      <c r="O18">
        <v>0</v>
      </c>
      <c r="P18" t="s">
        <v>17</v>
      </c>
      <c r="Q18">
        <v>8</v>
      </c>
      <c r="R18" t="s">
        <v>0</v>
      </c>
      <c r="S18">
        <v>3.5</v>
      </c>
      <c r="T18" t="s">
        <v>152</v>
      </c>
      <c r="U18">
        <v>1</v>
      </c>
      <c r="V18" t="s">
        <v>153</v>
      </c>
      <c r="W18">
        <v>2</v>
      </c>
      <c r="X18" t="s">
        <v>151</v>
      </c>
      <c r="Y18">
        <v>730</v>
      </c>
      <c r="Z18" t="s">
        <v>1</v>
      </c>
      <c r="AA18" t="s">
        <v>155</v>
      </c>
      <c r="AB18" t="s">
        <v>4</v>
      </c>
      <c r="AC18">
        <v>1</v>
      </c>
      <c r="AD18" t="s">
        <v>5</v>
      </c>
      <c r="AE18">
        <v>0</v>
      </c>
    </row>
    <row r="19" spans="1:31" x14ac:dyDescent="0.25">
      <c r="A19" t="s">
        <v>30</v>
      </c>
      <c r="B19" t="s">
        <v>189</v>
      </c>
      <c r="C19">
        <v>1200</v>
      </c>
      <c r="D19" t="s">
        <v>190</v>
      </c>
      <c r="E19">
        <v>1000000</v>
      </c>
      <c r="F19" t="s">
        <v>191</v>
      </c>
      <c r="G19">
        <v>12345</v>
      </c>
      <c r="H19" t="s">
        <v>216</v>
      </c>
      <c r="I19">
        <v>1</v>
      </c>
      <c r="J19" t="s">
        <v>192</v>
      </c>
      <c r="K19">
        <v>1E-4</v>
      </c>
      <c r="L19" t="s">
        <v>3</v>
      </c>
      <c r="M19">
        <v>1</v>
      </c>
      <c r="N19" t="s">
        <v>2</v>
      </c>
      <c r="O19">
        <v>0</v>
      </c>
      <c r="P19" t="s">
        <v>17</v>
      </c>
      <c r="Q19">
        <v>14</v>
      </c>
      <c r="R19" t="s">
        <v>0</v>
      </c>
      <c r="S19">
        <v>188.3</v>
      </c>
      <c r="T19" t="s">
        <v>152</v>
      </c>
      <c r="U19">
        <v>12</v>
      </c>
      <c r="V19" t="s">
        <v>153</v>
      </c>
      <c r="W19">
        <v>47</v>
      </c>
      <c r="X19" t="s">
        <v>151</v>
      </c>
      <c r="Y19">
        <v>46592</v>
      </c>
      <c r="Z19" t="s">
        <v>1</v>
      </c>
      <c r="AA19" t="s">
        <v>220</v>
      </c>
      <c r="AB19" t="s">
        <v>4</v>
      </c>
      <c r="AC19">
        <v>1</v>
      </c>
      <c r="AD19" t="s">
        <v>5</v>
      </c>
      <c r="AE19">
        <v>0</v>
      </c>
    </row>
    <row r="20" spans="1:31" x14ac:dyDescent="0.25">
      <c r="A20" t="s">
        <v>40</v>
      </c>
      <c r="B20" t="s">
        <v>189</v>
      </c>
      <c r="C20">
        <v>1200</v>
      </c>
      <c r="D20" t="s">
        <v>190</v>
      </c>
      <c r="E20">
        <v>1000000</v>
      </c>
      <c r="F20" t="s">
        <v>191</v>
      </c>
      <c r="G20">
        <v>12345</v>
      </c>
      <c r="H20" t="s">
        <v>216</v>
      </c>
      <c r="I20">
        <v>1</v>
      </c>
      <c r="J20" t="s">
        <v>192</v>
      </c>
      <c r="K20">
        <v>1E-4</v>
      </c>
      <c r="L20" t="s">
        <v>3</v>
      </c>
      <c r="M20">
        <v>1</v>
      </c>
      <c r="N20" t="s">
        <v>2</v>
      </c>
      <c r="O20">
        <v>0</v>
      </c>
      <c r="P20" t="s">
        <v>17</v>
      </c>
      <c r="Q20">
        <v>10</v>
      </c>
      <c r="R20" t="s">
        <v>0</v>
      </c>
      <c r="S20">
        <v>7.4</v>
      </c>
      <c r="T20" t="s">
        <v>152</v>
      </c>
      <c r="U20">
        <v>1</v>
      </c>
      <c r="V20" t="s">
        <v>153</v>
      </c>
      <c r="W20">
        <v>3</v>
      </c>
      <c r="X20" t="s">
        <v>151</v>
      </c>
      <c r="Y20">
        <v>1479</v>
      </c>
      <c r="Z20" t="s">
        <v>1</v>
      </c>
      <c r="AA20" t="s">
        <v>200</v>
      </c>
      <c r="AB20" t="s">
        <v>4</v>
      </c>
      <c r="AC20">
        <v>1</v>
      </c>
      <c r="AD20" t="s">
        <v>5</v>
      </c>
      <c r="AE20">
        <v>0</v>
      </c>
    </row>
    <row r="21" spans="1:31" x14ac:dyDescent="0.25">
      <c r="A21" t="s">
        <v>103</v>
      </c>
      <c r="B21" t="s">
        <v>189</v>
      </c>
      <c r="C21">
        <v>1200</v>
      </c>
      <c r="D21" t="s">
        <v>190</v>
      </c>
      <c r="E21">
        <v>1000000</v>
      </c>
      <c r="F21" t="s">
        <v>191</v>
      </c>
      <c r="G21">
        <v>12345</v>
      </c>
      <c r="H21" t="s">
        <v>216</v>
      </c>
      <c r="I21">
        <v>1</v>
      </c>
      <c r="J21" t="s">
        <v>192</v>
      </c>
      <c r="K21">
        <v>1E-4</v>
      </c>
      <c r="L21" t="s">
        <v>3</v>
      </c>
      <c r="M21">
        <v>0.99997689999999995</v>
      </c>
      <c r="N21" t="s">
        <v>2</v>
      </c>
      <c r="O21">
        <v>3.4974900000000003E-2</v>
      </c>
      <c r="P21" t="s">
        <v>17</v>
      </c>
      <c r="Q21">
        <v>115</v>
      </c>
      <c r="R21" t="s">
        <v>0</v>
      </c>
      <c r="S21">
        <v>1201.7</v>
      </c>
      <c r="T21" t="s">
        <v>152</v>
      </c>
      <c r="U21">
        <v>1</v>
      </c>
      <c r="V21" t="s">
        <v>153</v>
      </c>
      <c r="W21">
        <v>27</v>
      </c>
      <c r="X21" t="s">
        <v>151</v>
      </c>
      <c r="Y21">
        <v>86870</v>
      </c>
      <c r="Z21" t="s">
        <v>1</v>
      </c>
      <c r="AA21" t="s">
        <v>249</v>
      </c>
      <c r="AB21" t="s">
        <v>4</v>
      </c>
      <c r="AC21">
        <v>0.9999768</v>
      </c>
      <c r="AD21" t="s">
        <v>5</v>
      </c>
      <c r="AE21">
        <v>3.4963099999999997E-2</v>
      </c>
    </row>
    <row r="22" spans="1:31" x14ac:dyDescent="0.25">
      <c r="A22" t="s">
        <v>113</v>
      </c>
      <c r="B22" t="s">
        <v>189</v>
      </c>
      <c r="C22">
        <v>1200</v>
      </c>
      <c r="D22" t="s">
        <v>190</v>
      </c>
      <c r="E22">
        <v>1000000</v>
      </c>
      <c r="F22" t="s">
        <v>191</v>
      </c>
      <c r="G22">
        <v>12345</v>
      </c>
      <c r="H22" t="s">
        <v>216</v>
      </c>
      <c r="I22">
        <v>1</v>
      </c>
      <c r="J22" t="s">
        <v>192</v>
      </c>
      <c r="K22">
        <v>1E-4</v>
      </c>
      <c r="L22" t="s">
        <v>3</v>
      </c>
      <c r="M22">
        <v>1</v>
      </c>
      <c r="N22" t="s">
        <v>2</v>
      </c>
      <c r="O22">
        <v>0</v>
      </c>
      <c r="P22" t="s">
        <v>17</v>
      </c>
      <c r="Q22">
        <v>16</v>
      </c>
      <c r="R22" t="s">
        <v>0</v>
      </c>
      <c r="S22">
        <v>28.8</v>
      </c>
      <c r="T22" t="s">
        <v>152</v>
      </c>
      <c r="U22">
        <v>1</v>
      </c>
      <c r="V22" t="s">
        <v>153</v>
      </c>
      <c r="W22">
        <v>6</v>
      </c>
      <c r="X22" t="s">
        <v>151</v>
      </c>
      <c r="Y22">
        <v>4796</v>
      </c>
      <c r="Z22" t="s">
        <v>1</v>
      </c>
      <c r="AA22" t="s">
        <v>168</v>
      </c>
      <c r="AB22" t="s">
        <v>4</v>
      </c>
      <c r="AC22">
        <v>1</v>
      </c>
      <c r="AD22" t="s">
        <v>5</v>
      </c>
      <c r="AE22">
        <v>0</v>
      </c>
    </row>
    <row r="23" spans="1:31" x14ac:dyDescent="0.25">
      <c r="A23" t="s">
        <v>123</v>
      </c>
      <c r="B23" t="s">
        <v>189</v>
      </c>
      <c r="C23">
        <v>1200</v>
      </c>
      <c r="D23" t="s">
        <v>190</v>
      </c>
      <c r="E23">
        <v>1000000</v>
      </c>
      <c r="F23" t="s">
        <v>191</v>
      </c>
      <c r="G23">
        <v>12345</v>
      </c>
      <c r="H23" t="s">
        <v>216</v>
      </c>
      <c r="I23">
        <v>1</v>
      </c>
      <c r="J23" t="s">
        <v>192</v>
      </c>
      <c r="K23">
        <v>1E-4</v>
      </c>
      <c r="L23" t="s">
        <v>3</v>
      </c>
      <c r="M23">
        <v>1</v>
      </c>
      <c r="N23" t="s">
        <v>2</v>
      </c>
      <c r="O23">
        <v>0</v>
      </c>
      <c r="P23" t="s">
        <v>17</v>
      </c>
      <c r="Q23">
        <v>26</v>
      </c>
      <c r="R23" t="s">
        <v>0</v>
      </c>
      <c r="S23">
        <v>306.7</v>
      </c>
      <c r="T23" t="s">
        <v>152</v>
      </c>
      <c r="U23">
        <v>1</v>
      </c>
      <c r="V23" t="s">
        <v>153</v>
      </c>
      <c r="W23">
        <v>11</v>
      </c>
      <c r="X23" t="s">
        <v>151</v>
      </c>
      <c r="Y23">
        <v>31541</v>
      </c>
      <c r="Z23" t="s">
        <v>1</v>
      </c>
      <c r="AA23" t="s">
        <v>179</v>
      </c>
      <c r="AB23" t="s">
        <v>4</v>
      </c>
      <c r="AC23">
        <v>1</v>
      </c>
      <c r="AD23" t="s">
        <v>5</v>
      </c>
      <c r="AE23">
        <v>0</v>
      </c>
    </row>
    <row r="24" spans="1:31" x14ac:dyDescent="0.25">
      <c r="A24" t="s">
        <v>133</v>
      </c>
      <c r="B24" t="s">
        <v>189</v>
      </c>
      <c r="C24">
        <v>1200</v>
      </c>
      <c r="D24" t="s">
        <v>190</v>
      </c>
      <c r="E24">
        <v>1000000</v>
      </c>
      <c r="F24" t="s">
        <v>191</v>
      </c>
      <c r="G24">
        <v>12345</v>
      </c>
      <c r="H24" t="s">
        <v>216</v>
      </c>
      <c r="I24">
        <v>1</v>
      </c>
      <c r="J24" t="s">
        <v>192</v>
      </c>
      <c r="K24">
        <v>1E-4</v>
      </c>
      <c r="L24" t="s">
        <v>3</v>
      </c>
      <c r="M24">
        <v>1</v>
      </c>
      <c r="N24" t="s">
        <v>2</v>
      </c>
      <c r="O24">
        <v>0</v>
      </c>
      <c r="P24" t="s">
        <v>17</v>
      </c>
      <c r="Q24">
        <v>14</v>
      </c>
      <c r="R24" t="s">
        <v>0</v>
      </c>
      <c r="S24">
        <v>24.2</v>
      </c>
      <c r="T24" t="s">
        <v>152</v>
      </c>
      <c r="U24">
        <v>1</v>
      </c>
      <c r="V24" t="s">
        <v>153</v>
      </c>
      <c r="W24">
        <v>5</v>
      </c>
      <c r="X24" t="s">
        <v>151</v>
      </c>
      <c r="Y24">
        <v>4034</v>
      </c>
      <c r="Z24" t="s">
        <v>1</v>
      </c>
      <c r="AA24" t="s">
        <v>214</v>
      </c>
      <c r="AB24" t="s">
        <v>4</v>
      </c>
      <c r="AC24">
        <v>1</v>
      </c>
      <c r="AD24" t="s">
        <v>5</v>
      </c>
      <c r="AE24">
        <v>0</v>
      </c>
    </row>
    <row r="25" spans="1:31" x14ac:dyDescent="0.25">
      <c r="A25" t="s">
        <v>89</v>
      </c>
      <c r="B25" t="s">
        <v>189</v>
      </c>
      <c r="C25">
        <v>1200</v>
      </c>
      <c r="D25" t="s">
        <v>190</v>
      </c>
      <c r="E25">
        <v>1000000</v>
      </c>
      <c r="F25" t="s">
        <v>191</v>
      </c>
      <c r="G25">
        <v>12345</v>
      </c>
      <c r="H25" t="s">
        <v>216</v>
      </c>
      <c r="I25">
        <v>1</v>
      </c>
      <c r="J25" t="s">
        <v>192</v>
      </c>
      <c r="K25">
        <v>1E-4</v>
      </c>
      <c r="L25" t="s">
        <v>3</v>
      </c>
      <c r="M25">
        <v>0.93943489999999996</v>
      </c>
      <c r="N25" t="s">
        <v>2</v>
      </c>
      <c r="O25">
        <v>0.24445720000000001</v>
      </c>
      <c r="P25" t="s">
        <v>17</v>
      </c>
      <c r="Q25">
        <v>112</v>
      </c>
      <c r="R25" t="s">
        <v>0</v>
      </c>
      <c r="S25">
        <v>1200.7</v>
      </c>
      <c r="T25" t="s">
        <v>152</v>
      </c>
      <c r="U25">
        <v>1</v>
      </c>
      <c r="V25" t="s">
        <v>153</v>
      </c>
      <c r="W25">
        <v>30</v>
      </c>
      <c r="X25" t="s">
        <v>151</v>
      </c>
      <c r="Y25">
        <v>104673</v>
      </c>
      <c r="Z25" t="s">
        <v>1</v>
      </c>
      <c r="AA25" t="e" cm="1">
        <f t="array" aca="1" ref="AA25" ca="1">-2.2822947234849+(2.0927076661185*pow(v0,-1))+((5.1647315821806*pow((pow(V1,-1)+(0.7272727272727*V1)),-2))*pow(LOG((0.5+v0)),2))+((0.3244413197875*V1)*pow((v0+(0.5*pow(v0,-1))),-1))+((0.2500754377458*pow(V1,2))*pow((v0+(0.5*pow((-0.5+v0),-1))),-1))+((0.1377990428935*pow(V2,-0.8))*pow(V3,2))+(((0.1702276473276*pow(V2,2))*pow(V3,-1))*COS((-0.5+((2.8299589756416*V3)*SIN(pow(V2,-1))))))+(((-0.0085263259381*pow(V2,3.1415926535898))*pow(V3,-1))*COS((-0.5+((5.9715516292314*V3)*pow(V2,-1)))))</f>
        <v>#NAME?</v>
      </c>
      <c r="AB25" t="s">
        <v>4</v>
      </c>
      <c r="AC25">
        <v>0.94023690000000004</v>
      </c>
      <c r="AD25" t="s">
        <v>5</v>
      </c>
      <c r="AE25">
        <v>0.2441342</v>
      </c>
    </row>
    <row r="26" spans="1:31" x14ac:dyDescent="0.25">
      <c r="A26" t="s">
        <v>99</v>
      </c>
      <c r="B26" t="s">
        <v>189</v>
      </c>
      <c r="C26">
        <v>1200</v>
      </c>
      <c r="D26" t="s">
        <v>190</v>
      </c>
      <c r="E26">
        <v>1000000</v>
      </c>
      <c r="F26" t="s">
        <v>191</v>
      </c>
      <c r="G26">
        <v>12345</v>
      </c>
      <c r="H26" t="s">
        <v>216</v>
      </c>
      <c r="I26">
        <v>1</v>
      </c>
      <c r="J26" t="s">
        <v>192</v>
      </c>
      <c r="K26">
        <v>1E-4</v>
      </c>
      <c r="L26" t="s">
        <v>3</v>
      </c>
      <c r="M26">
        <v>1</v>
      </c>
      <c r="N26" t="s">
        <v>2</v>
      </c>
      <c r="O26">
        <v>0</v>
      </c>
      <c r="P26" t="s">
        <v>17</v>
      </c>
      <c r="Q26">
        <v>12</v>
      </c>
      <c r="R26" t="s">
        <v>0</v>
      </c>
      <c r="S26">
        <v>14.5</v>
      </c>
      <c r="T26" t="s">
        <v>152</v>
      </c>
      <c r="U26">
        <v>1</v>
      </c>
      <c r="V26" t="s">
        <v>153</v>
      </c>
      <c r="W26">
        <v>4</v>
      </c>
      <c r="X26" t="s">
        <v>151</v>
      </c>
      <c r="Y26">
        <v>2574</v>
      </c>
      <c r="Z26" t="s">
        <v>1</v>
      </c>
      <c r="AA26" t="s">
        <v>203</v>
      </c>
      <c r="AB26" t="s">
        <v>4</v>
      </c>
      <c r="AC26">
        <v>1</v>
      </c>
      <c r="AD26" t="s">
        <v>5</v>
      </c>
      <c r="AE26">
        <v>0</v>
      </c>
    </row>
    <row r="27" spans="1:31" x14ac:dyDescent="0.25">
      <c r="A27" t="s">
        <v>109</v>
      </c>
      <c r="B27" t="s">
        <v>189</v>
      </c>
      <c r="C27">
        <v>1200</v>
      </c>
      <c r="D27" t="s">
        <v>190</v>
      </c>
      <c r="E27">
        <v>1000000</v>
      </c>
      <c r="F27" t="s">
        <v>191</v>
      </c>
      <c r="G27">
        <v>12345</v>
      </c>
      <c r="H27" t="s">
        <v>216</v>
      </c>
      <c r="I27">
        <v>1</v>
      </c>
      <c r="J27" t="s">
        <v>192</v>
      </c>
      <c r="K27">
        <v>1E-4</v>
      </c>
      <c r="L27" t="s">
        <v>3</v>
      </c>
      <c r="M27">
        <v>1</v>
      </c>
      <c r="N27" t="s">
        <v>2</v>
      </c>
      <c r="O27">
        <v>0</v>
      </c>
      <c r="P27" t="s">
        <v>17</v>
      </c>
      <c r="Q27">
        <v>12</v>
      </c>
      <c r="R27" t="s">
        <v>0</v>
      </c>
      <c r="S27">
        <v>14.5</v>
      </c>
      <c r="T27" t="s">
        <v>152</v>
      </c>
      <c r="U27">
        <v>1</v>
      </c>
      <c r="V27" t="s">
        <v>153</v>
      </c>
      <c r="W27">
        <v>4</v>
      </c>
      <c r="X27" t="s">
        <v>151</v>
      </c>
      <c r="Y27">
        <v>2566</v>
      </c>
      <c r="Z27" t="s">
        <v>1</v>
      </c>
      <c r="AA27" t="s">
        <v>209</v>
      </c>
      <c r="AB27" t="s">
        <v>4</v>
      </c>
      <c r="AC27">
        <v>1</v>
      </c>
      <c r="AD27" t="s">
        <v>5</v>
      </c>
      <c r="AE27">
        <v>0</v>
      </c>
    </row>
    <row r="28" spans="1:31" x14ac:dyDescent="0.25">
      <c r="A28" t="s">
        <v>45</v>
      </c>
      <c r="B28" t="s">
        <v>189</v>
      </c>
      <c r="C28">
        <v>1200</v>
      </c>
      <c r="D28" t="s">
        <v>190</v>
      </c>
      <c r="E28">
        <v>1000000</v>
      </c>
      <c r="F28" t="s">
        <v>191</v>
      </c>
      <c r="G28">
        <v>12345</v>
      </c>
      <c r="H28" t="s">
        <v>216</v>
      </c>
      <c r="I28">
        <v>1</v>
      </c>
      <c r="J28" t="s">
        <v>192</v>
      </c>
      <c r="K28">
        <v>1E-4</v>
      </c>
      <c r="L28" t="s">
        <v>3</v>
      </c>
      <c r="M28">
        <v>0.99999990000000005</v>
      </c>
      <c r="N28" t="s">
        <v>2</v>
      </c>
      <c r="O28">
        <v>8.4900000000000004E-5</v>
      </c>
      <c r="P28" t="s">
        <v>17</v>
      </c>
      <c r="Q28">
        <v>18</v>
      </c>
      <c r="R28" t="s">
        <v>0</v>
      </c>
      <c r="S28">
        <v>1204</v>
      </c>
      <c r="T28" t="s">
        <v>152</v>
      </c>
      <c r="U28">
        <v>32</v>
      </c>
      <c r="V28" t="s">
        <v>153</v>
      </c>
      <c r="W28">
        <v>91</v>
      </c>
      <c r="X28" t="s">
        <v>151</v>
      </c>
      <c r="Y28">
        <v>93600</v>
      </c>
      <c r="Z28" t="s">
        <v>1</v>
      </c>
      <c r="AA28" t="e" cm="1">
        <f t="array" ref="AA28">-0.0405208575693+(0.8485623561983*EXP((v0*V1)))+(0.2450296469576*SIN((0.9+(v0*V1))))</f>
        <v>#NAME?</v>
      </c>
      <c r="AB28" t="s">
        <v>4</v>
      </c>
      <c r="AC28">
        <v>0.99999990000000005</v>
      </c>
      <c r="AD28" t="s">
        <v>5</v>
      </c>
      <c r="AE28" s="8">
        <v>7.9300000000000003E-5</v>
      </c>
    </row>
    <row r="29" spans="1:31" x14ac:dyDescent="0.25">
      <c r="A29" t="s">
        <v>50</v>
      </c>
      <c r="B29" t="s">
        <v>189</v>
      </c>
      <c r="C29">
        <v>1200</v>
      </c>
      <c r="D29" t="s">
        <v>190</v>
      </c>
      <c r="E29">
        <v>1000000</v>
      </c>
      <c r="F29" t="s">
        <v>191</v>
      </c>
      <c r="G29">
        <v>12345</v>
      </c>
      <c r="H29" t="s">
        <v>216</v>
      </c>
      <c r="I29">
        <v>1</v>
      </c>
      <c r="J29" t="s">
        <v>192</v>
      </c>
      <c r="K29">
        <v>1E-4</v>
      </c>
      <c r="L29" t="s">
        <v>3</v>
      </c>
      <c r="M29">
        <v>0.9972879</v>
      </c>
      <c r="N29" t="s">
        <v>2</v>
      </c>
      <c r="O29">
        <v>5.9395999999999997E-2</v>
      </c>
      <c r="P29" t="s">
        <v>17</v>
      </c>
      <c r="Q29">
        <v>64</v>
      </c>
      <c r="R29" t="s">
        <v>0</v>
      </c>
      <c r="S29">
        <v>1203.0999999999999</v>
      </c>
      <c r="T29" t="s">
        <v>152</v>
      </c>
      <c r="U29">
        <v>3</v>
      </c>
      <c r="V29" t="s">
        <v>153</v>
      </c>
      <c r="W29">
        <v>52</v>
      </c>
      <c r="X29" t="s">
        <v>151</v>
      </c>
      <c r="Y29">
        <v>118139</v>
      </c>
      <c r="Z29" t="s">
        <v>1</v>
      </c>
      <c r="AA29" t="s">
        <v>231</v>
      </c>
      <c r="AB29" t="s">
        <v>4</v>
      </c>
      <c r="AC29">
        <v>0.99729040000000002</v>
      </c>
      <c r="AD29" t="s">
        <v>5</v>
      </c>
      <c r="AE29">
        <v>5.9062099999999999E-2</v>
      </c>
    </row>
    <row r="30" spans="1:31" x14ac:dyDescent="0.25">
      <c r="A30" t="s">
        <v>22</v>
      </c>
      <c r="B30" t="s">
        <v>189</v>
      </c>
      <c r="C30">
        <v>1200</v>
      </c>
      <c r="D30" t="s">
        <v>190</v>
      </c>
      <c r="E30">
        <v>1000000</v>
      </c>
      <c r="F30" t="s">
        <v>191</v>
      </c>
      <c r="G30">
        <v>12345</v>
      </c>
      <c r="H30" t="s">
        <v>216</v>
      </c>
      <c r="I30">
        <v>1</v>
      </c>
      <c r="J30" t="s">
        <v>192</v>
      </c>
      <c r="K30">
        <v>1E-4</v>
      </c>
      <c r="L30" t="s">
        <v>3</v>
      </c>
      <c r="M30">
        <v>1</v>
      </c>
      <c r="N30" t="s">
        <v>2</v>
      </c>
      <c r="O30">
        <v>2.9250000000000001E-4</v>
      </c>
      <c r="P30" t="s">
        <v>17</v>
      </c>
      <c r="Q30">
        <v>22</v>
      </c>
      <c r="R30" t="s">
        <v>0</v>
      </c>
      <c r="S30">
        <v>1200.4000000000001</v>
      </c>
      <c r="T30" t="s">
        <v>152</v>
      </c>
      <c r="U30">
        <v>87</v>
      </c>
      <c r="V30" t="s">
        <v>153</v>
      </c>
      <c r="W30">
        <v>421</v>
      </c>
      <c r="X30" t="s">
        <v>151</v>
      </c>
      <c r="Y30">
        <v>377304</v>
      </c>
      <c r="Z30" t="s">
        <v>1</v>
      </c>
      <c r="AA30" t="s">
        <v>223</v>
      </c>
      <c r="AB30" t="s">
        <v>4</v>
      </c>
      <c r="AC30">
        <v>0.99999930000000004</v>
      </c>
      <c r="AD30" t="s">
        <v>5</v>
      </c>
      <c r="AE30">
        <v>1.9031E-3</v>
      </c>
    </row>
    <row r="31" spans="1:31" x14ac:dyDescent="0.25">
      <c r="A31" t="s">
        <v>143</v>
      </c>
      <c r="B31" t="s">
        <v>189</v>
      </c>
      <c r="C31">
        <v>1200</v>
      </c>
      <c r="D31" t="s">
        <v>190</v>
      </c>
      <c r="E31">
        <v>1000000</v>
      </c>
      <c r="F31" t="s">
        <v>191</v>
      </c>
      <c r="G31">
        <v>12345</v>
      </c>
      <c r="H31" t="s">
        <v>216</v>
      </c>
      <c r="I31">
        <v>1</v>
      </c>
      <c r="J31" t="s">
        <v>192</v>
      </c>
      <c r="K31">
        <v>1E-4</v>
      </c>
      <c r="L31" t="s">
        <v>3</v>
      </c>
      <c r="M31">
        <v>0.70051180000000002</v>
      </c>
      <c r="N31" t="s">
        <v>2</v>
      </c>
      <c r="O31">
        <v>1.105661</v>
      </c>
      <c r="P31" t="s">
        <v>17</v>
      </c>
      <c r="Q31">
        <v>120</v>
      </c>
      <c r="R31" t="s">
        <v>0</v>
      </c>
      <c r="S31">
        <v>1200.8</v>
      </c>
      <c r="T31" t="s">
        <v>152</v>
      </c>
      <c r="U31">
        <v>1</v>
      </c>
      <c r="V31" t="s">
        <v>153</v>
      </c>
      <c r="W31">
        <v>30</v>
      </c>
      <c r="X31" t="s">
        <v>151</v>
      </c>
      <c r="Y31">
        <v>107912</v>
      </c>
      <c r="Z31" t="s">
        <v>1</v>
      </c>
      <c r="AA31" t="s">
        <v>310</v>
      </c>
      <c r="AB31" t="s">
        <v>4</v>
      </c>
      <c r="AC31">
        <v>0.69816909999999999</v>
      </c>
      <c r="AD31" t="s">
        <v>5</v>
      </c>
      <c r="AE31">
        <v>1.1139337</v>
      </c>
    </row>
    <row r="32" spans="1:31" x14ac:dyDescent="0.25">
      <c r="A32" t="s">
        <v>119</v>
      </c>
      <c r="B32" t="s">
        <v>189</v>
      </c>
      <c r="C32">
        <v>1200</v>
      </c>
      <c r="D32" t="s">
        <v>190</v>
      </c>
      <c r="E32">
        <v>1000000</v>
      </c>
      <c r="F32" t="s">
        <v>191</v>
      </c>
      <c r="G32">
        <v>12345</v>
      </c>
      <c r="H32" t="s">
        <v>216</v>
      </c>
      <c r="I32">
        <v>1</v>
      </c>
      <c r="J32" t="s">
        <v>192</v>
      </c>
      <c r="K32">
        <v>1E-4</v>
      </c>
      <c r="L32" t="s">
        <v>3</v>
      </c>
      <c r="M32">
        <v>-164250.7477073</v>
      </c>
      <c r="N32" t="s">
        <v>2</v>
      </c>
      <c r="O32">
        <v>2779.4515396000002</v>
      </c>
      <c r="P32" t="s">
        <v>17</v>
      </c>
      <c r="Q32">
        <v>39</v>
      </c>
      <c r="R32" t="s">
        <v>0</v>
      </c>
      <c r="S32">
        <v>1203.5</v>
      </c>
      <c r="T32" t="s">
        <v>152</v>
      </c>
      <c r="U32">
        <v>3</v>
      </c>
      <c r="V32" t="s">
        <v>153</v>
      </c>
      <c r="W32">
        <v>46</v>
      </c>
      <c r="X32" t="s">
        <v>151</v>
      </c>
      <c r="Y32">
        <v>113229</v>
      </c>
      <c r="Z32" t="s">
        <v>1</v>
      </c>
      <c r="AA32" t="s">
        <v>250</v>
      </c>
      <c r="AB32" t="s">
        <v>4</v>
      </c>
      <c r="AC32">
        <v>-33.645205699999998</v>
      </c>
      <c r="AD32" t="s">
        <v>5</v>
      </c>
      <c r="AE32">
        <v>41.188241499999997</v>
      </c>
    </row>
    <row r="33" spans="1:31" x14ac:dyDescent="0.25">
      <c r="A33" t="s">
        <v>129</v>
      </c>
      <c r="B33" t="s">
        <v>189</v>
      </c>
      <c r="C33">
        <v>1200</v>
      </c>
      <c r="D33" t="s">
        <v>190</v>
      </c>
      <c r="E33">
        <v>1000000</v>
      </c>
      <c r="F33" t="s">
        <v>191</v>
      </c>
      <c r="G33">
        <v>12345</v>
      </c>
      <c r="H33" t="s">
        <v>216</v>
      </c>
      <c r="I33">
        <v>1</v>
      </c>
      <c r="J33" t="s">
        <v>192</v>
      </c>
      <c r="K33">
        <v>1E-4</v>
      </c>
      <c r="L33" t="s">
        <v>3</v>
      </c>
      <c r="M33">
        <v>1</v>
      </c>
      <c r="N33" t="s">
        <v>2</v>
      </c>
      <c r="O33">
        <v>0</v>
      </c>
      <c r="P33" t="s">
        <v>17</v>
      </c>
      <c r="Q33">
        <v>15</v>
      </c>
      <c r="R33" t="s">
        <v>0</v>
      </c>
      <c r="S33">
        <v>34.9</v>
      </c>
      <c r="T33" t="s">
        <v>152</v>
      </c>
      <c r="U33">
        <v>1</v>
      </c>
      <c r="V33" t="s">
        <v>153</v>
      </c>
      <c r="W33">
        <v>8</v>
      </c>
      <c r="X33" t="s">
        <v>151</v>
      </c>
      <c r="Y33">
        <v>5459</v>
      </c>
      <c r="Z33" t="s">
        <v>1</v>
      </c>
      <c r="AA33" t="s">
        <v>251</v>
      </c>
      <c r="AB33" t="s">
        <v>4</v>
      </c>
      <c r="AC33">
        <v>1</v>
      </c>
      <c r="AD33" t="s">
        <v>5</v>
      </c>
      <c r="AE33">
        <v>0</v>
      </c>
    </row>
    <row r="34" spans="1:31" x14ac:dyDescent="0.25">
      <c r="A34" t="s">
        <v>18</v>
      </c>
      <c r="B34" t="s">
        <v>189</v>
      </c>
      <c r="C34">
        <v>1200</v>
      </c>
      <c r="D34" t="s">
        <v>190</v>
      </c>
      <c r="E34">
        <v>1000000</v>
      </c>
      <c r="F34" t="s">
        <v>191</v>
      </c>
      <c r="G34">
        <v>12345</v>
      </c>
      <c r="H34" t="s">
        <v>216</v>
      </c>
      <c r="I34">
        <v>1</v>
      </c>
      <c r="J34" t="s">
        <v>192</v>
      </c>
      <c r="K34">
        <v>1E-4</v>
      </c>
      <c r="L34" t="s">
        <v>3</v>
      </c>
      <c r="M34">
        <v>1</v>
      </c>
      <c r="N34" t="s">
        <v>2</v>
      </c>
      <c r="O34">
        <v>0</v>
      </c>
      <c r="P34" t="s">
        <v>17</v>
      </c>
      <c r="Q34">
        <v>4</v>
      </c>
      <c r="R34" t="s">
        <v>0</v>
      </c>
      <c r="S34">
        <v>0.4</v>
      </c>
      <c r="T34" t="s">
        <v>152</v>
      </c>
      <c r="U34">
        <v>1</v>
      </c>
      <c r="V34" t="s">
        <v>153</v>
      </c>
      <c r="W34">
        <v>2</v>
      </c>
      <c r="X34" t="s">
        <v>151</v>
      </c>
      <c r="Y34">
        <v>234</v>
      </c>
      <c r="Z34" t="s">
        <v>1</v>
      </c>
      <c r="AA34" t="s">
        <v>154</v>
      </c>
      <c r="AB34" t="s">
        <v>4</v>
      </c>
      <c r="AC34">
        <v>1</v>
      </c>
      <c r="AD34" t="s">
        <v>5</v>
      </c>
      <c r="AE34">
        <v>0</v>
      </c>
    </row>
    <row r="35" spans="1:31" x14ac:dyDescent="0.25">
      <c r="A35" t="s">
        <v>55</v>
      </c>
      <c r="B35" t="s">
        <v>189</v>
      </c>
      <c r="C35">
        <v>1200</v>
      </c>
      <c r="D35" t="s">
        <v>190</v>
      </c>
      <c r="E35">
        <v>1000000</v>
      </c>
      <c r="F35" t="s">
        <v>191</v>
      </c>
      <c r="G35">
        <v>12345</v>
      </c>
      <c r="H35" t="s">
        <v>216</v>
      </c>
      <c r="I35">
        <v>1</v>
      </c>
      <c r="J35" t="s">
        <v>192</v>
      </c>
      <c r="K35">
        <v>1E-4</v>
      </c>
      <c r="L35" t="s">
        <v>3</v>
      </c>
      <c r="M35">
        <v>0.99999740000000004</v>
      </c>
      <c r="N35" t="s">
        <v>2</v>
      </c>
      <c r="O35">
        <v>3.4163000000000002E-3</v>
      </c>
      <c r="P35" t="s">
        <v>17</v>
      </c>
      <c r="Q35">
        <v>34</v>
      </c>
      <c r="R35" t="s">
        <v>0</v>
      </c>
      <c r="S35">
        <v>1200.3</v>
      </c>
      <c r="T35" t="s">
        <v>152</v>
      </c>
      <c r="U35">
        <v>8</v>
      </c>
      <c r="V35" t="s">
        <v>153</v>
      </c>
      <c r="W35">
        <v>51</v>
      </c>
      <c r="X35" t="s">
        <v>151</v>
      </c>
      <c r="Y35">
        <v>111676</v>
      </c>
      <c r="Z35" t="s">
        <v>1</v>
      </c>
      <c r="AA35" t="s">
        <v>311</v>
      </c>
      <c r="AB35" t="s">
        <v>4</v>
      </c>
      <c r="AC35">
        <v>0.99999740000000004</v>
      </c>
      <c r="AD35" t="s">
        <v>5</v>
      </c>
      <c r="AE35">
        <v>3.4396000000000001E-3</v>
      </c>
    </row>
    <row r="36" spans="1:31" x14ac:dyDescent="0.25">
      <c r="A36" t="s">
        <v>21</v>
      </c>
      <c r="B36" t="s">
        <v>189</v>
      </c>
      <c r="C36">
        <v>1200</v>
      </c>
      <c r="D36" t="s">
        <v>190</v>
      </c>
      <c r="E36">
        <v>1000000</v>
      </c>
      <c r="F36" t="s">
        <v>191</v>
      </c>
      <c r="G36">
        <v>12345</v>
      </c>
      <c r="H36" t="s">
        <v>216</v>
      </c>
      <c r="I36">
        <v>1</v>
      </c>
      <c r="J36" t="s">
        <v>192</v>
      </c>
      <c r="K36">
        <v>1E-4</v>
      </c>
      <c r="L36" t="s">
        <v>3</v>
      </c>
      <c r="M36">
        <v>0.99964319999999995</v>
      </c>
      <c r="N36" t="s">
        <v>2</v>
      </c>
      <c r="O36">
        <v>4.1291000000000001E-3</v>
      </c>
      <c r="P36" t="s">
        <v>17</v>
      </c>
      <c r="Q36">
        <v>31</v>
      </c>
      <c r="R36" t="s">
        <v>0</v>
      </c>
      <c r="S36">
        <v>1200.2</v>
      </c>
      <c r="T36" t="s">
        <v>152</v>
      </c>
      <c r="U36">
        <v>30</v>
      </c>
      <c r="V36" t="s">
        <v>153</v>
      </c>
      <c r="W36">
        <v>140</v>
      </c>
      <c r="X36" t="s">
        <v>151</v>
      </c>
      <c r="Y36">
        <v>280073</v>
      </c>
      <c r="Z36" t="s">
        <v>1</v>
      </c>
      <c r="AA36" t="s">
        <v>222</v>
      </c>
      <c r="AB36" t="s">
        <v>4</v>
      </c>
      <c r="AC36">
        <v>0.99985069999999998</v>
      </c>
      <c r="AD36" t="s">
        <v>5</v>
      </c>
      <c r="AE36">
        <v>2.9613E-3</v>
      </c>
    </row>
    <row r="37" spans="1:31" x14ac:dyDescent="0.25">
      <c r="A37" t="s">
        <v>139</v>
      </c>
      <c r="B37" t="s">
        <v>189</v>
      </c>
      <c r="C37">
        <v>1200</v>
      </c>
      <c r="D37" t="s">
        <v>190</v>
      </c>
      <c r="E37">
        <v>1000000</v>
      </c>
      <c r="F37" t="s">
        <v>191</v>
      </c>
      <c r="G37">
        <v>12345</v>
      </c>
      <c r="H37" t="s">
        <v>216</v>
      </c>
      <c r="I37">
        <v>1</v>
      </c>
      <c r="J37" t="s">
        <v>192</v>
      </c>
      <c r="K37">
        <v>1E-4</v>
      </c>
      <c r="L37" t="s">
        <v>3</v>
      </c>
      <c r="M37">
        <v>1</v>
      </c>
      <c r="N37" t="s">
        <v>2</v>
      </c>
      <c r="O37">
        <v>0</v>
      </c>
      <c r="P37" t="s">
        <v>17</v>
      </c>
      <c r="Q37">
        <v>50</v>
      </c>
      <c r="R37" t="s">
        <v>0</v>
      </c>
      <c r="S37">
        <v>339.3</v>
      </c>
      <c r="T37" t="s">
        <v>152</v>
      </c>
      <c r="U37">
        <v>1</v>
      </c>
      <c r="V37" t="s">
        <v>153</v>
      </c>
      <c r="W37">
        <v>11</v>
      </c>
      <c r="X37" t="s">
        <v>151</v>
      </c>
      <c r="Y37">
        <v>31415</v>
      </c>
      <c r="Z37" t="s">
        <v>1</v>
      </c>
      <c r="AA37" t="s">
        <v>253</v>
      </c>
      <c r="AB37" t="s">
        <v>4</v>
      </c>
      <c r="AC37">
        <v>1</v>
      </c>
      <c r="AD37" t="s">
        <v>5</v>
      </c>
      <c r="AE37">
        <v>0</v>
      </c>
    </row>
    <row r="38" spans="1:31" x14ac:dyDescent="0.25">
      <c r="A38" t="s">
        <v>26</v>
      </c>
      <c r="B38" t="s">
        <v>189</v>
      </c>
      <c r="C38">
        <v>1200</v>
      </c>
      <c r="D38" t="s">
        <v>190</v>
      </c>
      <c r="E38">
        <v>1000000</v>
      </c>
      <c r="F38" t="s">
        <v>191</v>
      </c>
      <c r="G38">
        <v>12345</v>
      </c>
      <c r="H38" t="s">
        <v>216</v>
      </c>
      <c r="I38">
        <v>1</v>
      </c>
      <c r="J38" t="s">
        <v>192</v>
      </c>
      <c r="K38">
        <v>1E-4</v>
      </c>
      <c r="L38" t="s">
        <v>3</v>
      </c>
      <c r="M38">
        <v>0.99999910000000003</v>
      </c>
      <c r="N38" t="s">
        <v>2</v>
      </c>
      <c r="O38">
        <v>2.3800000000000002E-3</v>
      </c>
      <c r="P38" t="s">
        <v>17</v>
      </c>
      <c r="Q38">
        <v>26</v>
      </c>
      <c r="R38" t="s">
        <v>0</v>
      </c>
      <c r="S38">
        <v>1200.5</v>
      </c>
      <c r="T38" t="s">
        <v>152</v>
      </c>
      <c r="U38">
        <v>45</v>
      </c>
      <c r="V38" t="s">
        <v>153</v>
      </c>
      <c r="W38">
        <v>248</v>
      </c>
      <c r="X38" t="s">
        <v>151</v>
      </c>
      <c r="Y38">
        <v>289173</v>
      </c>
      <c r="Z38" t="s">
        <v>1</v>
      </c>
      <c r="AA38" t="s">
        <v>225</v>
      </c>
      <c r="AB38" t="s">
        <v>4</v>
      </c>
      <c r="AC38">
        <v>0.99760329999999997</v>
      </c>
      <c r="AD38" t="s">
        <v>5</v>
      </c>
      <c r="AE38">
        <v>0.1288559</v>
      </c>
    </row>
    <row r="39" spans="1:31" x14ac:dyDescent="0.25">
      <c r="A39" t="s">
        <v>36</v>
      </c>
      <c r="B39" t="s">
        <v>189</v>
      </c>
      <c r="C39">
        <v>1200</v>
      </c>
      <c r="D39" t="s">
        <v>190</v>
      </c>
      <c r="E39">
        <v>1000000</v>
      </c>
      <c r="F39" t="s">
        <v>191</v>
      </c>
      <c r="G39">
        <v>12345</v>
      </c>
      <c r="H39" t="s">
        <v>216</v>
      </c>
      <c r="I39">
        <v>1</v>
      </c>
      <c r="J39" t="s">
        <v>192</v>
      </c>
      <c r="K39">
        <v>1E-4</v>
      </c>
      <c r="L39" t="s">
        <v>3</v>
      </c>
      <c r="M39">
        <v>1</v>
      </c>
      <c r="N39" t="s">
        <v>2</v>
      </c>
      <c r="O39">
        <v>0</v>
      </c>
      <c r="P39" t="s">
        <v>17</v>
      </c>
      <c r="Q39">
        <v>6</v>
      </c>
      <c r="R39" t="s">
        <v>0</v>
      </c>
      <c r="S39">
        <v>3.1</v>
      </c>
      <c r="T39" t="s">
        <v>152</v>
      </c>
      <c r="U39">
        <v>1</v>
      </c>
      <c r="V39" t="s">
        <v>153</v>
      </c>
      <c r="W39">
        <v>2</v>
      </c>
      <c r="X39" t="s">
        <v>151</v>
      </c>
      <c r="Y39">
        <v>540</v>
      </c>
      <c r="Z39" t="s">
        <v>1</v>
      </c>
      <c r="AA39" t="s">
        <v>157</v>
      </c>
      <c r="AB39" t="s">
        <v>4</v>
      </c>
      <c r="AC39">
        <v>1</v>
      </c>
      <c r="AD39" t="s">
        <v>5</v>
      </c>
      <c r="AE39">
        <v>0</v>
      </c>
    </row>
    <row r="40" spans="1:31" x14ac:dyDescent="0.25">
      <c r="A40" t="s">
        <v>46</v>
      </c>
      <c r="B40" t="s">
        <v>189</v>
      </c>
      <c r="C40">
        <v>1200</v>
      </c>
      <c r="D40" t="s">
        <v>190</v>
      </c>
      <c r="E40">
        <v>1000000</v>
      </c>
      <c r="F40" t="s">
        <v>191</v>
      </c>
      <c r="G40">
        <v>12345</v>
      </c>
      <c r="H40" t="s">
        <v>216</v>
      </c>
      <c r="I40">
        <v>1</v>
      </c>
      <c r="J40" t="s">
        <v>192</v>
      </c>
      <c r="K40">
        <v>1E-4</v>
      </c>
      <c r="L40" t="s">
        <v>3</v>
      </c>
      <c r="M40">
        <v>1</v>
      </c>
      <c r="N40" t="s">
        <v>2</v>
      </c>
      <c r="O40">
        <v>0</v>
      </c>
      <c r="P40" t="s">
        <v>17</v>
      </c>
      <c r="Q40">
        <v>8</v>
      </c>
      <c r="R40" t="s">
        <v>0</v>
      </c>
      <c r="S40">
        <v>6.6</v>
      </c>
      <c r="T40" t="s">
        <v>152</v>
      </c>
      <c r="U40">
        <v>1</v>
      </c>
      <c r="V40" t="s">
        <v>153</v>
      </c>
      <c r="W40">
        <v>3</v>
      </c>
      <c r="X40" t="s">
        <v>151</v>
      </c>
      <c r="Y40">
        <v>1137</v>
      </c>
      <c r="Z40" t="s">
        <v>1</v>
      </c>
      <c r="AA40" t="s">
        <v>202</v>
      </c>
      <c r="AB40" t="s">
        <v>4</v>
      </c>
      <c r="AC40">
        <v>1</v>
      </c>
      <c r="AD40" t="s">
        <v>5</v>
      </c>
      <c r="AE40">
        <v>0</v>
      </c>
    </row>
    <row r="41" spans="1:31" x14ac:dyDescent="0.25">
      <c r="A41" t="s">
        <v>60</v>
      </c>
      <c r="B41" t="s">
        <v>189</v>
      </c>
      <c r="C41">
        <v>1200</v>
      </c>
      <c r="D41" t="s">
        <v>190</v>
      </c>
      <c r="E41">
        <v>1000000</v>
      </c>
      <c r="F41" t="s">
        <v>191</v>
      </c>
      <c r="G41">
        <v>12345</v>
      </c>
      <c r="H41" t="s">
        <v>216</v>
      </c>
      <c r="I41">
        <v>1</v>
      </c>
      <c r="J41" t="s">
        <v>192</v>
      </c>
      <c r="K41">
        <v>1E-4</v>
      </c>
      <c r="L41" t="s">
        <v>3</v>
      </c>
      <c r="M41">
        <v>0.99975789999999998</v>
      </c>
      <c r="N41" t="s">
        <v>2</v>
      </c>
      <c r="O41">
        <v>5.5722999999999996E-3</v>
      </c>
      <c r="P41" t="s">
        <v>17</v>
      </c>
      <c r="Q41">
        <v>36</v>
      </c>
      <c r="R41" t="s">
        <v>0</v>
      </c>
      <c r="S41">
        <v>1200.0999999999999</v>
      </c>
      <c r="T41" t="s">
        <v>152</v>
      </c>
      <c r="U41">
        <v>6</v>
      </c>
      <c r="V41" t="s">
        <v>153</v>
      </c>
      <c r="W41">
        <v>49</v>
      </c>
      <c r="X41" t="s">
        <v>151</v>
      </c>
      <c r="Y41">
        <v>106137</v>
      </c>
      <c r="Z41" t="s">
        <v>1</v>
      </c>
      <c r="AA41" t="s">
        <v>239</v>
      </c>
      <c r="AB41" t="s">
        <v>4</v>
      </c>
      <c r="AC41">
        <v>0.99976419999999999</v>
      </c>
      <c r="AD41" t="s">
        <v>5</v>
      </c>
      <c r="AE41">
        <v>5.4616999999999999E-3</v>
      </c>
    </row>
    <row r="42" spans="1:31" x14ac:dyDescent="0.25">
      <c r="A42" t="s">
        <v>70</v>
      </c>
      <c r="B42" t="s">
        <v>189</v>
      </c>
      <c r="C42">
        <v>1200</v>
      </c>
      <c r="D42" t="s">
        <v>190</v>
      </c>
      <c r="E42">
        <v>1000000</v>
      </c>
      <c r="F42" t="s">
        <v>191</v>
      </c>
      <c r="G42">
        <v>12345</v>
      </c>
      <c r="H42" t="s">
        <v>216</v>
      </c>
      <c r="I42">
        <v>1</v>
      </c>
      <c r="J42" t="s">
        <v>192</v>
      </c>
      <c r="K42">
        <v>1E-4</v>
      </c>
      <c r="L42" t="s">
        <v>3</v>
      </c>
      <c r="M42">
        <v>1</v>
      </c>
      <c r="N42" t="s">
        <v>2</v>
      </c>
      <c r="O42">
        <v>0</v>
      </c>
      <c r="P42" t="s">
        <v>17</v>
      </c>
      <c r="Q42">
        <v>9</v>
      </c>
      <c r="R42" t="s">
        <v>0</v>
      </c>
      <c r="S42">
        <v>8.9</v>
      </c>
      <c r="T42" t="s">
        <v>152</v>
      </c>
      <c r="U42">
        <v>1</v>
      </c>
      <c r="V42" t="s">
        <v>153</v>
      </c>
      <c r="W42">
        <v>4</v>
      </c>
      <c r="X42" t="s">
        <v>151</v>
      </c>
      <c r="Y42">
        <v>1540</v>
      </c>
      <c r="Z42" t="s">
        <v>1</v>
      </c>
      <c r="AA42" t="s">
        <v>178</v>
      </c>
      <c r="AB42" t="s">
        <v>4</v>
      </c>
      <c r="AC42">
        <v>1</v>
      </c>
      <c r="AD42" t="s">
        <v>5</v>
      </c>
      <c r="AE42">
        <v>0</v>
      </c>
    </row>
    <row r="43" spans="1:31" x14ac:dyDescent="0.25">
      <c r="A43" t="s">
        <v>80</v>
      </c>
      <c r="B43" t="s">
        <v>189</v>
      </c>
      <c r="C43">
        <v>1200</v>
      </c>
      <c r="D43" t="s">
        <v>190</v>
      </c>
      <c r="E43">
        <v>1000000</v>
      </c>
      <c r="F43" t="s">
        <v>191</v>
      </c>
      <c r="G43">
        <v>12345</v>
      </c>
      <c r="H43" t="s">
        <v>216</v>
      </c>
      <c r="I43">
        <v>1</v>
      </c>
      <c r="J43" t="s">
        <v>192</v>
      </c>
      <c r="K43">
        <v>1E-4</v>
      </c>
      <c r="L43" t="s">
        <v>3</v>
      </c>
      <c r="M43">
        <v>1</v>
      </c>
      <c r="N43" t="s">
        <v>2</v>
      </c>
      <c r="O43">
        <v>0</v>
      </c>
      <c r="P43" t="s">
        <v>17</v>
      </c>
      <c r="Q43">
        <v>14</v>
      </c>
      <c r="R43" t="s">
        <v>0</v>
      </c>
      <c r="S43">
        <v>19.5</v>
      </c>
      <c r="T43" t="s">
        <v>152</v>
      </c>
      <c r="U43">
        <v>1</v>
      </c>
      <c r="V43" t="s">
        <v>153</v>
      </c>
      <c r="W43">
        <v>4</v>
      </c>
      <c r="X43" t="s">
        <v>151</v>
      </c>
      <c r="Y43">
        <v>2825</v>
      </c>
      <c r="Z43" t="s">
        <v>1</v>
      </c>
      <c r="AA43" t="s">
        <v>165</v>
      </c>
      <c r="AB43" t="s">
        <v>4</v>
      </c>
      <c r="AC43">
        <v>1</v>
      </c>
      <c r="AD43" t="s">
        <v>5</v>
      </c>
      <c r="AE43">
        <v>0</v>
      </c>
    </row>
    <row r="44" spans="1:31" x14ac:dyDescent="0.25">
      <c r="A44" t="s">
        <v>90</v>
      </c>
      <c r="B44" t="s">
        <v>189</v>
      </c>
      <c r="C44">
        <v>1200</v>
      </c>
      <c r="D44" t="s">
        <v>190</v>
      </c>
      <c r="E44">
        <v>1000000</v>
      </c>
      <c r="F44" t="s">
        <v>191</v>
      </c>
      <c r="G44">
        <v>12345</v>
      </c>
      <c r="H44" t="s">
        <v>216</v>
      </c>
      <c r="I44">
        <v>1</v>
      </c>
      <c r="J44" t="s">
        <v>192</v>
      </c>
      <c r="K44">
        <v>1E-4</v>
      </c>
      <c r="L44" t="s">
        <v>3</v>
      </c>
      <c r="M44">
        <v>1</v>
      </c>
      <c r="N44" t="s">
        <v>2</v>
      </c>
      <c r="O44">
        <v>0</v>
      </c>
      <c r="P44" t="s">
        <v>17</v>
      </c>
      <c r="Q44">
        <v>16</v>
      </c>
      <c r="R44" t="s">
        <v>0</v>
      </c>
      <c r="S44">
        <v>31.9</v>
      </c>
      <c r="T44" t="s">
        <v>152</v>
      </c>
      <c r="U44">
        <v>1</v>
      </c>
      <c r="V44" t="s">
        <v>153</v>
      </c>
      <c r="W44">
        <v>5</v>
      </c>
      <c r="X44" t="s">
        <v>151</v>
      </c>
      <c r="Y44">
        <v>4521</v>
      </c>
      <c r="Z44" t="s">
        <v>1</v>
      </c>
      <c r="AA44" t="s">
        <v>240</v>
      </c>
      <c r="AB44" t="s">
        <v>4</v>
      </c>
      <c r="AC44">
        <v>1</v>
      </c>
      <c r="AD44" t="s">
        <v>5</v>
      </c>
      <c r="AE44">
        <v>0</v>
      </c>
    </row>
    <row r="45" spans="1:31" x14ac:dyDescent="0.25">
      <c r="A45" t="s">
        <v>100</v>
      </c>
      <c r="B45" t="s">
        <v>189</v>
      </c>
      <c r="C45">
        <v>1200</v>
      </c>
      <c r="D45" t="s">
        <v>190</v>
      </c>
      <c r="E45">
        <v>1000000</v>
      </c>
      <c r="F45" t="s">
        <v>191</v>
      </c>
      <c r="G45">
        <v>12345</v>
      </c>
      <c r="H45" t="s">
        <v>216</v>
      </c>
      <c r="I45">
        <v>1</v>
      </c>
      <c r="J45" t="s">
        <v>192</v>
      </c>
      <c r="K45">
        <v>1E-4</v>
      </c>
      <c r="L45" t="s">
        <v>3</v>
      </c>
      <c r="M45">
        <v>1</v>
      </c>
      <c r="N45" t="s">
        <v>2</v>
      </c>
      <c r="O45">
        <v>0</v>
      </c>
      <c r="P45" t="s">
        <v>17</v>
      </c>
      <c r="Q45">
        <v>12</v>
      </c>
      <c r="R45" t="s">
        <v>0</v>
      </c>
      <c r="S45">
        <v>17.8</v>
      </c>
      <c r="T45" t="s">
        <v>152</v>
      </c>
      <c r="U45">
        <v>1</v>
      </c>
      <c r="V45" t="s">
        <v>153</v>
      </c>
      <c r="W45">
        <v>4</v>
      </c>
      <c r="X45" t="s">
        <v>151</v>
      </c>
      <c r="Y45">
        <v>2574</v>
      </c>
      <c r="Z45" t="s">
        <v>1</v>
      </c>
      <c r="AA45" t="s">
        <v>177</v>
      </c>
      <c r="AB45" t="s">
        <v>4</v>
      </c>
      <c r="AC45">
        <v>1</v>
      </c>
      <c r="AD45" t="s">
        <v>5</v>
      </c>
      <c r="AE45">
        <v>0</v>
      </c>
    </row>
    <row r="46" spans="1:31" x14ac:dyDescent="0.25">
      <c r="A46" t="s">
        <v>110</v>
      </c>
      <c r="B46" t="s">
        <v>189</v>
      </c>
      <c r="C46">
        <v>1200</v>
      </c>
      <c r="D46" t="s">
        <v>190</v>
      </c>
      <c r="E46">
        <v>1000000</v>
      </c>
      <c r="F46" t="s">
        <v>191</v>
      </c>
      <c r="G46">
        <v>12345</v>
      </c>
      <c r="H46" t="s">
        <v>216</v>
      </c>
      <c r="I46">
        <v>1</v>
      </c>
      <c r="J46" t="s">
        <v>192</v>
      </c>
      <c r="K46">
        <v>1E-4</v>
      </c>
      <c r="L46" t="s">
        <v>3</v>
      </c>
      <c r="M46">
        <v>1</v>
      </c>
      <c r="N46" t="s">
        <v>2</v>
      </c>
      <c r="O46">
        <v>0</v>
      </c>
      <c r="P46" t="s">
        <v>17</v>
      </c>
      <c r="Q46">
        <v>16</v>
      </c>
      <c r="R46" t="s">
        <v>0</v>
      </c>
      <c r="S46">
        <v>39.1</v>
      </c>
      <c r="T46" t="s">
        <v>152</v>
      </c>
      <c r="U46">
        <v>1</v>
      </c>
      <c r="V46" t="s">
        <v>153</v>
      </c>
      <c r="W46">
        <v>5</v>
      </c>
      <c r="X46" t="s">
        <v>151</v>
      </c>
      <c r="Y46">
        <v>4929</v>
      </c>
      <c r="Z46" t="s">
        <v>1</v>
      </c>
      <c r="AA46" t="s">
        <v>241</v>
      </c>
      <c r="AB46" t="s">
        <v>4</v>
      </c>
      <c r="AC46">
        <v>1</v>
      </c>
      <c r="AD46" t="s">
        <v>5</v>
      </c>
      <c r="AE46">
        <v>0</v>
      </c>
    </row>
    <row r="47" spans="1:31" x14ac:dyDescent="0.25">
      <c r="A47" t="s">
        <v>32</v>
      </c>
      <c r="B47" t="s">
        <v>189</v>
      </c>
      <c r="C47">
        <v>1200</v>
      </c>
      <c r="D47" t="s">
        <v>190</v>
      </c>
      <c r="E47">
        <v>1000000</v>
      </c>
      <c r="F47" t="s">
        <v>191</v>
      </c>
      <c r="G47">
        <v>12345</v>
      </c>
      <c r="H47" t="s">
        <v>216</v>
      </c>
      <c r="I47">
        <v>1</v>
      </c>
      <c r="J47" t="s">
        <v>192</v>
      </c>
      <c r="K47">
        <v>1E-4</v>
      </c>
      <c r="L47" t="s">
        <v>3</v>
      </c>
      <c r="M47">
        <v>0.99994360000000004</v>
      </c>
      <c r="N47" t="s">
        <v>2</v>
      </c>
      <c r="O47">
        <v>5.2599999999999999E-4</v>
      </c>
      <c r="P47" t="s">
        <v>17</v>
      </c>
      <c r="Q47">
        <v>11</v>
      </c>
      <c r="R47" t="s">
        <v>0</v>
      </c>
      <c r="S47">
        <v>1200.0999999999999</v>
      </c>
      <c r="T47" t="s">
        <v>152</v>
      </c>
      <c r="U47">
        <v>40</v>
      </c>
      <c r="V47" t="s">
        <v>153</v>
      </c>
      <c r="W47">
        <v>104</v>
      </c>
      <c r="X47" t="s">
        <v>151</v>
      </c>
      <c r="Y47">
        <v>63241</v>
      </c>
      <c r="Z47" t="s">
        <v>1</v>
      </c>
      <c r="AA47" t="s">
        <v>233</v>
      </c>
      <c r="AB47" t="s">
        <v>4</v>
      </c>
      <c r="AC47">
        <v>0.99994260000000001</v>
      </c>
      <c r="AD47" t="s">
        <v>5</v>
      </c>
      <c r="AE47">
        <v>5.2999999999999998E-4</v>
      </c>
    </row>
    <row r="48" spans="1:31" x14ac:dyDescent="0.25">
      <c r="A48" t="s">
        <v>42</v>
      </c>
      <c r="B48" t="s">
        <v>189</v>
      </c>
      <c r="C48">
        <v>1200</v>
      </c>
      <c r="D48" t="s">
        <v>190</v>
      </c>
      <c r="E48">
        <v>1000000</v>
      </c>
      <c r="F48" t="s">
        <v>191</v>
      </c>
      <c r="G48">
        <v>12345</v>
      </c>
      <c r="H48" t="s">
        <v>216</v>
      </c>
      <c r="I48">
        <v>1</v>
      </c>
      <c r="J48" t="s">
        <v>192</v>
      </c>
      <c r="K48">
        <v>1E-4</v>
      </c>
      <c r="L48" t="s">
        <v>3</v>
      </c>
      <c r="M48">
        <v>1</v>
      </c>
      <c r="N48" t="s">
        <v>2</v>
      </c>
      <c r="O48">
        <v>0</v>
      </c>
      <c r="P48" t="s">
        <v>17</v>
      </c>
      <c r="Q48">
        <v>8</v>
      </c>
      <c r="R48" t="s">
        <v>0</v>
      </c>
      <c r="S48">
        <v>7.1</v>
      </c>
      <c r="T48" t="s">
        <v>152</v>
      </c>
      <c r="U48">
        <v>1</v>
      </c>
      <c r="V48" t="s">
        <v>153</v>
      </c>
      <c r="W48">
        <v>3</v>
      </c>
      <c r="X48" t="s">
        <v>151</v>
      </c>
      <c r="Y48">
        <v>1036</v>
      </c>
      <c r="Z48" t="s">
        <v>1</v>
      </c>
      <c r="AA48" t="s">
        <v>205</v>
      </c>
      <c r="AB48" t="s">
        <v>4</v>
      </c>
      <c r="AC48">
        <v>1</v>
      </c>
      <c r="AD48" t="s">
        <v>5</v>
      </c>
      <c r="AE48">
        <v>0</v>
      </c>
    </row>
    <row r="49" spans="1:31" x14ac:dyDescent="0.25">
      <c r="A49" t="s">
        <v>52</v>
      </c>
      <c r="B49" t="s">
        <v>189</v>
      </c>
      <c r="C49">
        <v>1200</v>
      </c>
      <c r="D49" t="s">
        <v>190</v>
      </c>
      <c r="E49">
        <v>1000000</v>
      </c>
      <c r="F49" t="s">
        <v>191</v>
      </c>
      <c r="G49">
        <v>12345</v>
      </c>
      <c r="H49" t="s">
        <v>216</v>
      </c>
      <c r="I49">
        <v>1</v>
      </c>
      <c r="J49" t="s">
        <v>192</v>
      </c>
      <c r="K49">
        <v>1E-4</v>
      </c>
      <c r="L49" t="s">
        <v>3</v>
      </c>
      <c r="M49">
        <v>1</v>
      </c>
      <c r="N49" t="s">
        <v>2</v>
      </c>
      <c r="O49">
        <v>0</v>
      </c>
      <c r="P49" t="s">
        <v>17</v>
      </c>
      <c r="Q49">
        <v>18</v>
      </c>
      <c r="R49" t="s">
        <v>0</v>
      </c>
      <c r="S49">
        <v>30.7</v>
      </c>
      <c r="T49" t="s">
        <v>152</v>
      </c>
      <c r="U49">
        <v>1</v>
      </c>
      <c r="V49" t="s">
        <v>153</v>
      </c>
      <c r="W49">
        <v>5</v>
      </c>
      <c r="X49" t="s">
        <v>151</v>
      </c>
      <c r="Y49">
        <v>3750</v>
      </c>
      <c r="Z49" t="s">
        <v>1</v>
      </c>
      <c r="AA49" t="s">
        <v>235</v>
      </c>
      <c r="AB49" t="s">
        <v>4</v>
      </c>
      <c r="AC49">
        <v>1</v>
      </c>
      <c r="AD49" t="s">
        <v>5</v>
      </c>
      <c r="AE49">
        <v>0</v>
      </c>
    </row>
    <row r="50" spans="1:31" x14ac:dyDescent="0.25">
      <c r="A50" t="s">
        <v>62</v>
      </c>
      <c r="B50" t="s">
        <v>189</v>
      </c>
      <c r="C50">
        <v>1200</v>
      </c>
      <c r="D50" t="s">
        <v>190</v>
      </c>
      <c r="E50">
        <v>1000000</v>
      </c>
      <c r="F50" t="s">
        <v>191</v>
      </c>
      <c r="G50">
        <v>12345</v>
      </c>
      <c r="H50" t="s">
        <v>216</v>
      </c>
      <c r="I50">
        <v>1</v>
      </c>
      <c r="J50" t="s">
        <v>192</v>
      </c>
      <c r="K50">
        <v>1E-4</v>
      </c>
      <c r="L50" t="s">
        <v>3</v>
      </c>
      <c r="M50">
        <v>1</v>
      </c>
      <c r="N50" t="s">
        <v>2</v>
      </c>
      <c r="O50">
        <v>0</v>
      </c>
      <c r="P50" t="s">
        <v>17</v>
      </c>
      <c r="Q50">
        <v>13</v>
      </c>
      <c r="R50" t="s">
        <v>0</v>
      </c>
      <c r="S50">
        <v>20.7</v>
      </c>
      <c r="T50" t="s">
        <v>152</v>
      </c>
      <c r="U50">
        <v>1</v>
      </c>
      <c r="V50" t="s">
        <v>153</v>
      </c>
      <c r="W50">
        <v>5</v>
      </c>
      <c r="X50" t="s">
        <v>151</v>
      </c>
      <c r="Y50">
        <v>3849</v>
      </c>
      <c r="Z50" t="s">
        <v>1</v>
      </c>
      <c r="AA50" t="s">
        <v>237</v>
      </c>
      <c r="AB50" t="s">
        <v>4</v>
      </c>
      <c r="AC50">
        <v>1</v>
      </c>
      <c r="AD50" t="s">
        <v>5</v>
      </c>
      <c r="AE50">
        <v>0</v>
      </c>
    </row>
    <row r="51" spans="1:31" x14ac:dyDescent="0.25">
      <c r="A51" t="s">
        <v>72</v>
      </c>
      <c r="B51" t="s">
        <v>189</v>
      </c>
      <c r="C51">
        <v>1200</v>
      </c>
      <c r="D51" t="s">
        <v>190</v>
      </c>
      <c r="E51">
        <v>1000000</v>
      </c>
      <c r="F51" t="s">
        <v>191</v>
      </c>
      <c r="G51">
        <v>12345</v>
      </c>
      <c r="H51" t="s">
        <v>216</v>
      </c>
      <c r="I51">
        <v>1</v>
      </c>
      <c r="J51" t="s">
        <v>192</v>
      </c>
      <c r="K51">
        <v>1E-4</v>
      </c>
      <c r="L51" t="s">
        <v>3</v>
      </c>
      <c r="M51">
        <v>1</v>
      </c>
      <c r="N51" t="s">
        <v>2</v>
      </c>
      <c r="O51">
        <v>0</v>
      </c>
      <c r="P51" t="s">
        <v>17</v>
      </c>
      <c r="Q51">
        <v>8</v>
      </c>
      <c r="R51" t="s">
        <v>0</v>
      </c>
      <c r="S51">
        <v>7.7</v>
      </c>
      <c r="T51" t="s">
        <v>152</v>
      </c>
      <c r="U51">
        <v>1</v>
      </c>
      <c r="V51" t="s">
        <v>153</v>
      </c>
      <c r="W51">
        <v>3</v>
      </c>
      <c r="X51" t="s">
        <v>151</v>
      </c>
      <c r="Y51">
        <v>1184</v>
      </c>
      <c r="Z51" t="s">
        <v>1</v>
      </c>
      <c r="AA51" t="s">
        <v>207</v>
      </c>
      <c r="AB51" t="s">
        <v>4</v>
      </c>
      <c r="AC51">
        <v>1</v>
      </c>
      <c r="AD51" t="s">
        <v>5</v>
      </c>
      <c r="AE51">
        <v>0</v>
      </c>
    </row>
    <row r="52" spans="1:31" x14ac:dyDescent="0.25">
      <c r="A52" t="s">
        <v>149</v>
      </c>
      <c r="B52" t="s">
        <v>189</v>
      </c>
      <c r="C52">
        <v>1200</v>
      </c>
      <c r="D52" t="s">
        <v>190</v>
      </c>
      <c r="E52">
        <v>1000000</v>
      </c>
      <c r="F52" t="s">
        <v>191</v>
      </c>
      <c r="G52">
        <v>12345</v>
      </c>
      <c r="H52" t="s">
        <v>216</v>
      </c>
      <c r="I52">
        <v>1</v>
      </c>
      <c r="J52" t="s">
        <v>192</v>
      </c>
      <c r="K52">
        <v>1E-4</v>
      </c>
      <c r="L52" t="s">
        <v>3</v>
      </c>
      <c r="M52">
        <v>1</v>
      </c>
      <c r="N52" t="s">
        <v>2</v>
      </c>
      <c r="O52">
        <v>0</v>
      </c>
      <c r="P52" t="s">
        <v>17</v>
      </c>
      <c r="Q52">
        <v>38</v>
      </c>
      <c r="R52" t="s">
        <v>0</v>
      </c>
      <c r="S52">
        <v>343.4</v>
      </c>
      <c r="T52" t="s">
        <v>152</v>
      </c>
      <c r="U52">
        <v>1</v>
      </c>
      <c r="V52" t="s">
        <v>153</v>
      </c>
      <c r="W52">
        <v>12</v>
      </c>
      <c r="X52" t="s">
        <v>151</v>
      </c>
      <c r="Y52">
        <v>32871</v>
      </c>
      <c r="Z52" t="s">
        <v>1</v>
      </c>
      <c r="AA52" t="s">
        <v>180</v>
      </c>
      <c r="AB52" t="s">
        <v>4</v>
      </c>
      <c r="AC52">
        <v>1</v>
      </c>
      <c r="AD52" t="s">
        <v>5</v>
      </c>
      <c r="AE52">
        <v>0</v>
      </c>
    </row>
    <row r="53" spans="1:31" x14ac:dyDescent="0.25">
      <c r="A53" t="s">
        <v>27</v>
      </c>
      <c r="B53" t="s">
        <v>189</v>
      </c>
      <c r="C53">
        <v>1200</v>
      </c>
      <c r="D53" t="s">
        <v>190</v>
      </c>
      <c r="E53">
        <v>1000000</v>
      </c>
      <c r="F53" t="s">
        <v>191</v>
      </c>
      <c r="G53">
        <v>12345</v>
      </c>
      <c r="H53" t="s">
        <v>216</v>
      </c>
      <c r="I53">
        <v>1</v>
      </c>
      <c r="J53" t="s">
        <v>192</v>
      </c>
      <c r="K53">
        <v>1E-4</v>
      </c>
      <c r="L53" t="s">
        <v>3</v>
      </c>
      <c r="M53">
        <v>1</v>
      </c>
      <c r="N53" t="s">
        <v>2</v>
      </c>
      <c r="O53">
        <v>0</v>
      </c>
      <c r="P53" t="s">
        <v>17</v>
      </c>
      <c r="Q53">
        <v>16</v>
      </c>
      <c r="R53" t="s">
        <v>0</v>
      </c>
      <c r="S53">
        <v>33.6</v>
      </c>
      <c r="T53" t="s">
        <v>152</v>
      </c>
      <c r="U53">
        <v>2</v>
      </c>
      <c r="V53" t="s">
        <v>153</v>
      </c>
      <c r="W53">
        <v>14</v>
      </c>
      <c r="X53" t="s">
        <v>151</v>
      </c>
      <c r="Y53">
        <v>12926</v>
      </c>
      <c r="Z53" t="s">
        <v>1</v>
      </c>
      <c r="AA53" t="s">
        <v>156</v>
      </c>
      <c r="AB53" t="s">
        <v>4</v>
      </c>
      <c r="AC53">
        <v>1</v>
      </c>
      <c r="AD53" t="s">
        <v>5</v>
      </c>
      <c r="AE53">
        <v>0</v>
      </c>
    </row>
    <row r="54" spans="1:31" x14ac:dyDescent="0.25">
      <c r="A54" t="s">
        <v>37</v>
      </c>
      <c r="B54" t="s">
        <v>189</v>
      </c>
      <c r="C54">
        <v>1200</v>
      </c>
      <c r="D54" t="s">
        <v>190</v>
      </c>
      <c r="E54">
        <v>1000000</v>
      </c>
      <c r="F54" t="s">
        <v>191</v>
      </c>
      <c r="G54">
        <v>12345</v>
      </c>
      <c r="H54" t="s">
        <v>216</v>
      </c>
      <c r="I54">
        <v>1</v>
      </c>
      <c r="J54" t="s">
        <v>192</v>
      </c>
      <c r="K54">
        <v>1E-4</v>
      </c>
      <c r="L54" t="s">
        <v>3</v>
      </c>
      <c r="M54">
        <v>1</v>
      </c>
      <c r="N54" t="s">
        <v>2</v>
      </c>
      <c r="O54">
        <v>0</v>
      </c>
      <c r="P54" t="s">
        <v>17</v>
      </c>
      <c r="Q54">
        <v>6</v>
      </c>
      <c r="R54" t="s">
        <v>0</v>
      </c>
      <c r="S54">
        <v>3.2</v>
      </c>
      <c r="T54" t="s">
        <v>152</v>
      </c>
      <c r="U54">
        <v>1</v>
      </c>
      <c r="V54" t="s">
        <v>153</v>
      </c>
      <c r="W54">
        <v>2</v>
      </c>
      <c r="X54" t="s">
        <v>151</v>
      </c>
      <c r="Y54">
        <v>540</v>
      </c>
      <c r="Z54" t="s">
        <v>1</v>
      </c>
      <c r="AA54" t="s">
        <v>157</v>
      </c>
      <c r="AB54" t="s">
        <v>4</v>
      </c>
      <c r="AC54">
        <v>1</v>
      </c>
      <c r="AD54" t="s">
        <v>5</v>
      </c>
      <c r="AE54">
        <v>0</v>
      </c>
    </row>
    <row r="55" spans="1:31" x14ac:dyDescent="0.25">
      <c r="A55" t="s">
        <v>28</v>
      </c>
      <c r="B55" t="s">
        <v>189</v>
      </c>
      <c r="C55">
        <v>1200</v>
      </c>
      <c r="D55" t="s">
        <v>190</v>
      </c>
      <c r="E55">
        <v>1000000</v>
      </c>
      <c r="F55" t="s">
        <v>191</v>
      </c>
      <c r="G55">
        <v>12345</v>
      </c>
      <c r="H55" t="s">
        <v>216</v>
      </c>
      <c r="I55">
        <v>1</v>
      </c>
      <c r="J55" t="s">
        <v>192</v>
      </c>
      <c r="K55">
        <v>1E-4</v>
      </c>
      <c r="L55" t="s">
        <v>3</v>
      </c>
      <c r="M55">
        <v>0.99999919999999998</v>
      </c>
      <c r="N55" t="s">
        <v>2</v>
      </c>
      <c r="O55">
        <v>1.3431000000000001E-3</v>
      </c>
      <c r="P55" t="s">
        <v>17</v>
      </c>
      <c r="Q55">
        <v>30</v>
      </c>
      <c r="R55" t="s">
        <v>0</v>
      </c>
      <c r="S55">
        <v>1200.3</v>
      </c>
      <c r="T55" t="s">
        <v>152</v>
      </c>
      <c r="U55">
        <v>10</v>
      </c>
      <c r="V55" t="s">
        <v>153</v>
      </c>
      <c r="W55">
        <v>110</v>
      </c>
      <c r="X55" t="s">
        <v>151</v>
      </c>
      <c r="Y55">
        <v>277708</v>
      </c>
      <c r="Z55" t="s">
        <v>1</v>
      </c>
      <c r="AA55" t="s">
        <v>221</v>
      </c>
      <c r="AB55" t="s">
        <v>4</v>
      </c>
      <c r="AC55">
        <v>0.99999839999999995</v>
      </c>
      <c r="AD55" t="s">
        <v>5</v>
      </c>
      <c r="AE55">
        <v>2.1009000000000002E-3</v>
      </c>
    </row>
    <row r="56" spans="1:31" x14ac:dyDescent="0.25">
      <c r="A56" t="s">
        <v>38</v>
      </c>
      <c r="B56" t="s">
        <v>189</v>
      </c>
      <c r="C56">
        <v>1200</v>
      </c>
      <c r="D56" t="s">
        <v>190</v>
      </c>
      <c r="E56">
        <v>1000000</v>
      </c>
      <c r="F56" t="s">
        <v>191</v>
      </c>
      <c r="G56">
        <v>12345</v>
      </c>
      <c r="H56" t="s">
        <v>216</v>
      </c>
      <c r="I56">
        <v>1</v>
      </c>
      <c r="J56" t="s">
        <v>192</v>
      </c>
      <c r="K56">
        <v>1E-4</v>
      </c>
      <c r="L56" t="s">
        <v>3</v>
      </c>
      <c r="M56">
        <v>1</v>
      </c>
      <c r="N56" t="s">
        <v>2</v>
      </c>
      <c r="O56">
        <v>0</v>
      </c>
      <c r="P56" t="s">
        <v>17</v>
      </c>
      <c r="Q56">
        <v>8</v>
      </c>
      <c r="R56" t="s">
        <v>0</v>
      </c>
      <c r="S56">
        <v>4.3</v>
      </c>
      <c r="T56" t="s">
        <v>152</v>
      </c>
      <c r="U56">
        <v>1</v>
      </c>
      <c r="V56" t="s">
        <v>153</v>
      </c>
      <c r="W56">
        <v>2</v>
      </c>
      <c r="X56" t="s">
        <v>151</v>
      </c>
      <c r="Y56">
        <v>730</v>
      </c>
      <c r="Z56" t="s">
        <v>1</v>
      </c>
      <c r="AA56" t="s">
        <v>155</v>
      </c>
      <c r="AB56" t="s">
        <v>4</v>
      </c>
      <c r="AC56">
        <v>1</v>
      </c>
      <c r="AD56" t="s">
        <v>5</v>
      </c>
      <c r="AE56">
        <v>0</v>
      </c>
    </row>
    <row r="57" spans="1:31" x14ac:dyDescent="0.25">
      <c r="A57" t="s">
        <v>65</v>
      </c>
      <c r="B57" t="s">
        <v>189</v>
      </c>
      <c r="C57">
        <v>1200</v>
      </c>
      <c r="D57" t="s">
        <v>190</v>
      </c>
      <c r="E57">
        <v>1000000</v>
      </c>
      <c r="F57" t="s">
        <v>191</v>
      </c>
      <c r="G57">
        <v>12345</v>
      </c>
      <c r="H57" t="s">
        <v>216</v>
      </c>
      <c r="I57">
        <v>1</v>
      </c>
      <c r="J57" t="s">
        <v>192</v>
      </c>
      <c r="K57">
        <v>1E-4</v>
      </c>
      <c r="L57" t="s">
        <v>3</v>
      </c>
      <c r="M57">
        <v>0.99971370000000004</v>
      </c>
      <c r="N57" t="s">
        <v>2</v>
      </c>
      <c r="O57">
        <v>1.0172E-3</v>
      </c>
      <c r="P57" t="s">
        <v>17</v>
      </c>
      <c r="Q57">
        <v>37</v>
      </c>
      <c r="R57" t="s">
        <v>0</v>
      </c>
      <c r="S57">
        <v>1200.3</v>
      </c>
      <c r="T57" t="s">
        <v>152</v>
      </c>
      <c r="U57">
        <v>4</v>
      </c>
      <c r="V57" t="s">
        <v>153</v>
      </c>
      <c r="W57">
        <v>55</v>
      </c>
      <c r="X57" t="s">
        <v>151</v>
      </c>
      <c r="Y57">
        <v>117745</v>
      </c>
      <c r="Z57" t="s">
        <v>1</v>
      </c>
      <c r="AA57" t="s">
        <v>245</v>
      </c>
      <c r="AB57" t="s">
        <v>4</v>
      </c>
      <c r="AC57">
        <v>0.99971350000000003</v>
      </c>
      <c r="AD57" t="s">
        <v>5</v>
      </c>
      <c r="AE57">
        <v>1.0164E-3</v>
      </c>
    </row>
    <row r="58" spans="1:31" x14ac:dyDescent="0.25">
      <c r="A58" t="s">
        <v>24</v>
      </c>
      <c r="B58" t="s">
        <v>189</v>
      </c>
      <c r="C58">
        <v>1200</v>
      </c>
      <c r="D58" t="s">
        <v>190</v>
      </c>
      <c r="E58">
        <v>1000000</v>
      </c>
      <c r="F58" t="s">
        <v>191</v>
      </c>
      <c r="G58">
        <v>12345</v>
      </c>
      <c r="H58" t="s">
        <v>216</v>
      </c>
      <c r="I58">
        <v>1</v>
      </c>
      <c r="J58" t="s">
        <v>192</v>
      </c>
      <c r="K58">
        <v>1E-4</v>
      </c>
      <c r="L58" t="s">
        <v>3</v>
      </c>
      <c r="M58">
        <v>1</v>
      </c>
      <c r="N58" t="s">
        <v>2</v>
      </c>
      <c r="O58">
        <v>0</v>
      </c>
      <c r="P58" t="s">
        <v>17</v>
      </c>
      <c r="Q58">
        <v>14</v>
      </c>
      <c r="R58" t="s">
        <v>0</v>
      </c>
      <c r="S58">
        <v>335.8</v>
      </c>
      <c r="T58" t="s">
        <v>152</v>
      </c>
      <c r="U58">
        <v>11</v>
      </c>
      <c r="V58" t="s">
        <v>153</v>
      </c>
      <c r="W58">
        <v>60</v>
      </c>
      <c r="X58" t="s">
        <v>151</v>
      </c>
      <c r="Y58">
        <v>102565</v>
      </c>
      <c r="Z58" t="s">
        <v>1</v>
      </c>
      <c r="AA58" t="s">
        <v>176</v>
      </c>
      <c r="AB58" t="s">
        <v>4</v>
      </c>
      <c r="AC58">
        <v>1</v>
      </c>
      <c r="AD58" t="s">
        <v>5</v>
      </c>
      <c r="AE58">
        <v>0</v>
      </c>
    </row>
    <row r="59" spans="1:31" x14ac:dyDescent="0.25">
      <c r="A59" t="s">
        <v>34</v>
      </c>
      <c r="B59" t="s">
        <v>189</v>
      </c>
      <c r="C59">
        <v>1200</v>
      </c>
      <c r="D59" t="s">
        <v>190</v>
      </c>
      <c r="E59">
        <v>1000000</v>
      </c>
      <c r="F59" t="s">
        <v>191</v>
      </c>
      <c r="G59">
        <v>12345</v>
      </c>
      <c r="H59" t="s">
        <v>216</v>
      </c>
      <c r="I59">
        <v>1</v>
      </c>
      <c r="J59" t="s">
        <v>192</v>
      </c>
      <c r="K59">
        <v>1E-4</v>
      </c>
      <c r="L59" t="s">
        <v>3</v>
      </c>
      <c r="M59">
        <v>1</v>
      </c>
      <c r="N59" t="s">
        <v>2</v>
      </c>
      <c r="O59">
        <v>0</v>
      </c>
      <c r="P59" t="s">
        <v>17</v>
      </c>
      <c r="Q59">
        <v>6</v>
      </c>
      <c r="R59" t="s">
        <v>0</v>
      </c>
      <c r="S59">
        <v>3.2</v>
      </c>
      <c r="T59" t="s">
        <v>152</v>
      </c>
      <c r="U59">
        <v>1</v>
      </c>
      <c r="V59" t="s">
        <v>153</v>
      </c>
      <c r="W59">
        <v>2</v>
      </c>
      <c r="X59" t="s">
        <v>151</v>
      </c>
      <c r="Y59">
        <v>540</v>
      </c>
      <c r="Z59" t="s">
        <v>1</v>
      </c>
      <c r="AA59" t="s">
        <v>159</v>
      </c>
      <c r="AB59" t="s">
        <v>4</v>
      </c>
      <c r="AC59">
        <v>1</v>
      </c>
      <c r="AD59" t="s">
        <v>5</v>
      </c>
      <c r="AE59">
        <v>0</v>
      </c>
    </row>
    <row r="60" spans="1:31" x14ac:dyDescent="0.25">
      <c r="A60" t="s">
        <v>75</v>
      </c>
      <c r="B60" t="s">
        <v>189</v>
      </c>
      <c r="C60">
        <v>1200</v>
      </c>
      <c r="D60" t="s">
        <v>190</v>
      </c>
      <c r="E60">
        <v>1000000</v>
      </c>
      <c r="F60" t="s">
        <v>191</v>
      </c>
      <c r="G60">
        <v>12345</v>
      </c>
      <c r="H60" t="s">
        <v>216</v>
      </c>
      <c r="I60">
        <v>1</v>
      </c>
      <c r="J60" t="s">
        <v>192</v>
      </c>
      <c r="K60">
        <v>1E-4</v>
      </c>
      <c r="L60" t="s">
        <v>3</v>
      </c>
      <c r="M60">
        <v>1</v>
      </c>
      <c r="N60" t="s">
        <v>2</v>
      </c>
      <c r="O60">
        <v>0</v>
      </c>
      <c r="P60" t="s">
        <v>17</v>
      </c>
      <c r="Q60">
        <v>14</v>
      </c>
      <c r="R60" t="s">
        <v>0</v>
      </c>
      <c r="S60">
        <v>11.1</v>
      </c>
      <c r="T60" t="s">
        <v>152</v>
      </c>
      <c r="U60">
        <v>1</v>
      </c>
      <c r="V60" t="s">
        <v>153</v>
      </c>
      <c r="W60">
        <v>4</v>
      </c>
      <c r="X60" t="s">
        <v>151</v>
      </c>
      <c r="Y60">
        <v>1605</v>
      </c>
      <c r="Z60" t="s">
        <v>1</v>
      </c>
      <c r="AA60" t="s">
        <v>164</v>
      </c>
      <c r="AB60" t="s">
        <v>4</v>
      </c>
      <c r="AC60">
        <v>1</v>
      </c>
      <c r="AD60" t="s">
        <v>5</v>
      </c>
      <c r="AE60">
        <v>0</v>
      </c>
    </row>
    <row r="61" spans="1:31" x14ac:dyDescent="0.25">
      <c r="A61" t="s">
        <v>31</v>
      </c>
      <c r="B61" t="s">
        <v>189</v>
      </c>
      <c r="C61">
        <v>1200</v>
      </c>
      <c r="D61" t="s">
        <v>190</v>
      </c>
      <c r="E61">
        <v>1000000</v>
      </c>
      <c r="F61" t="s">
        <v>191</v>
      </c>
      <c r="G61">
        <v>12345</v>
      </c>
      <c r="H61" t="s">
        <v>216</v>
      </c>
      <c r="I61">
        <v>1</v>
      </c>
      <c r="J61" t="s">
        <v>192</v>
      </c>
      <c r="K61">
        <v>1E-4</v>
      </c>
      <c r="L61" t="s">
        <v>3</v>
      </c>
      <c r="M61">
        <v>0.99903109999999995</v>
      </c>
      <c r="N61" t="s">
        <v>2</v>
      </c>
      <c r="O61">
        <v>6.8365099999999998E-2</v>
      </c>
      <c r="P61" t="s">
        <v>17</v>
      </c>
      <c r="Q61">
        <v>41</v>
      </c>
      <c r="R61" t="s">
        <v>0</v>
      </c>
      <c r="S61">
        <v>1200.2</v>
      </c>
      <c r="T61" t="s">
        <v>152</v>
      </c>
      <c r="U61">
        <v>10</v>
      </c>
      <c r="V61" t="s">
        <v>153</v>
      </c>
      <c r="W61">
        <v>127</v>
      </c>
      <c r="X61" t="s">
        <v>151</v>
      </c>
      <c r="Y61">
        <v>269714</v>
      </c>
      <c r="Z61" t="s">
        <v>1</v>
      </c>
      <c r="AA61" t="s">
        <v>232</v>
      </c>
      <c r="AB61" t="s">
        <v>4</v>
      </c>
      <c r="AC61">
        <v>0.99879070000000003</v>
      </c>
      <c r="AD61" t="s">
        <v>5</v>
      </c>
      <c r="AE61">
        <v>0.1029853</v>
      </c>
    </row>
    <row r="62" spans="1:31" x14ac:dyDescent="0.25">
      <c r="A62" t="s">
        <v>41</v>
      </c>
      <c r="B62" t="s">
        <v>189</v>
      </c>
      <c r="C62">
        <v>1200</v>
      </c>
      <c r="D62" t="s">
        <v>190</v>
      </c>
      <c r="E62">
        <v>1000000</v>
      </c>
      <c r="F62" t="s">
        <v>191</v>
      </c>
      <c r="G62">
        <v>12345</v>
      </c>
      <c r="H62" t="s">
        <v>216</v>
      </c>
      <c r="I62">
        <v>1</v>
      </c>
      <c r="J62" t="s">
        <v>192</v>
      </c>
      <c r="K62">
        <v>1E-4</v>
      </c>
      <c r="L62" t="s">
        <v>3</v>
      </c>
      <c r="M62">
        <v>1</v>
      </c>
      <c r="N62" t="s">
        <v>2</v>
      </c>
      <c r="O62">
        <v>0</v>
      </c>
      <c r="P62" t="s">
        <v>17</v>
      </c>
      <c r="Q62">
        <v>8</v>
      </c>
      <c r="R62" t="s">
        <v>0</v>
      </c>
      <c r="S62">
        <v>6.3</v>
      </c>
      <c r="T62" t="s">
        <v>152</v>
      </c>
      <c r="U62">
        <v>1</v>
      </c>
      <c r="V62" t="s">
        <v>153</v>
      </c>
      <c r="W62">
        <v>3</v>
      </c>
      <c r="X62" t="s">
        <v>151</v>
      </c>
      <c r="Y62">
        <v>1036</v>
      </c>
      <c r="Z62" t="s">
        <v>1</v>
      </c>
      <c r="AA62" t="s">
        <v>205</v>
      </c>
      <c r="AB62" t="s">
        <v>4</v>
      </c>
      <c r="AC62">
        <v>1</v>
      </c>
      <c r="AD62" t="s">
        <v>5</v>
      </c>
      <c r="AE62">
        <v>0</v>
      </c>
    </row>
    <row r="63" spans="1:31" x14ac:dyDescent="0.25">
      <c r="A63" t="s">
        <v>56</v>
      </c>
      <c r="B63" t="s">
        <v>189</v>
      </c>
      <c r="C63">
        <v>1200</v>
      </c>
      <c r="D63" t="s">
        <v>190</v>
      </c>
      <c r="E63">
        <v>1000000</v>
      </c>
      <c r="F63" t="s">
        <v>191</v>
      </c>
      <c r="G63">
        <v>12345</v>
      </c>
      <c r="H63" t="s">
        <v>216</v>
      </c>
      <c r="I63">
        <v>1</v>
      </c>
      <c r="J63" t="s">
        <v>192</v>
      </c>
      <c r="K63">
        <v>1E-4</v>
      </c>
      <c r="L63" t="s">
        <v>3</v>
      </c>
      <c r="M63">
        <v>0.99999950000000004</v>
      </c>
      <c r="N63" t="s">
        <v>2</v>
      </c>
      <c r="O63">
        <v>1.4140999999999999E-3</v>
      </c>
      <c r="P63" t="s">
        <v>17</v>
      </c>
      <c r="Q63">
        <v>44</v>
      </c>
      <c r="R63" t="s">
        <v>0</v>
      </c>
      <c r="S63">
        <v>1200.3</v>
      </c>
      <c r="T63" t="s">
        <v>152</v>
      </c>
      <c r="U63">
        <v>9</v>
      </c>
      <c r="V63" t="s">
        <v>153</v>
      </c>
      <c r="W63">
        <v>58</v>
      </c>
      <c r="X63" t="s">
        <v>151</v>
      </c>
      <c r="Y63">
        <v>118349</v>
      </c>
      <c r="Z63" t="s">
        <v>1</v>
      </c>
      <c r="AA63" t="s">
        <v>234</v>
      </c>
      <c r="AB63" t="s">
        <v>4</v>
      </c>
      <c r="AC63">
        <v>0.99999950000000004</v>
      </c>
      <c r="AD63" t="s">
        <v>5</v>
      </c>
      <c r="AE63">
        <v>1.4411000000000001E-3</v>
      </c>
    </row>
    <row r="64" spans="1:31" x14ac:dyDescent="0.25">
      <c r="A64" t="s">
        <v>66</v>
      </c>
      <c r="B64" t="s">
        <v>189</v>
      </c>
      <c r="C64">
        <v>1200</v>
      </c>
      <c r="D64" t="s">
        <v>190</v>
      </c>
      <c r="E64">
        <v>1000000</v>
      </c>
      <c r="F64" t="s">
        <v>191</v>
      </c>
      <c r="G64">
        <v>12345</v>
      </c>
      <c r="H64" t="s">
        <v>216</v>
      </c>
      <c r="I64">
        <v>1</v>
      </c>
      <c r="J64" t="s">
        <v>192</v>
      </c>
      <c r="K64">
        <v>1E-4</v>
      </c>
      <c r="L64" t="s">
        <v>3</v>
      </c>
      <c r="M64">
        <v>1</v>
      </c>
      <c r="N64" t="s">
        <v>2</v>
      </c>
      <c r="O64">
        <v>0</v>
      </c>
      <c r="P64" t="s">
        <v>17</v>
      </c>
      <c r="Q64">
        <v>10</v>
      </c>
      <c r="R64" t="s">
        <v>0</v>
      </c>
      <c r="S64">
        <v>9.1999999999999993</v>
      </c>
      <c r="T64" t="s">
        <v>152</v>
      </c>
      <c r="U64">
        <v>1</v>
      </c>
      <c r="V64" t="s">
        <v>153</v>
      </c>
      <c r="W64">
        <v>3</v>
      </c>
      <c r="X64" t="s">
        <v>151</v>
      </c>
      <c r="Y64">
        <v>1492</v>
      </c>
      <c r="Z64" t="s">
        <v>1</v>
      </c>
      <c r="AA64" t="s">
        <v>161</v>
      </c>
      <c r="AB64" t="s">
        <v>4</v>
      </c>
      <c r="AC64">
        <v>1</v>
      </c>
      <c r="AD64" t="s">
        <v>5</v>
      </c>
      <c r="AE64">
        <v>0</v>
      </c>
    </row>
    <row r="65" spans="1:31" x14ac:dyDescent="0.25">
      <c r="A65" t="s">
        <v>76</v>
      </c>
      <c r="B65" t="s">
        <v>189</v>
      </c>
      <c r="C65">
        <v>1200</v>
      </c>
      <c r="D65" t="s">
        <v>190</v>
      </c>
      <c r="E65">
        <v>1000000</v>
      </c>
      <c r="F65" t="s">
        <v>191</v>
      </c>
      <c r="G65">
        <v>12345</v>
      </c>
      <c r="H65" t="s">
        <v>216</v>
      </c>
      <c r="I65">
        <v>1</v>
      </c>
      <c r="J65" t="s">
        <v>192</v>
      </c>
      <c r="K65">
        <v>1E-4</v>
      </c>
      <c r="L65" t="s">
        <v>3</v>
      </c>
      <c r="M65">
        <v>1</v>
      </c>
      <c r="N65" t="s">
        <v>2</v>
      </c>
      <c r="O65">
        <v>0</v>
      </c>
      <c r="P65" t="s">
        <v>17</v>
      </c>
      <c r="Q65">
        <v>10</v>
      </c>
      <c r="R65" t="s">
        <v>0</v>
      </c>
      <c r="S65">
        <v>9.4</v>
      </c>
      <c r="T65" t="s">
        <v>152</v>
      </c>
      <c r="U65">
        <v>1</v>
      </c>
      <c r="V65" t="s">
        <v>153</v>
      </c>
      <c r="W65">
        <v>3</v>
      </c>
      <c r="X65" t="s">
        <v>151</v>
      </c>
      <c r="Y65">
        <v>1486</v>
      </c>
      <c r="Z65" t="s">
        <v>1</v>
      </c>
      <c r="AA65" t="s">
        <v>208</v>
      </c>
      <c r="AB65" t="s">
        <v>4</v>
      </c>
      <c r="AC65">
        <v>1</v>
      </c>
      <c r="AD65" t="s">
        <v>5</v>
      </c>
      <c r="AE65">
        <v>0</v>
      </c>
    </row>
    <row r="66" spans="1:31" x14ac:dyDescent="0.25">
      <c r="A66" t="s">
        <v>120</v>
      </c>
      <c r="B66" t="s">
        <v>189</v>
      </c>
      <c r="C66">
        <v>1200</v>
      </c>
      <c r="D66" t="s">
        <v>190</v>
      </c>
      <c r="E66">
        <v>1000000</v>
      </c>
      <c r="F66" t="s">
        <v>191</v>
      </c>
      <c r="G66">
        <v>12345</v>
      </c>
      <c r="H66" t="s">
        <v>216</v>
      </c>
      <c r="I66">
        <v>1</v>
      </c>
      <c r="J66" t="s">
        <v>192</v>
      </c>
      <c r="K66">
        <v>1E-4</v>
      </c>
      <c r="L66" t="s">
        <v>3</v>
      </c>
      <c r="M66">
        <v>0.98112900000000003</v>
      </c>
      <c r="N66" t="s">
        <v>2</v>
      </c>
      <c r="O66">
        <v>4.3499999999999997E-2</v>
      </c>
      <c r="P66" t="s">
        <v>17</v>
      </c>
      <c r="Q66">
        <v>47</v>
      </c>
      <c r="R66" t="s">
        <v>0</v>
      </c>
      <c r="S66">
        <v>1202</v>
      </c>
      <c r="T66" t="s">
        <v>152</v>
      </c>
      <c r="U66">
        <v>5</v>
      </c>
      <c r="V66" t="s">
        <v>153</v>
      </c>
      <c r="W66">
        <v>47</v>
      </c>
      <c r="X66" t="s">
        <v>151</v>
      </c>
      <c r="Y66">
        <v>110486</v>
      </c>
      <c r="Z66" t="s">
        <v>1</v>
      </c>
      <c r="AA66" t="s">
        <v>254</v>
      </c>
      <c r="AB66" t="s">
        <v>4</v>
      </c>
      <c r="AC66">
        <v>0.98174229999999996</v>
      </c>
      <c r="AD66" t="s">
        <v>5</v>
      </c>
      <c r="AE66">
        <v>4.2904299999999999E-2</v>
      </c>
    </row>
    <row r="67" spans="1:31" x14ac:dyDescent="0.25">
      <c r="A67" t="s">
        <v>82</v>
      </c>
      <c r="B67" t="s">
        <v>189</v>
      </c>
      <c r="C67">
        <v>1200</v>
      </c>
      <c r="D67" t="s">
        <v>190</v>
      </c>
      <c r="E67">
        <v>1000000</v>
      </c>
      <c r="F67" t="s">
        <v>191</v>
      </c>
      <c r="G67">
        <v>12345</v>
      </c>
      <c r="H67" t="s">
        <v>216</v>
      </c>
      <c r="I67">
        <v>1</v>
      </c>
      <c r="J67" t="s">
        <v>192</v>
      </c>
      <c r="K67">
        <v>1E-4</v>
      </c>
      <c r="L67" t="s">
        <v>3</v>
      </c>
      <c r="M67">
        <v>1</v>
      </c>
      <c r="N67" t="s">
        <v>2</v>
      </c>
      <c r="O67">
        <v>5.0619000000000003E-3</v>
      </c>
      <c r="P67" t="s">
        <v>17</v>
      </c>
      <c r="Q67">
        <v>54</v>
      </c>
      <c r="R67" t="s">
        <v>0</v>
      </c>
      <c r="S67">
        <v>1200.5999999999999</v>
      </c>
      <c r="T67" t="s">
        <v>152</v>
      </c>
      <c r="U67">
        <v>4</v>
      </c>
      <c r="V67" t="s">
        <v>153</v>
      </c>
      <c r="W67">
        <v>37</v>
      </c>
      <c r="X67" t="s">
        <v>151</v>
      </c>
      <c r="Y67">
        <v>101707</v>
      </c>
      <c r="Z67" t="s">
        <v>1</v>
      </c>
      <c r="AA67" t="s">
        <v>248</v>
      </c>
      <c r="AB67" t="s">
        <v>4</v>
      </c>
      <c r="AC67">
        <v>1</v>
      </c>
      <c r="AD67" t="s">
        <v>5</v>
      </c>
      <c r="AE67">
        <v>4.9170000000000004E-3</v>
      </c>
    </row>
    <row r="68" spans="1:31" x14ac:dyDescent="0.25">
      <c r="A68" t="s">
        <v>47</v>
      </c>
      <c r="B68" t="s">
        <v>189</v>
      </c>
      <c r="C68">
        <v>1200</v>
      </c>
      <c r="D68" t="s">
        <v>190</v>
      </c>
      <c r="E68">
        <v>1000000</v>
      </c>
      <c r="F68" t="s">
        <v>191</v>
      </c>
      <c r="G68">
        <v>12345</v>
      </c>
      <c r="H68" t="s">
        <v>216</v>
      </c>
      <c r="I68">
        <v>1</v>
      </c>
      <c r="J68" t="s">
        <v>192</v>
      </c>
      <c r="K68">
        <v>1E-4</v>
      </c>
      <c r="L68" t="s">
        <v>3</v>
      </c>
      <c r="M68">
        <v>0.99960550000000004</v>
      </c>
      <c r="N68" t="s">
        <v>2</v>
      </c>
      <c r="O68">
        <v>9.9392999999999999E-3</v>
      </c>
      <c r="P68" t="s">
        <v>17</v>
      </c>
      <c r="Q68">
        <v>32</v>
      </c>
      <c r="R68" t="s">
        <v>0</v>
      </c>
      <c r="S68">
        <v>1200.2</v>
      </c>
      <c r="T68" t="s">
        <v>152</v>
      </c>
      <c r="U68">
        <v>13</v>
      </c>
      <c r="V68" t="s">
        <v>153</v>
      </c>
      <c r="W68">
        <v>79</v>
      </c>
      <c r="X68" t="s">
        <v>151</v>
      </c>
      <c r="Y68">
        <v>124780</v>
      </c>
      <c r="Z68" t="s">
        <v>1</v>
      </c>
      <c r="AA68" t="s">
        <v>227</v>
      </c>
      <c r="AB68" t="s">
        <v>4</v>
      </c>
      <c r="AC68">
        <v>0.99960970000000005</v>
      </c>
      <c r="AD68" t="s">
        <v>5</v>
      </c>
      <c r="AE68">
        <v>9.8946999999999993E-3</v>
      </c>
    </row>
    <row r="69" spans="1:31" x14ac:dyDescent="0.25">
      <c r="A69" t="s">
        <v>48</v>
      </c>
      <c r="B69" t="s">
        <v>189</v>
      </c>
      <c r="C69">
        <v>1200</v>
      </c>
      <c r="D69" t="s">
        <v>190</v>
      </c>
      <c r="E69">
        <v>1000000</v>
      </c>
      <c r="F69" t="s">
        <v>191</v>
      </c>
      <c r="G69">
        <v>12345</v>
      </c>
      <c r="H69" t="s">
        <v>216</v>
      </c>
      <c r="I69">
        <v>1</v>
      </c>
      <c r="J69" t="s">
        <v>192</v>
      </c>
      <c r="K69">
        <v>1E-4</v>
      </c>
      <c r="L69" t="s">
        <v>3</v>
      </c>
      <c r="M69">
        <v>0.99995440000000002</v>
      </c>
      <c r="N69" t="s">
        <v>2</v>
      </c>
      <c r="O69">
        <v>3.2299E-3</v>
      </c>
      <c r="P69" t="s">
        <v>17</v>
      </c>
      <c r="Q69">
        <v>34</v>
      </c>
      <c r="R69" t="s">
        <v>0</v>
      </c>
      <c r="S69">
        <v>1201.4000000000001</v>
      </c>
      <c r="T69" t="s">
        <v>152</v>
      </c>
      <c r="U69">
        <v>10</v>
      </c>
      <c r="V69" t="s">
        <v>153</v>
      </c>
      <c r="W69">
        <v>76</v>
      </c>
      <c r="X69" t="s">
        <v>151</v>
      </c>
      <c r="Y69">
        <v>133767</v>
      </c>
      <c r="Z69" t="s">
        <v>1</v>
      </c>
      <c r="AA69" t="e" cm="1">
        <f t="array" aca="1" ref="AA69" ca="1">-0.6766808501208+(0.7471810130917*SIN(pow(V2,0.5)))+(0.9830980000609*V2)+(((0.8849283238432*pow(LOG((1+V2)),-1))*ASIN(((1.0445796352693*V1)*pow(v0,-1))))*SIN(V2))</f>
        <v>#NAME?</v>
      </c>
      <c r="AB69" t="s">
        <v>4</v>
      </c>
      <c r="AC69">
        <v>0.99995520000000004</v>
      </c>
      <c r="AD69" t="s">
        <v>5</v>
      </c>
      <c r="AE69">
        <v>3.1973000000000001E-3</v>
      </c>
    </row>
    <row r="70" spans="1:31" x14ac:dyDescent="0.25">
      <c r="A70" t="s">
        <v>44</v>
      </c>
      <c r="B70" t="s">
        <v>189</v>
      </c>
      <c r="C70">
        <v>1200</v>
      </c>
      <c r="D70" t="s">
        <v>190</v>
      </c>
      <c r="E70">
        <v>1000000</v>
      </c>
      <c r="F70" t="s">
        <v>191</v>
      </c>
      <c r="G70">
        <v>12345</v>
      </c>
      <c r="H70" t="s">
        <v>216</v>
      </c>
      <c r="I70">
        <v>1</v>
      </c>
      <c r="J70" t="s">
        <v>192</v>
      </c>
      <c r="K70">
        <v>1E-4</v>
      </c>
      <c r="L70" t="s">
        <v>3</v>
      </c>
      <c r="M70">
        <v>0.9970424</v>
      </c>
      <c r="N70" t="s">
        <v>2</v>
      </c>
      <c r="O70">
        <v>2.3186000000000001E-3</v>
      </c>
      <c r="P70" t="s">
        <v>17</v>
      </c>
      <c r="Q70">
        <v>33</v>
      </c>
      <c r="R70" t="s">
        <v>0</v>
      </c>
      <c r="S70">
        <v>1202.5999999999999</v>
      </c>
      <c r="T70" t="s">
        <v>152</v>
      </c>
      <c r="U70">
        <v>12</v>
      </c>
      <c r="V70" t="s">
        <v>153</v>
      </c>
      <c r="W70">
        <v>80</v>
      </c>
      <c r="X70" t="s">
        <v>151</v>
      </c>
      <c r="Y70">
        <v>131847</v>
      </c>
      <c r="Z70" t="s">
        <v>1</v>
      </c>
      <c r="AA70" t="e" cm="1">
        <f t="array" aca="1" ref="AA70" ca="1">-1.4833056316036+(1.1012457571529*ACOS(EXP(((-2*v0)*ASIN(pow(V1,-0.8))))))+(0.0815802256267*V1)+(-0.0187706856792*v0)+((-0.1730241853022*pow(V1,0.5))*SIN(LOG(v0)))</f>
        <v>#NAME?</v>
      </c>
      <c r="AB70" t="s">
        <v>4</v>
      </c>
      <c r="AC70">
        <v>0.99705699999999997</v>
      </c>
      <c r="AD70" t="s">
        <v>5</v>
      </c>
      <c r="AE70">
        <v>2.3075999999999999E-3</v>
      </c>
    </row>
    <row r="71" spans="1:31" x14ac:dyDescent="0.25">
      <c r="A71" t="s">
        <v>85</v>
      </c>
      <c r="B71" t="s">
        <v>189</v>
      </c>
      <c r="C71">
        <v>1200</v>
      </c>
      <c r="D71" t="s">
        <v>190</v>
      </c>
      <c r="E71">
        <v>1000000</v>
      </c>
      <c r="F71" t="s">
        <v>191</v>
      </c>
      <c r="G71">
        <v>12345</v>
      </c>
      <c r="H71" t="s">
        <v>216</v>
      </c>
      <c r="I71">
        <v>1</v>
      </c>
      <c r="J71" t="s">
        <v>192</v>
      </c>
      <c r="K71">
        <v>1E-4</v>
      </c>
      <c r="L71" t="s">
        <v>3</v>
      </c>
      <c r="M71">
        <v>0.99729109999999999</v>
      </c>
      <c r="N71" t="s">
        <v>2</v>
      </c>
      <c r="O71">
        <v>4.4272600000000002E-2</v>
      </c>
      <c r="P71" t="s">
        <v>17</v>
      </c>
      <c r="Q71">
        <v>34</v>
      </c>
      <c r="R71" t="s">
        <v>0</v>
      </c>
      <c r="S71">
        <v>1200.7</v>
      </c>
      <c r="T71" t="s">
        <v>152</v>
      </c>
      <c r="U71">
        <v>11</v>
      </c>
      <c r="V71" t="s">
        <v>153</v>
      </c>
      <c r="W71">
        <v>51</v>
      </c>
      <c r="X71" t="s">
        <v>151</v>
      </c>
      <c r="Y71">
        <v>112809</v>
      </c>
      <c r="Z71" t="s">
        <v>1</v>
      </c>
      <c r="AA71" t="e" cm="1">
        <f t="array" aca="1" ref="AA71" ca="1">-0.0183572731847+(1.1091631648338*SIN(((0.5798263934512*LOG((V1*pow(v0,-1))))*LOG((V3*SIN(pow(V2,-1)))))))+(0.5003460166918*V2)+(0.0072370379341*V1)+(0.4975342449709*V3)</f>
        <v>#VALUE!</v>
      </c>
      <c r="AB71" t="s">
        <v>4</v>
      </c>
      <c r="AC71">
        <v>0.99725730000000001</v>
      </c>
      <c r="AD71" t="s">
        <v>5</v>
      </c>
      <c r="AE71">
        <v>4.4386500000000002E-2</v>
      </c>
    </row>
    <row r="72" spans="1:31" x14ac:dyDescent="0.25">
      <c r="A72" t="s">
        <v>54</v>
      </c>
      <c r="B72" t="s">
        <v>189</v>
      </c>
      <c r="C72">
        <v>1200</v>
      </c>
      <c r="D72" t="s">
        <v>190</v>
      </c>
      <c r="E72">
        <v>1000000</v>
      </c>
      <c r="F72" t="s">
        <v>191</v>
      </c>
      <c r="G72">
        <v>12345</v>
      </c>
      <c r="H72" t="s">
        <v>216</v>
      </c>
      <c r="I72">
        <v>1</v>
      </c>
      <c r="J72" t="s">
        <v>192</v>
      </c>
      <c r="K72">
        <v>1E-4</v>
      </c>
      <c r="L72" t="s">
        <v>3</v>
      </c>
      <c r="M72">
        <v>1</v>
      </c>
      <c r="N72" t="s">
        <v>2</v>
      </c>
      <c r="O72">
        <v>0</v>
      </c>
      <c r="P72" t="s">
        <v>17</v>
      </c>
      <c r="Q72">
        <v>12</v>
      </c>
      <c r="R72" t="s">
        <v>0</v>
      </c>
      <c r="S72">
        <v>17.100000000000001</v>
      </c>
      <c r="T72" t="s">
        <v>152</v>
      </c>
      <c r="U72">
        <v>1</v>
      </c>
      <c r="V72" t="s">
        <v>153</v>
      </c>
      <c r="W72">
        <v>5</v>
      </c>
      <c r="X72" t="s">
        <v>151</v>
      </c>
      <c r="Y72">
        <v>2522</v>
      </c>
      <c r="Z72" t="s">
        <v>1</v>
      </c>
      <c r="AA72" t="s">
        <v>230</v>
      </c>
      <c r="AB72" t="s">
        <v>4</v>
      </c>
      <c r="AC72">
        <v>1</v>
      </c>
      <c r="AD72" t="s">
        <v>5</v>
      </c>
      <c r="AE72">
        <v>0</v>
      </c>
    </row>
    <row r="73" spans="1:31" x14ac:dyDescent="0.25">
      <c r="A73" t="s">
        <v>95</v>
      </c>
      <c r="B73" t="s">
        <v>189</v>
      </c>
      <c r="C73">
        <v>1200</v>
      </c>
      <c r="D73" t="s">
        <v>190</v>
      </c>
      <c r="E73">
        <v>1000000</v>
      </c>
      <c r="F73" t="s">
        <v>191</v>
      </c>
      <c r="G73">
        <v>12345</v>
      </c>
      <c r="H73" t="s">
        <v>216</v>
      </c>
      <c r="I73">
        <v>1</v>
      </c>
      <c r="J73" t="s">
        <v>192</v>
      </c>
      <c r="K73">
        <v>1E-4</v>
      </c>
      <c r="L73" t="s">
        <v>3</v>
      </c>
      <c r="M73">
        <v>1</v>
      </c>
      <c r="N73" t="s">
        <v>2</v>
      </c>
      <c r="O73">
        <v>0</v>
      </c>
      <c r="P73" t="s">
        <v>17</v>
      </c>
      <c r="Q73">
        <v>12</v>
      </c>
      <c r="R73" t="s">
        <v>0</v>
      </c>
      <c r="S73">
        <v>16.399999999999999</v>
      </c>
      <c r="T73" t="s">
        <v>152</v>
      </c>
      <c r="U73">
        <v>1</v>
      </c>
      <c r="V73" t="s">
        <v>153</v>
      </c>
      <c r="W73">
        <v>4</v>
      </c>
      <c r="X73" t="s">
        <v>151</v>
      </c>
      <c r="Y73">
        <v>2572</v>
      </c>
      <c r="Z73" t="s">
        <v>1</v>
      </c>
      <c r="AA73" t="s">
        <v>175</v>
      </c>
      <c r="AB73" t="s">
        <v>4</v>
      </c>
      <c r="AC73">
        <v>1</v>
      </c>
      <c r="AD73" t="s">
        <v>5</v>
      </c>
      <c r="AE73">
        <v>0</v>
      </c>
    </row>
    <row r="74" spans="1:31" x14ac:dyDescent="0.25">
      <c r="A74" t="s">
        <v>51</v>
      </c>
      <c r="B74" t="s">
        <v>189</v>
      </c>
      <c r="C74">
        <v>1200</v>
      </c>
      <c r="D74" t="s">
        <v>190</v>
      </c>
      <c r="E74">
        <v>1000000</v>
      </c>
      <c r="F74" t="s">
        <v>191</v>
      </c>
      <c r="G74">
        <v>12345</v>
      </c>
      <c r="H74" t="s">
        <v>216</v>
      </c>
      <c r="I74">
        <v>1</v>
      </c>
      <c r="J74" t="s">
        <v>192</v>
      </c>
      <c r="K74">
        <v>1E-4</v>
      </c>
      <c r="L74" t="s">
        <v>3</v>
      </c>
      <c r="M74">
        <v>1</v>
      </c>
      <c r="N74" t="s">
        <v>2</v>
      </c>
      <c r="O74">
        <v>1.2070000000000001E-4</v>
      </c>
      <c r="P74" t="s">
        <v>17</v>
      </c>
      <c r="Q74">
        <v>27</v>
      </c>
      <c r="R74" t="s">
        <v>0</v>
      </c>
      <c r="S74">
        <v>1200.0999999999999</v>
      </c>
      <c r="T74" t="s">
        <v>152</v>
      </c>
      <c r="U74">
        <v>13</v>
      </c>
      <c r="V74" t="s">
        <v>153</v>
      </c>
      <c r="W74">
        <v>74</v>
      </c>
      <c r="X74" t="s">
        <v>151</v>
      </c>
      <c r="Y74">
        <v>127588</v>
      </c>
      <c r="Z74" t="s">
        <v>1</v>
      </c>
      <c r="AA74" t="s">
        <v>243</v>
      </c>
      <c r="AB74" t="s">
        <v>4</v>
      </c>
      <c r="AC74">
        <v>1</v>
      </c>
      <c r="AD74" t="s">
        <v>5</v>
      </c>
      <c r="AE74">
        <v>1.228E-4</v>
      </c>
    </row>
    <row r="75" spans="1:31" x14ac:dyDescent="0.25">
      <c r="A75" t="s">
        <v>86</v>
      </c>
      <c r="B75" t="s">
        <v>189</v>
      </c>
      <c r="C75">
        <v>1200</v>
      </c>
      <c r="D75" t="s">
        <v>190</v>
      </c>
      <c r="E75">
        <v>1000000</v>
      </c>
      <c r="F75" t="s">
        <v>191</v>
      </c>
      <c r="G75">
        <v>12345</v>
      </c>
      <c r="H75" t="s">
        <v>216</v>
      </c>
      <c r="I75">
        <v>1</v>
      </c>
      <c r="J75" t="s">
        <v>192</v>
      </c>
      <c r="K75">
        <v>1E-4</v>
      </c>
      <c r="L75" t="s">
        <v>3</v>
      </c>
      <c r="M75">
        <v>0.99994450000000001</v>
      </c>
      <c r="N75" t="s">
        <v>2</v>
      </c>
      <c r="O75">
        <v>1.3718599999999999E-2</v>
      </c>
      <c r="P75" t="s">
        <v>17</v>
      </c>
      <c r="Q75">
        <v>35</v>
      </c>
      <c r="R75" t="s">
        <v>0</v>
      </c>
      <c r="S75">
        <v>1201</v>
      </c>
      <c r="T75" t="s">
        <v>152</v>
      </c>
      <c r="U75">
        <v>8</v>
      </c>
      <c r="V75" t="s">
        <v>153</v>
      </c>
      <c r="W75">
        <v>44</v>
      </c>
      <c r="X75" t="s">
        <v>151</v>
      </c>
      <c r="Y75">
        <v>128857</v>
      </c>
      <c r="Z75" t="s">
        <v>1</v>
      </c>
      <c r="AA75" t="s">
        <v>246</v>
      </c>
      <c r="AB75" t="s">
        <v>4</v>
      </c>
      <c r="AC75">
        <v>0.99994669999999997</v>
      </c>
      <c r="AD75" t="s">
        <v>5</v>
      </c>
      <c r="AE75">
        <v>1.3422E-2</v>
      </c>
    </row>
    <row r="76" spans="1:31" x14ac:dyDescent="0.25">
      <c r="A76" t="s">
        <v>130</v>
      </c>
      <c r="B76" t="s">
        <v>189</v>
      </c>
      <c r="C76">
        <v>1200</v>
      </c>
      <c r="D76" t="s">
        <v>190</v>
      </c>
      <c r="E76">
        <v>1000000</v>
      </c>
      <c r="F76" t="s">
        <v>191</v>
      </c>
      <c r="G76">
        <v>12345</v>
      </c>
      <c r="H76" t="s">
        <v>216</v>
      </c>
      <c r="I76">
        <v>1</v>
      </c>
      <c r="J76" t="s">
        <v>192</v>
      </c>
      <c r="K76">
        <v>1E-4</v>
      </c>
      <c r="L76" t="s">
        <v>3</v>
      </c>
      <c r="M76">
        <v>0.99347209999999997</v>
      </c>
      <c r="N76" t="s">
        <v>2</v>
      </c>
      <c r="O76">
        <v>2.1050727</v>
      </c>
      <c r="P76" t="s">
        <v>17</v>
      </c>
      <c r="Q76">
        <v>108</v>
      </c>
      <c r="R76" t="s">
        <v>0</v>
      </c>
      <c r="S76">
        <v>1203.0999999999999</v>
      </c>
      <c r="T76" t="s">
        <v>152</v>
      </c>
      <c r="U76">
        <v>1</v>
      </c>
      <c r="V76" t="s">
        <v>153</v>
      </c>
      <c r="W76">
        <v>28</v>
      </c>
      <c r="X76" t="s">
        <v>151</v>
      </c>
      <c r="Y76">
        <v>77819</v>
      </c>
      <c r="Z76" t="s">
        <v>1</v>
      </c>
      <c r="AA76" t="s">
        <v>312</v>
      </c>
      <c r="AB76" t="s">
        <v>4</v>
      </c>
      <c r="AC76">
        <v>0.99359189999999997</v>
      </c>
      <c r="AD76" t="s">
        <v>5</v>
      </c>
      <c r="AE76">
        <v>2.0718774999999998</v>
      </c>
    </row>
    <row r="77" spans="1:31" x14ac:dyDescent="0.25">
      <c r="A77" t="s">
        <v>92</v>
      </c>
      <c r="B77" t="s">
        <v>189</v>
      </c>
      <c r="C77">
        <v>1200</v>
      </c>
      <c r="D77" t="s">
        <v>190</v>
      </c>
      <c r="E77">
        <v>1000000</v>
      </c>
      <c r="F77" t="s">
        <v>191</v>
      </c>
      <c r="G77">
        <v>12345</v>
      </c>
      <c r="H77" t="s">
        <v>216</v>
      </c>
      <c r="I77">
        <v>1</v>
      </c>
      <c r="J77" t="s">
        <v>192</v>
      </c>
      <c r="K77">
        <v>1E-4</v>
      </c>
      <c r="L77" t="s">
        <v>3</v>
      </c>
      <c r="M77">
        <v>0.99990979999999996</v>
      </c>
      <c r="N77" t="s">
        <v>2</v>
      </c>
      <c r="O77">
        <v>1.1488E-2</v>
      </c>
      <c r="P77" t="s">
        <v>17</v>
      </c>
      <c r="Q77">
        <v>40</v>
      </c>
      <c r="R77" t="s">
        <v>0</v>
      </c>
      <c r="S77">
        <v>1200.5999999999999</v>
      </c>
      <c r="T77" t="s">
        <v>152</v>
      </c>
      <c r="U77">
        <v>8</v>
      </c>
      <c r="V77" t="s">
        <v>153</v>
      </c>
      <c r="W77">
        <v>61</v>
      </c>
      <c r="X77" t="s">
        <v>151</v>
      </c>
      <c r="Y77">
        <v>147243</v>
      </c>
      <c r="Z77" t="s">
        <v>1</v>
      </c>
      <c r="AA77" t="s">
        <v>256</v>
      </c>
      <c r="AB77" t="s">
        <v>4</v>
      </c>
      <c r="AC77">
        <v>0.9999055</v>
      </c>
      <c r="AD77" t="s">
        <v>5</v>
      </c>
      <c r="AE77">
        <v>1.1768000000000001E-2</v>
      </c>
    </row>
    <row r="78" spans="1:31" x14ac:dyDescent="0.25">
      <c r="A78" t="s">
        <v>102</v>
      </c>
      <c r="B78" t="s">
        <v>189</v>
      </c>
      <c r="C78">
        <v>1200</v>
      </c>
      <c r="D78" t="s">
        <v>190</v>
      </c>
      <c r="E78">
        <v>1000000</v>
      </c>
      <c r="F78" t="s">
        <v>191</v>
      </c>
      <c r="G78">
        <v>12345</v>
      </c>
      <c r="H78" t="s">
        <v>216</v>
      </c>
      <c r="I78">
        <v>1</v>
      </c>
      <c r="J78" t="s">
        <v>192</v>
      </c>
      <c r="K78">
        <v>1E-4</v>
      </c>
      <c r="L78" t="s">
        <v>3</v>
      </c>
      <c r="M78">
        <v>1</v>
      </c>
      <c r="N78" t="s">
        <v>2</v>
      </c>
      <c r="O78">
        <v>0</v>
      </c>
      <c r="P78" t="s">
        <v>17</v>
      </c>
      <c r="Q78">
        <v>12</v>
      </c>
      <c r="R78" t="s">
        <v>0</v>
      </c>
      <c r="S78">
        <v>16.2</v>
      </c>
      <c r="T78" t="s">
        <v>152</v>
      </c>
      <c r="U78">
        <v>1</v>
      </c>
      <c r="V78" t="s">
        <v>153</v>
      </c>
      <c r="W78">
        <v>4</v>
      </c>
      <c r="X78" t="s">
        <v>151</v>
      </c>
      <c r="Y78">
        <v>2574</v>
      </c>
      <c r="Z78" t="s">
        <v>1</v>
      </c>
      <c r="AA78" t="s">
        <v>177</v>
      </c>
      <c r="AB78" t="s">
        <v>4</v>
      </c>
      <c r="AC78">
        <v>1</v>
      </c>
      <c r="AD78" t="s">
        <v>5</v>
      </c>
      <c r="AE78">
        <v>0</v>
      </c>
    </row>
    <row r="79" spans="1:31" x14ac:dyDescent="0.25">
      <c r="A79" t="s">
        <v>61</v>
      </c>
      <c r="B79" t="s">
        <v>189</v>
      </c>
      <c r="C79">
        <v>1200</v>
      </c>
      <c r="D79" t="s">
        <v>190</v>
      </c>
      <c r="E79">
        <v>1000000</v>
      </c>
      <c r="F79" t="s">
        <v>191</v>
      </c>
      <c r="G79">
        <v>12345</v>
      </c>
      <c r="H79" t="s">
        <v>216</v>
      </c>
      <c r="I79">
        <v>1</v>
      </c>
      <c r="J79" t="s">
        <v>192</v>
      </c>
      <c r="K79">
        <v>1E-4</v>
      </c>
      <c r="L79" t="s">
        <v>3</v>
      </c>
      <c r="M79">
        <v>1</v>
      </c>
      <c r="N79" t="s">
        <v>2</v>
      </c>
      <c r="O79">
        <v>0</v>
      </c>
      <c r="P79" t="s">
        <v>17</v>
      </c>
      <c r="Q79">
        <v>19</v>
      </c>
      <c r="R79" t="s">
        <v>0</v>
      </c>
      <c r="S79">
        <v>514.9</v>
      </c>
      <c r="T79" t="s">
        <v>152</v>
      </c>
      <c r="U79">
        <v>7</v>
      </c>
      <c r="V79" t="s">
        <v>153</v>
      </c>
      <c r="W79">
        <v>28</v>
      </c>
      <c r="X79" t="s">
        <v>151</v>
      </c>
      <c r="Y79">
        <v>54043</v>
      </c>
      <c r="Z79" t="s">
        <v>1</v>
      </c>
      <c r="AA79" t="s">
        <v>173</v>
      </c>
      <c r="AB79" t="s">
        <v>4</v>
      </c>
      <c r="AC79">
        <v>1</v>
      </c>
      <c r="AD79" t="s">
        <v>5</v>
      </c>
      <c r="AE79">
        <v>0</v>
      </c>
    </row>
    <row r="80" spans="1:31" x14ac:dyDescent="0.25">
      <c r="A80" t="s">
        <v>71</v>
      </c>
      <c r="B80" t="s">
        <v>189</v>
      </c>
      <c r="C80">
        <v>1200</v>
      </c>
      <c r="D80" t="s">
        <v>190</v>
      </c>
      <c r="E80">
        <v>1000000</v>
      </c>
      <c r="F80" t="s">
        <v>191</v>
      </c>
      <c r="G80">
        <v>12345</v>
      </c>
      <c r="H80" t="s">
        <v>216</v>
      </c>
      <c r="I80">
        <v>1</v>
      </c>
      <c r="J80" t="s">
        <v>192</v>
      </c>
      <c r="K80">
        <v>1E-4</v>
      </c>
      <c r="L80" t="s">
        <v>3</v>
      </c>
      <c r="M80">
        <v>1</v>
      </c>
      <c r="N80" t="s">
        <v>2</v>
      </c>
      <c r="O80">
        <v>0</v>
      </c>
      <c r="P80" t="s">
        <v>17</v>
      </c>
      <c r="Q80">
        <v>10</v>
      </c>
      <c r="R80" t="s">
        <v>0</v>
      </c>
      <c r="S80">
        <v>8.5</v>
      </c>
      <c r="T80" t="s">
        <v>152</v>
      </c>
      <c r="U80">
        <v>1</v>
      </c>
      <c r="V80" t="s">
        <v>153</v>
      </c>
      <c r="W80">
        <v>3</v>
      </c>
      <c r="X80" t="s">
        <v>151</v>
      </c>
      <c r="Y80">
        <v>1492</v>
      </c>
      <c r="Z80" t="s">
        <v>1</v>
      </c>
      <c r="AA80" t="s">
        <v>211</v>
      </c>
      <c r="AB80" t="s">
        <v>4</v>
      </c>
      <c r="AC80">
        <v>1</v>
      </c>
      <c r="AD80" t="s">
        <v>5</v>
      </c>
      <c r="AE80">
        <v>0</v>
      </c>
    </row>
    <row r="81" spans="1:31" x14ac:dyDescent="0.25">
      <c r="A81" t="s">
        <v>81</v>
      </c>
      <c r="B81" t="s">
        <v>189</v>
      </c>
      <c r="C81">
        <v>1200</v>
      </c>
      <c r="D81" t="s">
        <v>190</v>
      </c>
      <c r="E81">
        <v>1000000</v>
      </c>
      <c r="F81" t="s">
        <v>191</v>
      </c>
      <c r="G81">
        <v>12345</v>
      </c>
      <c r="H81" t="s">
        <v>216</v>
      </c>
      <c r="I81">
        <v>1</v>
      </c>
      <c r="J81" t="s">
        <v>192</v>
      </c>
      <c r="K81">
        <v>1E-4</v>
      </c>
      <c r="L81" t="s">
        <v>3</v>
      </c>
      <c r="M81">
        <v>1</v>
      </c>
      <c r="N81" t="s">
        <v>2</v>
      </c>
      <c r="O81">
        <v>0</v>
      </c>
      <c r="P81" t="s">
        <v>17</v>
      </c>
      <c r="Q81">
        <v>12</v>
      </c>
      <c r="R81" t="s">
        <v>0</v>
      </c>
      <c r="S81">
        <v>10.5</v>
      </c>
      <c r="T81" t="s">
        <v>152</v>
      </c>
      <c r="U81">
        <v>1</v>
      </c>
      <c r="V81" t="s">
        <v>153</v>
      </c>
      <c r="W81">
        <v>3</v>
      </c>
      <c r="X81" t="s">
        <v>151</v>
      </c>
      <c r="Y81">
        <v>1736</v>
      </c>
      <c r="Z81" t="s">
        <v>1</v>
      </c>
      <c r="AA81" t="s">
        <v>174</v>
      </c>
      <c r="AB81" t="s">
        <v>4</v>
      </c>
      <c r="AC81">
        <v>1</v>
      </c>
      <c r="AD81" t="s">
        <v>5</v>
      </c>
      <c r="AE81">
        <v>0</v>
      </c>
    </row>
    <row r="82" spans="1:31" x14ac:dyDescent="0.25">
      <c r="A82" t="s">
        <v>57</v>
      </c>
      <c r="B82" t="s">
        <v>189</v>
      </c>
      <c r="C82">
        <v>1200</v>
      </c>
      <c r="D82" t="s">
        <v>190</v>
      </c>
      <c r="E82">
        <v>1000000</v>
      </c>
      <c r="F82" t="s">
        <v>191</v>
      </c>
      <c r="G82">
        <v>12345</v>
      </c>
      <c r="H82" t="s">
        <v>216</v>
      </c>
      <c r="I82">
        <v>1</v>
      </c>
      <c r="J82" t="s">
        <v>192</v>
      </c>
      <c r="K82">
        <v>1E-4</v>
      </c>
      <c r="L82" t="s">
        <v>3</v>
      </c>
      <c r="M82">
        <v>0.99999950000000004</v>
      </c>
      <c r="N82" t="s">
        <v>2</v>
      </c>
      <c r="O82">
        <v>8.4179999999999997E-4</v>
      </c>
      <c r="P82" t="s">
        <v>17</v>
      </c>
      <c r="Q82">
        <v>25</v>
      </c>
      <c r="R82" t="s">
        <v>0</v>
      </c>
      <c r="S82">
        <v>1201.5</v>
      </c>
      <c r="T82" t="s">
        <v>152</v>
      </c>
      <c r="U82">
        <v>14</v>
      </c>
      <c r="V82" t="s">
        <v>153</v>
      </c>
      <c r="W82">
        <v>85</v>
      </c>
      <c r="X82" t="s">
        <v>151</v>
      </c>
      <c r="Y82">
        <v>129494</v>
      </c>
      <c r="Z82" t="s">
        <v>1</v>
      </c>
      <c r="AA82" t="s">
        <v>236</v>
      </c>
      <c r="AB82" t="s">
        <v>4</v>
      </c>
      <c r="AC82">
        <v>0.99999950000000004</v>
      </c>
      <c r="AD82" t="s">
        <v>5</v>
      </c>
      <c r="AE82">
        <v>8.6399999999999997E-4</v>
      </c>
    </row>
    <row r="83" spans="1:31" x14ac:dyDescent="0.25">
      <c r="A83" t="s">
        <v>58</v>
      </c>
      <c r="B83" t="s">
        <v>189</v>
      </c>
      <c r="C83">
        <v>1200</v>
      </c>
      <c r="D83" t="s">
        <v>190</v>
      </c>
      <c r="E83">
        <v>1000000</v>
      </c>
      <c r="F83" t="s">
        <v>191</v>
      </c>
      <c r="G83">
        <v>12345</v>
      </c>
      <c r="H83" t="s">
        <v>216</v>
      </c>
      <c r="I83">
        <v>1</v>
      </c>
      <c r="J83" t="s">
        <v>192</v>
      </c>
      <c r="K83">
        <v>1E-4</v>
      </c>
      <c r="L83" t="s">
        <v>3</v>
      </c>
      <c r="M83">
        <v>0.99999959999999999</v>
      </c>
      <c r="N83" t="s">
        <v>2</v>
      </c>
      <c r="O83">
        <v>7.6009999999999999E-4</v>
      </c>
      <c r="P83" t="s">
        <v>17</v>
      </c>
      <c r="Q83">
        <v>19</v>
      </c>
      <c r="R83" t="s">
        <v>0</v>
      </c>
      <c r="S83">
        <v>1200.2</v>
      </c>
      <c r="T83" t="s">
        <v>152</v>
      </c>
      <c r="U83">
        <v>17</v>
      </c>
      <c r="V83" t="s">
        <v>153</v>
      </c>
      <c r="W83">
        <v>79</v>
      </c>
      <c r="X83" t="s">
        <v>151</v>
      </c>
      <c r="Y83">
        <v>125973</v>
      </c>
      <c r="Z83" t="s">
        <v>1</v>
      </c>
      <c r="AA83" t="s">
        <v>242</v>
      </c>
      <c r="AB83" t="s">
        <v>4</v>
      </c>
      <c r="AC83">
        <v>0.99999959999999999</v>
      </c>
      <c r="AD83" t="s">
        <v>5</v>
      </c>
      <c r="AE83">
        <v>7.5960000000000003E-4</v>
      </c>
    </row>
    <row r="84" spans="1:31" x14ac:dyDescent="0.25">
      <c r="A84" t="s">
        <v>68</v>
      </c>
      <c r="B84" t="s">
        <v>189</v>
      </c>
      <c r="C84">
        <v>1200</v>
      </c>
      <c r="D84" t="s">
        <v>190</v>
      </c>
      <c r="E84">
        <v>1000000</v>
      </c>
      <c r="F84" t="s">
        <v>191</v>
      </c>
      <c r="G84">
        <v>12345</v>
      </c>
      <c r="H84" t="s">
        <v>216</v>
      </c>
      <c r="I84">
        <v>1</v>
      </c>
      <c r="J84" t="s">
        <v>192</v>
      </c>
      <c r="K84">
        <v>1E-4</v>
      </c>
      <c r="L84" t="s">
        <v>3</v>
      </c>
      <c r="M84">
        <v>1</v>
      </c>
      <c r="N84" t="s">
        <v>2</v>
      </c>
      <c r="O84">
        <v>0</v>
      </c>
      <c r="P84" t="s">
        <v>17</v>
      </c>
      <c r="Q84">
        <v>14</v>
      </c>
      <c r="R84" t="s">
        <v>0</v>
      </c>
      <c r="S84">
        <v>21.7</v>
      </c>
      <c r="T84" t="s">
        <v>152</v>
      </c>
      <c r="U84">
        <v>1</v>
      </c>
      <c r="V84" t="s">
        <v>153</v>
      </c>
      <c r="W84">
        <v>5</v>
      </c>
      <c r="X84" t="s">
        <v>151</v>
      </c>
      <c r="Y84">
        <v>3364</v>
      </c>
      <c r="Z84" t="s">
        <v>1</v>
      </c>
      <c r="AA84" t="s">
        <v>244</v>
      </c>
      <c r="AB84" t="s">
        <v>4</v>
      </c>
      <c r="AC84">
        <v>1</v>
      </c>
      <c r="AD84" t="s">
        <v>5</v>
      </c>
      <c r="AE84">
        <v>0</v>
      </c>
    </row>
    <row r="85" spans="1:31" x14ac:dyDescent="0.25">
      <c r="A85" t="s">
        <v>78</v>
      </c>
      <c r="B85" t="s">
        <v>189</v>
      </c>
      <c r="C85">
        <v>1200</v>
      </c>
      <c r="D85" t="s">
        <v>190</v>
      </c>
      <c r="E85">
        <v>1000000</v>
      </c>
      <c r="F85" t="s">
        <v>191</v>
      </c>
      <c r="G85">
        <v>12345</v>
      </c>
      <c r="H85" t="s">
        <v>216</v>
      </c>
      <c r="I85">
        <v>1</v>
      </c>
      <c r="J85" t="s">
        <v>192</v>
      </c>
      <c r="K85">
        <v>1E-4</v>
      </c>
      <c r="L85" t="s">
        <v>3</v>
      </c>
      <c r="M85">
        <v>1</v>
      </c>
      <c r="N85" t="s">
        <v>2</v>
      </c>
      <c r="O85">
        <v>0</v>
      </c>
      <c r="P85" t="s">
        <v>17</v>
      </c>
      <c r="Q85">
        <v>9</v>
      </c>
      <c r="R85" t="s">
        <v>0</v>
      </c>
      <c r="S85">
        <v>9.1999999999999993</v>
      </c>
      <c r="T85" t="s">
        <v>152</v>
      </c>
      <c r="U85">
        <v>1</v>
      </c>
      <c r="V85" t="s">
        <v>153</v>
      </c>
      <c r="W85">
        <v>4</v>
      </c>
      <c r="X85" t="s">
        <v>151</v>
      </c>
      <c r="Y85">
        <v>1546</v>
      </c>
      <c r="Z85" t="s">
        <v>1</v>
      </c>
      <c r="AA85" t="s">
        <v>186</v>
      </c>
      <c r="AB85" t="s">
        <v>4</v>
      </c>
      <c r="AC85">
        <v>1</v>
      </c>
      <c r="AD85" t="s">
        <v>5</v>
      </c>
      <c r="AE85">
        <v>0</v>
      </c>
    </row>
    <row r="86" spans="1:31" x14ac:dyDescent="0.25">
      <c r="A86" t="s">
        <v>105</v>
      </c>
      <c r="B86" t="s">
        <v>189</v>
      </c>
      <c r="C86">
        <v>1200</v>
      </c>
      <c r="D86" t="s">
        <v>190</v>
      </c>
      <c r="E86">
        <v>1000000</v>
      </c>
      <c r="F86" t="s">
        <v>191</v>
      </c>
      <c r="G86">
        <v>12345</v>
      </c>
      <c r="H86" t="s">
        <v>216</v>
      </c>
      <c r="I86">
        <v>1</v>
      </c>
      <c r="J86" t="s">
        <v>192</v>
      </c>
      <c r="K86">
        <v>1E-4</v>
      </c>
      <c r="L86" t="s">
        <v>3</v>
      </c>
      <c r="M86">
        <v>1</v>
      </c>
      <c r="N86" t="s">
        <v>2</v>
      </c>
      <c r="O86">
        <v>0</v>
      </c>
      <c r="P86" t="s">
        <v>17</v>
      </c>
      <c r="Q86">
        <v>22</v>
      </c>
      <c r="R86" t="s">
        <v>0</v>
      </c>
      <c r="S86">
        <v>1161.5</v>
      </c>
      <c r="T86" t="s">
        <v>152</v>
      </c>
      <c r="U86">
        <v>5</v>
      </c>
      <c r="V86" t="s">
        <v>153</v>
      </c>
      <c r="W86">
        <v>57</v>
      </c>
      <c r="X86" t="s">
        <v>151</v>
      </c>
      <c r="Y86">
        <v>122559</v>
      </c>
      <c r="Z86" t="s">
        <v>1</v>
      </c>
      <c r="AA86" t="s">
        <v>185</v>
      </c>
      <c r="AB86" t="s">
        <v>4</v>
      </c>
      <c r="AC86">
        <v>1</v>
      </c>
      <c r="AD86" t="s">
        <v>5</v>
      </c>
      <c r="AE86">
        <v>0</v>
      </c>
    </row>
    <row r="87" spans="1:31" x14ac:dyDescent="0.25">
      <c r="A87" t="s">
        <v>64</v>
      </c>
      <c r="B87" t="s">
        <v>189</v>
      </c>
      <c r="C87">
        <v>1200</v>
      </c>
      <c r="D87" t="s">
        <v>190</v>
      </c>
      <c r="E87">
        <v>1000000</v>
      </c>
      <c r="F87" t="s">
        <v>191</v>
      </c>
      <c r="G87">
        <v>12345</v>
      </c>
      <c r="H87" t="s">
        <v>216</v>
      </c>
      <c r="I87">
        <v>1</v>
      </c>
      <c r="J87" t="s">
        <v>192</v>
      </c>
      <c r="K87">
        <v>1E-4</v>
      </c>
      <c r="L87" t="s">
        <v>3</v>
      </c>
      <c r="M87">
        <v>0.60828570000000004</v>
      </c>
      <c r="N87" t="s">
        <v>2</v>
      </c>
      <c r="O87">
        <v>1.6103856000000001</v>
      </c>
      <c r="P87" t="s">
        <v>17</v>
      </c>
      <c r="Q87">
        <v>110</v>
      </c>
      <c r="R87" t="s">
        <v>0</v>
      </c>
      <c r="S87">
        <v>1201.4000000000001</v>
      </c>
      <c r="T87" t="s">
        <v>152</v>
      </c>
      <c r="U87">
        <v>1</v>
      </c>
      <c r="V87" t="s">
        <v>153</v>
      </c>
      <c r="W87">
        <v>30</v>
      </c>
      <c r="X87" t="s">
        <v>151</v>
      </c>
      <c r="Y87">
        <v>87195</v>
      </c>
      <c r="Z87" t="s">
        <v>1</v>
      </c>
      <c r="AA87" t="e" cm="1">
        <f t="array" aca="1" ref="AA87" ca="1">-0.8331690178846+(-1.0195538978588*pow((-1+(0.25*pow(V2,1.8))),2))+(-34.2389226579804*pow(V1,-6.6))+((16.0247101038712*V2)*pow(V1,-5))+((0.0000139123196*v0)*EXP((2.3677440438966*V1)))+((2.9439016975316*v0)*pow((V1+(-0.5*pow(V1,-1))),-1))+((37.5367766564685*pow((-1+(0.5*V2)),2))*SIN(pow(V1,-1)))+((-209.050475354347*pow(V1,-2))*pow((-1+(0.7071067811865*pow(V2,0.55))),2))+((-1.3089268485598*v0)*pow((-1+(0.7071067811865*pow((V1*pow(V2,-1)),0.55))),2))+(((-0.5062910325045*v0)*V2)*pow(V1,-1))</f>
        <v>#NAME?</v>
      </c>
      <c r="AB87" t="s">
        <v>4</v>
      </c>
      <c r="AC87">
        <v>0.60533930000000002</v>
      </c>
      <c r="AD87" t="s">
        <v>5</v>
      </c>
      <c r="AE87">
        <v>1.6233734</v>
      </c>
    </row>
    <row r="88" spans="1:31" x14ac:dyDescent="0.25">
      <c r="A88" t="s">
        <v>96</v>
      </c>
      <c r="B88" t="s">
        <v>189</v>
      </c>
      <c r="C88">
        <v>1200</v>
      </c>
      <c r="D88" t="s">
        <v>190</v>
      </c>
      <c r="E88">
        <v>1000000</v>
      </c>
      <c r="F88" t="s">
        <v>191</v>
      </c>
      <c r="G88">
        <v>12345</v>
      </c>
      <c r="H88" t="s">
        <v>216</v>
      </c>
      <c r="I88">
        <v>1</v>
      </c>
      <c r="J88" t="s">
        <v>192</v>
      </c>
      <c r="K88">
        <v>1E-4</v>
      </c>
      <c r="L88" t="s">
        <v>3</v>
      </c>
      <c r="M88">
        <v>0.99999990000000005</v>
      </c>
      <c r="N88" t="s">
        <v>2</v>
      </c>
      <c r="O88">
        <v>1.2324E-3</v>
      </c>
      <c r="P88" t="s">
        <v>17</v>
      </c>
      <c r="Q88">
        <v>32</v>
      </c>
      <c r="R88" t="s">
        <v>0</v>
      </c>
      <c r="S88">
        <v>1201.5999999999999</v>
      </c>
      <c r="T88" t="s">
        <v>152</v>
      </c>
      <c r="U88">
        <v>16</v>
      </c>
      <c r="V88" t="s">
        <v>153</v>
      </c>
      <c r="W88">
        <v>59</v>
      </c>
      <c r="X88" t="s">
        <v>151</v>
      </c>
      <c r="Y88">
        <v>104223</v>
      </c>
      <c r="Z88" t="s">
        <v>1</v>
      </c>
      <c r="AA88" t="s">
        <v>255</v>
      </c>
      <c r="AB88" t="s">
        <v>4</v>
      </c>
      <c r="AC88">
        <v>0.99999990000000005</v>
      </c>
      <c r="AD88" t="s">
        <v>5</v>
      </c>
      <c r="AE88">
        <v>1.5120999999999999E-3</v>
      </c>
    </row>
    <row r="89" spans="1:31" x14ac:dyDescent="0.25">
      <c r="A89" t="s">
        <v>106</v>
      </c>
      <c r="B89" t="s">
        <v>189</v>
      </c>
      <c r="C89">
        <v>1200</v>
      </c>
      <c r="D89" t="s">
        <v>190</v>
      </c>
      <c r="E89">
        <v>1000000</v>
      </c>
      <c r="F89" t="s">
        <v>191</v>
      </c>
      <c r="G89">
        <v>12345</v>
      </c>
      <c r="H89" t="s">
        <v>216</v>
      </c>
      <c r="I89">
        <v>1</v>
      </c>
      <c r="J89" t="s">
        <v>192</v>
      </c>
      <c r="K89">
        <v>1E-4</v>
      </c>
      <c r="L89" t="s">
        <v>3</v>
      </c>
      <c r="M89">
        <v>1</v>
      </c>
      <c r="N89" t="s">
        <v>2</v>
      </c>
      <c r="O89">
        <v>0</v>
      </c>
      <c r="P89" t="s">
        <v>17</v>
      </c>
      <c r="Q89">
        <v>24</v>
      </c>
      <c r="R89" t="s">
        <v>0</v>
      </c>
      <c r="S89">
        <v>77.5</v>
      </c>
      <c r="T89" t="s">
        <v>152</v>
      </c>
      <c r="U89">
        <v>1</v>
      </c>
      <c r="V89" t="s">
        <v>153</v>
      </c>
      <c r="W89">
        <v>8</v>
      </c>
      <c r="X89" t="s">
        <v>151</v>
      </c>
      <c r="Y89">
        <v>9635</v>
      </c>
      <c r="Z89" t="s">
        <v>1</v>
      </c>
      <c r="AA89" t="s">
        <v>184</v>
      </c>
      <c r="AB89" t="s">
        <v>4</v>
      </c>
      <c r="AC89">
        <v>1</v>
      </c>
      <c r="AD89" t="s">
        <v>5</v>
      </c>
      <c r="AE89">
        <v>0</v>
      </c>
    </row>
    <row r="90" spans="1:31" x14ac:dyDescent="0.25">
      <c r="A90" t="s">
        <v>116</v>
      </c>
      <c r="B90" t="s">
        <v>189</v>
      </c>
      <c r="C90">
        <v>1200</v>
      </c>
      <c r="D90" t="s">
        <v>190</v>
      </c>
      <c r="E90">
        <v>1000000</v>
      </c>
      <c r="F90" t="s">
        <v>191</v>
      </c>
      <c r="G90">
        <v>12345</v>
      </c>
      <c r="H90" t="s">
        <v>216</v>
      </c>
      <c r="I90">
        <v>1</v>
      </c>
      <c r="J90" t="s">
        <v>192</v>
      </c>
      <c r="K90">
        <v>1E-4</v>
      </c>
      <c r="L90" t="s">
        <v>3</v>
      </c>
      <c r="M90">
        <v>1</v>
      </c>
      <c r="N90" t="s">
        <v>2</v>
      </c>
      <c r="O90">
        <v>0</v>
      </c>
      <c r="P90" t="s">
        <v>17</v>
      </c>
      <c r="Q90">
        <v>15</v>
      </c>
      <c r="R90" t="s">
        <v>0</v>
      </c>
      <c r="S90">
        <v>45</v>
      </c>
      <c r="T90" t="s">
        <v>152</v>
      </c>
      <c r="U90">
        <v>1</v>
      </c>
      <c r="V90" t="s">
        <v>153</v>
      </c>
      <c r="W90">
        <v>7</v>
      </c>
      <c r="X90" t="s">
        <v>151</v>
      </c>
      <c r="Y90">
        <v>6143</v>
      </c>
      <c r="Z90" t="s">
        <v>1</v>
      </c>
      <c r="AA90" t="s">
        <v>170</v>
      </c>
      <c r="AB90" t="s">
        <v>4</v>
      </c>
      <c r="AC90">
        <v>1</v>
      </c>
      <c r="AD90" t="s">
        <v>5</v>
      </c>
      <c r="AE90">
        <v>0</v>
      </c>
    </row>
    <row r="91" spans="1:31" x14ac:dyDescent="0.25">
      <c r="A91" t="s">
        <v>140</v>
      </c>
      <c r="B91" t="s">
        <v>189</v>
      </c>
      <c r="C91">
        <v>1200</v>
      </c>
      <c r="D91" t="s">
        <v>190</v>
      </c>
      <c r="E91">
        <v>1000000</v>
      </c>
      <c r="F91" t="s">
        <v>191</v>
      </c>
      <c r="G91">
        <v>12345</v>
      </c>
      <c r="H91" t="s">
        <v>216</v>
      </c>
      <c r="I91">
        <v>1</v>
      </c>
      <c r="J91" t="s">
        <v>192</v>
      </c>
      <c r="K91">
        <v>1E-4</v>
      </c>
      <c r="L91" t="s">
        <v>3</v>
      </c>
      <c r="M91">
        <v>0.99848729999999997</v>
      </c>
      <c r="N91" t="s">
        <v>2</v>
      </c>
      <c r="O91">
        <v>1.1135442</v>
      </c>
      <c r="P91" t="s">
        <v>17</v>
      </c>
      <c r="Q91">
        <v>115</v>
      </c>
      <c r="R91" t="s">
        <v>0</v>
      </c>
      <c r="S91">
        <v>1203.5999999999999</v>
      </c>
      <c r="T91" t="s">
        <v>152</v>
      </c>
      <c r="U91">
        <v>1</v>
      </c>
      <c r="V91" t="s">
        <v>153</v>
      </c>
      <c r="W91">
        <v>26</v>
      </c>
      <c r="X91" t="s">
        <v>151</v>
      </c>
      <c r="Y91">
        <v>74177</v>
      </c>
      <c r="Z91" t="s">
        <v>1</v>
      </c>
      <c r="AA91" t="e" cm="1">
        <f t="array" aca="1" ref="AA91" ca="1">-1.0404459671531+(1.3742568976784*V5)+(0.719215478565*V2)+(0.3620146770577*v0)+(-0.3592797988523*pow(((-1*V1)+(V1*pow(V3,-1))),2))+((1.0005564505266*v0)*pow(V1,2))+((0.1588215916228*V5)*pow(V3,2))+((0.2155570932424*V3)*pow(V4,2))+((-0.510524156457*V1)*V4)+((-0.4051824553723*V2)*V4)+((-0.0758077998629*V4)*pow(V3,2))+(((0.3529092051264*V1)*V3)*V4)+(((-0.094564884449*v0)*V3)*V4)+(((-0.0268988143093*V1)*V2)*pow(V3,2))+((((0.2836286148386*V4)*pow(v0,-1))*pow(V3,2))*LOG((v0*V1)))</f>
        <v>#VALUE!</v>
      </c>
      <c r="AB91" t="s">
        <v>4</v>
      </c>
      <c r="AC91">
        <v>0.99842640000000005</v>
      </c>
      <c r="AD91" t="s">
        <v>5</v>
      </c>
      <c r="AE91">
        <v>1.1232928</v>
      </c>
    </row>
    <row r="92" spans="1:31" x14ac:dyDescent="0.25">
      <c r="A92" t="s">
        <v>126</v>
      </c>
      <c r="B92" t="s">
        <v>189</v>
      </c>
      <c r="C92">
        <v>1200</v>
      </c>
      <c r="D92" t="s">
        <v>190</v>
      </c>
      <c r="E92">
        <v>1000000</v>
      </c>
      <c r="F92" t="s">
        <v>191</v>
      </c>
      <c r="G92">
        <v>12345</v>
      </c>
      <c r="H92" t="s">
        <v>216</v>
      </c>
      <c r="I92">
        <v>1</v>
      </c>
      <c r="J92" t="s">
        <v>192</v>
      </c>
      <c r="K92">
        <v>1E-4</v>
      </c>
      <c r="L92" t="s">
        <v>3</v>
      </c>
      <c r="M92">
        <v>1</v>
      </c>
      <c r="N92" t="s">
        <v>2</v>
      </c>
      <c r="O92">
        <v>0</v>
      </c>
      <c r="P92" t="s">
        <v>17</v>
      </c>
      <c r="Q92">
        <v>24</v>
      </c>
      <c r="R92" t="s">
        <v>0</v>
      </c>
      <c r="S92">
        <v>81.8</v>
      </c>
      <c r="T92" t="s">
        <v>152</v>
      </c>
      <c r="U92">
        <v>1</v>
      </c>
      <c r="V92" t="s">
        <v>153</v>
      </c>
      <c r="W92">
        <v>8</v>
      </c>
      <c r="X92" t="s">
        <v>151</v>
      </c>
      <c r="Y92">
        <v>10474</v>
      </c>
      <c r="Z92" t="s">
        <v>1</v>
      </c>
      <c r="AA92" t="s">
        <v>258</v>
      </c>
      <c r="AB92" t="s">
        <v>4</v>
      </c>
      <c r="AC92">
        <v>1</v>
      </c>
      <c r="AD92" t="s">
        <v>5</v>
      </c>
      <c r="AE92">
        <v>0</v>
      </c>
    </row>
    <row r="93" spans="1:31" x14ac:dyDescent="0.25">
      <c r="A93" t="s">
        <v>112</v>
      </c>
      <c r="B93" t="s">
        <v>189</v>
      </c>
      <c r="C93">
        <v>1200</v>
      </c>
      <c r="D93" t="s">
        <v>190</v>
      </c>
      <c r="E93">
        <v>1000000</v>
      </c>
      <c r="F93" t="s">
        <v>191</v>
      </c>
      <c r="G93">
        <v>12345</v>
      </c>
      <c r="H93" t="s">
        <v>216</v>
      </c>
      <c r="I93">
        <v>1</v>
      </c>
      <c r="J93" t="s">
        <v>192</v>
      </c>
      <c r="K93">
        <v>1E-4</v>
      </c>
      <c r="L93" t="s">
        <v>3</v>
      </c>
      <c r="M93">
        <v>0.99999970000000005</v>
      </c>
      <c r="N93" t="s">
        <v>2</v>
      </c>
      <c r="O93">
        <v>4.1389999999999998E-4</v>
      </c>
      <c r="P93" t="s">
        <v>17</v>
      </c>
      <c r="Q93">
        <v>31</v>
      </c>
      <c r="R93" t="s">
        <v>0</v>
      </c>
      <c r="S93">
        <v>1200.0999999999999</v>
      </c>
      <c r="T93" t="s">
        <v>152</v>
      </c>
      <c r="U93">
        <v>7</v>
      </c>
      <c r="V93" t="s">
        <v>153</v>
      </c>
      <c r="W93">
        <v>37</v>
      </c>
      <c r="X93" t="s">
        <v>151</v>
      </c>
      <c r="Y93">
        <v>116988</v>
      </c>
      <c r="Z93" t="s">
        <v>1</v>
      </c>
      <c r="AA93" t="s">
        <v>313</v>
      </c>
      <c r="AB93" t="s">
        <v>4</v>
      </c>
      <c r="AC93">
        <v>0.99999970000000005</v>
      </c>
      <c r="AD93" t="s">
        <v>5</v>
      </c>
      <c r="AE93">
        <v>4.059E-4</v>
      </c>
    </row>
    <row r="94" spans="1:31" x14ac:dyDescent="0.25">
      <c r="A94" t="s">
        <v>122</v>
      </c>
      <c r="B94" t="s">
        <v>189</v>
      </c>
      <c r="C94">
        <v>1200</v>
      </c>
      <c r="D94" t="s">
        <v>190</v>
      </c>
      <c r="E94">
        <v>1000000</v>
      </c>
      <c r="F94" t="s">
        <v>191</v>
      </c>
      <c r="G94">
        <v>12345</v>
      </c>
      <c r="H94" t="s">
        <v>216</v>
      </c>
      <c r="I94">
        <v>1</v>
      </c>
      <c r="J94" t="s">
        <v>192</v>
      </c>
      <c r="K94">
        <v>1E-4</v>
      </c>
      <c r="L94" t="s">
        <v>3</v>
      </c>
      <c r="M94">
        <v>1</v>
      </c>
      <c r="N94" t="s">
        <v>2</v>
      </c>
      <c r="O94">
        <v>0</v>
      </c>
      <c r="P94" t="s">
        <v>17</v>
      </c>
      <c r="Q94">
        <v>18</v>
      </c>
      <c r="R94" t="s">
        <v>0</v>
      </c>
      <c r="S94">
        <v>44</v>
      </c>
      <c r="T94" t="s">
        <v>152</v>
      </c>
      <c r="U94">
        <v>1</v>
      </c>
      <c r="V94" t="s">
        <v>153</v>
      </c>
      <c r="W94">
        <v>6</v>
      </c>
      <c r="X94" t="s">
        <v>151</v>
      </c>
      <c r="Y94">
        <v>6199</v>
      </c>
      <c r="Z94" t="s">
        <v>1</v>
      </c>
      <c r="AA94" t="s">
        <v>171</v>
      </c>
      <c r="AB94" t="s">
        <v>4</v>
      </c>
      <c r="AC94">
        <v>1</v>
      </c>
      <c r="AD94" t="s">
        <v>5</v>
      </c>
      <c r="AE94">
        <v>0</v>
      </c>
    </row>
    <row r="95" spans="1:31" x14ac:dyDescent="0.25">
      <c r="A95" t="s">
        <v>115</v>
      </c>
      <c r="B95" t="s">
        <v>189</v>
      </c>
      <c r="C95">
        <v>1200</v>
      </c>
      <c r="D95" t="s">
        <v>190</v>
      </c>
      <c r="E95">
        <v>1000000</v>
      </c>
      <c r="F95" t="s">
        <v>191</v>
      </c>
      <c r="G95">
        <v>12345</v>
      </c>
      <c r="H95" t="s">
        <v>216</v>
      </c>
      <c r="I95">
        <v>1</v>
      </c>
      <c r="J95" t="s">
        <v>192</v>
      </c>
      <c r="K95">
        <v>1E-4</v>
      </c>
      <c r="L95" t="s">
        <v>3</v>
      </c>
      <c r="M95">
        <v>1</v>
      </c>
      <c r="N95" t="s">
        <v>2</v>
      </c>
      <c r="O95">
        <v>0</v>
      </c>
      <c r="P95" t="s">
        <v>17</v>
      </c>
      <c r="Q95">
        <v>20</v>
      </c>
      <c r="R95" t="s">
        <v>0</v>
      </c>
      <c r="S95">
        <v>425.5</v>
      </c>
      <c r="T95" t="s">
        <v>152</v>
      </c>
      <c r="U95">
        <v>1</v>
      </c>
      <c r="V95" t="s">
        <v>153</v>
      </c>
      <c r="W95">
        <v>21</v>
      </c>
      <c r="X95" t="s">
        <v>151</v>
      </c>
      <c r="Y95">
        <v>40850</v>
      </c>
      <c r="Z95" t="s">
        <v>1</v>
      </c>
      <c r="AA95" t="s">
        <v>259</v>
      </c>
      <c r="AB95" t="s">
        <v>4</v>
      </c>
      <c r="AC95">
        <v>1</v>
      </c>
      <c r="AD95" t="s">
        <v>5</v>
      </c>
      <c r="AE95">
        <v>0</v>
      </c>
    </row>
    <row r="96" spans="1:31" x14ac:dyDescent="0.25">
      <c r="A96" t="s">
        <v>91</v>
      </c>
      <c r="B96" t="s">
        <v>189</v>
      </c>
      <c r="C96">
        <v>1200</v>
      </c>
      <c r="D96" t="s">
        <v>190</v>
      </c>
      <c r="E96">
        <v>1000000</v>
      </c>
      <c r="F96" t="s">
        <v>191</v>
      </c>
      <c r="G96">
        <v>12345</v>
      </c>
      <c r="H96" t="s">
        <v>216</v>
      </c>
      <c r="I96">
        <v>1</v>
      </c>
      <c r="J96" t="s">
        <v>192</v>
      </c>
      <c r="K96">
        <v>1E-4</v>
      </c>
      <c r="L96" t="s">
        <v>3</v>
      </c>
      <c r="M96">
        <v>0.99370780000000003</v>
      </c>
      <c r="N96" t="s">
        <v>2</v>
      </c>
      <c r="O96">
        <v>8.2355100000000001E-2</v>
      </c>
      <c r="P96" t="s">
        <v>17</v>
      </c>
      <c r="Q96">
        <v>107</v>
      </c>
      <c r="R96" t="s">
        <v>0</v>
      </c>
      <c r="S96">
        <v>1202.4000000000001</v>
      </c>
      <c r="T96" t="s">
        <v>152</v>
      </c>
      <c r="U96">
        <v>1</v>
      </c>
      <c r="V96" t="s">
        <v>153</v>
      </c>
      <c r="W96">
        <v>29</v>
      </c>
      <c r="X96" t="s">
        <v>151</v>
      </c>
      <c r="Y96">
        <v>87110</v>
      </c>
      <c r="Z96" t="s">
        <v>1</v>
      </c>
      <c r="AA96" t="s">
        <v>314</v>
      </c>
      <c r="AB96" t="s">
        <v>4</v>
      </c>
      <c r="AC96">
        <v>0.99335119999999999</v>
      </c>
      <c r="AD96" t="s">
        <v>5</v>
      </c>
      <c r="AE96">
        <v>8.4398899999999999E-2</v>
      </c>
    </row>
    <row r="97" spans="1:31" x14ac:dyDescent="0.25">
      <c r="A97" t="s">
        <v>101</v>
      </c>
      <c r="B97" t="s">
        <v>189</v>
      </c>
      <c r="C97">
        <v>1200</v>
      </c>
      <c r="D97" t="s">
        <v>190</v>
      </c>
      <c r="E97">
        <v>1000000</v>
      </c>
      <c r="F97" t="s">
        <v>191</v>
      </c>
      <c r="G97">
        <v>12345</v>
      </c>
      <c r="H97" t="s">
        <v>216</v>
      </c>
      <c r="I97">
        <v>1</v>
      </c>
      <c r="J97" t="s">
        <v>192</v>
      </c>
      <c r="K97">
        <v>1E-4</v>
      </c>
      <c r="L97" t="s">
        <v>3</v>
      </c>
      <c r="M97">
        <v>1</v>
      </c>
      <c r="N97" t="s">
        <v>2</v>
      </c>
      <c r="O97">
        <v>0</v>
      </c>
      <c r="P97" t="s">
        <v>17</v>
      </c>
      <c r="Q97">
        <v>12</v>
      </c>
      <c r="R97" t="s">
        <v>0</v>
      </c>
      <c r="S97">
        <v>16.2</v>
      </c>
      <c r="T97" t="s">
        <v>152</v>
      </c>
      <c r="U97">
        <v>1</v>
      </c>
      <c r="V97" t="s">
        <v>153</v>
      </c>
      <c r="W97">
        <v>4</v>
      </c>
      <c r="X97" t="s">
        <v>151</v>
      </c>
      <c r="Y97">
        <v>2574</v>
      </c>
      <c r="Z97" t="s">
        <v>1</v>
      </c>
      <c r="AA97" t="s">
        <v>203</v>
      </c>
      <c r="AB97" t="s">
        <v>4</v>
      </c>
      <c r="AC97">
        <v>1</v>
      </c>
      <c r="AD97" t="s">
        <v>5</v>
      </c>
      <c r="AE97">
        <v>0</v>
      </c>
    </row>
    <row r="98" spans="1:31" x14ac:dyDescent="0.25">
      <c r="A98" t="s">
        <v>67</v>
      </c>
      <c r="B98" t="s">
        <v>189</v>
      </c>
      <c r="C98">
        <v>1200</v>
      </c>
      <c r="D98" t="s">
        <v>190</v>
      </c>
      <c r="E98">
        <v>1000000</v>
      </c>
      <c r="F98" t="s">
        <v>191</v>
      </c>
      <c r="G98">
        <v>12345</v>
      </c>
      <c r="H98" t="s">
        <v>216</v>
      </c>
      <c r="I98">
        <v>1</v>
      </c>
      <c r="J98" t="s">
        <v>192</v>
      </c>
      <c r="K98">
        <v>1E-4</v>
      </c>
      <c r="L98" t="s">
        <v>3</v>
      </c>
      <c r="M98">
        <v>0.86183699999999996</v>
      </c>
      <c r="N98" t="s">
        <v>2</v>
      </c>
      <c r="O98">
        <v>1.9011087</v>
      </c>
      <c r="P98" t="s">
        <v>17</v>
      </c>
      <c r="Q98">
        <v>129</v>
      </c>
      <c r="R98" t="s">
        <v>0</v>
      </c>
      <c r="S98">
        <v>1200.5999999999999</v>
      </c>
      <c r="T98" t="s">
        <v>152</v>
      </c>
      <c r="U98">
        <v>1</v>
      </c>
      <c r="V98" t="s">
        <v>153</v>
      </c>
      <c r="W98">
        <v>25</v>
      </c>
      <c r="X98" t="s">
        <v>151</v>
      </c>
      <c r="Y98">
        <v>79110</v>
      </c>
      <c r="Z98" t="s">
        <v>1</v>
      </c>
      <c r="AA98" t="s">
        <v>247</v>
      </c>
      <c r="AB98" t="s">
        <v>4</v>
      </c>
      <c r="AC98">
        <v>0.86297469999999998</v>
      </c>
      <c r="AD98" t="s">
        <v>5</v>
      </c>
      <c r="AE98">
        <v>1.9059078</v>
      </c>
    </row>
    <row r="99" spans="1:31" x14ac:dyDescent="0.25">
      <c r="A99" t="s">
        <v>77</v>
      </c>
      <c r="B99" t="s">
        <v>189</v>
      </c>
      <c r="C99">
        <v>1200</v>
      </c>
      <c r="D99" t="s">
        <v>190</v>
      </c>
      <c r="E99">
        <v>1000000</v>
      </c>
      <c r="F99" t="s">
        <v>191</v>
      </c>
      <c r="G99">
        <v>12345</v>
      </c>
      <c r="H99" t="s">
        <v>216</v>
      </c>
      <c r="I99">
        <v>1</v>
      </c>
      <c r="J99" t="s">
        <v>192</v>
      </c>
      <c r="K99">
        <v>1E-4</v>
      </c>
      <c r="L99" t="s">
        <v>3</v>
      </c>
      <c r="M99">
        <v>1</v>
      </c>
      <c r="N99" t="s">
        <v>2</v>
      </c>
      <c r="O99">
        <v>0</v>
      </c>
      <c r="P99" t="s">
        <v>17</v>
      </c>
      <c r="Q99">
        <v>13</v>
      </c>
      <c r="R99" t="s">
        <v>0</v>
      </c>
      <c r="S99">
        <v>19.5</v>
      </c>
      <c r="T99" t="s">
        <v>152</v>
      </c>
      <c r="U99">
        <v>1</v>
      </c>
      <c r="V99" t="s">
        <v>153</v>
      </c>
      <c r="W99">
        <v>5</v>
      </c>
      <c r="X99" t="s">
        <v>151</v>
      </c>
      <c r="Y99">
        <v>3060</v>
      </c>
      <c r="Z99" t="s">
        <v>1</v>
      </c>
      <c r="AA99" t="s">
        <v>162</v>
      </c>
      <c r="AB99" t="s">
        <v>4</v>
      </c>
      <c r="AC99">
        <v>1</v>
      </c>
      <c r="AD99" t="s">
        <v>5</v>
      </c>
      <c r="AE99">
        <v>0</v>
      </c>
    </row>
    <row r="100" spans="1:31" x14ac:dyDescent="0.25">
      <c r="A100" t="s">
        <v>88</v>
      </c>
      <c r="B100" t="s">
        <v>189</v>
      </c>
      <c r="C100">
        <v>1200</v>
      </c>
      <c r="D100" t="s">
        <v>190</v>
      </c>
      <c r="E100">
        <v>1000000</v>
      </c>
      <c r="F100" t="s">
        <v>191</v>
      </c>
      <c r="G100">
        <v>12345</v>
      </c>
      <c r="H100" t="s">
        <v>216</v>
      </c>
      <c r="I100">
        <v>1</v>
      </c>
      <c r="J100" t="s">
        <v>192</v>
      </c>
      <c r="K100">
        <v>1E-4</v>
      </c>
      <c r="L100" t="s">
        <v>3</v>
      </c>
      <c r="M100">
        <v>0.90466159999999995</v>
      </c>
      <c r="N100" t="s">
        <v>2</v>
      </c>
      <c r="O100">
        <v>0.59308550000000004</v>
      </c>
      <c r="P100" t="s">
        <v>17</v>
      </c>
      <c r="Q100">
        <v>176</v>
      </c>
      <c r="R100" t="s">
        <v>0</v>
      </c>
      <c r="S100">
        <v>1204.5</v>
      </c>
      <c r="T100" t="s">
        <v>152</v>
      </c>
      <c r="U100">
        <v>1</v>
      </c>
      <c r="V100" t="s">
        <v>153</v>
      </c>
      <c r="W100">
        <v>24</v>
      </c>
      <c r="X100" t="s">
        <v>151</v>
      </c>
      <c r="Y100">
        <v>86485</v>
      </c>
      <c r="Z100" t="s">
        <v>1</v>
      </c>
      <c r="AA100" t="e" cm="1">
        <f t="array" aca="1" ref="AA100" ca="1">-2.5510695999391+(1.242811559672*pow((pow(v0,2)*pow(V1,-1)),0.5))+(5.2068563007337*V1)+((0.5566953826129*V1)*pow(v0,-1))+((0.4280658398988*V3)*pow((V2*pow((0.8485281374238+V1),-1)),-1))+((-5.9231018518024*V3)*pow((((-0.1591549430919*pow(V1,-1))+(V3*pow(V1,-1)))+((0.3183098861838*V2)*pow(V1,-1.2))),-1))+(((0.1091778249503*pow(V3,1))*pow((V2*pow((0.8485281374238+V1),-1)),-1))*COS((((4.5184490559136*pow(V3,-1))*pow((V2*pow((0.8485281374238+V1),-1)),1))+(((5.3250432798044*V1)*pow(V3,-1))*pow((V2*pow((V1+(1.6970562748476*pow(v0,1))),-1)),1)))))+(((-0.0757699925371*pow(V3,2))*pow((V2*pow((0.8485281374238+V1),-1)),-1))*COS((((4.5184490559136*pow(V3,-1))*pow((V2*pow((0.8485281374238+V1),-1)),1))+(((5.3250432798044*V1)*pow(V3,-1))*pow((V2*pow((V1+(0.8485281374238*pow(v0,-1))),-1)),1)))))</f>
        <v>#NAME?</v>
      </c>
      <c r="AB100" t="s">
        <v>4</v>
      </c>
      <c r="AC100">
        <v>0.90485729999999998</v>
      </c>
      <c r="AD100" t="s">
        <v>5</v>
      </c>
      <c r="AE100">
        <v>0.59013190000000004</v>
      </c>
    </row>
    <row r="101" spans="1:31" x14ac:dyDescent="0.25">
      <c r="A101" t="s">
        <v>74</v>
      </c>
      <c r="B101" t="s">
        <v>189</v>
      </c>
      <c r="C101">
        <v>1200</v>
      </c>
      <c r="D101" t="s">
        <v>190</v>
      </c>
      <c r="E101">
        <v>1000000</v>
      </c>
      <c r="F101" t="s">
        <v>191</v>
      </c>
      <c r="G101">
        <v>12345</v>
      </c>
      <c r="H101" t="s">
        <v>216</v>
      </c>
      <c r="I101">
        <v>1</v>
      </c>
      <c r="J101" t="s">
        <v>192</v>
      </c>
      <c r="K101">
        <v>1E-4</v>
      </c>
      <c r="L101" t="s">
        <v>3</v>
      </c>
      <c r="M101">
        <v>0.51998750000000005</v>
      </c>
      <c r="N101" t="s">
        <v>2</v>
      </c>
      <c r="O101">
        <v>0.24453569999999999</v>
      </c>
      <c r="P101" t="s">
        <v>17</v>
      </c>
      <c r="Q101">
        <v>87</v>
      </c>
      <c r="R101" t="s">
        <v>0</v>
      </c>
      <c r="S101">
        <v>1200.5</v>
      </c>
      <c r="T101" t="s">
        <v>152</v>
      </c>
      <c r="U101">
        <v>1</v>
      </c>
      <c r="V101" t="s">
        <v>153</v>
      </c>
      <c r="W101">
        <v>32</v>
      </c>
      <c r="X101" t="s">
        <v>151</v>
      </c>
      <c r="Y101">
        <v>104045</v>
      </c>
      <c r="Z101" t="s">
        <v>1</v>
      </c>
      <c r="AA101" t="s">
        <v>252</v>
      </c>
      <c r="AB101" t="s">
        <v>4</v>
      </c>
      <c r="AC101">
        <v>0.52998630000000002</v>
      </c>
      <c r="AD101" t="s">
        <v>5</v>
      </c>
      <c r="AE101">
        <v>0.2433227</v>
      </c>
    </row>
    <row r="102" spans="1:31" x14ac:dyDescent="0.25">
      <c r="A102" t="s">
        <v>84</v>
      </c>
      <c r="B102" t="s">
        <v>189</v>
      </c>
      <c r="C102">
        <v>1200</v>
      </c>
      <c r="D102" t="s">
        <v>190</v>
      </c>
      <c r="E102">
        <v>1000000</v>
      </c>
      <c r="F102" t="s">
        <v>191</v>
      </c>
      <c r="G102">
        <v>12345</v>
      </c>
      <c r="H102" t="s">
        <v>216</v>
      </c>
      <c r="I102">
        <v>1</v>
      </c>
      <c r="J102" t="s">
        <v>192</v>
      </c>
      <c r="K102">
        <v>1E-4</v>
      </c>
      <c r="L102" t="s">
        <v>3</v>
      </c>
      <c r="M102">
        <v>1</v>
      </c>
      <c r="N102" t="s">
        <v>2</v>
      </c>
      <c r="O102">
        <v>0</v>
      </c>
      <c r="P102" t="s">
        <v>17</v>
      </c>
      <c r="Q102">
        <v>14</v>
      </c>
      <c r="R102" t="s">
        <v>0</v>
      </c>
      <c r="S102">
        <v>22.9</v>
      </c>
      <c r="T102" t="s">
        <v>152</v>
      </c>
      <c r="U102">
        <v>1</v>
      </c>
      <c r="V102" t="s">
        <v>153</v>
      </c>
      <c r="W102">
        <v>5</v>
      </c>
      <c r="X102" t="s">
        <v>151</v>
      </c>
      <c r="Y102">
        <v>3559</v>
      </c>
      <c r="Z102" t="s">
        <v>1</v>
      </c>
      <c r="AA102" t="s">
        <v>166</v>
      </c>
      <c r="AB102" t="s">
        <v>4</v>
      </c>
      <c r="AC102">
        <v>1</v>
      </c>
      <c r="AD102" t="s">
        <v>5</v>
      </c>
      <c r="AE102">
        <v>0</v>
      </c>
    </row>
    <row r="103" spans="1:31" x14ac:dyDescent="0.25">
      <c r="A103" t="s">
        <v>150</v>
      </c>
      <c r="B103" t="s">
        <v>189</v>
      </c>
      <c r="C103">
        <v>1200</v>
      </c>
      <c r="D103" t="s">
        <v>190</v>
      </c>
      <c r="E103">
        <v>1000000</v>
      </c>
      <c r="F103" t="s">
        <v>191</v>
      </c>
      <c r="G103">
        <v>12345</v>
      </c>
      <c r="H103" t="s">
        <v>216</v>
      </c>
      <c r="I103">
        <v>1</v>
      </c>
      <c r="J103" t="s">
        <v>192</v>
      </c>
      <c r="K103">
        <v>1E-4</v>
      </c>
      <c r="L103" t="s">
        <v>3</v>
      </c>
      <c r="M103">
        <v>0.99029480000000003</v>
      </c>
      <c r="N103" t="s">
        <v>2</v>
      </c>
      <c r="O103">
        <v>1.20873E-2</v>
      </c>
      <c r="P103" t="s">
        <v>17</v>
      </c>
      <c r="Q103">
        <v>62</v>
      </c>
      <c r="R103" t="s">
        <v>0</v>
      </c>
      <c r="S103">
        <v>1201.4000000000001</v>
      </c>
      <c r="T103" t="s">
        <v>152</v>
      </c>
      <c r="U103">
        <v>4</v>
      </c>
      <c r="V103" t="s">
        <v>153</v>
      </c>
      <c r="W103">
        <v>35</v>
      </c>
      <c r="X103" t="s">
        <v>151</v>
      </c>
      <c r="Y103">
        <v>126074</v>
      </c>
      <c r="Z103" t="s">
        <v>1</v>
      </c>
      <c r="AA103" t="e" cm="1">
        <f t="array" aca="1" ref="AA103" ca="1">-0.0465014344867+(((2.0147339224106*pow(V3,-1))*pow(V5,-1))*pow(V7,-1))+((((((1.7278859535888*v0)*V1)*V2)*pow(V3,-1))*pow(V5,-1))*pow(V7,-1))+(((((((((0.5321775548546*v0)*V1)*V2)*V4)*V6)*V8)*pow(V3,-1))*pow(V5,-1))*pow(V7,-1))</f>
        <v>#NAME?</v>
      </c>
      <c r="AB103" t="s">
        <v>4</v>
      </c>
      <c r="AC103">
        <v>0.99016179999999998</v>
      </c>
      <c r="AD103" t="s">
        <v>5</v>
      </c>
      <c r="AE103">
        <v>1.22694E-2</v>
      </c>
    </row>
    <row r="104" spans="1:31" x14ac:dyDescent="0.25">
      <c r="A104" t="s">
        <v>136</v>
      </c>
      <c r="B104" t="s">
        <v>189</v>
      </c>
      <c r="C104">
        <v>1200</v>
      </c>
      <c r="D104" t="s">
        <v>190</v>
      </c>
      <c r="E104">
        <v>1000000</v>
      </c>
      <c r="F104" t="s">
        <v>191</v>
      </c>
      <c r="G104">
        <v>12345</v>
      </c>
      <c r="H104" t="s">
        <v>216</v>
      </c>
      <c r="I104">
        <v>1</v>
      </c>
      <c r="J104" t="s">
        <v>192</v>
      </c>
      <c r="K104">
        <v>1E-4</v>
      </c>
      <c r="L104" t="s">
        <v>3</v>
      </c>
      <c r="M104">
        <v>0.99983690000000003</v>
      </c>
      <c r="N104" t="s">
        <v>2</v>
      </c>
      <c r="O104">
        <v>88.763212600000003</v>
      </c>
      <c r="P104" t="s">
        <v>17</v>
      </c>
      <c r="Q104">
        <v>110</v>
      </c>
      <c r="R104" t="s">
        <v>0</v>
      </c>
      <c r="S104">
        <v>1202</v>
      </c>
      <c r="T104" t="s">
        <v>152</v>
      </c>
      <c r="U104">
        <v>1</v>
      </c>
      <c r="V104" t="s">
        <v>153</v>
      </c>
      <c r="W104">
        <v>27</v>
      </c>
      <c r="X104" t="s">
        <v>151</v>
      </c>
      <c r="Y104">
        <v>104027</v>
      </c>
      <c r="Z104" t="s">
        <v>1</v>
      </c>
      <c r="AA104" t="s">
        <v>315</v>
      </c>
      <c r="AB104" t="s">
        <v>4</v>
      </c>
      <c r="AC104">
        <v>0.99982269999999995</v>
      </c>
      <c r="AD104" t="s">
        <v>5</v>
      </c>
      <c r="AE104">
        <v>85.5440665</v>
      </c>
    </row>
    <row r="105" spans="1:31" x14ac:dyDescent="0.25">
      <c r="A105" t="s">
        <v>132</v>
      </c>
      <c r="B105" t="s">
        <v>189</v>
      </c>
      <c r="C105">
        <v>1200</v>
      </c>
      <c r="D105" t="s">
        <v>190</v>
      </c>
      <c r="E105">
        <v>1000000</v>
      </c>
      <c r="F105" t="s">
        <v>191</v>
      </c>
      <c r="G105">
        <v>12345</v>
      </c>
      <c r="H105" t="s">
        <v>216</v>
      </c>
      <c r="I105">
        <v>1</v>
      </c>
      <c r="J105" t="s">
        <v>192</v>
      </c>
      <c r="K105">
        <v>1E-4</v>
      </c>
      <c r="L105" t="s">
        <v>3</v>
      </c>
      <c r="M105">
        <v>0.91982779999999997</v>
      </c>
      <c r="N105" t="s">
        <v>2</v>
      </c>
      <c r="O105">
        <v>4.3525999999999999E-3</v>
      </c>
      <c r="P105" t="s">
        <v>17</v>
      </c>
      <c r="Q105">
        <v>47</v>
      </c>
      <c r="R105" t="s">
        <v>0</v>
      </c>
      <c r="S105">
        <v>1200.2</v>
      </c>
      <c r="T105" t="s">
        <v>152</v>
      </c>
      <c r="U105">
        <v>4</v>
      </c>
      <c r="V105" t="s">
        <v>153</v>
      </c>
      <c r="W105">
        <v>67</v>
      </c>
      <c r="X105" t="s">
        <v>151</v>
      </c>
      <c r="Y105">
        <v>142733</v>
      </c>
      <c r="Z105" t="s">
        <v>1</v>
      </c>
      <c r="AA105" t="e" cm="1">
        <f t="array" aca="1" ref="AA105" ca="1">-0.0825544763608+(-0.0088869779654*V1)+((((0.0929061963189*EXP((0.0806068176256*V1)))*EXP((0.014514691376*pow(V3,2))))*EXP((-0.0806068176256*V3)))*EXP(((4*pow(((-2+V2)+pow(V3,0.5)),-1))*SIN(((0.145445079663*v0)*pow(V4,-1))))))</f>
        <v>#VALUE!</v>
      </c>
      <c r="AB105" t="s">
        <v>4</v>
      </c>
      <c r="AC105">
        <v>0.91813259999999997</v>
      </c>
      <c r="AD105" t="s">
        <v>5</v>
      </c>
      <c r="AE105">
        <v>4.3661000000000004E-3</v>
      </c>
    </row>
    <row r="106" spans="1:31" x14ac:dyDescent="0.25">
      <c r="A106" t="s">
        <v>125</v>
      </c>
      <c r="B106" t="s">
        <v>189</v>
      </c>
      <c r="C106">
        <v>1200</v>
      </c>
      <c r="D106" t="s">
        <v>190</v>
      </c>
      <c r="E106">
        <v>1000000</v>
      </c>
      <c r="F106" t="s">
        <v>191</v>
      </c>
      <c r="G106">
        <v>12345</v>
      </c>
      <c r="H106" t="s">
        <v>216</v>
      </c>
      <c r="I106">
        <v>1</v>
      </c>
      <c r="J106" t="s">
        <v>192</v>
      </c>
      <c r="K106">
        <v>1E-4</v>
      </c>
      <c r="L106" t="s">
        <v>3</v>
      </c>
      <c r="M106">
        <v>0.99954379999999998</v>
      </c>
      <c r="N106" t="s">
        <v>2</v>
      </c>
      <c r="O106">
        <v>6.4332E-2</v>
      </c>
      <c r="P106" t="s">
        <v>17</v>
      </c>
      <c r="Q106">
        <v>79</v>
      </c>
      <c r="R106" t="s">
        <v>0</v>
      </c>
      <c r="S106">
        <v>1200.5</v>
      </c>
      <c r="T106" t="s">
        <v>152</v>
      </c>
      <c r="U106">
        <v>2</v>
      </c>
      <c r="V106" t="s">
        <v>153</v>
      </c>
      <c r="W106">
        <v>38</v>
      </c>
      <c r="X106" t="s">
        <v>151</v>
      </c>
      <c r="Y106">
        <v>113791</v>
      </c>
      <c r="Z106" t="s">
        <v>1</v>
      </c>
      <c r="AA106" t="s">
        <v>316</v>
      </c>
      <c r="AB106" t="s">
        <v>4</v>
      </c>
      <c r="AC106">
        <v>0.99956230000000001</v>
      </c>
      <c r="AD106" t="s">
        <v>5</v>
      </c>
      <c r="AE106">
        <v>6.0963999999999997E-2</v>
      </c>
    </row>
    <row r="107" spans="1:31" x14ac:dyDescent="0.25">
      <c r="A107" t="s">
        <v>111</v>
      </c>
      <c r="B107" t="s">
        <v>189</v>
      </c>
      <c r="C107">
        <v>1200</v>
      </c>
      <c r="D107" t="s">
        <v>190</v>
      </c>
      <c r="E107">
        <v>1000000</v>
      </c>
      <c r="F107" t="s">
        <v>191</v>
      </c>
      <c r="G107">
        <v>12345</v>
      </c>
      <c r="H107" t="s">
        <v>216</v>
      </c>
      <c r="I107">
        <v>1</v>
      </c>
      <c r="J107" t="s">
        <v>192</v>
      </c>
      <c r="K107">
        <v>1E-4</v>
      </c>
      <c r="L107" t="s">
        <v>3</v>
      </c>
      <c r="M107">
        <v>0.98605189999999998</v>
      </c>
      <c r="N107" t="s">
        <v>2</v>
      </c>
      <c r="O107">
        <v>3.0085104999999999</v>
      </c>
      <c r="P107" t="s">
        <v>17</v>
      </c>
      <c r="Q107">
        <v>129</v>
      </c>
      <c r="R107" t="s">
        <v>0</v>
      </c>
      <c r="S107">
        <v>1200.8</v>
      </c>
      <c r="T107" t="s">
        <v>152</v>
      </c>
      <c r="U107">
        <v>1</v>
      </c>
      <c r="V107" t="s">
        <v>153</v>
      </c>
      <c r="W107">
        <v>26</v>
      </c>
      <c r="X107" t="s">
        <v>151</v>
      </c>
      <c r="Y107">
        <v>85252</v>
      </c>
      <c r="Z107" t="s">
        <v>1</v>
      </c>
      <c r="AA107" t="s">
        <v>317</v>
      </c>
      <c r="AB107" t="s">
        <v>4</v>
      </c>
      <c r="AC107">
        <v>0.98609150000000001</v>
      </c>
      <c r="AD107" t="s">
        <v>5</v>
      </c>
      <c r="AE107">
        <v>3.0246572999999999</v>
      </c>
    </row>
    <row r="108" spans="1:31" x14ac:dyDescent="0.25">
      <c r="A108" t="s">
        <v>87</v>
      </c>
      <c r="B108" t="s">
        <v>189</v>
      </c>
      <c r="C108">
        <v>1200</v>
      </c>
      <c r="D108" t="s">
        <v>190</v>
      </c>
      <c r="E108">
        <v>1000000</v>
      </c>
      <c r="F108" t="s">
        <v>191</v>
      </c>
      <c r="G108">
        <v>12345</v>
      </c>
      <c r="H108" t="s">
        <v>216</v>
      </c>
      <c r="I108">
        <v>1</v>
      </c>
      <c r="J108" t="s">
        <v>192</v>
      </c>
      <c r="K108">
        <v>1E-4</v>
      </c>
      <c r="L108" t="s">
        <v>3</v>
      </c>
      <c r="M108">
        <v>0.99754299999999996</v>
      </c>
      <c r="N108" t="s">
        <v>2</v>
      </c>
      <c r="O108">
        <v>2.2304999999999998E-2</v>
      </c>
      <c r="P108" t="s">
        <v>17</v>
      </c>
      <c r="Q108">
        <v>60</v>
      </c>
      <c r="R108" t="s">
        <v>0</v>
      </c>
      <c r="S108">
        <v>1200.0999999999999</v>
      </c>
      <c r="T108" t="s">
        <v>152</v>
      </c>
      <c r="U108">
        <v>3</v>
      </c>
      <c r="V108" t="s">
        <v>153</v>
      </c>
      <c r="W108">
        <v>39</v>
      </c>
      <c r="X108" t="s">
        <v>151</v>
      </c>
      <c r="Y108">
        <v>102478</v>
      </c>
      <c r="Z108" t="s">
        <v>1</v>
      </c>
      <c r="AA108" t="s">
        <v>257</v>
      </c>
      <c r="AB108" t="s">
        <v>4</v>
      </c>
      <c r="AC108">
        <v>0.99748979999999998</v>
      </c>
      <c r="AD108" t="s">
        <v>5</v>
      </c>
      <c r="AE108">
        <v>2.2509700000000001E-2</v>
      </c>
    </row>
    <row r="109" spans="1:31" x14ac:dyDescent="0.25">
      <c r="A109" t="s">
        <v>98</v>
      </c>
      <c r="B109" t="s">
        <v>189</v>
      </c>
      <c r="C109">
        <v>1200</v>
      </c>
      <c r="D109" t="s">
        <v>190</v>
      </c>
      <c r="E109">
        <v>1000000</v>
      </c>
      <c r="F109" t="s">
        <v>191</v>
      </c>
      <c r="G109">
        <v>12345</v>
      </c>
      <c r="H109" t="s">
        <v>216</v>
      </c>
      <c r="I109">
        <v>1</v>
      </c>
      <c r="J109" t="s">
        <v>192</v>
      </c>
      <c r="K109">
        <v>1E-4</v>
      </c>
      <c r="L109" t="s">
        <v>3</v>
      </c>
      <c r="M109">
        <v>1</v>
      </c>
      <c r="N109" t="s">
        <v>2</v>
      </c>
      <c r="O109">
        <v>5.0589999999999999E-4</v>
      </c>
      <c r="P109" t="s">
        <v>17</v>
      </c>
      <c r="Q109">
        <v>30</v>
      </c>
      <c r="R109" t="s">
        <v>0</v>
      </c>
      <c r="S109">
        <v>1201.5</v>
      </c>
      <c r="T109" t="s">
        <v>152</v>
      </c>
      <c r="U109">
        <v>12</v>
      </c>
      <c r="V109" t="s">
        <v>153</v>
      </c>
      <c r="W109">
        <v>83</v>
      </c>
      <c r="X109" t="s">
        <v>151</v>
      </c>
      <c r="Y109">
        <v>140022</v>
      </c>
      <c r="Z109" t="s">
        <v>1</v>
      </c>
      <c r="AA109" t="e" cm="1">
        <f t="array" aca="1" ref="AA109" ca="1">-0.4995299955993+((((6.283080968368*V2)*V3)*pow(v0,-1))*pow(V1,-1))+((((0.012976250433*v0)*V1)*pow(V2,-1))*pow(V3,-1))</f>
        <v>#VALUE!</v>
      </c>
      <c r="AB109" t="s">
        <v>4</v>
      </c>
      <c r="AC109">
        <v>1</v>
      </c>
      <c r="AD109" t="s">
        <v>5</v>
      </c>
      <c r="AE109">
        <v>4.3370000000000003E-4</v>
      </c>
    </row>
    <row r="110" spans="1:31" x14ac:dyDescent="0.25">
      <c r="A110" t="s">
        <v>135</v>
      </c>
      <c r="B110" t="s">
        <v>189</v>
      </c>
      <c r="C110">
        <v>1200</v>
      </c>
      <c r="D110" t="s">
        <v>190</v>
      </c>
      <c r="E110">
        <v>1000000</v>
      </c>
      <c r="F110" t="s">
        <v>191</v>
      </c>
      <c r="G110">
        <v>12345</v>
      </c>
      <c r="H110" t="s">
        <v>216</v>
      </c>
      <c r="I110">
        <v>1</v>
      </c>
      <c r="J110" t="s">
        <v>192</v>
      </c>
      <c r="K110">
        <v>1E-4</v>
      </c>
      <c r="L110" t="s">
        <v>3</v>
      </c>
      <c r="M110">
        <v>1</v>
      </c>
      <c r="N110" t="s">
        <v>2</v>
      </c>
      <c r="O110">
        <v>0</v>
      </c>
      <c r="P110" t="s">
        <v>17</v>
      </c>
      <c r="Q110">
        <v>20</v>
      </c>
      <c r="R110" t="s">
        <v>0</v>
      </c>
      <c r="S110">
        <v>704.5</v>
      </c>
      <c r="T110" t="s">
        <v>152</v>
      </c>
      <c r="U110">
        <v>2</v>
      </c>
      <c r="V110" t="s">
        <v>153</v>
      </c>
      <c r="W110">
        <v>26</v>
      </c>
      <c r="X110" t="s">
        <v>151</v>
      </c>
      <c r="Y110">
        <v>78467</v>
      </c>
      <c r="Z110" t="s">
        <v>1</v>
      </c>
      <c r="AA110" t="s">
        <v>181</v>
      </c>
      <c r="AB110" t="s">
        <v>4</v>
      </c>
      <c r="AC110">
        <v>1</v>
      </c>
      <c r="AD110" t="s">
        <v>5</v>
      </c>
      <c r="AE110">
        <v>0</v>
      </c>
    </row>
    <row r="111" spans="1:31" x14ac:dyDescent="0.25">
      <c r="A111" t="s">
        <v>94</v>
      </c>
      <c r="B111" t="s">
        <v>189</v>
      </c>
      <c r="C111">
        <v>1200</v>
      </c>
      <c r="D111" t="s">
        <v>190</v>
      </c>
      <c r="E111">
        <v>1000000</v>
      </c>
      <c r="F111" t="s">
        <v>191</v>
      </c>
      <c r="G111">
        <v>12345</v>
      </c>
      <c r="H111" t="s">
        <v>216</v>
      </c>
      <c r="I111">
        <v>1</v>
      </c>
      <c r="J111" t="s">
        <v>192</v>
      </c>
      <c r="K111">
        <v>1E-4</v>
      </c>
      <c r="L111" t="s">
        <v>3</v>
      </c>
      <c r="M111">
        <v>0.99995460000000003</v>
      </c>
      <c r="N111" t="s">
        <v>2</v>
      </c>
      <c r="O111">
        <v>2.14799E-2</v>
      </c>
      <c r="P111" t="s">
        <v>17</v>
      </c>
      <c r="Q111">
        <v>51</v>
      </c>
      <c r="R111" t="s">
        <v>0</v>
      </c>
      <c r="S111">
        <v>1200.5999999999999</v>
      </c>
      <c r="T111" t="s">
        <v>152</v>
      </c>
      <c r="U111">
        <v>2</v>
      </c>
      <c r="V111" t="s">
        <v>153</v>
      </c>
      <c r="W111">
        <v>36</v>
      </c>
      <c r="X111" t="s">
        <v>151</v>
      </c>
      <c r="Y111">
        <v>98833</v>
      </c>
      <c r="Z111" t="s">
        <v>1</v>
      </c>
      <c r="AA111" t="e" cm="1">
        <f t="array" aca="1" ref="AA111" ca="1">-0.2300776892171+(-0.1222288400715*v0)+((0.545152363968*v0)*pow(V1,-0.5))+((14.4910256893614*v0)*pow((((V2+V3)+(0.8775825618904*SIN(pow((v0*pow(V1,-1)),-0.8))))+(V1*pow(v0,-0.968))),-1.1))+((0.8258892991807*pow(v0,2))*pow(V1,-0.9))</f>
        <v>#NAME?</v>
      </c>
      <c r="AB111" t="s">
        <v>4</v>
      </c>
      <c r="AC111">
        <v>0.99995529999999999</v>
      </c>
      <c r="AD111" t="s">
        <v>5</v>
      </c>
      <c r="AE111">
        <v>2.1309999999999999E-2</v>
      </c>
    </row>
    <row r="112" spans="1:31" x14ac:dyDescent="0.25">
      <c r="A112" t="s">
        <v>145</v>
      </c>
      <c r="B112" t="s">
        <v>189</v>
      </c>
      <c r="C112">
        <v>1200</v>
      </c>
      <c r="D112" t="s">
        <v>190</v>
      </c>
      <c r="E112">
        <v>1000000</v>
      </c>
      <c r="F112" t="s">
        <v>191</v>
      </c>
      <c r="G112">
        <v>12345</v>
      </c>
      <c r="H112" t="s">
        <v>216</v>
      </c>
      <c r="I112">
        <v>1</v>
      </c>
      <c r="J112" t="s">
        <v>192</v>
      </c>
      <c r="K112">
        <v>1E-4</v>
      </c>
      <c r="L112" t="s">
        <v>3</v>
      </c>
      <c r="M112">
        <v>1</v>
      </c>
      <c r="N112" t="s">
        <v>2</v>
      </c>
      <c r="O112">
        <v>0</v>
      </c>
      <c r="P112" t="s">
        <v>17</v>
      </c>
      <c r="Q112">
        <v>40</v>
      </c>
      <c r="R112" t="s">
        <v>0</v>
      </c>
      <c r="S112">
        <v>193.7</v>
      </c>
      <c r="T112" t="s">
        <v>152</v>
      </c>
      <c r="U112">
        <v>1</v>
      </c>
      <c r="V112" t="s">
        <v>153</v>
      </c>
      <c r="W112">
        <v>13</v>
      </c>
      <c r="X112" t="s">
        <v>151</v>
      </c>
      <c r="Y112">
        <v>23220</v>
      </c>
      <c r="Z112" t="s">
        <v>1</v>
      </c>
      <c r="AA112" t="s">
        <v>264</v>
      </c>
      <c r="AB112" t="s">
        <v>4</v>
      </c>
      <c r="AC112">
        <v>1</v>
      </c>
      <c r="AD112" t="s">
        <v>5</v>
      </c>
      <c r="AE112">
        <v>0</v>
      </c>
    </row>
    <row r="113" spans="1:31" x14ac:dyDescent="0.25">
      <c r="A113" t="s">
        <v>146</v>
      </c>
      <c r="B113" t="s">
        <v>189</v>
      </c>
      <c r="C113">
        <v>1200</v>
      </c>
      <c r="D113" t="s">
        <v>190</v>
      </c>
      <c r="E113">
        <v>1000000</v>
      </c>
      <c r="F113" t="s">
        <v>191</v>
      </c>
      <c r="G113">
        <v>12345</v>
      </c>
      <c r="H113" t="s">
        <v>216</v>
      </c>
      <c r="I113">
        <v>1</v>
      </c>
      <c r="J113" t="s">
        <v>192</v>
      </c>
      <c r="K113">
        <v>1E-4</v>
      </c>
      <c r="L113" t="s">
        <v>3</v>
      </c>
      <c r="M113">
        <v>0.9970985</v>
      </c>
      <c r="N113" t="s">
        <v>2</v>
      </c>
      <c r="O113">
        <v>2.4429699999999999E-2</v>
      </c>
      <c r="P113" t="s">
        <v>17</v>
      </c>
      <c r="Q113">
        <v>78</v>
      </c>
      <c r="R113" t="s">
        <v>0</v>
      </c>
      <c r="S113">
        <v>1201.9000000000001</v>
      </c>
      <c r="T113" t="s">
        <v>152</v>
      </c>
      <c r="U113">
        <v>2</v>
      </c>
      <c r="V113" t="s">
        <v>153</v>
      </c>
      <c r="W113">
        <v>30</v>
      </c>
      <c r="X113" t="s">
        <v>151</v>
      </c>
      <c r="Y113">
        <v>109940</v>
      </c>
      <c r="Z113" t="s">
        <v>1</v>
      </c>
      <c r="AA113" t="e" cm="1">
        <f t="array" aca="1" ref="AA113" ca="1">-8.5854955916643+(0.0791850245538*pow(V1,-1))+(10.5575948529963*COS(((0.0779152421656*V6)*pow(V2,-1))))+(0.064116861959*V5)+(-1.2552108195815*COS((((((0.6019632569655*v0)*V1)*pow(V3,-1))*pow(V4,-1))*pow(V5,-1.8))))+(((0.0191168418746*V3)*V4)*pow(v0,-1))+(((((((0.6694165855183*v0)*V1)*V6)*pow(V2,-1))*pow(V3,-1))*pow(V4,-1))*pow(V5,-2.2))</f>
        <v>#NAME?</v>
      </c>
      <c r="AB113" t="s">
        <v>4</v>
      </c>
      <c r="AC113">
        <v>0.99698390000000003</v>
      </c>
      <c r="AD113" t="s">
        <v>5</v>
      </c>
      <c r="AE113">
        <v>2.54868E-2</v>
      </c>
    </row>
    <row r="114" spans="1:31" x14ac:dyDescent="0.25">
      <c r="A114" t="s">
        <v>142</v>
      </c>
      <c r="B114" t="s">
        <v>189</v>
      </c>
      <c r="C114">
        <v>1200</v>
      </c>
      <c r="D114" t="s">
        <v>190</v>
      </c>
      <c r="E114">
        <v>1000000</v>
      </c>
      <c r="F114" t="s">
        <v>191</v>
      </c>
      <c r="G114">
        <v>12345</v>
      </c>
      <c r="H114" t="s">
        <v>216</v>
      </c>
      <c r="I114">
        <v>1</v>
      </c>
      <c r="J114" t="s">
        <v>192</v>
      </c>
      <c r="K114">
        <v>1E-4</v>
      </c>
      <c r="L114" t="s">
        <v>3</v>
      </c>
      <c r="M114">
        <v>0.99930399999999997</v>
      </c>
      <c r="N114" t="s">
        <v>2</v>
      </c>
      <c r="O114">
        <v>9.835E-3</v>
      </c>
      <c r="P114" t="s">
        <v>17</v>
      </c>
      <c r="Q114">
        <v>48</v>
      </c>
      <c r="R114" t="s">
        <v>0</v>
      </c>
      <c r="S114">
        <v>1201.2</v>
      </c>
      <c r="T114" t="s">
        <v>152</v>
      </c>
      <c r="U114">
        <v>7</v>
      </c>
      <c r="V114" t="s">
        <v>153</v>
      </c>
      <c r="W114">
        <v>44</v>
      </c>
      <c r="X114" t="s">
        <v>151</v>
      </c>
      <c r="Y114">
        <v>134642</v>
      </c>
      <c r="Z114" t="s">
        <v>1</v>
      </c>
      <c r="AA114" t="s">
        <v>266</v>
      </c>
      <c r="AB114" t="s">
        <v>4</v>
      </c>
      <c r="AC114">
        <v>0.9993725</v>
      </c>
      <c r="AD114" t="s">
        <v>5</v>
      </c>
      <c r="AE114">
        <v>9.5268000000000002E-3</v>
      </c>
    </row>
    <row r="115" spans="1:31" x14ac:dyDescent="0.25">
      <c r="A115" t="s">
        <v>121</v>
      </c>
      <c r="B115" t="s">
        <v>189</v>
      </c>
      <c r="C115">
        <v>1200</v>
      </c>
      <c r="D115" t="s">
        <v>190</v>
      </c>
      <c r="E115">
        <v>1000000</v>
      </c>
      <c r="F115" t="s">
        <v>191</v>
      </c>
      <c r="G115">
        <v>12345</v>
      </c>
      <c r="H115" t="s">
        <v>216</v>
      </c>
      <c r="I115">
        <v>1</v>
      </c>
      <c r="J115" t="s">
        <v>192</v>
      </c>
      <c r="K115">
        <v>1E-4</v>
      </c>
      <c r="L115" t="s">
        <v>3</v>
      </c>
      <c r="M115">
        <v>0.99688339999999998</v>
      </c>
      <c r="N115" t="s">
        <v>2</v>
      </c>
      <c r="O115">
        <v>0.28128639999999999</v>
      </c>
      <c r="P115" t="s">
        <v>17</v>
      </c>
      <c r="Q115">
        <v>94</v>
      </c>
      <c r="R115" t="s">
        <v>0</v>
      </c>
      <c r="S115">
        <v>1201</v>
      </c>
      <c r="T115" t="s">
        <v>152</v>
      </c>
      <c r="U115">
        <v>1</v>
      </c>
      <c r="V115" t="s">
        <v>153</v>
      </c>
      <c r="W115">
        <v>29</v>
      </c>
      <c r="X115" t="s">
        <v>151</v>
      </c>
      <c r="Y115">
        <v>99072</v>
      </c>
      <c r="Z115" t="s">
        <v>1</v>
      </c>
      <c r="AA115" t="s">
        <v>318</v>
      </c>
      <c r="AB115" t="s">
        <v>4</v>
      </c>
      <c r="AC115">
        <v>0.9971236</v>
      </c>
      <c r="AD115" t="s">
        <v>5</v>
      </c>
      <c r="AE115">
        <v>0.2701675</v>
      </c>
    </row>
    <row r="116" spans="1:31" x14ac:dyDescent="0.25">
      <c r="A116" t="s">
        <v>97</v>
      </c>
      <c r="B116" t="s">
        <v>189</v>
      </c>
      <c r="C116">
        <v>1200</v>
      </c>
      <c r="D116" t="s">
        <v>190</v>
      </c>
      <c r="E116">
        <v>1000000</v>
      </c>
      <c r="F116" t="s">
        <v>191</v>
      </c>
      <c r="G116">
        <v>12345</v>
      </c>
      <c r="H116" t="s">
        <v>216</v>
      </c>
      <c r="I116">
        <v>1</v>
      </c>
      <c r="J116" t="s">
        <v>192</v>
      </c>
      <c r="K116">
        <v>1E-4</v>
      </c>
      <c r="L116" t="s">
        <v>3</v>
      </c>
      <c r="M116">
        <v>0.99971840000000001</v>
      </c>
      <c r="N116" t="s">
        <v>2</v>
      </c>
      <c r="O116">
        <v>2.1190299999999999E-2</v>
      </c>
      <c r="P116" t="s">
        <v>17</v>
      </c>
      <c r="Q116">
        <v>34</v>
      </c>
      <c r="R116" t="s">
        <v>0</v>
      </c>
      <c r="S116">
        <v>1202.0999999999999</v>
      </c>
      <c r="T116" t="s">
        <v>152</v>
      </c>
      <c r="U116">
        <v>13</v>
      </c>
      <c r="V116" t="s">
        <v>153</v>
      </c>
      <c r="W116">
        <v>85</v>
      </c>
      <c r="X116" t="s">
        <v>151</v>
      </c>
      <c r="Y116">
        <v>138532</v>
      </c>
      <c r="Z116" t="s">
        <v>1</v>
      </c>
      <c r="AA116" t="s">
        <v>260</v>
      </c>
      <c r="AB116" t="s">
        <v>4</v>
      </c>
      <c r="AC116">
        <v>0.99974419999999997</v>
      </c>
      <c r="AD116" t="s">
        <v>5</v>
      </c>
      <c r="AE116">
        <v>2.0167600000000001E-2</v>
      </c>
    </row>
    <row r="117" spans="1:31" x14ac:dyDescent="0.25">
      <c r="A117" t="s">
        <v>107</v>
      </c>
      <c r="B117" t="s">
        <v>189</v>
      </c>
      <c r="C117">
        <v>1200</v>
      </c>
      <c r="D117" t="s">
        <v>190</v>
      </c>
      <c r="E117">
        <v>1000000</v>
      </c>
      <c r="F117" t="s">
        <v>191</v>
      </c>
      <c r="G117">
        <v>12345</v>
      </c>
      <c r="H117" t="s">
        <v>216</v>
      </c>
      <c r="I117">
        <v>1</v>
      </c>
      <c r="J117" t="s">
        <v>192</v>
      </c>
      <c r="K117">
        <v>1E-4</v>
      </c>
      <c r="L117" t="s">
        <v>3</v>
      </c>
      <c r="M117">
        <v>1</v>
      </c>
      <c r="N117" t="s">
        <v>2</v>
      </c>
      <c r="O117">
        <v>0</v>
      </c>
      <c r="P117" t="s">
        <v>17</v>
      </c>
      <c r="Q117">
        <v>24</v>
      </c>
      <c r="R117" t="s">
        <v>0</v>
      </c>
      <c r="S117">
        <v>204.5</v>
      </c>
      <c r="T117" t="s">
        <v>152</v>
      </c>
      <c r="U117">
        <v>1</v>
      </c>
      <c r="V117" t="s">
        <v>153</v>
      </c>
      <c r="W117">
        <v>14</v>
      </c>
      <c r="X117" t="s">
        <v>151</v>
      </c>
      <c r="Y117">
        <v>20856</v>
      </c>
      <c r="Z117" t="s">
        <v>1</v>
      </c>
      <c r="AA117" t="s">
        <v>204</v>
      </c>
      <c r="AB117" t="s">
        <v>4</v>
      </c>
      <c r="AC117">
        <v>1</v>
      </c>
      <c r="AD117" t="s">
        <v>5</v>
      </c>
      <c r="AE117">
        <v>0</v>
      </c>
    </row>
    <row r="118" spans="1:31" x14ac:dyDescent="0.25">
      <c r="A118" t="s">
        <v>108</v>
      </c>
      <c r="B118" t="s">
        <v>189</v>
      </c>
      <c r="C118">
        <v>1200</v>
      </c>
      <c r="D118" t="s">
        <v>190</v>
      </c>
      <c r="E118">
        <v>1000000</v>
      </c>
      <c r="F118" t="s">
        <v>191</v>
      </c>
      <c r="G118">
        <v>12345</v>
      </c>
      <c r="H118" t="s">
        <v>216</v>
      </c>
      <c r="I118">
        <v>1</v>
      </c>
      <c r="J118" t="s">
        <v>192</v>
      </c>
      <c r="K118">
        <v>1E-4</v>
      </c>
      <c r="L118" t="s">
        <v>3</v>
      </c>
      <c r="M118">
        <v>0.99560760000000004</v>
      </c>
      <c r="N118" t="s">
        <v>2</v>
      </c>
      <c r="O118">
        <v>5.0783200000000001E-2</v>
      </c>
      <c r="P118" t="s">
        <v>17</v>
      </c>
      <c r="Q118">
        <v>68</v>
      </c>
      <c r="R118" t="s">
        <v>0</v>
      </c>
      <c r="S118">
        <v>1201.0999999999999</v>
      </c>
      <c r="T118" t="s">
        <v>152</v>
      </c>
      <c r="U118">
        <v>2</v>
      </c>
      <c r="V118" t="s">
        <v>153</v>
      </c>
      <c r="W118">
        <v>33</v>
      </c>
      <c r="X118" t="s">
        <v>151</v>
      </c>
      <c r="Y118">
        <v>112786</v>
      </c>
      <c r="Z118" t="s">
        <v>1</v>
      </c>
      <c r="AA118" t="e" cm="1">
        <f t="array" aca="1" ref="AA118" ca="1">-0.0475442738055+(-4.2384571283246*pow(V2,-1))+((0.1476699282323*pow(V3,1))*pow((V1+V2),-1))+(((1.7947480675107*pow(V3,1))*pow(((V2*V3)+(V2*LOG(v0))),-1))*EXP((0.1260719598075*V1)))+(((2.6013009906249*pow(V2,-1))*EXP((-0.2200459057317*V1)))*EXP((((0.3879268841325*V1)*pow(V3,-1))*pow((-0.864+v0),0.5))))</f>
        <v>#NAME?</v>
      </c>
      <c r="AB118" t="s">
        <v>4</v>
      </c>
      <c r="AC118">
        <v>0.99462530000000005</v>
      </c>
      <c r="AD118" t="s">
        <v>5</v>
      </c>
      <c r="AE118">
        <v>5.7960400000000002E-2</v>
      </c>
    </row>
    <row r="119" spans="1:31" x14ac:dyDescent="0.25">
      <c r="A119" t="s">
        <v>104</v>
      </c>
      <c r="B119" t="s">
        <v>189</v>
      </c>
      <c r="C119">
        <v>1200</v>
      </c>
      <c r="D119" t="s">
        <v>190</v>
      </c>
      <c r="E119">
        <v>1000000</v>
      </c>
      <c r="F119" t="s">
        <v>191</v>
      </c>
      <c r="G119">
        <v>12345</v>
      </c>
      <c r="H119" t="s">
        <v>216</v>
      </c>
      <c r="I119">
        <v>1</v>
      </c>
      <c r="J119" t="s">
        <v>192</v>
      </c>
      <c r="K119">
        <v>1E-4</v>
      </c>
      <c r="L119" t="s">
        <v>3</v>
      </c>
      <c r="M119">
        <v>0.99814970000000003</v>
      </c>
      <c r="N119" t="s">
        <v>2</v>
      </c>
      <c r="O119">
        <v>6.1652899999999997E-2</v>
      </c>
      <c r="P119" t="s">
        <v>17</v>
      </c>
      <c r="Q119">
        <v>49</v>
      </c>
      <c r="R119" t="s">
        <v>0</v>
      </c>
      <c r="S119">
        <v>1203.3</v>
      </c>
      <c r="T119" t="s">
        <v>152</v>
      </c>
      <c r="U119">
        <v>2</v>
      </c>
      <c r="V119" t="s">
        <v>153</v>
      </c>
      <c r="W119">
        <v>28</v>
      </c>
      <c r="X119" t="s">
        <v>151</v>
      </c>
      <c r="Y119">
        <v>98640</v>
      </c>
      <c r="Z119" t="s">
        <v>1</v>
      </c>
      <c r="AA119" t="s">
        <v>261</v>
      </c>
      <c r="AB119" t="s">
        <v>4</v>
      </c>
      <c r="AC119" s="8">
        <v>0.99808640000000004</v>
      </c>
      <c r="AD119" t="s">
        <v>5</v>
      </c>
      <c r="AE119" s="8">
        <v>6.4272599999999999E-2</v>
      </c>
    </row>
    <row r="120" spans="1:31" x14ac:dyDescent="0.25">
      <c r="A120" t="s">
        <v>114</v>
      </c>
      <c r="B120" t="s">
        <v>189</v>
      </c>
      <c r="C120">
        <v>1200</v>
      </c>
      <c r="D120" t="s">
        <v>190</v>
      </c>
      <c r="E120">
        <v>1000000</v>
      </c>
      <c r="F120" t="s">
        <v>191</v>
      </c>
      <c r="G120">
        <v>12345</v>
      </c>
      <c r="H120" t="s">
        <v>216</v>
      </c>
      <c r="I120">
        <v>1</v>
      </c>
      <c r="J120" t="s">
        <v>192</v>
      </c>
      <c r="K120">
        <v>1E-4</v>
      </c>
      <c r="L120" t="s">
        <v>3</v>
      </c>
      <c r="M120">
        <v>1</v>
      </c>
      <c r="N120" t="s">
        <v>2</v>
      </c>
      <c r="O120">
        <v>0</v>
      </c>
      <c r="P120" t="s">
        <v>17</v>
      </c>
      <c r="Q120">
        <v>16</v>
      </c>
      <c r="R120" t="s">
        <v>0</v>
      </c>
      <c r="S120">
        <v>26.5</v>
      </c>
      <c r="T120" t="s">
        <v>152</v>
      </c>
      <c r="U120">
        <v>1</v>
      </c>
      <c r="V120" t="s">
        <v>153</v>
      </c>
      <c r="W120">
        <v>5</v>
      </c>
      <c r="X120" t="s">
        <v>151</v>
      </c>
      <c r="Y120">
        <v>4088</v>
      </c>
      <c r="Z120" t="s">
        <v>1</v>
      </c>
      <c r="AA120" t="s">
        <v>262</v>
      </c>
      <c r="AB120" t="s">
        <v>4</v>
      </c>
      <c r="AC120">
        <v>1</v>
      </c>
      <c r="AD120" t="s">
        <v>5</v>
      </c>
      <c r="AE120">
        <v>0</v>
      </c>
    </row>
    <row r="121" spans="1:31" x14ac:dyDescent="0.25">
      <c r="A121" t="s">
        <v>131</v>
      </c>
      <c r="B121" t="s">
        <v>189</v>
      </c>
      <c r="C121">
        <v>1200</v>
      </c>
      <c r="D121" t="s">
        <v>190</v>
      </c>
      <c r="E121">
        <v>1000000</v>
      </c>
      <c r="F121" t="s">
        <v>191</v>
      </c>
      <c r="G121">
        <v>12345</v>
      </c>
      <c r="H121" t="s">
        <v>216</v>
      </c>
      <c r="I121">
        <v>1</v>
      </c>
      <c r="J121" t="s">
        <v>192</v>
      </c>
      <c r="K121">
        <v>1E-4</v>
      </c>
      <c r="L121" t="s">
        <v>3</v>
      </c>
      <c r="M121">
        <v>-15.268095600000001</v>
      </c>
      <c r="N121" t="s">
        <v>2</v>
      </c>
      <c r="O121">
        <v>52.961243699999997</v>
      </c>
      <c r="P121" t="s">
        <v>17</v>
      </c>
      <c r="Q121">
        <v>121</v>
      </c>
      <c r="R121" t="s">
        <v>0</v>
      </c>
      <c r="S121">
        <v>1201.7</v>
      </c>
      <c r="T121" t="s">
        <v>152</v>
      </c>
      <c r="U121">
        <v>2</v>
      </c>
      <c r="V121" t="s">
        <v>153</v>
      </c>
      <c r="W121">
        <v>33</v>
      </c>
      <c r="X121" t="s">
        <v>151</v>
      </c>
      <c r="Y121">
        <v>106352</v>
      </c>
      <c r="Z121" t="s">
        <v>1</v>
      </c>
      <c r="AA121" t="e" cm="1">
        <f t="array" aca="1" ref="AA121" ca="1">-0.1715478296397+(1.5776438737247*LOG(V1))+((-0.0006129835505*V1)*pow(LOG(V2),-1))+(((0.0000318435109*pow(V3,4))*pow((v0+V1),4))*pow(((V1*pow((-0.5+V4),-1))+(pow((-0.5+V4),-1)*LOG(V2))),-2))+(((0.5488834564727*V1)*V2)*SIN((2.0590605168615*LOG(((V3*pow(V2,-1))+(pow(V1,2)*pow(V2,-1)))))))+(((-0.0000029186481*pow(V2,-1))*pow((-0.5+V3),4.4))*pow((v0+V4),5.28))+((((-1.4154125990956*v0)*V3)*pow(V2,-1))*SIN(((2.0590605168615*V1)+(-2.0590605168615*LOG(((V3*pow(V2,-1))+(pow(V1,2)*pow(V2,-1))))))))</f>
        <v>#VALUE!</v>
      </c>
      <c r="AB121" t="s">
        <v>4</v>
      </c>
      <c r="AC121">
        <v>-10.442480099999999</v>
      </c>
      <c r="AD121" t="s">
        <v>5</v>
      </c>
      <c r="AE121">
        <v>43.807465200000003</v>
      </c>
    </row>
    <row r="122" spans="1:31" x14ac:dyDescent="0.25">
      <c r="A122" t="s">
        <v>117</v>
      </c>
      <c r="B122" t="s">
        <v>189</v>
      </c>
      <c r="C122">
        <v>1200</v>
      </c>
      <c r="D122" t="s">
        <v>190</v>
      </c>
      <c r="E122">
        <v>1000000</v>
      </c>
      <c r="F122" t="s">
        <v>191</v>
      </c>
      <c r="G122">
        <v>12345</v>
      </c>
      <c r="H122" t="s">
        <v>216</v>
      </c>
      <c r="I122">
        <v>1</v>
      </c>
      <c r="J122" t="s">
        <v>192</v>
      </c>
      <c r="K122">
        <v>1E-4</v>
      </c>
      <c r="L122" t="s">
        <v>3</v>
      </c>
      <c r="M122">
        <v>0.99955799999999995</v>
      </c>
      <c r="N122" t="s">
        <v>2</v>
      </c>
      <c r="O122">
        <v>1.0482099999999999E-2</v>
      </c>
      <c r="P122" t="s">
        <v>17</v>
      </c>
      <c r="Q122">
        <v>43</v>
      </c>
      <c r="R122" t="s">
        <v>0</v>
      </c>
      <c r="S122">
        <v>1201.8</v>
      </c>
      <c r="T122" t="s">
        <v>152</v>
      </c>
      <c r="U122">
        <v>4</v>
      </c>
      <c r="V122" t="s">
        <v>153</v>
      </c>
      <c r="W122">
        <v>49</v>
      </c>
      <c r="X122" t="s">
        <v>151</v>
      </c>
      <c r="Y122">
        <v>115617</v>
      </c>
      <c r="Z122" t="s">
        <v>1</v>
      </c>
      <c r="AA122" t="e" cm="1">
        <f t="array" aca="1" ref="AA122" ca="1">-17.1750950313503+(1.4582602006031*pow(((V1*pow(v0,-1))+((-1*V2)*pow(v0,-1))),0.5))+(17.1296094505341*COS((((0.2828076362392*V3)*pow(V4,-1))*pow((1+v0),-1.2))))+(-0.0768381104794*pow(v0,-1))</f>
        <v>#NAME?</v>
      </c>
      <c r="AB122" t="s">
        <v>4</v>
      </c>
      <c r="AC122">
        <v>0.99958729999999996</v>
      </c>
      <c r="AD122" t="s">
        <v>5</v>
      </c>
      <c r="AE122">
        <v>1.0044300000000001E-2</v>
      </c>
    </row>
    <row r="123" spans="1:31" x14ac:dyDescent="0.25">
      <c r="A123" t="s">
        <v>127</v>
      </c>
      <c r="B123" t="s">
        <v>189</v>
      </c>
      <c r="C123">
        <v>1200</v>
      </c>
      <c r="D123" t="s">
        <v>190</v>
      </c>
      <c r="E123">
        <v>1000000</v>
      </c>
      <c r="F123" t="s">
        <v>191</v>
      </c>
      <c r="G123">
        <v>12345</v>
      </c>
      <c r="H123" t="s">
        <v>216</v>
      </c>
      <c r="I123">
        <v>1</v>
      </c>
      <c r="J123" t="s">
        <v>192</v>
      </c>
      <c r="K123">
        <v>1E-4</v>
      </c>
      <c r="L123" t="s">
        <v>3</v>
      </c>
      <c r="M123">
        <v>1</v>
      </c>
      <c r="N123" t="s">
        <v>2</v>
      </c>
      <c r="O123">
        <v>0</v>
      </c>
      <c r="P123" t="s">
        <v>17</v>
      </c>
      <c r="Q123">
        <v>24</v>
      </c>
      <c r="R123" t="s">
        <v>0</v>
      </c>
      <c r="S123">
        <v>115</v>
      </c>
      <c r="T123" t="s">
        <v>152</v>
      </c>
      <c r="U123">
        <v>1</v>
      </c>
      <c r="V123" t="s">
        <v>153</v>
      </c>
      <c r="W123">
        <v>10</v>
      </c>
      <c r="X123" t="s">
        <v>151</v>
      </c>
      <c r="Y123">
        <v>14698</v>
      </c>
      <c r="Z123" t="s">
        <v>1</v>
      </c>
      <c r="AA123" t="s">
        <v>187</v>
      </c>
      <c r="AB123" t="s">
        <v>4</v>
      </c>
      <c r="AC123">
        <v>1</v>
      </c>
      <c r="AD123" t="s">
        <v>5</v>
      </c>
      <c r="AE123">
        <v>0</v>
      </c>
    </row>
    <row r="124" spans="1:31" x14ac:dyDescent="0.25">
      <c r="A124" t="s">
        <v>118</v>
      </c>
      <c r="B124" t="s">
        <v>189</v>
      </c>
      <c r="C124">
        <v>1200</v>
      </c>
      <c r="D124" t="s">
        <v>190</v>
      </c>
      <c r="E124">
        <v>1000000</v>
      </c>
      <c r="F124" t="s">
        <v>191</v>
      </c>
      <c r="G124">
        <v>12345</v>
      </c>
      <c r="H124" t="s">
        <v>216</v>
      </c>
      <c r="I124">
        <v>1</v>
      </c>
      <c r="J124" t="s">
        <v>192</v>
      </c>
      <c r="K124">
        <v>1E-4</v>
      </c>
      <c r="L124" t="s">
        <v>3</v>
      </c>
      <c r="M124">
        <v>0.99991909999999995</v>
      </c>
      <c r="N124" t="s">
        <v>2</v>
      </c>
      <c r="O124">
        <v>1.10928E-2</v>
      </c>
      <c r="P124" t="s">
        <v>17</v>
      </c>
      <c r="Q124">
        <v>43</v>
      </c>
      <c r="R124" t="s">
        <v>0</v>
      </c>
      <c r="S124">
        <v>1201.7</v>
      </c>
      <c r="T124" t="s">
        <v>152</v>
      </c>
      <c r="U124">
        <v>8</v>
      </c>
      <c r="V124" t="s">
        <v>153</v>
      </c>
      <c r="W124">
        <v>72</v>
      </c>
      <c r="X124" t="s">
        <v>151</v>
      </c>
      <c r="Y124">
        <v>140052</v>
      </c>
      <c r="Z124" t="s">
        <v>1</v>
      </c>
      <c r="AA124" t="e" cm="1">
        <f t="array" aca="1" ref="AA124" ca="1">-6.9417952257466+(6.894945749521*COS((((((0.1712252284567*V2)*V3)*pow(v0,-1))*pow(V1,-1))*pow(V4,-1.2))))+(2.9178375098124*pow((v0*V1),0.5))+(((-0.0792489072039*V2)*pow(V3,2))*pow(V4,-2))</f>
        <v>#VALUE!</v>
      </c>
      <c r="AB124" t="s">
        <v>4</v>
      </c>
      <c r="AC124">
        <v>0.99992049999999999</v>
      </c>
      <c r="AD124" t="s">
        <v>5</v>
      </c>
      <c r="AE124">
        <v>1.1009700000000001E-2</v>
      </c>
    </row>
    <row r="125" spans="1:31" x14ac:dyDescent="0.25">
      <c r="A125" t="s">
        <v>124</v>
      </c>
      <c r="B125" t="s">
        <v>189</v>
      </c>
      <c r="C125">
        <v>1200</v>
      </c>
      <c r="D125" t="s">
        <v>190</v>
      </c>
      <c r="E125">
        <v>1000000</v>
      </c>
      <c r="F125" t="s">
        <v>191</v>
      </c>
      <c r="G125">
        <v>12345</v>
      </c>
      <c r="H125" t="s">
        <v>216</v>
      </c>
      <c r="I125">
        <v>1</v>
      </c>
      <c r="J125" t="s">
        <v>192</v>
      </c>
      <c r="K125">
        <v>1E-4</v>
      </c>
      <c r="L125" t="s">
        <v>3</v>
      </c>
      <c r="M125">
        <v>0.99982009999999999</v>
      </c>
      <c r="N125" t="s">
        <v>2</v>
      </c>
      <c r="O125">
        <v>0.19531519999999999</v>
      </c>
      <c r="P125" t="s">
        <v>17</v>
      </c>
      <c r="Q125">
        <v>100</v>
      </c>
      <c r="R125" t="s">
        <v>0</v>
      </c>
      <c r="S125">
        <v>1200.5</v>
      </c>
      <c r="T125" t="s">
        <v>152</v>
      </c>
      <c r="U125">
        <v>1</v>
      </c>
      <c r="V125" t="s">
        <v>153</v>
      </c>
      <c r="W125">
        <v>31</v>
      </c>
      <c r="X125" t="s">
        <v>151</v>
      </c>
      <c r="Y125">
        <v>104695</v>
      </c>
      <c r="Z125" t="s">
        <v>1</v>
      </c>
      <c r="AA125" t="s">
        <v>319</v>
      </c>
      <c r="AB125" t="s">
        <v>4</v>
      </c>
      <c r="AC125">
        <v>0.99981880000000001</v>
      </c>
      <c r="AD125" t="s">
        <v>5</v>
      </c>
      <c r="AE125">
        <v>0.19408710000000001</v>
      </c>
    </row>
    <row r="126" spans="1:31" x14ac:dyDescent="0.25">
      <c r="A126" t="s">
        <v>134</v>
      </c>
      <c r="B126" t="s">
        <v>189</v>
      </c>
      <c r="C126">
        <v>1200</v>
      </c>
      <c r="D126" t="s">
        <v>190</v>
      </c>
      <c r="E126">
        <v>1000000</v>
      </c>
      <c r="F126" t="s">
        <v>191</v>
      </c>
      <c r="G126">
        <v>12345</v>
      </c>
      <c r="H126" t="s">
        <v>216</v>
      </c>
      <c r="I126">
        <v>1</v>
      </c>
      <c r="J126" t="s">
        <v>192</v>
      </c>
      <c r="K126">
        <v>1E-4</v>
      </c>
      <c r="L126" t="s">
        <v>3</v>
      </c>
      <c r="M126">
        <v>1</v>
      </c>
      <c r="N126" t="s">
        <v>2</v>
      </c>
      <c r="O126">
        <v>0</v>
      </c>
      <c r="P126" t="s">
        <v>17</v>
      </c>
      <c r="Q126">
        <v>36</v>
      </c>
      <c r="R126" t="s">
        <v>0</v>
      </c>
      <c r="S126">
        <v>418.7</v>
      </c>
      <c r="T126" t="s">
        <v>152</v>
      </c>
      <c r="U126">
        <v>3</v>
      </c>
      <c r="V126" t="s">
        <v>153</v>
      </c>
      <c r="W126">
        <v>28</v>
      </c>
      <c r="X126" t="s">
        <v>151</v>
      </c>
      <c r="Y126">
        <v>56098</v>
      </c>
      <c r="Z126" t="s">
        <v>1</v>
      </c>
      <c r="AA126" t="s">
        <v>265</v>
      </c>
      <c r="AB126" t="s">
        <v>4</v>
      </c>
      <c r="AC126">
        <v>1</v>
      </c>
      <c r="AD126" t="s">
        <v>5</v>
      </c>
      <c r="AE126">
        <v>0</v>
      </c>
    </row>
    <row r="127" spans="1:31" x14ac:dyDescent="0.25">
      <c r="A127" t="s">
        <v>141</v>
      </c>
      <c r="B127" t="s">
        <v>189</v>
      </c>
      <c r="C127">
        <v>1200</v>
      </c>
      <c r="D127" t="s">
        <v>190</v>
      </c>
      <c r="E127">
        <v>1000000</v>
      </c>
      <c r="F127" t="s">
        <v>191</v>
      </c>
      <c r="G127">
        <v>12345</v>
      </c>
      <c r="H127" t="s">
        <v>216</v>
      </c>
      <c r="I127">
        <v>1</v>
      </c>
      <c r="J127" t="s">
        <v>192</v>
      </c>
      <c r="K127">
        <v>1E-4</v>
      </c>
      <c r="L127" t="s">
        <v>3</v>
      </c>
      <c r="M127">
        <v>0.99418229999999996</v>
      </c>
      <c r="N127" t="s">
        <v>2</v>
      </c>
      <c r="O127">
        <v>1.0925473000000001</v>
      </c>
      <c r="P127" t="s">
        <v>17</v>
      </c>
      <c r="Q127">
        <v>81</v>
      </c>
      <c r="R127" t="s">
        <v>0</v>
      </c>
      <c r="S127">
        <v>1201</v>
      </c>
      <c r="T127" t="s">
        <v>152</v>
      </c>
      <c r="U127">
        <v>1</v>
      </c>
      <c r="V127" t="s">
        <v>153</v>
      </c>
      <c r="W127">
        <v>26</v>
      </c>
      <c r="X127" t="s">
        <v>151</v>
      </c>
      <c r="Y127">
        <v>103260</v>
      </c>
      <c r="Z127" t="s">
        <v>1</v>
      </c>
      <c r="AA127" t="s">
        <v>320</v>
      </c>
      <c r="AB127" t="s">
        <v>4</v>
      </c>
      <c r="AC127">
        <v>0.99417909999999998</v>
      </c>
      <c r="AD127" t="s">
        <v>5</v>
      </c>
      <c r="AE127">
        <v>1.0997922</v>
      </c>
    </row>
    <row r="128" spans="1:31" x14ac:dyDescent="0.25">
      <c r="A128" t="s">
        <v>137</v>
      </c>
      <c r="B128" t="s">
        <v>189</v>
      </c>
      <c r="C128">
        <v>1200</v>
      </c>
      <c r="D128" t="s">
        <v>190</v>
      </c>
      <c r="E128">
        <v>1000000</v>
      </c>
      <c r="F128" t="s">
        <v>191</v>
      </c>
      <c r="G128">
        <v>12345</v>
      </c>
      <c r="H128" t="s">
        <v>216</v>
      </c>
      <c r="I128">
        <v>1</v>
      </c>
      <c r="J128" t="s">
        <v>192</v>
      </c>
      <c r="K128">
        <v>1E-4</v>
      </c>
      <c r="L128" t="s">
        <v>3</v>
      </c>
      <c r="M128">
        <v>0.99839129999999998</v>
      </c>
      <c r="N128" t="s">
        <v>2</v>
      </c>
      <c r="O128">
        <v>0.18851209999999999</v>
      </c>
      <c r="P128" t="s">
        <v>17</v>
      </c>
      <c r="Q128">
        <v>92</v>
      </c>
      <c r="R128" t="s">
        <v>0</v>
      </c>
      <c r="S128">
        <v>1203.7</v>
      </c>
      <c r="T128" t="s">
        <v>152</v>
      </c>
      <c r="U128">
        <v>1</v>
      </c>
      <c r="V128" t="s">
        <v>153</v>
      </c>
      <c r="W128">
        <v>27</v>
      </c>
      <c r="X128" t="s">
        <v>151</v>
      </c>
      <c r="Y128">
        <v>101429</v>
      </c>
      <c r="Z128" t="s">
        <v>1</v>
      </c>
      <c r="AA128" t="e" cm="1">
        <f t="array" aca="1" ref="AA128" ca="1">-3.748653567127+(8.1888028880965*COS((((((-0.0216008309437*V1)*V2)*V3)*V4)+(((((0.0216008309437*v0)*V2)*V3)*V4)*SIN(V5)))))+(2.0301649670571*pow(V4,2))+(-5.8469449994824*V4)+((-0.0616956096929*V4)*V5)+((-0.3437374570703*pow(((0.9166666666666*V5)+(-1*V4)),-10))*LOG((V2*pow(V4,2))))+((((((0.5789026404514*v0)*V1)*pow(V2,2))*pow(V3,2))*pow(((0.8333333333333*V5)+(-1*V4)),-2))*LOG(pow(V4,2)))</f>
        <v>#VALUE!</v>
      </c>
      <c r="AB128" t="s">
        <v>4</v>
      </c>
      <c r="AC128">
        <v>0.99822290000000002</v>
      </c>
      <c r="AD128" t="s">
        <v>5</v>
      </c>
      <c r="AE128">
        <v>0.19402079999999999</v>
      </c>
    </row>
    <row r="129" spans="1:31" x14ac:dyDescent="0.25">
      <c r="A129" t="s">
        <v>128</v>
      </c>
      <c r="B129" t="s">
        <v>189</v>
      </c>
      <c r="C129">
        <v>1200</v>
      </c>
      <c r="D129" t="s">
        <v>190</v>
      </c>
      <c r="E129">
        <v>1000000</v>
      </c>
      <c r="F129" t="s">
        <v>191</v>
      </c>
      <c r="G129">
        <v>12345</v>
      </c>
      <c r="H129" t="s">
        <v>216</v>
      </c>
      <c r="I129">
        <v>1</v>
      </c>
      <c r="J129" t="s">
        <v>192</v>
      </c>
      <c r="K129">
        <v>1E-4</v>
      </c>
      <c r="L129" t="s">
        <v>3</v>
      </c>
      <c r="M129">
        <v>0.99468860000000003</v>
      </c>
      <c r="N129" t="s">
        <v>2</v>
      </c>
      <c r="O129">
        <v>0.6630838</v>
      </c>
      <c r="P129" t="s">
        <v>17</v>
      </c>
      <c r="Q129">
        <v>110</v>
      </c>
      <c r="R129" t="s">
        <v>0</v>
      </c>
      <c r="S129">
        <v>1202.7</v>
      </c>
      <c r="T129" t="s">
        <v>152</v>
      </c>
      <c r="U129">
        <v>1</v>
      </c>
      <c r="V129" t="s">
        <v>153</v>
      </c>
      <c r="W129">
        <v>39</v>
      </c>
      <c r="X129" t="s">
        <v>151</v>
      </c>
      <c r="Y129">
        <v>105727</v>
      </c>
      <c r="Z129" t="s">
        <v>1</v>
      </c>
      <c r="AA129" t="e" cm="1">
        <f t="array" aca="1" ref="AA129" ca="1">-3408.49247947645+(4.0706045390976*pow(V2,-4))+(21.6361323614847*pow(V3,-1))+(6818.23580633856*pow((1+pow((V2*ASIN(pow(V3,-1))),0.005)),-1))+(-23.1683734446694*pow(V2,-1))+(((0.3845640022967*V1)*pow((v0*V4),1))*LOG((V2*ASIN(pow(V3,-1)))))+((((-0.0105376051402*V3)*pow(V1,1.6))*pow(V2,-5))*pow(V4,1.6))+((((-0.0105376051402*pow(v0,2))*pow(V1,1.6))*pow(V2,-5))*pow(V4,1.6))+((((((0.0000107940113*v0)*pow(V1,1.6))*pow(V2,5))*pow(V3,-1))*pow(V4,1.6))*COS(V3))</f>
        <v>#NAME?</v>
      </c>
      <c r="AB129" t="s">
        <v>4</v>
      </c>
      <c r="AC129">
        <v>0.99422920000000004</v>
      </c>
      <c r="AD129" t="s">
        <v>5</v>
      </c>
      <c r="AE129">
        <v>0.69415819999999995</v>
      </c>
    </row>
    <row r="130" spans="1:31" x14ac:dyDescent="0.25">
      <c r="A130" t="s">
        <v>138</v>
      </c>
      <c r="B130" t="s">
        <v>189</v>
      </c>
      <c r="C130">
        <v>1200</v>
      </c>
      <c r="D130" t="s">
        <v>190</v>
      </c>
      <c r="E130">
        <v>1000000</v>
      </c>
      <c r="F130" t="s">
        <v>191</v>
      </c>
      <c r="G130">
        <v>12345</v>
      </c>
      <c r="H130" t="s">
        <v>216</v>
      </c>
      <c r="I130">
        <v>1</v>
      </c>
      <c r="J130" t="s">
        <v>192</v>
      </c>
      <c r="K130">
        <v>1E-4</v>
      </c>
      <c r="L130" t="s">
        <v>3</v>
      </c>
      <c r="M130">
        <v>1</v>
      </c>
      <c r="N130" t="s">
        <v>2</v>
      </c>
      <c r="O130">
        <v>0</v>
      </c>
      <c r="P130" t="s">
        <v>17</v>
      </c>
      <c r="Q130">
        <v>18</v>
      </c>
      <c r="R130" t="s">
        <v>0</v>
      </c>
      <c r="S130">
        <v>36.700000000000003</v>
      </c>
      <c r="T130" t="s">
        <v>152</v>
      </c>
      <c r="U130">
        <v>1</v>
      </c>
      <c r="V130" t="s">
        <v>153</v>
      </c>
      <c r="W130">
        <v>6</v>
      </c>
      <c r="X130" t="s">
        <v>151</v>
      </c>
      <c r="Y130">
        <v>4924</v>
      </c>
      <c r="Z130" t="s">
        <v>1</v>
      </c>
      <c r="AA130" t="s">
        <v>188</v>
      </c>
      <c r="AB130" t="s">
        <v>4</v>
      </c>
      <c r="AC130">
        <v>1</v>
      </c>
      <c r="AD130" t="s">
        <v>5</v>
      </c>
      <c r="AE130">
        <v>0</v>
      </c>
    </row>
    <row r="131" spans="1:31" x14ac:dyDescent="0.25">
      <c r="A131" t="s">
        <v>144</v>
      </c>
      <c r="B131" t="s">
        <v>189</v>
      </c>
      <c r="C131">
        <v>1200</v>
      </c>
      <c r="D131" t="s">
        <v>190</v>
      </c>
      <c r="E131">
        <v>1000000</v>
      </c>
      <c r="F131" t="s">
        <v>191</v>
      </c>
      <c r="G131">
        <v>12345</v>
      </c>
      <c r="H131" t="s">
        <v>216</v>
      </c>
      <c r="I131">
        <v>1</v>
      </c>
      <c r="J131" t="s">
        <v>192</v>
      </c>
      <c r="K131">
        <v>1E-4</v>
      </c>
      <c r="L131" t="s">
        <v>3</v>
      </c>
      <c r="M131">
        <v>0.94627070000000002</v>
      </c>
      <c r="N131" t="s">
        <v>2</v>
      </c>
      <c r="O131">
        <v>0.15139749999999999</v>
      </c>
      <c r="P131" t="s">
        <v>17</v>
      </c>
      <c r="Q131">
        <v>55</v>
      </c>
      <c r="R131" t="s">
        <v>0</v>
      </c>
      <c r="S131">
        <v>1201.5999999999999</v>
      </c>
      <c r="T131" t="s">
        <v>152</v>
      </c>
      <c r="U131">
        <v>2</v>
      </c>
      <c r="V131" t="s">
        <v>153</v>
      </c>
      <c r="W131">
        <v>32</v>
      </c>
      <c r="X131" t="s">
        <v>151</v>
      </c>
      <c r="Y131">
        <v>109951</v>
      </c>
      <c r="Z131" t="s">
        <v>1</v>
      </c>
      <c r="AA131" t="s">
        <v>267</v>
      </c>
      <c r="AB131" t="s">
        <v>4</v>
      </c>
      <c r="AC131">
        <v>0.94466629999999996</v>
      </c>
      <c r="AD131" t="s">
        <v>5</v>
      </c>
      <c r="AE131">
        <v>0.1527017</v>
      </c>
    </row>
    <row r="132" spans="1:31" x14ac:dyDescent="0.25">
      <c r="A132" t="s">
        <v>147</v>
      </c>
      <c r="B132" t="s">
        <v>189</v>
      </c>
      <c r="C132">
        <v>1200</v>
      </c>
      <c r="D132" t="s">
        <v>190</v>
      </c>
      <c r="E132">
        <v>1000000</v>
      </c>
      <c r="F132" t="s">
        <v>191</v>
      </c>
      <c r="G132">
        <v>12345</v>
      </c>
      <c r="H132" t="s">
        <v>216</v>
      </c>
      <c r="I132">
        <v>1</v>
      </c>
      <c r="J132" t="s">
        <v>192</v>
      </c>
      <c r="K132">
        <v>1E-4</v>
      </c>
      <c r="L132" t="s">
        <v>3</v>
      </c>
      <c r="M132">
        <v>0.99983489999999997</v>
      </c>
      <c r="N132" t="s">
        <v>2</v>
      </c>
      <c r="O132">
        <v>0.1520746</v>
      </c>
      <c r="P132" t="s">
        <v>17</v>
      </c>
      <c r="Q132">
        <v>177</v>
      </c>
      <c r="R132" t="s">
        <v>0</v>
      </c>
      <c r="S132">
        <v>1203.8</v>
      </c>
      <c r="T132" t="s">
        <v>152</v>
      </c>
      <c r="U132">
        <v>1</v>
      </c>
      <c r="V132" t="s">
        <v>153</v>
      </c>
      <c r="W132">
        <v>25</v>
      </c>
      <c r="X132" t="s">
        <v>151</v>
      </c>
      <c r="Y132">
        <v>102935</v>
      </c>
      <c r="Z132" t="s">
        <v>1</v>
      </c>
      <c r="AA132" t="s">
        <v>321</v>
      </c>
      <c r="AB132" t="s">
        <v>4</v>
      </c>
      <c r="AC132">
        <v>0.99984249999999997</v>
      </c>
      <c r="AD132" t="s">
        <v>5</v>
      </c>
      <c r="AE132">
        <v>0.14851539999999999</v>
      </c>
    </row>
    <row r="133" spans="1:31" x14ac:dyDescent="0.25">
      <c r="A133" t="s">
        <v>148</v>
      </c>
      <c r="B133" t="s">
        <v>189</v>
      </c>
      <c r="C133">
        <v>1200</v>
      </c>
      <c r="D133" t="s">
        <v>190</v>
      </c>
      <c r="E133">
        <v>1000000</v>
      </c>
      <c r="F133" t="s">
        <v>191</v>
      </c>
      <c r="G133">
        <v>12345</v>
      </c>
      <c r="H133" t="s">
        <v>216</v>
      </c>
      <c r="I133">
        <v>1</v>
      </c>
      <c r="J133" t="s">
        <v>192</v>
      </c>
      <c r="K133">
        <v>1E-4</v>
      </c>
      <c r="L133" t="s">
        <v>3</v>
      </c>
      <c r="M133">
        <v>0.93281890000000001</v>
      </c>
      <c r="N133" t="s">
        <v>2</v>
      </c>
      <c r="O133">
        <v>4.0656508000000002</v>
      </c>
      <c r="P133" t="s">
        <v>17</v>
      </c>
      <c r="Q133">
        <v>131</v>
      </c>
      <c r="R133" t="s">
        <v>0</v>
      </c>
      <c r="S133">
        <v>1202.4000000000001</v>
      </c>
      <c r="T133" t="s">
        <v>152</v>
      </c>
      <c r="U133">
        <v>1</v>
      </c>
      <c r="V133" t="s">
        <v>153</v>
      </c>
      <c r="W133">
        <v>26</v>
      </c>
      <c r="X133" t="s">
        <v>151</v>
      </c>
      <c r="Y133">
        <v>114018</v>
      </c>
      <c r="Z133" t="s">
        <v>1</v>
      </c>
      <c r="AA133" t="s">
        <v>309</v>
      </c>
      <c r="AB133" t="s">
        <v>4</v>
      </c>
      <c r="AC133">
        <v>0.92974420000000002</v>
      </c>
      <c r="AD133" t="s">
        <v>5</v>
      </c>
      <c r="AE133">
        <v>3.3774863000000002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70CAF-E7CA-46E0-B820-1DD7551F2FCE}">
  <dimension ref="A1:AE133"/>
  <sheetViews>
    <sheetView workbookViewId="0">
      <selection activeCell="N16" sqref="N16"/>
    </sheetView>
  </sheetViews>
  <sheetFormatPr defaultRowHeight="15" x14ac:dyDescent="0.25"/>
  <sheetData>
    <row r="1" spans="1:31" x14ac:dyDescent="0.25">
      <c r="A1" t="s">
        <v>23</v>
      </c>
      <c r="B1" t="s">
        <v>189</v>
      </c>
      <c r="C1">
        <v>1200</v>
      </c>
      <c r="D1" t="s">
        <v>190</v>
      </c>
      <c r="E1">
        <v>1000000</v>
      </c>
      <c r="F1" t="s">
        <v>191</v>
      </c>
      <c r="G1">
        <v>12345</v>
      </c>
      <c r="H1" t="s">
        <v>216</v>
      </c>
      <c r="I1">
        <v>1</v>
      </c>
      <c r="J1" t="s">
        <v>192</v>
      </c>
      <c r="K1">
        <v>1.0000000000000001E-5</v>
      </c>
      <c r="L1" t="s">
        <v>3</v>
      </c>
      <c r="M1">
        <v>-2.9575033999999998</v>
      </c>
      <c r="N1" t="s">
        <v>2</v>
      </c>
      <c r="O1">
        <v>1.1492726</v>
      </c>
      <c r="P1" t="s">
        <v>17</v>
      </c>
      <c r="Q1">
        <v>190</v>
      </c>
      <c r="R1" t="s">
        <v>0</v>
      </c>
      <c r="S1">
        <v>1200.3</v>
      </c>
      <c r="T1" t="s">
        <v>152</v>
      </c>
      <c r="U1">
        <v>3</v>
      </c>
      <c r="V1" t="s">
        <v>153</v>
      </c>
      <c r="W1">
        <v>70</v>
      </c>
      <c r="X1" t="s">
        <v>151</v>
      </c>
      <c r="Y1">
        <v>209723</v>
      </c>
      <c r="Z1" t="s">
        <v>1</v>
      </c>
      <c r="AA1" t="s">
        <v>334</v>
      </c>
      <c r="AB1" t="s">
        <v>4</v>
      </c>
      <c r="AC1">
        <v>0.94232919999999998</v>
      </c>
      <c r="AD1" t="s">
        <v>5</v>
      </c>
      <c r="AE1">
        <v>0.15620500000000001</v>
      </c>
    </row>
    <row r="2" spans="1:31" x14ac:dyDescent="0.25">
      <c r="A2" t="s">
        <v>33</v>
      </c>
      <c r="B2" t="s">
        <v>189</v>
      </c>
      <c r="C2">
        <v>1200</v>
      </c>
      <c r="D2" t="s">
        <v>190</v>
      </c>
      <c r="E2">
        <v>1000000</v>
      </c>
      <c r="F2" t="s">
        <v>191</v>
      </c>
      <c r="G2">
        <v>12345</v>
      </c>
      <c r="H2" t="s">
        <v>216</v>
      </c>
      <c r="I2">
        <v>1</v>
      </c>
      <c r="J2" t="s">
        <v>192</v>
      </c>
      <c r="K2">
        <v>1.0000000000000001E-5</v>
      </c>
      <c r="L2" t="s">
        <v>3</v>
      </c>
      <c r="M2">
        <v>1</v>
      </c>
      <c r="N2" t="s">
        <v>2</v>
      </c>
      <c r="O2">
        <v>0</v>
      </c>
      <c r="P2" t="s">
        <v>17</v>
      </c>
      <c r="Q2">
        <v>6</v>
      </c>
      <c r="R2" t="s">
        <v>0</v>
      </c>
      <c r="S2">
        <v>2.7</v>
      </c>
      <c r="T2" t="s">
        <v>152</v>
      </c>
      <c r="U2">
        <v>1</v>
      </c>
      <c r="V2" t="s">
        <v>153</v>
      </c>
      <c r="W2">
        <v>2</v>
      </c>
      <c r="X2" t="s">
        <v>151</v>
      </c>
      <c r="Y2">
        <v>540</v>
      </c>
      <c r="Z2" t="s">
        <v>1</v>
      </c>
      <c r="AA2" t="s">
        <v>159</v>
      </c>
      <c r="AB2" t="s">
        <v>4</v>
      </c>
      <c r="AC2">
        <v>1</v>
      </c>
      <c r="AD2" t="s">
        <v>5</v>
      </c>
      <c r="AE2">
        <v>0</v>
      </c>
    </row>
    <row r="3" spans="1:31" x14ac:dyDescent="0.25">
      <c r="A3" t="s">
        <v>43</v>
      </c>
      <c r="B3" t="s">
        <v>189</v>
      </c>
      <c r="C3">
        <v>1200</v>
      </c>
      <c r="D3" t="s">
        <v>190</v>
      </c>
      <c r="E3">
        <v>1000000</v>
      </c>
      <c r="F3" t="s">
        <v>191</v>
      </c>
      <c r="G3">
        <v>12345</v>
      </c>
      <c r="H3" t="s">
        <v>216</v>
      </c>
      <c r="I3">
        <v>1</v>
      </c>
      <c r="J3" t="s">
        <v>192</v>
      </c>
      <c r="K3">
        <v>1.0000000000000001E-5</v>
      </c>
      <c r="L3" t="s">
        <v>3</v>
      </c>
      <c r="M3">
        <v>1</v>
      </c>
      <c r="N3" t="s">
        <v>2</v>
      </c>
      <c r="O3">
        <v>0</v>
      </c>
      <c r="P3" t="s">
        <v>17</v>
      </c>
      <c r="Q3">
        <v>8</v>
      </c>
      <c r="R3" t="s">
        <v>0</v>
      </c>
      <c r="S3">
        <v>5.5</v>
      </c>
      <c r="T3" t="s">
        <v>152</v>
      </c>
      <c r="U3">
        <v>1</v>
      </c>
      <c r="V3" t="s">
        <v>153</v>
      </c>
      <c r="W3">
        <v>3</v>
      </c>
      <c r="X3" t="s">
        <v>151</v>
      </c>
      <c r="Y3">
        <v>1038</v>
      </c>
      <c r="Z3" t="s">
        <v>1</v>
      </c>
      <c r="AA3" t="s">
        <v>172</v>
      </c>
      <c r="AB3" t="s">
        <v>4</v>
      </c>
      <c r="AC3">
        <v>1</v>
      </c>
      <c r="AD3" t="s">
        <v>5</v>
      </c>
      <c r="AE3">
        <v>0</v>
      </c>
    </row>
    <row r="4" spans="1:31" x14ac:dyDescent="0.25">
      <c r="A4" t="s">
        <v>53</v>
      </c>
      <c r="B4" t="s">
        <v>189</v>
      </c>
      <c r="C4">
        <v>1200</v>
      </c>
      <c r="D4" t="s">
        <v>190</v>
      </c>
      <c r="E4">
        <v>1000000</v>
      </c>
      <c r="F4" t="s">
        <v>191</v>
      </c>
      <c r="G4">
        <v>12345</v>
      </c>
      <c r="H4" t="s">
        <v>216</v>
      </c>
      <c r="I4">
        <v>1</v>
      </c>
      <c r="J4" t="s">
        <v>192</v>
      </c>
      <c r="K4">
        <v>1.0000000000000001E-5</v>
      </c>
      <c r="L4" t="s">
        <v>3</v>
      </c>
      <c r="M4">
        <v>1</v>
      </c>
      <c r="N4" t="s">
        <v>2</v>
      </c>
      <c r="O4">
        <v>0</v>
      </c>
      <c r="P4" t="s">
        <v>17</v>
      </c>
      <c r="Q4">
        <v>12</v>
      </c>
      <c r="R4" t="s">
        <v>0</v>
      </c>
      <c r="S4">
        <v>14.8</v>
      </c>
      <c r="T4" t="s">
        <v>152</v>
      </c>
      <c r="U4">
        <v>1</v>
      </c>
      <c r="V4" t="s">
        <v>153</v>
      </c>
      <c r="W4">
        <v>4</v>
      </c>
      <c r="X4" t="s">
        <v>151</v>
      </c>
      <c r="Y4">
        <v>2549</v>
      </c>
      <c r="Z4" t="s">
        <v>1</v>
      </c>
      <c r="AA4" t="s">
        <v>226</v>
      </c>
      <c r="AB4" t="s">
        <v>4</v>
      </c>
      <c r="AC4">
        <v>1</v>
      </c>
      <c r="AD4" t="s">
        <v>5</v>
      </c>
      <c r="AE4">
        <v>0</v>
      </c>
    </row>
    <row r="5" spans="1:31" x14ac:dyDescent="0.25">
      <c r="A5" t="s">
        <v>63</v>
      </c>
      <c r="B5" t="s">
        <v>189</v>
      </c>
      <c r="C5">
        <v>1200</v>
      </c>
      <c r="D5" t="s">
        <v>190</v>
      </c>
      <c r="E5">
        <v>1000000</v>
      </c>
      <c r="F5" t="s">
        <v>191</v>
      </c>
      <c r="G5">
        <v>12345</v>
      </c>
      <c r="H5" t="s">
        <v>216</v>
      </c>
      <c r="I5">
        <v>1</v>
      </c>
      <c r="J5" t="s">
        <v>192</v>
      </c>
      <c r="K5">
        <v>1.0000000000000001E-5</v>
      </c>
      <c r="L5" t="s">
        <v>3</v>
      </c>
      <c r="M5">
        <v>1</v>
      </c>
      <c r="N5" t="s">
        <v>2</v>
      </c>
      <c r="O5">
        <v>0</v>
      </c>
      <c r="P5" t="s">
        <v>17</v>
      </c>
      <c r="Q5">
        <v>8</v>
      </c>
      <c r="R5" t="s">
        <v>0</v>
      </c>
      <c r="S5">
        <v>6.6</v>
      </c>
      <c r="T5" t="s">
        <v>152</v>
      </c>
      <c r="U5">
        <v>1</v>
      </c>
      <c r="V5" t="s">
        <v>153</v>
      </c>
      <c r="W5">
        <v>3</v>
      </c>
      <c r="X5" t="s">
        <v>151</v>
      </c>
      <c r="Y5">
        <v>1182</v>
      </c>
      <c r="Z5" t="s">
        <v>1</v>
      </c>
      <c r="AA5" t="s">
        <v>206</v>
      </c>
      <c r="AB5" t="s">
        <v>4</v>
      </c>
      <c r="AC5">
        <v>1</v>
      </c>
      <c r="AD5" t="s">
        <v>5</v>
      </c>
      <c r="AE5">
        <v>0</v>
      </c>
    </row>
    <row r="6" spans="1:31" x14ac:dyDescent="0.25">
      <c r="A6" t="s">
        <v>73</v>
      </c>
      <c r="B6" t="s">
        <v>189</v>
      </c>
      <c r="C6">
        <v>1200</v>
      </c>
      <c r="D6" t="s">
        <v>190</v>
      </c>
      <c r="E6">
        <v>1000000</v>
      </c>
      <c r="F6" t="s">
        <v>191</v>
      </c>
      <c r="G6">
        <v>12345</v>
      </c>
      <c r="H6" t="s">
        <v>216</v>
      </c>
      <c r="I6">
        <v>1</v>
      </c>
      <c r="J6" t="s">
        <v>192</v>
      </c>
      <c r="K6">
        <v>1.0000000000000001E-5</v>
      </c>
      <c r="L6" t="s">
        <v>3</v>
      </c>
      <c r="M6">
        <v>1</v>
      </c>
      <c r="N6" t="s">
        <v>2</v>
      </c>
      <c r="O6">
        <v>0</v>
      </c>
      <c r="P6" t="s">
        <v>17</v>
      </c>
      <c r="Q6">
        <v>8</v>
      </c>
      <c r="R6" t="s">
        <v>0</v>
      </c>
      <c r="S6">
        <v>6.5</v>
      </c>
      <c r="T6" t="s">
        <v>152</v>
      </c>
      <c r="U6">
        <v>1</v>
      </c>
      <c r="V6" t="s">
        <v>153</v>
      </c>
      <c r="W6">
        <v>3</v>
      </c>
      <c r="X6" t="s">
        <v>151</v>
      </c>
      <c r="Y6">
        <v>1184</v>
      </c>
      <c r="Z6" t="s">
        <v>1</v>
      </c>
      <c r="AA6" t="s">
        <v>207</v>
      </c>
      <c r="AB6" t="s">
        <v>4</v>
      </c>
      <c r="AC6">
        <v>1</v>
      </c>
      <c r="AD6" t="s">
        <v>5</v>
      </c>
      <c r="AE6">
        <v>0</v>
      </c>
    </row>
    <row r="7" spans="1:31" x14ac:dyDescent="0.25">
      <c r="A7" t="s">
        <v>83</v>
      </c>
      <c r="B7" t="s">
        <v>189</v>
      </c>
      <c r="C7">
        <v>1200</v>
      </c>
      <c r="D7" t="s">
        <v>190</v>
      </c>
      <c r="E7">
        <v>1000000</v>
      </c>
      <c r="F7" t="s">
        <v>191</v>
      </c>
      <c r="G7">
        <v>12345</v>
      </c>
      <c r="H7" t="s">
        <v>216</v>
      </c>
      <c r="I7">
        <v>1</v>
      </c>
      <c r="J7" t="s">
        <v>192</v>
      </c>
      <c r="K7">
        <v>1.0000000000000001E-5</v>
      </c>
      <c r="L7" t="s">
        <v>3</v>
      </c>
      <c r="M7">
        <v>1</v>
      </c>
      <c r="N7" t="s">
        <v>2</v>
      </c>
      <c r="O7">
        <v>0</v>
      </c>
      <c r="P7" t="s">
        <v>17</v>
      </c>
      <c r="Q7">
        <v>12</v>
      </c>
      <c r="R7" t="s">
        <v>0</v>
      </c>
      <c r="S7">
        <v>15.4</v>
      </c>
      <c r="T7" t="s">
        <v>152</v>
      </c>
      <c r="U7">
        <v>1</v>
      </c>
      <c r="V7" t="s">
        <v>153</v>
      </c>
      <c r="W7">
        <v>4</v>
      </c>
      <c r="X7" t="s">
        <v>151</v>
      </c>
      <c r="Y7">
        <v>2553</v>
      </c>
      <c r="Z7" t="s">
        <v>1</v>
      </c>
      <c r="AA7" t="s">
        <v>163</v>
      </c>
      <c r="AB7" t="s">
        <v>4</v>
      </c>
      <c r="AC7">
        <v>1</v>
      </c>
      <c r="AD7" t="s">
        <v>5</v>
      </c>
      <c r="AE7">
        <v>0</v>
      </c>
    </row>
    <row r="8" spans="1:31" x14ac:dyDescent="0.25">
      <c r="A8" t="s">
        <v>93</v>
      </c>
      <c r="B8" t="s">
        <v>189</v>
      </c>
      <c r="C8">
        <v>1200</v>
      </c>
      <c r="D8" t="s">
        <v>190</v>
      </c>
      <c r="E8">
        <v>1000000</v>
      </c>
      <c r="F8" t="s">
        <v>191</v>
      </c>
      <c r="G8">
        <v>12345</v>
      </c>
      <c r="H8" t="s">
        <v>216</v>
      </c>
      <c r="I8">
        <v>1</v>
      </c>
      <c r="J8" t="s">
        <v>192</v>
      </c>
      <c r="K8">
        <v>1.0000000000000001E-5</v>
      </c>
      <c r="L8" t="s">
        <v>3</v>
      </c>
      <c r="M8">
        <v>0.99999700000000002</v>
      </c>
      <c r="N8" t="s">
        <v>2</v>
      </c>
      <c r="O8">
        <v>2.7702E-3</v>
      </c>
      <c r="P8" t="s">
        <v>17</v>
      </c>
      <c r="Q8">
        <v>70</v>
      </c>
      <c r="R8" t="s">
        <v>0</v>
      </c>
      <c r="S8">
        <v>1202.2</v>
      </c>
      <c r="T8" t="s">
        <v>152</v>
      </c>
      <c r="U8">
        <v>2</v>
      </c>
      <c r="V8" t="s">
        <v>153</v>
      </c>
      <c r="W8">
        <v>31</v>
      </c>
      <c r="X8" t="s">
        <v>151</v>
      </c>
      <c r="Y8">
        <v>95882</v>
      </c>
      <c r="Z8" t="s">
        <v>1</v>
      </c>
      <c r="AA8" t="s">
        <v>329</v>
      </c>
      <c r="AB8" t="s">
        <v>4</v>
      </c>
      <c r="AC8">
        <v>0.99999749999999998</v>
      </c>
      <c r="AD8" t="s">
        <v>5</v>
      </c>
      <c r="AE8">
        <v>2.5417999999999999E-3</v>
      </c>
    </row>
    <row r="9" spans="1:31" x14ac:dyDescent="0.25">
      <c r="A9" t="s">
        <v>19</v>
      </c>
      <c r="B9" t="s">
        <v>189</v>
      </c>
      <c r="C9">
        <v>1200</v>
      </c>
      <c r="D9" t="s">
        <v>190</v>
      </c>
      <c r="E9">
        <v>1000000</v>
      </c>
      <c r="F9" t="s">
        <v>191</v>
      </c>
      <c r="G9">
        <v>12345</v>
      </c>
      <c r="H9" t="s">
        <v>216</v>
      </c>
      <c r="I9">
        <v>1</v>
      </c>
      <c r="J9" t="s">
        <v>192</v>
      </c>
      <c r="K9">
        <v>1.0000000000000001E-5</v>
      </c>
      <c r="L9" t="s">
        <v>3</v>
      </c>
      <c r="M9">
        <v>1</v>
      </c>
      <c r="N9" t="s">
        <v>2</v>
      </c>
      <c r="O9">
        <v>0</v>
      </c>
      <c r="P9" t="s">
        <v>17</v>
      </c>
      <c r="Q9">
        <v>21</v>
      </c>
      <c r="R9" t="s">
        <v>0</v>
      </c>
      <c r="S9">
        <v>58.7</v>
      </c>
      <c r="T9" t="s">
        <v>152</v>
      </c>
      <c r="U9">
        <v>5</v>
      </c>
      <c r="V9" t="s">
        <v>153</v>
      </c>
      <c r="W9">
        <v>32</v>
      </c>
      <c r="X9" t="s">
        <v>151</v>
      </c>
      <c r="Y9">
        <v>27447</v>
      </c>
      <c r="Z9" t="s">
        <v>1</v>
      </c>
      <c r="AA9" t="s">
        <v>218</v>
      </c>
      <c r="AB9" t="s">
        <v>4</v>
      </c>
      <c r="AC9">
        <v>1</v>
      </c>
      <c r="AD9" t="s">
        <v>5</v>
      </c>
      <c r="AE9">
        <v>0</v>
      </c>
    </row>
    <row r="10" spans="1:31" x14ac:dyDescent="0.25">
      <c r="A10" t="s">
        <v>29</v>
      </c>
      <c r="B10" t="s">
        <v>189</v>
      </c>
      <c r="C10">
        <v>1200</v>
      </c>
      <c r="D10" t="s">
        <v>190</v>
      </c>
      <c r="E10">
        <v>1000000</v>
      </c>
      <c r="F10" t="s">
        <v>191</v>
      </c>
      <c r="G10">
        <v>12345</v>
      </c>
      <c r="H10" t="s">
        <v>216</v>
      </c>
      <c r="I10">
        <v>1</v>
      </c>
      <c r="J10" t="s">
        <v>192</v>
      </c>
      <c r="K10">
        <v>1.0000000000000001E-5</v>
      </c>
      <c r="L10" t="s">
        <v>3</v>
      </c>
      <c r="M10">
        <v>1</v>
      </c>
      <c r="N10" t="s">
        <v>2</v>
      </c>
      <c r="O10">
        <v>0</v>
      </c>
      <c r="P10" t="s">
        <v>17</v>
      </c>
      <c r="Q10">
        <v>16</v>
      </c>
      <c r="R10" t="s">
        <v>0</v>
      </c>
      <c r="S10">
        <v>72.400000000000006</v>
      </c>
      <c r="T10" t="s">
        <v>152</v>
      </c>
      <c r="U10">
        <v>1</v>
      </c>
      <c r="V10" t="s">
        <v>153</v>
      </c>
      <c r="W10">
        <v>20</v>
      </c>
      <c r="X10" t="s">
        <v>151</v>
      </c>
      <c r="Y10">
        <v>23764</v>
      </c>
      <c r="Z10" t="s">
        <v>1</v>
      </c>
      <c r="AA10" t="s">
        <v>335</v>
      </c>
      <c r="AB10" t="s">
        <v>4</v>
      </c>
      <c r="AC10">
        <v>1</v>
      </c>
      <c r="AD10" t="s">
        <v>5</v>
      </c>
      <c r="AE10">
        <v>0</v>
      </c>
    </row>
    <row r="11" spans="1:31" x14ac:dyDescent="0.25">
      <c r="A11" t="s">
        <v>39</v>
      </c>
      <c r="B11" t="s">
        <v>189</v>
      </c>
      <c r="C11">
        <v>1200</v>
      </c>
      <c r="D11" t="s">
        <v>190</v>
      </c>
      <c r="E11">
        <v>1000000</v>
      </c>
      <c r="F11" t="s">
        <v>191</v>
      </c>
      <c r="G11">
        <v>12345</v>
      </c>
      <c r="H11" t="s">
        <v>216</v>
      </c>
      <c r="I11">
        <v>1</v>
      </c>
      <c r="J11" t="s">
        <v>192</v>
      </c>
      <c r="K11">
        <v>1.0000000000000001E-5</v>
      </c>
      <c r="L11" t="s">
        <v>3</v>
      </c>
      <c r="M11">
        <v>1</v>
      </c>
      <c r="N11" t="s">
        <v>2</v>
      </c>
      <c r="O11">
        <v>0</v>
      </c>
      <c r="P11" t="s">
        <v>17</v>
      </c>
      <c r="Q11">
        <v>6</v>
      </c>
      <c r="R11" t="s">
        <v>0</v>
      </c>
      <c r="S11">
        <v>2.9</v>
      </c>
      <c r="T11" t="s">
        <v>152</v>
      </c>
      <c r="U11">
        <v>1</v>
      </c>
      <c r="V11" t="s">
        <v>153</v>
      </c>
      <c r="W11">
        <v>2</v>
      </c>
      <c r="X11" t="s">
        <v>151</v>
      </c>
      <c r="Y11">
        <v>536</v>
      </c>
      <c r="Z11" t="s">
        <v>1</v>
      </c>
      <c r="AA11" t="s">
        <v>158</v>
      </c>
      <c r="AB11" t="s">
        <v>4</v>
      </c>
      <c r="AC11">
        <v>1</v>
      </c>
      <c r="AD11" t="s">
        <v>5</v>
      </c>
      <c r="AE11">
        <v>0</v>
      </c>
    </row>
    <row r="12" spans="1:31" x14ac:dyDescent="0.25">
      <c r="A12" t="s">
        <v>103</v>
      </c>
      <c r="B12" t="s">
        <v>189</v>
      </c>
      <c r="C12">
        <v>1200</v>
      </c>
      <c r="D12" t="s">
        <v>190</v>
      </c>
      <c r="E12">
        <v>1000000</v>
      </c>
      <c r="F12" t="s">
        <v>191</v>
      </c>
      <c r="G12">
        <v>12345</v>
      </c>
      <c r="H12" t="s">
        <v>216</v>
      </c>
      <c r="I12">
        <v>1</v>
      </c>
      <c r="J12" t="s">
        <v>192</v>
      </c>
      <c r="K12">
        <v>1.0000000000000001E-5</v>
      </c>
      <c r="L12" t="s">
        <v>3</v>
      </c>
      <c r="M12">
        <v>0.99997749999999996</v>
      </c>
      <c r="N12" t="s">
        <v>2</v>
      </c>
      <c r="O12">
        <v>3.4514900000000001E-2</v>
      </c>
      <c r="P12" t="s">
        <v>17</v>
      </c>
      <c r="Q12">
        <v>115</v>
      </c>
      <c r="R12" t="s">
        <v>0</v>
      </c>
      <c r="S12">
        <v>1202.5</v>
      </c>
      <c r="T12" t="s">
        <v>152</v>
      </c>
      <c r="U12">
        <v>1</v>
      </c>
      <c r="V12" t="s">
        <v>153</v>
      </c>
      <c r="W12">
        <v>28</v>
      </c>
      <c r="X12" t="s">
        <v>151</v>
      </c>
      <c r="Y12">
        <v>78339</v>
      </c>
      <c r="Z12" t="s">
        <v>1</v>
      </c>
      <c r="AA12" t="s">
        <v>330</v>
      </c>
      <c r="AB12" t="s">
        <v>4</v>
      </c>
      <c r="AC12">
        <v>0.99997729999999996</v>
      </c>
      <c r="AD12" t="s">
        <v>5</v>
      </c>
      <c r="AE12">
        <v>3.4564600000000001E-2</v>
      </c>
    </row>
    <row r="13" spans="1:31" x14ac:dyDescent="0.25">
      <c r="A13" t="s">
        <v>113</v>
      </c>
      <c r="B13" t="s">
        <v>189</v>
      </c>
      <c r="C13">
        <v>1200</v>
      </c>
      <c r="D13" t="s">
        <v>190</v>
      </c>
      <c r="E13">
        <v>1000000</v>
      </c>
      <c r="F13" t="s">
        <v>191</v>
      </c>
      <c r="G13">
        <v>12345</v>
      </c>
      <c r="H13" t="s">
        <v>216</v>
      </c>
      <c r="I13">
        <v>1</v>
      </c>
      <c r="J13" t="s">
        <v>192</v>
      </c>
      <c r="K13">
        <v>1.0000000000000001E-5</v>
      </c>
      <c r="L13" t="s">
        <v>3</v>
      </c>
      <c r="M13">
        <v>1</v>
      </c>
      <c r="N13" t="s">
        <v>2</v>
      </c>
      <c r="O13">
        <v>0</v>
      </c>
      <c r="P13" t="s">
        <v>17</v>
      </c>
      <c r="Q13">
        <v>16</v>
      </c>
      <c r="R13" t="s">
        <v>0</v>
      </c>
      <c r="S13">
        <v>33.200000000000003</v>
      </c>
      <c r="T13" t="s">
        <v>152</v>
      </c>
      <c r="U13">
        <v>1</v>
      </c>
      <c r="V13" t="s">
        <v>153</v>
      </c>
      <c r="W13">
        <v>6</v>
      </c>
      <c r="X13" t="s">
        <v>151</v>
      </c>
      <c r="Y13">
        <v>4796</v>
      </c>
      <c r="Z13" t="s">
        <v>1</v>
      </c>
      <c r="AA13" t="s">
        <v>168</v>
      </c>
      <c r="AB13" t="s">
        <v>4</v>
      </c>
      <c r="AC13">
        <v>1</v>
      </c>
      <c r="AD13" t="s">
        <v>5</v>
      </c>
      <c r="AE13">
        <v>0</v>
      </c>
    </row>
    <row r="14" spans="1:31" x14ac:dyDescent="0.25">
      <c r="A14" t="s">
        <v>49</v>
      </c>
      <c r="B14" t="s">
        <v>189</v>
      </c>
      <c r="C14">
        <v>1200</v>
      </c>
      <c r="D14" t="s">
        <v>190</v>
      </c>
      <c r="E14">
        <v>1000000</v>
      </c>
      <c r="F14" t="s">
        <v>191</v>
      </c>
      <c r="G14">
        <v>12345</v>
      </c>
      <c r="H14" t="s">
        <v>216</v>
      </c>
      <c r="I14">
        <v>1</v>
      </c>
      <c r="J14" t="s">
        <v>192</v>
      </c>
      <c r="K14">
        <v>1.0000000000000001E-5</v>
      </c>
      <c r="L14" t="s">
        <v>3</v>
      </c>
      <c r="M14">
        <v>0.99999990000000005</v>
      </c>
      <c r="N14" t="s">
        <v>2</v>
      </c>
      <c r="O14">
        <v>2.253E-4</v>
      </c>
      <c r="P14" t="s">
        <v>17</v>
      </c>
      <c r="Q14">
        <v>54</v>
      </c>
      <c r="R14" t="s">
        <v>0</v>
      </c>
      <c r="S14">
        <v>1200.2</v>
      </c>
      <c r="T14" t="s">
        <v>152</v>
      </c>
      <c r="U14">
        <v>8</v>
      </c>
      <c r="V14" t="s">
        <v>153</v>
      </c>
      <c r="W14">
        <v>81</v>
      </c>
      <c r="X14" t="s">
        <v>151</v>
      </c>
      <c r="Y14">
        <v>138341</v>
      </c>
      <c r="Z14" t="s">
        <v>1</v>
      </c>
      <c r="AA14" t="s">
        <v>336</v>
      </c>
      <c r="AB14" t="s">
        <v>4</v>
      </c>
      <c r="AC14">
        <v>0.99999990000000005</v>
      </c>
      <c r="AD14" t="s">
        <v>5</v>
      </c>
      <c r="AE14">
        <v>2.4659999999999998E-4</v>
      </c>
    </row>
    <row r="15" spans="1:31" x14ac:dyDescent="0.25">
      <c r="A15" t="s">
        <v>59</v>
      </c>
      <c r="B15" t="s">
        <v>189</v>
      </c>
      <c r="C15">
        <v>1200</v>
      </c>
      <c r="D15" t="s">
        <v>190</v>
      </c>
      <c r="E15">
        <v>1000000</v>
      </c>
      <c r="F15" t="s">
        <v>191</v>
      </c>
      <c r="G15">
        <v>12345</v>
      </c>
      <c r="H15" t="s">
        <v>216</v>
      </c>
      <c r="I15">
        <v>1</v>
      </c>
      <c r="J15" t="s">
        <v>192</v>
      </c>
      <c r="K15">
        <v>1.0000000000000001E-5</v>
      </c>
      <c r="L15" t="s">
        <v>3</v>
      </c>
      <c r="M15">
        <v>1</v>
      </c>
      <c r="N15" t="s">
        <v>2</v>
      </c>
      <c r="O15">
        <v>0</v>
      </c>
      <c r="P15" t="s">
        <v>17</v>
      </c>
      <c r="Q15">
        <v>12</v>
      </c>
      <c r="R15" t="s">
        <v>0</v>
      </c>
      <c r="S15">
        <v>10</v>
      </c>
      <c r="T15" t="s">
        <v>152</v>
      </c>
      <c r="U15">
        <v>1</v>
      </c>
      <c r="V15" t="s">
        <v>153</v>
      </c>
      <c r="W15">
        <v>3</v>
      </c>
      <c r="X15" t="s">
        <v>151</v>
      </c>
      <c r="Y15">
        <v>1730</v>
      </c>
      <c r="Z15" t="s">
        <v>1</v>
      </c>
      <c r="AA15" t="s">
        <v>160</v>
      </c>
      <c r="AB15" t="s">
        <v>4</v>
      </c>
      <c r="AC15">
        <v>1</v>
      </c>
      <c r="AD15" t="s">
        <v>5</v>
      </c>
      <c r="AE15">
        <v>0</v>
      </c>
    </row>
    <row r="16" spans="1:31" x14ac:dyDescent="0.25">
      <c r="A16" t="s">
        <v>69</v>
      </c>
      <c r="B16" t="s">
        <v>189</v>
      </c>
      <c r="C16">
        <v>1200</v>
      </c>
      <c r="D16" t="s">
        <v>190</v>
      </c>
      <c r="E16">
        <v>1000000</v>
      </c>
      <c r="F16" t="s">
        <v>191</v>
      </c>
      <c r="G16">
        <v>12345</v>
      </c>
      <c r="H16" t="s">
        <v>216</v>
      </c>
      <c r="I16">
        <v>1</v>
      </c>
      <c r="J16" t="s">
        <v>192</v>
      </c>
      <c r="K16">
        <v>1.0000000000000001E-5</v>
      </c>
      <c r="L16" t="s">
        <v>3</v>
      </c>
      <c r="M16">
        <v>1</v>
      </c>
      <c r="N16" t="s">
        <v>2</v>
      </c>
      <c r="O16">
        <v>0</v>
      </c>
      <c r="P16" t="s">
        <v>17</v>
      </c>
      <c r="Q16">
        <v>9</v>
      </c>
      <c r="R16" t="s">
        <v>0</v>
      </c>
      <c r="S16">
        <v>8.3000000000000007</v>
      </c>
      <c r="T16" t="s">
        <v>152</v>
      </c>
      <c r="U16">
        <v>1</v>
      </c>
      <c r="V16" t="s">
        <v>153</v>
      </c>
      <c r="W16">
        <v>4</v>
      </c>
      <c r="X16" t="s">
        <v>151</v>
      </c>
      <c r="Y16">
        <v>1540</v>
      </c>
      <c r="Z16" t="s">
        <v>1</v>
      </c>
      <c r="AA16" t="s">
        <v>178</v>
      </c>
      <c r="AB16" t="s">
        <v>4</v>
      </c>
      <c r="AC16">
        <v>1</v>
      </c>
      <c r="AD16" t="s">
        <v>5</v>
      </c>
      <c r="AE16">
        <v>0</v>
      </c>
    </row>
    <row r="17" spans="1:31" x14ac:dyDescent="0.25">
      <c r="A17" t="s">
        <v>123</v>
      </c>
      <c r="B17" t="s">
        <v>189</v>
      </c>
      <c r="C17">
        <v>1200</v>
      </c>
      <c r="D17" t="s">
        <v>190</v>
      </c>
      <c r="E17">
        <v>1000000</v>
      </c>
      <c r="F17" t="s">
        <v>191</v>
      </c>
      <c r="G17">
        <v>12345</v>
      </c>
      <c r="H17" t="s">
        <v>216</v>
      </c>
      <c r="I17">
        <v>1</v>
      </c>
      <c r="J17" t="s">
        <v>192</v>
      </c>
      <c r="K17">
        <v>1.0000000000000001E-5</v>
      </c>
      <c r="L17" t="s">
        <v>3</v>
      </c>
      <c r="M17">
        <v>1</v>
      </c>
      <c r="N17" t="s">
        <v>2</v>
      </c>
      <c r="O17">
        <v>0</v>
      </c>
      <c r="P17" t="s">
        <v>17</v>
      </c>
      <c r="Q17">
        <v>26</v>
      </c>
      <c r="R17" t="s">
        <v>0</v>
      </c>
      <c r="S17">
        <v>338.3</v>
      </c>
      <c r="T17" t="s">
        <v>152</v>
      </c>
      <c r="U17">
        <v>1</v>
      </c>
      <c r="V17" t="s">
        <v>153</v>
      </c>
      <c r="W17">
        <v>11</v>
      </c>
      <c r="X17" t="s">
        <v>151</v>
      </c>
      <c r="Y17">
        <v>31541</v>
      </c>
      <c r="Z17" t="s">
        <v>1</v>
      </c>
      <c r="AA17" t="s">
        <v>179</v>
      </c>
      <c r="AB17" t="s">
        <v>4</v>
      </c>
      <c r="AC17">
        <v>1</v>
      </c>
      <c r="AD17" t="s">
        <v>5</v>
      </c>
      <c r="AE17">
        <v>0</v>
      </c>
    </row>
    <row r="18" spans="1:31" x14ac:dyDescent="0.25">
      <c r="A18" t="s">
        <v>79</v>
      </c>
      <c r="B18" t="s">
        <v>189</v>
      </c>
      <c r="C18">
        <v>1200</v>
      </c>
      <c r="D18" t="s">
        <v>190</v>
      </c>
      <c r="E18">
        <v>1000000</v>
      </c>
      <c r="F18" t="s">
        <v>191</v>
      </c>
      <c r="G18">
        <v>12345</v>
      </c>
      <c r="H18" t="s">
        <v>216</v>
      </c>
      <c r="I18">
        <v>1</v>
      </c>
      <c r="J18" t="s">
        <v>192</v>
      </c>
      <c r="K18">
        <v>1.0000000000000001E-5</v>
      </c>
      <c r="L18" t="s">
        <v>3</v>
      </c>
      <c r="M18">
        <v>1</v>
      </c>
      <c r="N18" t="s">
        <v>2</v>
      </c>
      <c r="O18">
        <v>0</v>
      </c>
      <c r="P18" t="s">
        <v>17</v>
      </c>
      <c r="Q18">
        <v>10</v>
      </c>
      <c r="R18" t="s">
        <v>0</v>
      </c>
      <c r="S18">
        <v>39</v>
      </c>
      <c r="T18" t="s">
        <v>152</v>
      </c>
      <c r="U18">
        <v>1</v>
      </c>
      <c r="V18" t="s">
        <v>153</v>
      </c>
      <c r="W18">
        <v>7</v>
      </c>
      <c r="X18" t="s">
        <v>151</v>
      </c>
      <c r="Y18">
        <v>5268</v>
      </c>
      <c r="Z18" t="s">
        <v>1</v>
      </c>
      <c r="AA18" t="s">
        <v>229</v>
      </c>
      <c r="AB18" t="s">
        <v>4</v>
      </c>
      <c r="AC18">
        <v>1</v>
      </c>
      <c r="AD18" t="s">
        <v>5</v>
      </c>
      <c r="AE18">
        <v>0</v>
      </c>
    </row>
    <row r="19" spans="1:31" x14ac:dyDescent="0.25">
      <c r="A19" t="s">
        <v>133</v>
      </c>
      <c r="B19" t="s">
        <v>189</v>
      </c>
      <c r="C19">
        <v>1200</v>
      </c>
      <c r="D19" t="s">
        <v>190</v>
      </c>
      <c r="E19">
        <v>1000000</v>
      </c>
      <c r="F19" t="s">
        <v>191</v>
      </c>
      <c r="G19">
        <v>12345</v>
      </c>
      <c r="H19" t="s">
        <v>216</v>
      </c>
      <c r="I19">
        <v>1</v>
      </c>
      <c r="J19" t="s">
        <v>192</v>
      </c>
      <c r="K19">
        <v>1.0000000000000001E-5</v>
      </c>
      <c r="L19" t="s">
        <v>3</v>
      </c>
      <c r="M19">
        <v>1</v>
      </c>
      <c r="N19" t="s">
        <v>2</v>
      </c>
      <c r="O19">
        <v>0</v>
      </c>
      <c r="P19" t="s">
        <v>17</v>
      </c>
      <c r="Q19">
        <v>14</v>
      </c>
      <c r="R19" t="s">
        <v>0</v>
      </c>
      <c r="S19">
        <v>26.9</v>
      </c>
      <c r="T19" t="s">
        <v>152</v>
      </c>
      <c r="U19">
        <v>1</v>
      </c>
      <c r="V19" t="s">
        <v>153</v>
      </c>
      <c r="W19">
        <v>5</v>
      </c>
      <c r="X19" t="s">
        <v>151</v>
      </c>
      <c r="Y19">
        <v>4034</v>
      </c>
      <c r="Z19" t="s">
        <v>1</v>
      </c>
      <c r="AA19" t="s">
        <v>214</v>
      </c>
      <c r="AB19" t="s">
        <v>4</v>
      </c>
      <c r="AC19">
        <v>1</v>
      </c>
      <c r="AD19" t="s">
        <v>5</v>
      </c>
      <c r="AE19">
        <v>0</v>
      </c>
    </row>
    <row r="20" spans="1:31" x14ac:dyDescent="0.25">
      <c r="A20" t="s">
        <v>89</v>
      </c>
      <c r="B20" t="s">
        <v>189</v>
      </c>
      <c r="C20">
        <v>1200</v>
      </c>
      <c r="D20" t="s">
        <v>190</v>
      </c>
      <c r="E20">
        <v>1000000</v>
      </c>
      <c r="F20" t="s">
        <v>191</v>
      </c>
      <c r="G20">
        <v>12345</v>
      </c>
      <c r="H20" t="s">
        <v>216</v>
      </c>
      <c r="I20">
        <v>1</v>
      </c>
      <c r="J20" t="s">
        <v>192</v>
      </c>
      <c r="K20">
        <v>1.0000000000000001E-5</v>
      </c>
      <c r="L20" t="s">
        <v>3</v>
      </c>
      <c r="M20">
        <v>0.93890499999999999</v>
      </c>
      <c r="N20" t="s">
        <v>2</v>
      </c>
      <c r="O20">
        <v>0.2455243</v>
      </c>
      <c r="P20" t="s">
        <v>17</v>
      </c>
      <c r="Q20">
        <v>111</v>
      </c>
      <c r="R20" t="s">
        <v>0</v>
      </c>
      <c r="S20">
        <v>1200.5999999999999</v>
      </c>
      <c r="T20" t="s">
        <v>152</v>
      </c>
      <c r="U20">
        <v>1</v>
      </c>
      <c r="V20" t="s">
        <v>153</v>
      </c>
      <c r="W20">
        <v>29</v>
      </c>
      <c r="X20" t="s">
        <v>151</v>
      </c>
      <c r="Y20">
        <v>95505</v>
      </c>
      <c r="Z20" t="s">
        <v>1</v>
      </c>
      <c r="AA20" t="e" cm="1">
        <f t="array" aca="1" ref="AA20" ca="1">-2.3811332188099+(2.3594463822795*pow(v0,-1))+((0.1353202554286*pow(V2,-0.8))*pow(V3,2))+((5.2130305758474*pow((pow(V1,-1)+(0.7272727272727*V1)),-2))*pow(LOG((0.5+v0)),2))+((0.3987299543604*V1)*pow((v0+(0.5*pow((-1+v0),-1))),-1))+((0.235120109374*pow(V1,2))*pow((v0+(0.5*pow(v0,-1))),-1))+(((0.1686116417081*pow(V2,2))*pow(V3,-1))*COS((-0.5+((2.8299589756416*V3)*pow(V2,-1)))))+(((-0.0086107916809*pow(V2,3.1415926535898))*pow(V3,-1))*COS((-0.5+((5.9715516292314*V3)*pow(V2,-1)))))</f>
        <v>#NAME?</v>
      </c>
      <c r="AB20" t="s">
        <v>4</v>
      </c>
      <c r="AC20">
        <v>0.93950259999999997</v>
      </c>
      <c r="AD20" t="s">
        <v>5</v>
      </c>
      <c r="AE20">
        <v>0.2456295</v>
      </c>
    </row>
    <row r="21" spans="1:31" x14ac:dyDescent="0.25">
      <c r="A21" t="s">
        <v>143</v>
      </c>
      <c r="B21" t="s">
        <v>189</v>
      </c>
      <c r="C21">
        <v>1200</v>
      </c>
      <c r="D21" t="s">
        <v>190</v>
      </c>
      <c r="E21">
        <v>1000000</v>
      </c>
      <c r="F21" t="s">
        <v>191</v>
      </c>
      <c r="G21">
        <v>12345</v>
      </c>
      <c r="H21" t="s">
        <v>216</v>
      </c>
      <c r="I21">
        <v>1</v>
      </c>
      <c r="J21" t="s">
        <v>192</v>
      </c>
      <c r="K21">
        <v>1.0000000000000001E-5</v>
      </c>
      <c r="L21" t="s">
        <v>3</v>
      </c>
      <c r="M21">
        <v>0.70051180000000002</v>
      </c>
      <c r="N21" t="s">
        <v>2</v>
      </c>
      <c r="O21">
        <v>1.105661</v>
      </c>
      <c r="P21" t="s">
        <v>17</v>
      </c>
      <c r="Q21">
        <v>120</v>
      </c>
      <c r="R21" t="s">
        <v>0</v>
      </c>
      <c r="S21">
        <v>1202.8</v>
      </c>
      <c r="T21" t="s">
        <v>152</v>
      </c>
      <c r="U21">
        <v>1</v>
      </c>
      <c r="V21" t="s">
        <v>153</v>
      </c>
      <c r="W21">
        <v>30</v>
      </c>
      <c r="X21" t="s">
        <v>151</v>
      </c>
      <c r="Y21">
        <v>105046</v>
      </c>
      <c r="Z21" t="s">
        <v>1</v>
      </c>
      <c r="AA21" t="s">
        <v>310</v>
      </c>
      <c r="AB21" t="s">
        <v>4</v>
      </c>
      <c r="AC21">
        <v>0.69816909999999999</v>
      </c>
      <c r="AD21" t="s">
        <v>5</v>
      </c>
      <c r="AE21">
        <v>1.1139337</v>
      </c>
    </row>
    <row r="22" spans="1:31" x14ac:dyDescent="0.25">
      <c r="A22" t="s">
        <v>99</v>
      </c>
      <c r="B22" t="s">
        <v>189</v>
      </c>
      <c r="C22">
        <v>1200</v>
      </c>
      <c r="D22" t="s">
        <v>190</v>
      </c>
      <c r="E22">
        <v>1000000</v>
      </c>
      <c r="F22" t="s">
        <v>191</v>
      </c>
      <c r="G22">
        <v>12345</v>
      </c>
      <c r="H22" t="s">
        <v>216</v>
      </c>
      <c r="I22">
        <v>1</v>
      </c>
      <c r="J22" t="s">
        <v>192</v>
      </c>
      <c r="K22">
        <v>1.0000000000000001E-5</v>
      </c>
      <c r="L22" t="s">
        <v>3</v>
      </c>
      <c r="M22">
        <v>1</v>
      </c>
      <c r="N22" t="s">
        <v>2</v>
      </c>
      <c r="O22">
        <v>0</v>
      </c>
      <c r="P22" t="s">
        <v>17</v>
      </c>
      <c r="Q22">
        <v>12</v>
      </c>
      <c r="R22" t="s">
        <v>0</v>
      </c>
      <c r="S22">
        <v>17.100000000000001</v>
      </c>
      <c r="T22" t="s">
        <v>152</v>
      </c>
      <c r="U22">
        <v>1</v>
      </c>
      <c r="V22" t="s">
        <v>153</v>
      </c>
      <c r="W22">
        <v>4</v>
      </c>
      <c r="X22" t="s">
        <v>151</v>
      </c>
      <c r="Y22">
        <v>2574</v>
      </c>
      <c r="Z22" t="s">
        <v>1</v>
      </c>
      <c r="AA22" t="s">
        <v>203</v>
      </c>
      <c r="AB22" t="s">
        <v>4</v>
      </c>
      <c r="AC22">
        <v>1</v>
      </c>
      <c r="AD22" t="s">
        <v>5</v>
      </c>
      <c r="AE22">
        <v>0</v>
      </c>
    </row>
    <row r="23" spans="1:31" x14ac:dyDescent="0.25">
      <c r="A23" t="s">
        <v>109</v>
      </c>
      <c r="B23" t="s">
        <v>189</v>
      </c>
      <c r="C23">
        <v>1200</v>
      </c>
      <c r="D23" t="s">
        <v>190</v>
      </c>
      <c r="E23">
        <v>1000000</v>
      </c>
      <c r="F23" t="s">
        <v>191</v>
      </c>
      <c r="G23">
        <v>12345</v>
      </c>
      <c r="H23" t="s">
        <v>216</v>
      </c>
      <c r="I23">
        <v>1</v>
      </c>
      <c r="J23" t="s">
        <v>192</v>
      </c>
      <c r="K23">
        <v>1.0000000000000001E-5</v>
      </c>
      <c r="L23" t="s">
        <v>3</v>
      </c>
      <c r="M23">
        <v>1</v>
      </c>
      <c r="N23" t="s">
        <v>2</v>
      </c>
      <c r="O23">
        <v>0</v>
      </c>
      <c r="P23" t="s">
        <v>17</v>
      </c>
      <c r="Q23">
        <v>12</v>
      </c>
      <c r="R23" t="s">
        <v>0</v>
      </c>
      <c r="S23">
        <v>14.9</v>
      </c>
      <c r="T23" t="s">
        <v>152</v>
      </c>
      <c r="U23">
        <v>1</v>
      </c>
      <c r="V23" t="s">
        <v>153</v>
      </c>
      <c r="W23">
        <v>4</v>
      </c>
      <c r="X23" t="s">
        <v>151</v>
      </c>
      <c r="Y23">
        <v>2566</v>
      </c>
      <c r="Z23" t="s">
        <v>1</v>
      </c>
      <c r="AA23" t="s">
        <v>209</v>
      </c>
      <c r="AB23" t="s">
        <v>4</v>
      </c>
      <c r="AC23">
        <v>1</v>
      </c>
      <c r="AD23" t="s">
        <v>5</v>
      </c>
      <c r="AE23">
        <v>0</v>
      </c>
    </row>
    <row r="24" spans="1:31" x14ac:dyDescent="0.25">
      <c r="A24" t="s">
        <v>119</v>
      </c>
      <c r="B24" t="s">
        <v>189</v>
      </c>
      <c r="C24">
        <v>1200</v>
      </c>
      <c r="D24" t="s">
        <v>190</v>
      </c>
      <c r="E24">
        <v>1000000</v>
      </c>
      <c r="F24" t="s">
        <v>191</v>
      </c>
      <c r="G24">
        <v>12345</v>
      </c>
      <c r="H24" t="s">
        <v>216</v>
      </c>
      <c r="I24">
        <v>1</v>
      </c>
      <c r="J24" t="s">
        <v>192</v>
      </c>
      <c r="K24">
        <v>1.0000000000000001E-5</v>
      </c>
      <c r="L24" t="s">
        <v>3</v>
      </c>
      <c r="M24">
        <v>-105.9249575</v>
      </c>
      <c r="N24" t="s">
        <v>2</v>
      </c>
      <c r="O24">
        <v>70.915904999999995</v>
      </c>
      <c r="P24" t="s">
        <v>17</v>
      </c>
      <c r="Q24">
        <v>131</v>
      </c>
      <c r="R24" t="s">
        <v>0</v>
      </c>
      <c r="S24">
        <v>1202.8</v>
      </c>
      <c r="T24" t="s">
        <v>152</v>
      </c>
      <c r="U24">
        <v>1</v>
      </c>
      <c r="V24" t="s">
        <v>153</v>
      </c>
      <c r="W24">
        <v>31</v>
      </c>
      <c r="X24" t="s">
        <v>151</v>
      </c>
      <c r="Y24">
        <v>102714</v>
      </c>
      <c r="Z24" t="s">
        <v>1</v>
      </c>
      <c r="AA24" t="e" cm="1">
        <f t="array" aca="1" ref="AA24" ca="1">-3.7950546428137+(1.9712883793199*COS((((1.0890312202271*V1)*V2)*pow(V3,-1))))+(-0.0991061236945*V2)+(-0.9057081819644*pow(V1,-1))+((0.3735319215717*v0)*pow(V1,-1))+((7.9188899405215*V2)*pow((V2+(V3*pow(V1,-1))),-1))+(((-0.0000006605151*pow(V2,20))*pow(V4,-38))*pow((-1+V3),-1.8))+(((-0.0098848766204*pow(V2,10))*pow(V4,-20))*pow((-1+V3),-0.9))+(((-0.0101307186203*V1)*pow(V4,-19))*pow((-1+V3),-0.9))+((((0.0086861998105*V1)*pow(V2,10))*pow(V4,-20))*pow((-1+V3),-0.9))+(((((1.3152018626356*v0)*pow(V1,2.2))*pow(V2,2.2))*pow(V3,-2.2))*pow(V4,-2))</f>
        <v>#VALUE!</v>
      </c>
      <c r="AB24" t="s">
        <v>4</v>
      </c>
      <c r="AC24">
        <v>-5091.9155485000001</v>
      </c>
      <c r="AD24" t="s">
        <v>5</v>
      </c>
      <c r="AE24">
        <v>499.38433500000002</v>
      </c>
    </row>
    <row r="25" spans="1:31" x14ac:dyDescent="0.25">
      <c r="A25" t="s">
        <v>129</v>
      </c>
      <c r="B25" t="s">
        <v>189</v>
      </c>
      <c r="C25">
        <v>1200</v>
      </c>
      <c r="D25" t="s">
        <v>190</v>
      </c>
      <c r="E25">
        <v>1000000</v>
      </c>
      <c r="F25" t="s">
        <v>191</v>
      </c>
      <c r="G25">
        <v>12345</v>
      </c>
      <c r="H25" t="s">
        <v>216</v>
      </c>
      <c r="I25">
        <v>1</v>
      </c>
      <c r="J25" t="s">
        <v>192</v>
      </c>
      <c r="K25">
        <v>1.0000000000000001E-5</v>
      </c>
      <c r="L25" t="s">
        <v>3</v>
      </c>
      <c r="M25">
        <v>1</v>
      </c>
      <c r="N25" t="s">
        <v>2</v>
      </c>
      <c r="O25">
        <v>0</v>
      </c>
      <c r="P25" t="s">
        <v>17</v>
      </c>
      <c r="Q25">
        <v>15</v>
      </c>
      <c r="R25" t="s">
        <v>0</v>
      </c>
      <c r="S25">
        <v>28.9</v>
      </c>
      <c r="T25" t="s">
        <v>152</v>
      </c>
      <c r="U25">
        <v>1</v>
      </c>
      <c r="V25" t="s">
        <v>153</v>
      </c>
      <c r="W25">
        <v>8</v>
      </c>
      <c r="X25" t="s">
        <v>151</v>
      </c>
      <c r="Y25">
        <v>5459</v>
      </c>
      <c r="Z25" t="s">
        <v>1</v>
      </c>
      <c r="AA25" t="s">
        <v>251</v>
      </c>
      <c r="AB25" t="s">
        <v>4</v>
      </c>
      <c r="AC25">
        <v>1</v>
      </c>
      <c r="AD25" t="s">
        <v>5</v>
      </c>
      <c r="AE25">
        <v>0</v>
      </c>
    </row>
    <row r="26" spans="1:31" x14ac:dyDescent="0.25">
      <c r="A26" t="s">
        <v>139</v>
      </c>
      <c r="B26" t="s">
        <v>189</v>
      </c>
      <c r="C26">
        <v>1200</v>
      </c>
      <c r="D26" t="s">
        <v>190</v>
      </c>
      <c r="E26">
        <v>1000000</v>
      </c>
      <c r="F26" t="s">
        <v>191</v>
      </c>
      <c r="G26">
        <v>12345</v>
      </c>
      <c r="H26" t="s">
        <v>216</v>
      </c>
      <c r="I26">
        <v>1</v>
      </c>
      <c r="J26" t="s">
        <v>192</v>
      </c>
      <c r="K26">
        <v>1.0000000000000001E-5</v>
      </c>
      <c r="L26" t="s">
        <v>3</v>
      </c>
      <c r="M26">
        <v>1</v>
      </c>
      <c r="N26" t="s">
        <v>2</v>
      </c>
      <c r="O26">
        <v>0</v>
      </c>
      <c r="P26" t="s">
        <v>17</v>
      </c>
      <c r="Q26">
        <v>50</v>
      </c>
      <c r="R26" t="s">
        <v>0</v>
      </c>
      <c r="S26">
        <v>286.10000000000002</v>
      </c>
      <c r="T26" t="s">
        <v>152</v>
      </c>
      <c r="U26">
        <v>1</v>
      </c>
      <c r="V26" t="s">
        <v>153</v>
      </c>
      <c r="W26">
        <v>11</v>
      </c>
      <c r="X26" t="s">
        <v>151</v>
      </c>
      <c r="Y26">
        <v>31415</v>
      </c>
      <c r="Z26" t="s">
        <v>1</v>
      </c>
      <c r="AA26" t="s">
        <v>253</v>
      </c>
      <c r="AB26" t="s">
        <v>4</v>
      </c>
      <c r="AC26">
        <v>1</v>
      </c>
      <c r="AD26" t="s">
        <v>5</v>
      </c>
      <c r="AE26">
        <v>0</v>
      </c>
    </row>
    <row r="27" spans="1:31" x14ac:dyDescent="0.25">
      <c r="A27" t="s">
        <v>149</v>
      </c>
      <c r="B27" t="s">
        <v>189</v>
      </c>
      <c r="C27">
        <v>1200</v>
      </c>
      <c r="D27" t="s">
        <v>190</v>
      </c>
      <c r="E27">
        <v>1000000</v>
      </c>
      <c r="F27" t="s">
        <v>191</v>
      </c>
      <c r="G27">
        <v>12345</v>
      </c>
      <c r="H27" t="s">
        <v>216</v>
      </c>
      <c r="I27">
        <v>1</v>
      </c>
      <c r="J27" t="s">
        <v>192</v>
      </c>
      <c r="K27">
        <v>1.0000000000000001E-5</v>
      </c>
      <c r="L27" t="s">
        <v>3</v>
      </c>
      <c r="M27">
        <v>1</v>
      </c>
      <c r="N27" t="s">
        <v>2</v>
      </c>
      <c r="O27">
        <v>0</v>
      </c>
      <c r="P27" t="s">
        <v>17</v>
      </c>
      <c r="Q27">
        <v>38</v>
      </c>
      <c r="R27" t="s">
        <v>0</v>
      </c>
      <c r="S27">
        <v>288.89999999999998</v>
      </c>
      <c r="T27" t="s">
        <v>152</v>
      </c>
      <c r="U27">
        <v>1</v>
      </c>
      <c r="V27" t="s">
        <v>153</v>
      </c>
      <c r="W27">
        <v>12</v>
      </c>
      <c r="X27" t="s">
        <v>151</v>
      </c>
      <c r="Y27">
        <v>32871</v>
      </c>
      <c r="Z27" t="s">
        <v>1</v>
      </c>
      <c r="AA27" t="s">
        <v>180</v>
      </c>
      <c r="AB27" t="s">
        <v>4</v>
      </c>
      <c r="AC27">
        <v>1</v>
      </c>
      <c r="AD27" t="s">
        <v>5</v>
      </c>
      <c r="AE27">
        <v>0</v>
      </c>
    </row>
    <row r="28" spans="1:31" x14ac:dyDescent="0.25">
      <c r="A28" t="s">
        <v>20</v>
      </c>
      <c r="B28" t="s">
        <v>189</v>
      </c>
      <c r="C28">
        <v>1200</v>
      </c>
      <c r="D28" t="s">
        <v>190</v>
      </c>
      <c r="E28">
        <v>1000000</v>
      </c>
      <c r="F28" t="s">
        <v>191</v>
      </c>
      <c r="G28">
        <v>12345</v>
      </c>
      <c r="H28" t="s">
        <v>216</v>
      </c>
      <c r="I28">
        <v>1</v>
      </c>
      <c r="J28" t="s">
        <v>192</v>
      </c>
      <c r="K28">
        <v>1.0000000000000001E-5</v>
      </c>
      <c r="L28" t="s">
        <v>3</v>
      </c>
      <c r="M28">
        <v>-12.925242300000001</v>
      </c>
      <c r="N28" t="s">
        <v>2</v>
      </c>
      <c r="O28">
        <v>0.89422449999999998</v>
      </c>
      <c r="P28" t="s">
        <v>17</v>
      </c>
      <c r="Q28">
        <v>104</v>
      </c>
      <c r="R28" t="s">
        <v>0</v>
      </c>
      <c r="S28">
        <v>1200.9000000000001</v>
      </c>
      <c r="T28" t="s">
        <v>152</v>
      </c>
      <c r="U28">
        <v>2</v>
      </c>
      <c r="V28" t="s">
        <v>153</v>
      </c>
      <c r="W28">
        <v>76</v>
      </c>
      <c r="X28" t="s">
        <v>151</v>
      </c>
      <c r="Y28">
        <v>254733</v>
      </c>
      <c r="Z28" t="s">
        <v>1</v>
      </c>
      <c r="AA28" t="s">
        <v>333</v>
      </c>
      <c r="AB28" t="s">
        <v>4</v>
      </c>
      <c r="AC28">
        <v>0.89536910000000003</v>
      </c>
      <c r="AD28" t="s">
        <v>5</v>
      </c>
      <c r="AE28">
        <v>7.5932600000000003E-2</v>
      </c>
    </row>
    <row r="29" spans="1:31" x14ac:dyDescent="0.25">
      <c r="A29" t="s">
        <v>30</v>
      </c>
      <c r="B29" t="s">
        <v>189</v>
      </c>
      <c r="C29">
        <v>1200</v>
      </c>
      <c r="D29" t="s">
        <v>190</v>
      </c>
      <c r="E29">
        <v>1000000</v>
      </c>
      <c r="F29" t="s">
        <v>191</v>
      </c>
      <c r="G29">
        <v>12345</v>
      </c>
      <c r="H29" t="s">
        <v>216</v>
      </c>
      <c r="I29">
        <v>1</v>
      </c>
      <c r="J29" t="s">
        <v>192</v>
      </c>
      <c r="K29">
        <v>1.0000000000000001E-5</v>
      </c>
      <c r="L29" t="s">
        <v>3</v>
      </c>
      <c r="M29">
        <v>1</v>
      </c>
      <c r="N29" t="s">
        <v>2</v>
      </c>
      <c r="O29">
        <v>2.9999999999999999E-7</v>
      </c>
      <c r="P29" t="s">
        <v>17</v>
      </c>
      <c r="Q29">
        <v>15</v>
      </c>
      <c r="R29" t="s">
        <v>0</v>
      </c>
      <c r="S29">
        <v>147.80000000000001</v>
      </c>
      <c r="T29" t="s">
        <v>152</v>
      </c>
      <c r="U29">
        <v>12</v>
      </c>
      <c r="V29" t="s">
        <v>153</v>
      </c>
      <c r="W29">
        <v>46</v>
      </c>
      <c r="X29" t="s">
        <v>151</v>
      </c>
      <c r="Y29">
        <v>40210</v>
      </c>
      <c r="Z29" t="s">
        <v>1</v>
      </c>
      <c r="AA29" t="s">
        <v>337</v>
      </c>
      <c r="AB29" t="s">
        <v>4</v>
      </c>
      <c r="AC29">
        <v>1</v>
      </c>
      <c r="AD29" t="s">
        <v>5</v>
      </c>
      <c r="AE29" s="8">
        <v>2.9999999999999999E-7</v>
      </c>
    </row>
    <row r="30" spans="1:31" x14ac:dyDescent="0.25">
      <c r="A30" t="s">
        <v>40</v>
      </c>
      <c r="B30" t="s">
        <v>189</v>
      </c>
      <c r="C30">
        <v>1200</v>
      </c>
      <c r="D30" t="s">
        <v>190</v>
      </c>
      <c r="E30">
        <v>1000000</v>
      </c>
      <c r="F30" t="s">
        <v>191</v>
      </c>
      <c r="G30">
        <v>12345</v>
      </c>
      <c r="H30" t="s">
        <v>216</v>
      </c>
      <c r="I30">
        <v>1</v>
      </c>
      <c r="J30" t="s">
        <v>192</v>
      </c>
      <c r="K30">
        <v>1.0000000000000001E-5</v>
      </c>
      <c r="L30" t="s">
        <v>3</v>
      </c>
      <c r="M30">
        <v>1</v>
      </c>
      <c r="N30" t="s">
        <v>2</v>
      </c>
      <c r="O30">
        <v>0</v>
      </c>
      <c r="P30" t="s">
        <v>17</v>
      </c>
      <c r="Q30">
        <v>10</v>
      </c>
      <c r="R30" t="s">
        <v>0</v>
      </c>
      <c r="S30">
        <v>7.2</v>
      </c>
      <c r="T30" t="s">
        <v>152</v>
      </c>
      <c r="U30">
        <v>1</v>
      </c>
      <c r="V30" t="s">
        <v>153</v>
      </c>
      <c r="W30">
        <v>3</v>
      </c>
      <c r="X30" t="s">
        <v>151</v>
      </c>
      <c r="Y30">
        <v>1479</v>
      </c>
      <c r="Z30" t="s">
        <v>1</v>
      </c>
      <c r="AA30" t="s">
        <v>200</v>
      </c>
      <c r="AB30" t="s">
        <v>4</v>
      </c>
      <c r="AC30">
        <v>1</v>
      </c>
      <c r="AD30" t="s">
        <v>5</v>
      </c>
      <c r="AE30">
        <v>0</v>
      </c>
    </row>
    <row r="31" spans="1:31" x14ac:dyDescent="0.25">
      <c r="A31" t="s">
        <v>50</v>
      </c>
      <c r="B31" t="s">
        <v>189</v>
      </c>
      <c r="C31">
        <v>1200</v>
      </c>
      <c r="D31" t="s">
        <v>190</v>
      </c>
      <c r="E31">
        <v>1000000</v>
      </c>
      <c r="F31" t="s">
        <v>191</v>
      </c>
      <c r="G31">
        <v>12345</v>
      </c>
      <c r="H31" t="s">
        <v>216</v>
      </c>
      <c r="I31">
        <v>1</v>
      </c>
      <c r="J31" t="s">
        <v>192</v>
      </c>
      <c r="K31">
        <v>1.0000000000000001E-5</v>
      </c>
      <c r="L31" t="s">
        <v>3</v>
      </c>
      <c r="M31">
        <v>0.99861069999999996</v>
      </c>
      <c r="N31" t="s">
        <v>2</v>
      </c>
      <c r="O31">
        <v>4.2511300000000002E-2</v>
      </c>
      <c r="P31" t="s">
        <v>17</v>
      </c>
      <c r="Q31">
        <v>87</v>
      </c>
      <c r="R31" t="s">
        <v>0</v>
      </c>
      <c r="S31">
        <v>1201.4000000000001</v>
      </c>
      <c r="T31" t="s">
        <v>152</v>
      </c>
      <c r="U31">
        <v>1</v>
      </c>
      <c r="V31" t="s">
        <v>153</v>
      </c>
      <c r="W31">
        <v>36</v>
      </c>
      <c r="X31" t="s">
        <v>151</v>
      </c>
      <c r="Y31">
        <v>108748</v>
      </c>
      <c r="Z31" t="s">
        <v>1</v>
      </c>
      <c r="AA31" t="e" cm="1">
        <f t="array" aca="1" ref="AA31" ca="1">-3.6587012337332+(4.4075888081023*pow((((((pow(V2,0.5)+(0.2335258863467*v0))+(-0.1333333333334*pow(v0,2)))+(-0.0833333333333*pow(V2,-1)))+((0.2568784749814*v0)*V1))+((0.3*v0)*V2)),0.5))+(1.2086866624496*LOG(pow(V2,-1)))+(0.496968553202*V2)+(-0.0873914249069*COS((0.7259945126851*LOG(v0))))+(-0.3347926527471*V1)+((-0.7316889303164*V2)*pow((1+(0.5*V1)),0.5))+(((0.0048339406014*pow(v0,-2))*pow(V1,2))*pow(V2,2))</f>
        <v>#NAME?</v>
      </c>
      <c r="AB31" t="s">
        <v>4</v>
      </c>
      <c r="AC31">
        <v>0.99857430000000003</v>
      </c>
      <c r="AD31" t="s">
        <v>5</v>
      </c>
      <c r="AE31">
        <v>4.2841900000000002E-2</v>
      </c>
    </row>
    <row r="32" spans="1:31" x14ac:dyDescent="0.25">
      <c r="A32" t="s">
        <v>26</v>
      </c>
      <c r="B32" t="s">
        <v>189</v>
      </c>
      <c r="C32">
        <v>1200</v>
      </c>
      <c r="D32" t="s">
        <v>190</v>
      </c>
      <c r="E32">
        <v>1000000</v>
      </c>
      <c r="F32" t="s">
        <v>191</v>
      </c>
      <c r="G32">
        <v>12345</v>
      </c>
      <c r="H32" t="s">
        <v>216</v>
      </c>
      <c r="I32">
        <v>1</v>
      </c>
      <c r="J32" t="s">
        <v>192</v>
      </c>
      <c r="K32">
        <v>1.0000000000000001E-5</v>
      </c>
      <c r="L32" t="s">
        <v>3</v>
      </c>
      <c r="M32">
        <v>1</v>
      </c>
      <c r="N32" t="s">
        <v>2</v>
      </c>
      <c r="O32">
        <v>3.6699999999999998E-5</v>
      </c>
      <c r="P32" t="s">
        <v>17</v>
      </c>
      <c r="Q32">
        <v>35</v>
      </c>
      <c r="R32" t="s">
        <v>0</v>
      </c>
      <c r="S32">
        <v>1200.4000000000001</v>
      </c>
      <c r="T32" t="s">
        <v>152</v>
      </c>
      <c r="U32">
        <v>23</v>
      </c>
      <c r="V32" t="s">
        <v>153</v>
      </c>
      <c r="W32">
        <v>151</v>
      </c>
      <c r="X32" t="s">
        <v>151</v>
      </c>
      <c r="Y32">
        <v>276514</v>
      </c>
      <c r="Z32" t="s">
        <v>1</v>
      </c>
      <c r="AA32" t="s">
        <v>338</v>
      </c>
      <c r="AB32" t="s">
        <v>4</v>
      </c>
      <c r="AC32">
        <v>1</v>
      </c>
      <c r="AD32" t="s">
        <v>5</v>
      </c>
      <c r="AE32">
        <v>2.8919999999999998E-4</v>
      </c>
    </row>
    <row r="33" spans="1:31" x14ac:dyDescent="0.25">
      <c r="A33" t="s">
        <v>36</v>
      </c>
      <c r="B33" t="s">
        <v>189</v>
      </c>
      <c r="C33">
        <v>1200</v>
      </c>
      <c r="D33" t="s">
        <v>190</v>
      </c>
      <c r="E33">
        <v>1000000</v>
      </c>
      <c r="F33" t="s">
        <v>191</v>
      </c>
      <c r="G33">
        <v>12345</v>
      </c>
      <c r="H33" t="s">
        <v>216</v>
      </c>
      <c r="I33">
        <v>1</v>
      </c>
      <c r="J33" t="s">
        <v>192</v>
      </c>
      <c r="K33">
        <v>1.0000000000000001E-5</v>
      </c>
      <c r="L33" t="s">
        <v>3</v>
      </c>
      <c r="M33">
        <v>1</v>
      </c>
      <c r="N33" t="s">
        <v>2</v>
      </c>
      <c r="O33">
        <v>0</v>
      </c>
      <c r="P33" t="s">
        <v>17</v>
      </c>
      <c r="Q33">
        <v>6</v>
      </c>
      <c r="R33" t="s">
        <v>0</v>
      </c>
      <c r="S33">
        <v>2.9</v>
      </c>
      <c r="T33" t="s">
        <v>152</v>
      </c>
      <c r="U33">
        <v>1</v>
      </c>
      <c r="V33" t="s">
        <v>153</v>
      </c>
      <c r="W33">
        <v>2</v>
      </c>
      <c r="X33" t="s">
        <v>151</v>
      </c>
      <c r="Y33">
        <v>540</v>
      </c>
      <c r="Z33" t="s">
        <v>1</v>
      </c>
      <c r="AA33" t="s">
        <v>157</v>
      </c>
      <c r="AB33" t="s">
        <v>4</v>
      </c>
      <c r="AC33">
        <v>1</v>
      </c>
      <c r="AD33" t="s">
        <v>5</v>
      </c>
      <c r="AE33">
        <v>0</v>
      </c>
    </row>
    <row r="34" spans="1:31" x14ac:dyDescent="0.25">
      <c r="A34" t="s">
        <v>46</v>
      </c>
      <c r="B34" t="s">
        <v>189</v>
      </c>
      <c r="C34">
        <v>1200</v>
      </c>
      <c r="D34" t="s">
        <v>190</v>
      </c>
      <c r="E34">
        <v>1000000</v>
      </c>
      <c r="F34" t="s">
        <v>191</v>
      </c>
      <c r="G34">
        <v>12345</v>
      </c>
      <c r="H34" t="s">
        <v>216</v>
      </c>
      <c r="I34">
        <v>1</v>
      </c>
      <c r="J34" t="s">
        <v>192</v>
      </c>
      <c r="K34">
        <v>1.0000000000000001E-5</v>
      </c>
      <c r="L34" t="s">
        <v>3</v>
      </c>
      <c r="M34">
        <v>1</v>
      </c>
      <c r="N34" t="s">
        <v>2</v>
      </c>
      <c r="O34">
        <v>0</v>
      </c>
      <c r="P34" t="s">
        <v>17</v>
      </c>
      <c r="Q34">
        <v>8</v>
      </c>
      <c r="R34" t="s">
        <v>0</v>
      </c>
      <c r="S34">
        <v>5.6</v>
      </c>
      <c r="T34" t="s">
        <v>152</v>
      </c>
      <c r="U34">
        <v>1</v>
      </c>
      <c r="V34" t="s">
        <v>153</v>
      </c>
      <c r="W34">
        <v>3</v>
      </c>
      <c r="X34" t="s">
        <v>151</v>
      </c>
      <c r="Y34">
        <v>1137</v>
      </c>
      <c r="Z34" t="s">
        <v>1</v>
      </c>
      <c r="AA34" t="s">
        <v>202</v>
      </c>
      <c r="AB34" t="s">
        <v>4</v>
      </c>
      <c r="AC34">
        <v>1</v>
      </c>
      <c r="AD34" t="s">
        <v>5</v>
      </c>
      <c r="AE34">
        <v>0</v>
      </c>
    </row>
    <row r="35" spans="1:31" x14ac:dyDescent="0.25">
      <c r="A35" t="s">
        <v>60</v>
      </c>
      <c r="B35" t="s">
        <v>189</v>
      </c>
      <c r="C35">
        <v>1200</v>
      </c>
      <c r="D35" t="s">
        <v>190</v>
      </c>
      <c r="E35">
        <v>1000000</v>
      </c>
      <c r="F35" t="s">
        <v>191</v>
      </c>
      <c r="G35">
        <v>12345</v>
      </c>
      <c r="H35" t="s">
        <v>216</v>
      </c>
      <c r="I35">
        <v>1</v>
      </c>
      <c r="J35" t="s">
        <v>192</v>
      </c>
      <c r="K35">
        <v>1.0000000000000001E-5</v>
      </c>
      <c r="L35" t="s">
        <v>3</v>
      </c>
      <c r="M35">
        <v>0.99973129999999999</v>
      </c>
      <c r="N35" t="s">
        <v>2</v>
      </c>
      <c r="O35">
        <v>5.8698999999999999E-3</v>
      </c>
      <c r="P35" t="s">
        <v>17</v>
      </c>
      <c r="Q35">
        <v>80</v>
      </c>
      <c r="R35" t="s">
        <v>0</v>
      </c>
      <c r="S35">
        <v>1200.9000000000001</v>
      </c>
      <c r="T35" t="s">
        <v>152</v>
      </c>
      <c r="U35">
        <v>2</v>
      </c>
      <c r="V35" t="s">
        <v>153</v>
      </c>
      <c r="W35">
        <v>38</v>
      </c>
      <c r="X35" t="s">
        <v>151</v>
      </c>
      <c r="Y35">
        <v>99993</v>
      </c>
      <c r="Z35" t="s">
        <v>1</v>
      </c>
      <c r="AA35" t="e" cm="1">
        <f t="array" aca="1" ref="AA35" ca="1">-0.953760743977+(0.0217858348802*V1)+(0.2580316891019*LOG(V1))+(0.0106513393797*pow(((v0*pow(V1,-2))*EXP(V2)),0.5))+(1.4004900526491*EXP((-0.0748494040149*V2)))+(-0.0469878895352*v0)+((0.0334837543178*v0)*pow(V2,-1))+((1.1292719108409*LOG(v0))*SIN(((0.2738212375481*V1)*pow(V2,-1))))+((0.1595109063428*pow(v0,-1))*pow(V2,-1))+((-0.0338138193198*pow((V1*pow(V2,-1)),1))*LOG(V1))</f>
        <v>#VALUE!</v>
      </c>
      <c r="AB35" t="s">
        <v>4</v>
      </c>
      <c r="AC35">
        <v>0.99974640000000004</v>
      </c>
      <c r="AD35" t="s">
        <v>5</v>
      </c>
      <c r="AE35">
        <v>5.6638000000000001E-3</v>
      </c>
    </row>
    <row r="36" spans="1:31" x14ac:dyDescent="0.25">
      <c r="A36" t="s">
        <v>70</v>
      </c>
      <c r="B36" t="s">
        <v>189</v>
      </c>
      <c r="C36">
        <v>1200</v>
      </c>
      <c r="D36" t="s">
        <v>190</v>
      </c>
      <c r="E36">
        <v>1000000</v>
      </c>
      <c r="F36" t="s">
        <v>191</v>
      </c>
      <c r="G36">
        <v>12345</v>
      </c>
      <c r="H36" t="s">
        <v>216</v>
      </c>
      <c r="I36">
        <v>1</v>
      </c>
      <c r="J36" t="s">
        <v>192</v>
      </c>
      <c r="K36">
        <v>1.0000000000000001E-5</v>
      </c>
      <c r="L36" t="s">
        <v>3</v>
      </c>
      <c r="M36">
        <v>1</v>
      </c>
      <c r="N36" t="s">
        <v>2</v>
      </c>
      <c r="O36">
        <v>0</v>
      </c>
      <c r="P36" t="s">
        <v>17</v>
      </c>
      <c r="Q36">
        <v>9</v>
      </c>
      <c r="R36" t="s">
        <v>0</v>
      </c>
      <c r="S36">
        <v>7.8</v>
      </c>
      <c r="T36" t="s">
        <v>152</v>
      </c>
      <c r="U36">
        <v>1</v>
      </c>
      <c r="V36" t="s">
        <v>153</v>
      </c>
      <c r="W36">
        <v>4</v>
      </c>
      <c r="X36" t="s">
        <v>151</v>
      </c>
      <c r="Y36">
        <v>1540</v>
      </c>
      <c r="Z36" t="s">
        <v>1</v>
      </c>
      <c r="AA36" t="s">
        <v>178</v>
      </c>
      <c r="AB36" t="s">
        <v>4</v>
      </c>
      <c r="AC36">
        <v>1</v>
      </c>
      <c r="AD36" t="s">
        <v>5</v>
      </c>
      <c r="AE36">
        <v>0</v>
      </c>
    </row>
    <row r="37" spans="1:31" x14ac:dyDescent="0.25">
      <c r="A37" t="s">
        <v>80</v>
      </c>
      <c r="B37" t="s">
        <v>189</v>
      </c>
      <c r="C37">
        <v>1200</v>
      </c>
      <c r="D37" t="s">
        <v>190</v>
      </c>
      <c r="E37">
        <v>1000000</v>
      </c>
      <c r="F37" t="s">
        <v>191</v>
      </c>
      <c r="G37">
        <v>12345</v>
      </c>
      <c r="H37" t="s">
        <v>216</v>
      </c>
      <c r="I37">
        <v>1</v>
      </c>
      <c r="J37" t="s">
        <v>192</v>
      </c>
      <c r="K37">
        <v>1.0000000000000001E-5</v>
      </c>
      <c r="L37" t="s">
        <v>3</v>
      </c>
      <c r="M37">
        <v>1</v>
      </c>
      <c r="N37" t="s">
        <v>2</v>
      </c>
      <c r="O37">
        <v>0</v>
      </c>
      <c r="P37" t="s">
        <v>17</v>
      </c>
      <c r="Q37">
        <v>14</v>
      </c>
      <c r="R37" t="s">
        <v>0</v>
      </c>
      <c r="S37">
        <v>16.8</v>
      </c>
      <c r="T37" t="s">
        <v>152</v>
      </c>
      <c r="U37">
        <v>1</v>
      </c>
      <c r="V37" t="s">
        <v>153</v>
      </c>
      <c r="W37">
        <v>4</v>
      </c>
      <c r="X37" t="s">
        <v>151</v>
      </c>
      <c r="Y37">
        <v>2825</v>
      </c>
      <c r="Z37" t="s">
        <v>1</v>
      </c>
      <c r="AA37" t="s">
        <v>165</v>
      </c>
      <c r="AB37" t="s">
        <v>4</v>
      </c>
      <c r="AC37">
        <v>1</v>
      </c>
      <c r="AD37" t="s">
        <v>5</v>
      </c>
      <c r="AE37">
        <v>0</v>
      </c>
    </row>
    <row r="38" spans="1:31" x14ac:dyDescent="0.25">
      <c r="A38" t="s">
        <v>90</v>
      </c>
      <c r="B38" t="s">
        <v>189</v>
      </c>
      <c r="C38">
        <v>1200</v>
      </c>
      <c r="D38" t="s">
        <v>190</v>
      </c>
      <c r="E38">
        <v>1000000</v>
      </c>
      <c r="F38" t="s">
        <v>191</v>
      </c>
      <c r="G38">
        <v>12345</v>
      </c>
      <c r="H38" t="s">
        <v>216</v>
      </c>
      <c r="I38">
        <v>1</v>
      </c>
      <c r="J38" t="s">
        <v>192</v>
      </c>
      <c r="K38">
        <v>1.0000000000000001E-5</v>
      </c>
      <c r="L38" t="s">
        <v>3</v>
      </c>
      <c r="M38">
        <v>1</v>
      </c>
      <c r="N38" t="s">
        <v>2</v>
      </c>
      <c r="O38">
        <v>0</v>
      </c>
      <c r="P38" t="s">
        <v>17</v>
      </c>
      <c r="Q38">
        <v>16</v>
      </c>
      <c r="R38" t="s">
        <v>0</v>
      </c>
      <c r="S38">
        <v>27.2</v>
      </c>
      <c r="T38" t="s">
        <v>152</v>
      </c>
      <c r="U38">
        <v>1</v>
      </c>
      <c r="V38" t="s">
        <v>153</v>
      </c>
      <c r="W38">
        <v>5</v>
      </c>
      <c r="X38" t="s">
        <v>151</v>
      </c>
      <c r="Y38">
        <v>4521</v>
      </c>
      <c r="Z38" t="s">
        <v>1</v>
      </c>
      <c r="AA38" t="s">
        <v>240</v>
      </c>
      <c r="AB38" t="s">
        <v>4</v>
      </c>
      <c r="AC38">
        <v>1</v>
      </c>
      <c r="AD38" t="s">
        <v>5</v>
      </c>
      <c r="AE38">
        <v>0</v>
      </c>
    </row>
    <row r="39" spans="1:31" x14ac:dyDescent="0.25">
      <c r="A39" t="s">
        <v>100</v>
      </c>
      <c r="B39" t="s">
        <v>189</v>
      </c>
      <c r="C39">
        <v>1200</v>
      </c>
      <c r="D39" t="s">
        <v>190</v>
      </c>
      <c r="E39">
        <v>1000000</v>
      </c>
      <c r="F39" t="s">
        <v>191</v>
      </c>
      <c r="G39">
        <v>12345</v>
      </c>
      <c r="H39" t="s">
        <v>216</v>
      </c>
      <c r="I39">
        <v>1</v>
      </c>
      <c r="J39" t="s">
        <v>192</v>
      </c>
      <c r="K39">
        <v>1.0000000000000001E-5</v>
      </c>
      <c r="L39" t="s">
        <v>3</v>
      </c>
      <c r="M39">
        <v>1</v>
      </c>
      <c r="N39" t="s">
        <v>2</v>
      </c>
      <c r="O39">
        <v>0</v>
      </c>
      <c r="P39" t="s">
        <v>17</v>
      </c>
      <c r="Q39">
        <v>12</v>
      </c>
      <c r="R39" t="s">
        <v>0</v>
      </c>
      <c r="S39">
        <v>15</v>
      </c>
      <c r="T39" t="s">
        <v>152</v>
      </c>
      <c r="U39">
        <v>1</v>
      </c>
      <c r="V39" t="s">
        <v>153</v>
      </c>
      <c r="W39">
        <v>4</v>
      </c>
      <c r="X39" t="s">
        <v>151</v>
      </c>
      <c r="Y39">
        <v>2574</v>
      </c>
      <c r="Z39" t="s">
        <v>1</v>
      </c>
      <c r="AA39" t="s">
        <v>177</v>
      </c>
      <c r="AB39" t="s">
        <v>4</v>
      </c>
      <c r="AC39">
        <v>1</v>
      </c>
      <c r="AD39" t="s">
        <v>5</v>
      </c>
      <c r="AE39">
        <v>0</v>
      </c>
    </row>
    <row r="40" spans="1:31" x14ac:dyDescent="0.25">
      <c r="A40" t="s">
        <v>110</v>
      </c>
      <c r="B40" t="s">
        <v>189</v>
      </c>
      <c r="C40">
        <v>1200</v>
      </c>
      <c r="D40" t="s">
        <v>190</v>
      </c>
      <c r="E40">
        <v>1000000</v>
      </c>
      <c r="F40" t="s">
        <v>191</v>
      </c>
      <c r="G40">
        <v>12345</v>
      </c>
      <c r="H40" t="s">
        <v>216</v>
      </c>
      <c r="I40">
        <v>1</v>
      </c>
      <c r="J40" t="s">
        <v>192</v>
      </c>
      <c r="K40">
        <v>1.0000000000000001E-5</v>
      </c>
      <c r="L40" t="s">
        <v>3</v>
      </c>
      <c r="M40">
        <v>1</v>
      </c>
      <c r="N40" t="s">
        <v>2</v>
      </c>
      <c r="O40">
        <v>0</v>
      </c>
      <c r="P40" t="s">
        <v>17</v>
      </c>
      <c r="Q40">
        <v>16</v>
      </c>
      <c r="R40" t="s">
        <v>0</v>
      </c>
      <c r="S40">
        <v>33</v>
      </c>
      <c r="T40" t="s">
        <v>152</v>
      </c>
      <c r="U40">
        <v>1</v>
      </c>
      <c r="V40" t="s">
        <v>153</v>
      </c>
      <c r="W40">
        <v>5</v>
      </c>
      <c r="X40" t="s">
        <v>151</v>
      </c>
      <c r="Y40">
        <v>4929</v>
      </c>
      <c r="Z40" t="s">
        <v>1</v>
      </c>
      <c r="AA40" t="s">
        <v>241</v>
      </c>
      <c r="AB40" t="s">
        <v>4</v>
      </c>
      <c r="AC40">
        <v>1</v>
      </c>
      <c r="AD40" t="s">
        <v>5</v>
      </c>
      <c r="AE40">
        <v>0</v>
      </c>
    </row>
    <row r="41" spans="1:31" x14ac:dyDescent="0.25">
      <c r="A41" t="s">
        <v>56</v>
      </c>
      <c r="B41" t="s">
        <v>189</v>
      </c>
      <c r="C41">
        <v>1200</v>
      </c>
      <c r="D41" t="s">
        <v>190</v>
      </c>
      <c r="E41">
        <v>1000000</v>
      </c>
      <c r="F41" t="s">
        <v>191</v>
      </c>
      <c r="G41">
        <v>12345</v>
      </c>
      <c r="H41" t="s">
        <v>216</v>
      </c>
      <c r="I41">
        <v>1</v>
      </c>
      <c r="J41" t="s">
        <v>192</v>
      </c>
      <c r="K41">
        <v>1.0000000000000001E-5</v>
      </c>
      <c r="L41" t="s">
        <v>3</v>
      </c>
      <c r="M41">
        <v>0.99999170000000004</v>
      </c>
      <c r="N41" t="s">
        <v>2</v>
      </c>
      <c r="O41">
        <v>6.0774999999999996E-3</v>
      </c>
      <c r="P41" t="s">
        <v>17</v>
      </c>
      <c r="Q41">
        <v>108</v>
      </c>
      <c r="R41" t="s">
        <v>0</v>
      </c>
      <c r="S41">
        <v>1202.2</v>
      </c>
      <c r="T41" t="s">
        <v>152</v>
      </c>
      <c r="U41">
        <v>1</v>
      </c>
      <c r="V41" t="s">
        <v>153</v>
      </c>
      <c r="W41">
        <v>34</v>
      </c>
      <c r="X41" t="s">
        <v>151</v>
      </c>
      <c r="Y41">
        <v>96242</v>
      </c>
      <c r="Z41" t="s">
        <v>1</v>
      </c>
      <c r="AA41" t="s">
        <v>339</v>
      </c>
      <c r="AB41" t="s">
        <v>4</v>
      </c>
      <c r="AC41">
        <v>0.99999110000000002</v>
      </c>
      <c r="AD41" t="s">
        <v>5</v>
      </c>
      <c r="AE41">
        <v>6.3150999999999997E-3</v>
      </c>
    </row>
    <row r="42" spans="1:31" x14ac:dyDescent="0.25">
      <c r="A42" t="s">
        <v>66</v>
      </c>
      <c r="B42" t="s">
        <v>189</v>
      </c>
      <c r="C42">
        <v>1200</v>
      </c>
      <c r="D42" t="s">
        <v>190</v>
      </c>
      <c r="E42">
        <v>1000000</v>
      </c>
      <c r="F42" t="s">
        <v>191</v>
      </c>
      <c r="G42">
        <v>12345</v>
      </c>
      <c r="H42" t="s">
        <v>216</v>
      </c>
      <c r="I42">
        <v>1</v>
      </c>
      <c r="J42" t="s">
        <v>192</v>
      </c>
      <c r="K42">
        <v>1.0000000000000001E-5</v>
      </c>
      <c r="L42" t="s">
        <v>3</v>
      </c>
      <c r="M42">
        <v>1</v>
      </c>
      <c r="N42" t="s">
        <v>2</v>
      </c>
      <c r="O42">
        <v>0</v>
      </c>
      <c r="P42" t="s">
        <v>17</v>
      </c>
      <c r="Q42">
        <v>10</v>
      </c>
      <c r="R42" t="s">
        <v>0</v>
      </c>
      <c r="S42">
        <v>7.6</v>
      </c>
      <c r="T42" t="s">
        <v>152</v>
      </c>
      <c r="U42">
        <v>1</v>
      </c>
      <c r="V42" t="s">
        <v>153</v>
      </c>
      <c r="W42">
        <v>3</v>
      </c>
      <c r="X42" t="s">
        <v>151</v>
      </c>
      <c r="Y42">
        <v>1492</v>
      </c>
      <c r="Z42" t="s">
        <v>1</v>
      </c>
      <c r="AA42" t="s">
        <v>161</v>
      </c>
      <c r="AB42" t="s">
        <v>4</v>
      </c>
      <c r="AC42">
        <v>1</v>
      </c>
      <c r="AD42" t="s">
        <v>5</v>
      </c>
      <c r="AE42">
        <v>0</v>
      </c>
    </row>
    <row r="43" spans="1:31" x14ac:dyDescent="0.25">
      <c r="A43" t="s">
        <v>76</v>
      </c>
      <c r="B43" t="s">
        <v>189</v>
      </c>
      <c r="C43">
        <v>1200</v>
      </c>
      <c r="D43" t="s">
        <v>190</v>
      </c>
      <c r="E43">
        <v>1000000</v>
      </c>
      <c r="F43" t="s">
        <v>191</v>
      </c>
      <c r="G43">
        <v>12345</v>
      </c>
      <c r="H43" t="s">
        <v>216</v>
      </c>
      <c r="I43">
        <v>1</v>
      </c>
      <c r="J43" t="s">
        <v>192</v>
      </c>
      <c r="K43">
        <v>1.0000000000000001E-5</v>
      </c>
      <c r="L43" t="s">
        <v>3</v>
      </c>
      <c r="M43">
        <v>1</v>
      </c>
      <c r="N43" t="s">
        <v>2</v>
      </c>
      <c r="O43">
        <v>0</v>
      </c>
      <c r="P43" t="s">
        <v>17</v>
      </c>
      <c r="Q43">
        <v>10</v>
      </c>
      <c r="R43" t="s">
        <v>0</v>
      </c>
      <c r="S43">
        <v>7.5</v>
      </c>
      <c r="T43" t="s">
        <v>152</v>
      </c>
      <c r="U43">
        <v>1</v>
      </c>
      <c r="V43" t="s">
        <v>153</v>
      </c>
      <c r="W43">
        <v>3</v>
      </c>
      <c r="X43" t="s">
        <v>151</v>
      </c>
      <c r="Y43">
        <v>1486</v>
      </c>
      <c r="Z43" t="s">
        <v>1</v>
      </c>
      <c r="AA43" t="s">
        <v>208</v>
      </c>
      <c r="AB43" t="s">
        <v>4</v>
      </c>
      <c r="AC43">
        <v>1</v>
      </c>
      <c r="AD43" t="s">
        <v>5</v>
      </c>
      <c r="AE43">
        <v>0</v>
      </c>
    </row>
    <row r="44" spans="1:31" x14ac:dyDescent="0.25">
      <c r="A44" t="s">
        <v>22</v>
      </c>
      <c r="B44" t="s">
        <v>189</v>
      </c>
      <c r="C44">
        <v>1200</v>
      </c>
      <c r="D44" t="s">
        <v>190</v>
      </c>
      <c r="E44">
        <v>1000000</v>
      </c>
      <c r="F44" t="s">
        <v>191</v>
      </c>
      <c r="G44">
        <v>12345</v>
      </c>
      <c r="H44" t="s">
        <v>216</v>
      </c>
      <c r="I44">
        <v>1</v>
      </c>
      <c r="J44" t="s">
        <v>192</v>
      </c>
      <c r="K44">
        <v>1.0000000000000001E-5</v>
      </c>
      <c r="L44" t="s">
        <v>3</v>
      </c>
      <c r="M44">
        <v>1</v>
      </c>
      <c r="N44" t="s">
        <v>2</v>
      </c>
      <c r="O44">
        <v>3.15E-5</v>
      </c>
      <c r="P44" t="s">
        <v>17</v>
      </c>
      <c r="Q44">
        <v>30</v>
      </c>
      <c r="R44" t="s">
        <v>0</v>
      </c>
      <c r="S44">
        <v>1200.2</v>
      </c>
      <c r="T44" t="s">
        <v>152</v>
      </c>
      <c r="U44">
        <v>42</v>
      </c>
      <c r="V44" t="s">
        <v>153</v>
      </c>
      <c r="W44">
        <v>189</v>
      </c>
      <c r="X44" t="s">
        <v>151</v>
      </c>
      <c r="Y44">
        <v>320753</v>
      </c>
      <c r="Z44" t="s">
        <v>1</v>
      </c>
      <c r="AA44" t="s">
        <v>340</v>
      </c>
      <c r="AB44" t="s">
        <v>4</v>
      </c>
      <c r="AC44">
        <v>1</v>
      </c>
      <c r="AD44" t="s">
        <v>5</v>
      </c>
      <c r="AE44" s="8">
        <v>5.7800000000000002E-5</v>
      </c>
    </row>
    <row r="45" spans="1:31" x14ac:dyDescent="0.25">
      <c r="A45" t="s">
        <v>120</v>
      </c>
      <c r="B45" t="s">
        <v>189</v>
      </c>
      <c r="C45">
        <v>1200</v>
      </c>
      <c r="D45" t="s">
        <v>190</v>
      </c>
      <c r="E45">
        <v>1000000</v>
      </c>
      <c r="F45" t="s">
        <v>191</v>
      </c>
      <c r="G45">
        <v>12345</v>
      </c>
      <c r="H45" t="s">
        <v>216</v>
      </c>
      <c r="I45">
        <v>1</v>
      </c>
      <c r="J45" t="s">
        <v>192</v>
      </c>
      <c r="K45">
        <v>1.0000000000000001E-5</v>
      </c>
      <c r="L45" t="s">
        <v>3</v>
      </c>
      <c r="M45">
        <v>0.98336199999999996</v>
      </c>
      <c r="N45" t="s">
        <v>2</v>
      </c>
      <c r="O45">
        <v>4.0845399999999997E-2</v>
      </c>
      <c r="P45" t="s">
        <v>17</v>
      </c>
      <c r="Q45">
        <v>77</v>
      </c>
      <c r="R45" t="s">
        <v>0</v>
      </c>
      <c r="S45">
        <v>1200.3</v>
      </c>
      <c r="T45" t="s">
        <v>152</v>
      </c>
      <c r="U45">
        <v>2</v>
      </c>
      <c r="V45" t="s">
        <v>153</v>
      </c>
      <c r="W45">
        <v>44</v>
      </c>
      <c r="X45" t="s">
        <v>151</v>
      </c>
      <c r="Y45">
        <v>127711</v>
      </c>
      <c r="Z45" t="s">
        <v>1</v>
      </c>
      <c r="AA45" t="e" cm="1">
        <f t="array" aca="1" ref="AA45" ca="1">-0.6904090638312+(0.6664948447887*SIN(LOG(((((3.1415926535898+(0.5*ASIN(SIN((v0+pow((v0+V3),0.5))))))+(pow((v0*pow(V4,-1)),0.5)*SIN(SIN((V2+pow(V1,0.5))))))+((v0*V3)*V4))+SIN((V1+pow(V1,0.5)))))))+(0.9419150366805*v0)+(-0.0256561674529*V1)+((-0.603941040505*v0)*pow(((pow(V3,-1.1)*pow(V4,-1))+((0.3333333333333*V1)*V2)),-0.45))</f>
        <v>#NAME?</v>
      </c>
      <c r="AB45" t="s">
        <v>4</v>
      </c>
      <c r="AC45">
        <v>0.98372890000000002</v>
      </c>
      <c r="AD45" t="s">
        <v>5</v>
      </c>
      <c r="AE45">
        <v>4.0502900000000001E-2</v>
      </c>
    </row>
    <row r="46" spans="1:31" x14ac:dyDescent="0.25">
      <c r="A46" t="s">
        <v>25</v>
      </c>
      <c r="B46" t="s">
        <v>189</v>
      </c>
      <c r="C46">
        <v>1200</v>
      </c>
      <c r="D46" t="s">
        <v>190</v>
      </c>
      <c r="E46">
        <v>1000000</v>
      </c>
      <c r="F46" t="s">
        <v>191</v>
      </c>
      <c r="G46">
        <v>12345</v>
      </c>
      <c r="H46" t="s">
        <v>216</v>
      </c>
      <c r="I46">
        <v>1</v>
      </c>
      <c r="J46" t="s">
        <v>192</v>
      </c>
      <c r="K46">
        <v>1.0000000000000001E-5</v>
      </c>
      <c r="L46" t="s">
        <v>3</v>
      </c>
      <c r="M46">
        <v>1</v>
      </c>
      <c r="N46" t="s">
        <v>2</v>
      </c>
      <c r="O46">
        <v>0</v>
      </c>
      <c r="P46" t="s">
        <v>17</v>
      </c>
      <c r="Q46">
        <v>13</v>
      </c>
      <c r="R46" t="s">
        <v>0</v>
      </c>
      <c r="S46">
        <v>9.4</v>
      </c>
      <c r="T46" t="s">
        <v>152</v>
      </c>
      <c r="U46">
        <v>1</v>
      </c>
      <c r="V46" t="s">
        <v>153</v>
      </c>
      <c r="W46">
        <v>8</v>
      </c>
      <c r="X46" t="s">
        <v>151</v>
      </c>
      <c r="Y46">
        <v>4960</v>
      </c>
      <c r="Z46" t="s">
        <v>1</v>
      </c>
      <c r="AA46" t="s">
        <v>217</v>
      </c>
      <c r="AB46" t="s">
        <v>4</v>
      </c>
      <c r="AC46">
        <v>1</v>
      </c>
      <c r="AD46" t="s">
        <v>5</v>
      </c>
      <c r="AE46">
        <v>0</v>
      </c>
    </row>
    <row r="47" spans="1:31" x14ac:dyDescent="0.25">
      <c r="A47" t="s">
        <v>35</v>
      </c>
      <c r="B47" t="s">
        <v>189</v>
      </c>
      <c r="C47">
        <v>1200</v>
      </c>
      <c r="D47" t="s">
        <v>190</v>
      </c>
      <c r="E47">
        <v>1000000</v>
      </c>
      <c r="F47" t="s">
        <v>191</v>
      </c>
      <c r="G47">
        <v>12345</v>
      </c>
      <c r="H47" t="s">
        <v>216</v>
      </c>
      <c r="I47">
        <v>1</v>
      </c>
      <c r="J47" t="s">
        <v>192</v>
      </c>
      <c r="K47">
        <v>1.0000000000000001E-5</v>
      </c>
      <c r="L47" t="s">
        <v>3</v>
      </c>
      <c r="M47">
        <v>1</v>
      </c>
      <c r="N47" t="s">
        <v>2</v>
      </c>
      <c r="O47">
        <v>0</v>
      </c>
      <c r="P47" t="s">
        <v>17</v>
      </c>
      <c r="Q47">
        <v>8</v>
      </c>
      <c r="R47" t="s">
        <v>0</v>
      </c>
      <c r="S47">
        <v>3.7</v>
      </c>
      <c r="T47" t="s">
        <v>152</v>
      </c>
      <c r="U47">
        <v>1</v>
      </c>
      <c r="V47" t="s">
        <v>153</v>
      </c>
      <c r="W47">
        <v>2</v>
      </c>
      <c r="X47" t="s">
        <v>151</v>
      </c>
      <c r="Y47">
        <v>730</v>
      </c>
      <c r="Z47" t="s">
        <v>1</v>
      </c>
      <c r="AA47" t="s">
        <v>155</v>
      </c>
      <c r="AB47" t="s">
        <v>4</v>
      </c>
      <c r="AC47">
        <v>1</v>
      </c>
      <c r="AD47" t="s">
        <v>5</v>
      </c>
      <c r="AE47">
        <v>0</v>
      </c>
    </row>
    <row r="48" spans="1:31" x14ac:dyDescent="0.25">
      <c r="A48" t="s">
        <v>86</v>
      </c>
      <c r="B48" t="s">
        <v>189</v>
      </c>
      <c r="C48">
        <v>1200</v>
      </c>
      <c r="D48" t="s">
        <v>190</v>
      </c>
      <c r="E48">
        <v>1000000</v>
      </c>
      <c r="F48" t="s">
        <v>191</v>
      </c>
      <c r="G48">
        <v>12345</v>
      </c>
      <c r="H48" t="s">
        <v>216</v>
      </c>
      <c r="I48">
        <v>1</v>
      </c>
      <c r="J48" t="s">
        <v>192</v>
      </c>
      <c r="K48">
        <v>1.0000000000000001E-5</v>
      </c>
      <c r="L48" t="s">
        <v>3</v>
      </c>
      <c r="M48">
        <v>0.99999899999999997</v>
      </c>
      <c r="N48" t="s">
        <v>2</v>
      </c>
      <c r="O48">
        <v>1.8239E-3</v>
      </c>
      <c r="P48" t="s">
        <v>17</v>
      </c>
      <c r="Q48">
        <v>52</v>
      </c>
      <c r="R48" t="s">
        <v>0</v>
      </c>
      <c r="S48">
        <v>1201.4000000000001</v>
      </c>
      <c r="T48" t="s">
        <v>152</v>
      </c>
      <c r="U48">
        <v>10</v>
      </c>
      <c r="V48" t="s">
        <v>153</v>
      </c>
      <c r="W48">
        <v>64</v>
      </c>
      <c r="X48" t="s">
        <v>151</v>
      </c>
      <c r="Y48">
        <v>134894</v>
      </c>
      <c r="Z48" t="s">
        <v>1</v>
      </c>
      <c r="AA48" t="s">
        <v>341</v>
      </c>
      <c r="AB48" t="s">
        <v>4</v>
      </c>
      <c r="AC48">
        <v>0.99999899999999997</v>
      </c>
      <c r="AD48" t="s">
        <v>5</v>
      </c>
      <c r="AE48">
        <v>1.8595E-3</v>
      </c>
    </row>
    <row r="49" spans="1:31" x14ac:dyDescent="0.25">
      <c r="A49" t="s">
        <v>32</v>
      </c>
      <c r="B49" t="s">
        <v>189</v>
      </c>
      <c r="C49">
        <v>1200</v>
      </c>
      <c r="D49" t="s">
        <v>190</v>
      </c>
      <c r="E49">
        <v>1000000</v>
      </c>
      <c r="F49" t="s">
        <v>191</v>
      </c>
      <c r="G49">
        <v>12345</v>
      </c>
      <c r="H49" t="s">
        <v>216</v>
      </c>
      <c r="I49">
        <v>1</v>
      </c>
      <c r="J49" t="s">
        <v>192</v>
      </c>
      <c r="K49">
        <v>1.0000000000000001E-5</v>
      </c>
      <c r="L49" t="s">
        <v>3</v>
      </c>
      <c r="M49">
        <v>0.99999939999999998</v>
      </c>
      <c r="N49" t="s">
        <v>2</v>
      </c>
      <c r="O49">
        <v>5.4799999999999997E-5</v>
      </c>
      <c r="P49" t="s">
        <v>17</v>
      </c>
      <c r="Q49">
        <v>23</v>
      </c>
      <c r="R49" t="s">
        <v>0</v>
      </c>
      <c r="S49">
        <v>1201.3</v>
      </c>
      <c r="T49" t="s">
        <v>152</v>
      </c>
      <c r="U49">
        <v>28</v>
      </c>
      <c r="V49" t="s">
        <v>153</v>
      </c>
      <c r="W49">
        <v>100</v>
      </c>
      <c r="X49" t="s">
        <v>151</v>
      </c>
      <c r="Y49">
        <v>98890</v>
      </c>
      <c r="Z49" t="s">
        <v>1</v>
      </c>
      <c r="AA49" t="s">
        <v>342</v>
      </c>
      <c r="AB49" t="s">
        <v>4</v>
      </c>
      <c r="AC49">
        <v>0.99999939999999998</v>
      </c>
      <c r="AD49" t="s">
        <v>5</v>
      </c>
      <c r="AE49" s="8">
        <v>5.49E-5</v>
      </c>
    </row>
    <row r="50" spans="1:31" x14ac:dyDescent="0.25">
      <c r="A50" t="s">
        <v>42</v>
      </c>
      <c r="B50" t="s">
        <v>189</v>
      </c>
      <c r="C50">
        <v>1200</v>
      </c>
      <c r="D50" t="s">
        <v>190</v>
      </c>
      <c r="E50">
        <v>1000000</v>
      </c>
      <c r="F50" t="s">
        <v>191</v>
      </c>
      <c r="G50">
        <v>12345</v>
      </c>
      <c r="H50" t="s">
        <v>216</v>
      </c>
      <c r="I50">
        <v>1</v>
      </c>
      <c r="J50" t="s">
        <v>192</v>
      </c>
      <c r="K50">
        <v>1.0000000000000001E-5</v>
      </c>
      <c r="L50" t="s">
        <v>3</v>
      </c>
      <c r="M50">
        <v>1</v>
      </c>
      <c r="N50" t="s">
        <v>2</v>
      </c>
      <c r="O50">
        <v>0</v>
      </c>
      <c r="P50" t="s">
        <v>17</v>
      </c>
      <c r="Q50">
        <v>8</v>
      </c>
      <c r="R50" t="s">
        <v>0</v>
      </c>
      <c r="S50">
        <v>4.9000000000000004</v>
      </c>
      <c r="T50" t="s">
        <v>152</v>
      </c>
      <c r="U50">
        <v>1</v>
      </c>
      <c r="V50" t="s">
        <v>153</v>
      </c>
      <c r="W50">
        <v>3</v>
      </c>
      <c r="X50" t="s">
        <v>151</v>
      </c>
      <c r="Y50">
        <v>1036</v>
      </c>
      <c r="Z50" t="s">
        <v>1</v>
      </c>
      <c r="AA50" t="s">
        <v>205</v>
      </c>
      <c r="AB50" t="s">
        <v>4</v>
      </c>
      <c r="AC50">
        <v>1</v>
      </c>
      <c r="AD50" t="s">
        <v>5</v>
      </c>
      <c r="AE50">
        <v>0</v>
      </c>
    </row>
    <row r="51" spans="1:31" x14ac:dyDescent="0.25">
      <c r="A51" t="s">
        <v>52</v>
      </c>
      <c r="B51" t="s">
        <v>189</v>
      </c>
      <c r="C51">
        <v>1200</v>
      </c>
      <c r="D51" t="s">
        <v>190</v>
      </c>
      <c r="E51">
        <v>1000000</v>
      </c>
      <c r="F51" t="s">
        <v>191</v>
      </c>
      <c r="G51">
        <v>12345</v>
      </c>
      <c r="H51" t="s">
        <v>216</v>
      </c>
      <c r="I51">
        <v>1</v>
      </c>
      <c r="J51" t="s">
        <v>192</v>
      </c>
      <c r="K51">
        <v>1.0000000000000001E-5</v>
      </c>
      <c r="L51" t="s">
        <v>3</v>
      </c>
      <c r="M51">
        <v>1</v>
      </c>
      <c r="N51" t="s">
        <v>2</v>
      </c>
      <c r="O51">
        <v>0</v>
      </c>
      <c r="P51" t="s">
        <v>17</v>
      </c>
      <c r="Q51">
        <v>18</v>
      </c>
      <c r="R51" t="s">
        <v>0</v>
      </c>
      <c r="S51">
        <v>23.9</v>
      </c>
      <c r="T51" t="s">
        <v>152</v>
      </c>
      <c r="U51">
        <v>1</v>
      </c>
      <c r="V51" t="s">
        <v>153</v>
      </c>
      <c r="W51">
        <v>5</v>
      </c>
      <c r="X51" t="s">
        <v>151</v>
      </c>
      <c r="Y51">
        <v>3750</v>
      </c>
      <c r="Z51" t="s">
        <v>1</v>
      </c>
      <c r="AA51" t="s">
        <v>235</v>
      </c>
      <c r="AB51" t="s">
        <v>4</v>
      </c>
      <c r="AC51">
        <v>1</v>
      </c>
      <c r="AD51" t="s">
        <v>5</v>
      </c>
      <c r="AE51">
        <v>0</v>
      </c>
    </row>
    <row r="52" spans="1:31" x14ac:dyDescent="0.25">
      <c r="A52" t="s">
        <v>62</v>
      </c>
      <c r="B52" t="s">
        <v>189</v>
      </c>
      <c r="C52">
        <v>1200</v>
      </c>
      <c r="D52" t="s">
        <v>190</v>
      </c>
      <c r="E52">
        <v>1000000</v>
      </c>
      <c r="F52" t="s">
        <v>191</v>
      </c>
      <c r="G52">
        <v>12345</v>
      </c>
      <c r="H52" t="s">
        <v>216</v>
      </c>
      <c r="I52">
        <v>1</v>
      </c>
      <c r="J52" t="s">
        <v>192</v>
      </c>
      <c r="K52">
        <v>1.0000000000000001E-5</v>
      </c>
      <c r="L52" t="s">
        <v>3</v>
      </c>
      <c r="M52">
        <v>1</v>
      </c>
      <c r="N52" t="s">
        <v>2</v>
      </c>
      <c r="O52">
        <v>0</v>
      </c>
      <c r="P52" t="s">
        <v>17</v>
      </c>
      <c r="Q52">
        <v>13</v>
      </c>
      <c r="R52" t="s">
        <v>0</v>
      </c>
      <c r="S52">
        <v>16.5</v>
      </c>
      <c r="T52" t="s">
        <v>152</v>
      </c>
      <c r="U52">
        <v>1</v>
      </c>
      <c r="V52" t="s">
        <v>153</v>
      </c>
      <c r="W52">
        <v>5</v>
      </c>
      <c r="X52" t="s">
        <v>151</v>
      </c>
      <c r="Y52">
        <v>3849</v>
      </c>
      <c r="Z52" t="s">
        <v>1</v>
      </c>
      <c r="AA52" t="s">
        <v>237</v>
      </c>
      <c r="AB52" t="s">
        <v>4</v>
      </c>
      <c r="AC52">
        <v>1</v>
      </c>
      <c r="AD52" t="s">
        <v>5</v>
      </c>
      <c r="AE52">
        <v>0</v>
      </c>
    </row>
    <row r="53" spans="1:31" x14ac:dyDescent="0.25">
      <c r="A53" t="s">
        <v>72</v>
      </c>
      <c r="B53" t="s">
        <v>189</v>
      </c>
      <c r="C53">
        <v>1200</v>
      </c>
      <c r="D53" t="s">
        <v>190</v>
      </c>
      <c r="E53">
        <v>1000000</v>
      </c>
      <c r="F53" t="s">
        <v>191</v>
      </c>
      <c r="G53">
        <v>12345</v>
      </c>
      <c r="H53" t="s">
        <v>216</v>
      </c>
      <c r="I53">
        <v>1</v>
      </c>
      <c r="J53" t="s">
        <v>192</v>
      </c>
      <c r="K53">
        <v>1.0000000000000001E-5</v>
      </c>
      <c r="L53" t="s">
        <v>3</v>
      </c>
      <c r="M53">
        <v>1</v>
      </c>
      <c r="N53" t="s">
        <v>2</v>
      </c>
      <c r="O53">
        <v>0</v>
      </c>
      <c r="P53" t="s">
        <v>17</v>
      </c>
      <c r="Q53">
        <v>8</v>
      </c>
      <c r="R53" t="s">
        <v>0</v>
      </c>
      <c r="S53">
        <v>5.9</v>
      </c>
      <c r="T53" t="s">
        <v>152</v>
      </c>
      <c r="U53">
        <v>1</v>
      </c>
      <c r="V53" t="s">
        <v>153</v>
      </c>
      <c r="W53">
        <v>3</v>
      </c>
      <c r="X53" t="s">
        <v>151</v>
      </c>
      <c r="Y53">
        <v>1184</v>
      </c>
      <c r="Z53" t="s">
        <v>1</v>
      </c>
      <c r="AA53" t="s">
        <v>207</v>
      </c>
      <c r="AB53" t="s">
        <v>4</v>
      </c>
      <c r="AC53">
        <v>1</v>
      </c>
      <c r="AD53" t="s">
        <v>5</v>
      </c>
      <c r="AE53">
        <v>0</v>
      </c>
    </row>
    <row r="54" spans="1:31" x14ac:dyDescent="0.25">
      <c r="A54" t="s">
        <v>130</v>
      </c>
      <c r="B54" t="s">
        <v>189</v>
      </c>
      <c r="C54">
        <v>1200</v>
      </c>
      <c r="D54" t="s">
        <v>190</v>
      </c>
      <c r="E54">
        <v>1000000</v>
      </c>
      <c r="F54" t="s">
        <v>191</v>
      </c>
      <c r="G54">
        <v>12345</v>
      </c>
      <c r="H54" t="s">
        <v>216</v>
      </c>
      <c r="I54">
        <v>1</v>
      </c>
      <c r="J54" t="s">
        <v>192</v>
      </c>
      <c r="K54">
        <v>1.0000000000000001E-5</v>
      </c>
      <c r="L54" t="s">
        <v>3</v>
      </c>
      <c r="M54">
        <v>0.9964653</v>
      </c>
      <c r="N54" t="s">
        <v>2</v>
      </c>
      <c r="O54">
        <v>1.5490107</v>
      </c>
      <c r="P54" t="s">
        <v>17</v>
      </c>
      <c r="Q54">
        <v>67</v>
      </c>
      <c r="R54" t="s">
        <v>0</v>
      </c>
      <c r="S54">
        <v>1201.5</v>
      </c>
      <c r="T54" t="s">
        <v>152</v>
      </c>
      <c r="U54">
        <v>1</v>
      </c>
      <c r="V54" t="s">
        <v>153</v>
      </c>
      <c r="W54">
        <v>29</v>
      </c>
      <c r="X54" t="s">
        <v>151</v>
      </c>
      <c r="Y54">
        <v>84527</v>
      </c>
      <c r="Z54" t="s">
        <v>1</v>
      </c>
      <c r="AA54" t="s">
        <v>343</v>
      </c>
      <c r="AB54" t="s">
        <v>4</v>
      </c>
      <c r="AC54">
        <v>0.99644710000000003</v>
      </c>
      <c r="AD54" t="s">
        <v>5</v>
      </c>
      <c r="AE54">
        <v>1.5427415</v>
      </c>
    </row>
    <row r="55" spans="1:31" x14ac:dyDescent="0.25">
      <c r="A55" t="s">
        <v>45</v>
      </c>
      <c r="B55" t="s">
        <v>189</v>
      </c>
      <c r="C55">
        <v>1200</v>
      </c>
      <c r="D55" t="s">
        <v>190</v>
      </c>
      <c r="E55">
        <v>1000000</v>
      </c>
      <c r="F55" t="s">
        <v>191</v>
      </c>
      <c r="G55">
        <v>12345</v>
      </c>
      <c r="H55" t="s">
        <v>216</v>
      </c>
      <c r="I55">
        <v>1</v>
      </c>
      <c r="J55" t="s">
        <v>192</v>
      </c>
      <c r="K55">
        <v>1.0000000000000001E-5</v>
      </c>
      <c r="L55" t="s">
        <v>3</v>
      </c>
      <c r="M55">
        <v>1</v>
      </c>
      <c r="N55" t="s">
        <v>2</v>
      </c>
      <c r="O55">
        <v>4.5300000000000003E-5</v>
      </c>
      <c r="P55" t="s">
        <v>17</v>
      </c>
      <c r="Q55">
        <v>20</v>
      </c>
      <c r="R55" t="s">
        <v>0</v>
      </c>
      <c r="S55">
        <v>1201</v>
      </c>
      <c r="T55" t="s">
        <v>152</v>
      </c>
      <c r="U55">
        <v>26</v>
      </c>
      <c r="V55" t="s">
        <v>153</v>
      </c>
      <c r="W55">
        <v>82</v>
      </c>
      <c r="X55" t="s">
        <v>151</v>
      </c>
      <c r="Y55">
        <v>109104</v>
      </c>
      <c r="Z55" t="s">
        <v>1</v>
      </c>
      <c r="AA55" t="s">
        <v>344</v>
      </c>
      <c r="AB55" t="s">
        <v>4</v>
      </c>
      <c r="AC55">
        <v>1</v>
      </c>
      <c r="AD55" t="s">
        <v>5</v>
      </c>
      <c r="AE55" s="8">
        <v>4.4400000000000002E-5</v>
      </c>
    </row>
    <row r="56" spans="1:31" x14ac:dyDescent="0.25">
      <c r="A56" t="s">
        <v>96</v>
      </c>
      <c r="B56" t="s">
        <v>189</v>
      </c>
      <c r="C56">
        <v>1200</v>
      </c>
      <c r="D56" t="s">
        <v>190</v>
      </c>
      <c r="E56">
        <v>1000000</v>
      </c>
      <c r="F56" t="s">
        <v>191</v>
      </c>
      <c r="G56">
        <v>12345</v>
      </c>
      <c r="H56" t="s">
        <v>216</v>
      </c>
      <c r="I56">
        <v>1</v>
      </c>
      <c r="J56" t="s">
        <v>192</v>
      </c>
      <c r="K56">
        <v>1.0000000000000001E-5</v>
      </c>
      <c r="L56" t="s">
        <v>3</v>
      </c>
      <c r="M56">
        <v>1</v>
      </c>
      <c r="N56" t="s">
        <v>2</v>
      </c>
      <c r="O56">
        <v>3.2660000000000002E-4</v>
      </c>
      <c r="P56" t="s">
        <v>17</v>
      </c>
      <c r="Q56">
        <v>36</v>
      </c>
      <c r="R56" t="s">
        <v>0</v>
      </c>
      <c r="S56">
        <v>1200.7</v>
      </c>
      <c r="T56" t="s">
        <v>152</v>
      </c>
      <c r="U56">
        <v>5</v>
      </c>
      <c r="V56" t="s">
        <v>153</v>
      </c>
      <c r="W56">
        <v>52</v>
      </c>
      <c r="X56" t="s">
        <v>151</v>
      </c>
      <c r="Y56">
        <v>134284</v>
      </c>
      <c r="Z56" t="s">
        <v>1</v>
      </c>
      <c r="AA56" t="e" cm="1">
        <f t="array" aca="1" ref="AA56" ca="1">-0.0000340862086+(-71.7925055118485*pow(((pow(V2,2)*pow(V3,2))+((((0.015625*v0)*V1)*V2)*V3)),0.5))+((72.7925403708301*V2)*V3)+((0.4811950468319*v0)*V1)</f>
        <v>#NAME?</v>
      </c>
      <c r="AB56" t="s">
        <v>4</v>
      </c>
      <c r="AC56">
        <v>1</v>
      </c>
      <c r="AD56" t="s">
        <v>5</v>
      </c>
      <c r="AE56">
        <v>4.349E-4</v>
      </c>
    </row>
    <row r="57" spans="1:31" x14ac:dyDescent="0.25">
      <c r="A57" t="s">
        <v>106</v>
      </c>
      <c r="B57" t="s">
        <v>189</v>
      </c>
      <c r="C57">
        <v>1200</v>
      </c>
      <c r="D57" t="s">
        <v>190</v>
      </c>
      <c r="E57">
        <v>1000000</v>
      </c>
      <c r="F57" t="s">
        <v>191</v>
      </c>
      <c r="G57">
        <v>12345</v>
      </c>
      <c r="H57" t="s">
        <v>216</v>
      </c>
      <c r="I57">
        <v>1</v>
      </c>
      <c r="J57" t="s">
        <v>192</v>
      </c>
      <c r="K57">
        <v>1.0000000000000001E-5</v>
      </c>
      <c r="L57" t="s">
        <v>3</v>
      </c>
      <c r="M57">
        <v>1</v>
      </c>
      <c r="N57" t="s">
        <v>2</v>
      </c>
      <c r="O57">
        <v>0</v>
      </c>
      <c r="P57" t="s">
        <v>17</v>
      </c>
      <c r="Q57">
        <v>24</v>
      </c>
      <c r="R57" t="s">
        <v>0</v>
      </c>
      <c r="S57">
        <v>71.400000000000006</v>
      </c>
      <c r="T57" t="s">
        <v>152</v>
      </c>
      <c r="U57">
        <v>1</v>
      </c>
      <c r="V57" t="s">
        <v>153</v>
      </c>
      <c r="W57">
        <v>8</v>
      </c>
      <c r="X57" t="s">
        <v>151</v>
      </c>
      <c r="Y57">
        <v>9635</v>
      </c>
      <c r="Z57" t="s">
        <v>1</v>
      </c>
      <c r="AA57" t="s">
        <v>184</v>
      </c>
      <c r="AB57" t="s">
        <v>4</v>
      </c>
      <c r="AC57">
        <v>1</v>
      </c>
      <c r="AD57" t="s">
        <v>5</v>
      </c>
      <c r="AE57">
        <v>0</v>
      </c>
    </row>
    <row r="58" spans="1:31" x14ac:dyDescent="0.25">
      <c r="A58" t="s">
        <v>116</v>
      </c>
      <c r="B58" t="s">
        <v>189</v>
      </c>
      <c r="C58">
        <v>1200</v>
      </c>
      <c r="D58" t="s">
        <v>190</v>
      </c>
      <c r="E58">
        <v>1000000</v>
      </c>
      <c r="F58" t="s">
        <v>191</v>
      </c>
      <c r="G58">
        <v>12345</v>
      </c>
      <c r="H58" t="s">
        <v>216</v>
      </c>
      <c r="I58">
        <v>1</v>
      </c>
      <c r="J58" t="s">
        <v>192</v>
      </c>
      <c r="K58">
        <v>1.0000000000000001E-5</v>
      </c>
      <c r="L58" t="s">
        <v>3</v>
      </c>
      <c r="M58">
        <v>1</v>
      </c>
      <c r="N58" t="s">
        <v>2</v>
      </c>
      <c r="O58">
        <v>0</v>
      </c>
      <c r="P58" t="s">
        <v>17</v>
      </c>
      <c r="Q58">
        <v>15</v>
      </c>
      <c r="R58" t="s">
        <v>0</v>
      </c>
      <c r="S58">
        <v>39.5</v>
      </c>
      <c r="T58" t="s">
        <v>152</v>
      </c>
      <c r="U58">
        <v>1</v>
      </c>
      <c r="V58" t="s">
        <v>153</v>
      </c>
      <c r="W58">
        <v>7</v>
      </c>
      <c r="X58" t="s">
        <v>151</v>
      </c>
      <c r="Y58">
        <v>6143</v>
      </c>
      <c r="Z58" t="s">
        <v>1</v>
      </c>
      <c r="AA58" t="s">
        <v>170</v>
      </c>
      <c r="AB58" t="s">
        <v>4</v>
      </c>
      <c r="AC58">
        <v>1</v>
      </c>
      <c r="AD58" t="s">
        <v>5</v>
      </c>
      <c r="AE58">
        <v>0</v>
      </c>
    </row>
    <row r="59" spans="1:31" x14ac:dyDescent="0.25">
      <c r="A59" t="s">
        <v>126</v>
      </c>
      <c r="B59" t="s">
        <v>189</v>
      </c>
      <c r="C59">
        <v>1200</v>
      </c>
      <c r="D59" t="s">
        <v>190</v>
      </c>
      <c r="E59">
        <v>1000000</v>
      </c>
      <c r="F59" t="s">
        <v>191</v>
      </c>
      <c r="G59">
        <v>12345</v>
      </c>
      <c r="H59" t="s">
        <v>216</v>
      </c>
      <c r="I59">
        <v>1</v>
      </c>
      <c r="J59" t="s">
        <v>192</v>
      </c>
      <c r="K59">
        <v>1.0000000000000001E-5</v>
      </c>
      <c r="L59" t="s">
        <v>3</v>
      </c>
      <c r="M59">
        <v>1</v>
      </c>
      <c r="N59" t="s">
        <v>2</v>
      </c>
      <c r="O59">
        <v>0</v>
      </c>
      <c r="P59" t="s">
        <v>17</v>
      </c>
      <c r="Q59">
        <v>24</v>
      </c>
      <c r="R59" t="s">
        <v>0</v>
      </c>
      <c r="S59">
        <v>74.8</v>
      </c>
      <c r="T59" t="s">
        <v>152</v>
      </c>
      <c r="U59">
        <v>1</v>
      </c>
      <c r="V59" t="s">
        <v>153</v>
      </c>
      <c r="W59">
        <v>8</v>
      </c>
      <c r="X59" t="s">
        <v>151</v>
      </c>
      <c r="Y59">
        <v>10474</v>
      </c>
      <c r="Z59" t="s">
        <v>1</v>
      </c>
      <c r="AA59" t="s">
        <v>258</v>
      </c>
      <c r="AB59" t="s">
        <v>4</v>
      </c>
      <c r="AC59">
        <v>1</v>
      </c>
      <c r="AD59" t="s">
        <v>5</v>
      </c>
      <c r="AE59">
        <v>0</v>
      </c>
    </row>
    <row r="60" spans="1:31" x14ac:dyDescent="0.25">
      <c r="A60" t="s">
        <v>82</v>
      </c>
      <c r="B60" t="s">
        <v>189</v>
      </c>
      <c r="C60">
        <v>1200</v>
      </c>
      <c r="D60" t="s">
        <v>190</v>
      </c>
      <c r="E60">
        <v>1000000</v>
      </c>
      <c r="F60" t="s">
        <v>191</v>
      </c>
      <c r="G60">
        <v>12345</v>
      </c>
      <c r="H60" t="s">
        <v>216</v>
      </c>
      <c r="I60">
        <v>1</v>
      </c>
      <c r="J60" t="s">
        <v>192</v>
      </c>
      <c r="K60">
        <v>1.0000000000000001E-5</v>
      </c>
      <c r="L60" t="s">
        <v>3</v>
      </c>
      <c r="M60">
        <v>1</v>
      </c>
      <c r="N60" t="s">
        <v>2</v>
      </c>
      <c r="O60">
        <v>1.2439E-3</v>
      </c>
      <c r="P60" t="s">
        <v>17</v>
      </c>
      <c r="Q60">
        <v>42</v>
      </c>
      <c r="R60" t="s">
        <v>0</v>
      </c>
      <c r="S60">
        <v>1201.5</v>
      </c>
      <c r="T60" t="s">
        <v>152</v>
      </c>
      <c r="U60">
        <v>3</v>
      </c>
      <c r="V60" t="s">
        <v>153</v>
      </c>
      <c r="W60">
        <v>45</v>
      </c>
      <c r="X60" t="s">
        <v>151</v>
      </c>
      <c r="Y60">
        <v>113527</v>
      </c>
      <c r="Z60" t="s">
        <v>1</v>
      </c>
      <c r="AA60" t="e" cm="1">
        <f t="array" aca="1" ref="AA60" ca="1">-0.0002695590633+((0.9996316028851*v0)*pow(V2,2))+((0.4499343910826*v0)*pow(V1,2))+(((0.1559015025989*v0)*pow(V1,3))*pow((V2+(-1*V1)),-1))+(((0.0071657115818*v0)*V1)*V2)</f>
        <v>#NAME?</v>
      </c>
      <c r="AB60" t="s">
        <v>4</v>
      </c>
      <c r="AC60">
        <v>1</v>
      </c>
      <c r="AD60" t="s">
        <v>5</v>
      </c>
      <c r="AE60">
        <v>1.1842999999999999E-3</v>
      </c>
    </row>
    <row r="61" spans="1:31" x14ac:dyDescent="0.25">
      <c r="A61" t="s">
        <v>140</v>
      </c>
      <c r="B61" t="s">
        <v>189</v>
      </c>
      <c r="C61">
        <v>1200</v>
      </c>
      <c r="D61" t="s">
        <v>190</v>
      </c>
      <c r="E61">
        <v>1000000</v>
      </c>
      <c r="F61" t="s">
        <v>191</v>
      </c>
      <c r="G61">
        <v>12345</v>
      </c>
      <c r="H61" t="s">
        <v>216</v>
      </c>
      <c r="I61">
        <v>1</v>
      </c>
      <c r="J61" t="s">
        <v>192</v>
      </c>
      <c r="K61">
        <v>1.0000000000000001E-5</v>
      </c>
      <c r="L61" t="s">
        <v>3</v>
      </c>
      <c r="M61">
        <v>0.99780000000000002</v>
      </c>
      <c r="N61" t="s">
        <v>2</v>
      </c>
      <c r="O61">
        <v>1.3429021000000001</v>
      </c>
      <c r="P61" t="s">
        <v>17</v>
      </c>
      <c r="Q61">
        <v>152</v>
      </c>
      <c r="R61" t="s">
        <v>0</v>
      </c>
      <c r="S61">
        <v>1200.9000000000001</v>
      </c>
      <c r="T61" t="s">
        <v>152</v>
      </c>
      <c r="U61">
        <v>1</v>
      </c>
      <c r="V61" t="s">
        <v>153</v>
      </c>
      <c r="W61">
        <v>24</v>
      </c>
      <c r="X61" t="s">
        <v>151</v>
      </c>
      <c r="Y61">
        <v>77032</v>
      </c>
      <c r="Z61" t="s">
        <v>1</v>
      </c>
      <c r="AA61" t="e" cm="1">
        <f t="array" aca="1" ref="AA61" ca="1">-1.9557589773518+(0.2713950697126*V5)+(1.4343448934531*v0)+((0.1655603148964*V3)*pow(V4,2))+((0.865060782077*V5)*pow(V3,1))+((0.1720661505093*V4)*pow(V3,2))+((0.9156273805986*v0)*pow(V1,2))+((-0.3343471206205*V2)*V4)+((-0.0564743134614*V2)*pow(V3,2))+(((0.2860398226348*V1)*V3)*V4)+(((0.0114380122053*v0)*V5)*pow((V3+(-1*V1)),2))+(((0.02487341143*V1)*V4)*pow((V3+((-1*V1)*pow(V4,-1))),2))+(((0.02487341143*V4)*V5)*pow((V3+((-1*V1)*pow(V4,-1))),2))+(((0.0240013499563*v0)*V2)*pow((V3+(-1*V1)),2))+(((-0.272840336178*v0)*V3)*V4)+((((-0.0124051377712*V3)*V4)*V5)*pow((V3+(-1*V1)),2))</f>
        <v>#VALUE!</v>
      </c>
      <c r="AB61" t="s">
        <v>4</v>
      </c>
      <c r="AC61">
        <v>0.99770760000000003</v>
      </c>
      <c r="AD61" t="s">
        <v>5</v>
      </c>
      <c r="AE61">
        <v>1.3557650000000001</v>
      </c>
    </row>
    <row r="62" spans="1:31" x14ac:dyDescent="0.25">
      <c r="A62" t="s">
        <v>55</v>
      </c>
      <c r="B62" t="s">
        <v>189</v>
      </c>
      <c r="C62">
        <v>1200</v>
      </c>
      <c r="D62" t="s">
        <v>190</v>
      </c>
      <c r="E62">
        <v>1000000</v>
      </c>
      <c r="F62" t="s">
        <v>191</v>
      </c>
      <c r="G62">
        <v>12345</v>
      </c>
      <c r="H62" t="s">
        <v>216</v>
      </c>
      <c r="I62">
        <v>1</v>
      </c>
      <c r="J62" t="s">
        <v>192</v>
      </c>
      <c r="K62">
        <v>1.0000000000000001E-5</v>
      </c>
      <c r="L62" t="s">
        <v>3</v>
      </c>
      <c r="M62">
        <v>0.99997970000000003</v>
      </c>
      <c r="N62" t="s">
        <v>2</v>
      </c>
      <c r="O62">
        <v>9.5052999999999995E-3</v>
      </c>
      <c r="P62" t="s">
        <v>17</v>
      </c>
      <c r="Q62">
        <v>91</v>
      </c>
      <c r="R62" t="s">
        <v>0</v>
      </c>
      <c r="S62">
        <v>1200.9000000000001</v>
      </c>
      <c r="T62" t="s">
        <v>152</v>
      </c>
      <c r="U62">
        <v>1</v>
      </c>
      <c r="V62" t="s">
        <v>153</v>
      </c>
      <c r="W62">
        <v>35</v>
      </c>
      <c r="X62" t="s">
        <v>151</v>
      </c>
      <c r="Y62">
        <v>96601</v>
      </c>
      <c r="Z62" t="s">
        <v>1</v>
      </c>
      <c r="AA62" t="e" cm="1">
        <f t="array" aca="1" ref="AA62" ca="1">-54.6859008251822+(0.0059643334855*v0)+(53.9619069472196*COS((0.4625431386865*pow((((V2+(-0.7161972439135*V1))+(-0.0063325739776*pow(V1,3.7699111843078)))+((0.0063325739776*pow(v0,2))*pow(V1,3.1415926535898))),-0.9))))+(3.8131087996312*pow((V2+(-1*V1)),-1))+(0.0479530119601*V2)+(-0.0430492991523*pow(v0,-1))+((0.0169028481593*pow(V1,-1))*SIN(V2))+((0.9810249625207*v0)*V1)+((-0.0019737093808*V2)*pow(V1,2))+((((0.0459259352023*v0)*V1)*pow(V2,-1))*EXP(V1))</f>
        <v>#NAME?</v>
      </c>
      <c r="AB62" t="s">
        <v>4</v>
      </c>
      <c r="AC62">
        <v>0.99997919999999996</v>
      </c>
      <c r="AD62" t="s">
        <v>5</v>
      </c>
      <c r="AE62">
        <v>9.6535000000000006E-3</v>
      </c>
    </row>
    <row r="63" spans="1:31" x14ac:dyDescent="0.25">
      <c r="A63" t="s">
        <v>18</v>
      </c>
      <c r="B63" t="s">
        <v>189</v>
      </c>
      <c r="C63">
        <v>1200</v>
      </c>
      <c r="D63" t="s">
        <v>190</v>
      </c>
      <c r="E63">
        <v>1000000</v>
      </c>
      <c r="F63" t="s">
        <v>191</v>
      </c>
      <c r="G63">
        <v>12345</v>
      </c>
      <c r="H63" t="s">
        <v>216</v>
      </c>
      <c r="I63">
        <v>1</v>
      </c>
      <c r="J63" t="s">
        <v>192</v>
      </c>
      <c r="K63">
        <v>1.0000000000000001E-5</v>
      </c>
      <c r="L63" t="s">
        <v>3</v>
      </c>
      <c r="M63">
        <v>1</v>
      </c>
      <c r="N63" t="s">
        <v>2</v>
      </c>
      <c r="O63">
        <v>0</v>
      </c>
      <c r="P63" t="s">
        <v>17</v>
      </c>
      <c r="Q63">
        <v>4</v>
      </c>
      <c r="R63" t="s">
        <v>0</v>
      </c>
      <c r="S63">
        <v>0.3</v>
      </c>
      <c r="T63" t="s">
        <v>152</v>
      </c>
      <c r="U63">
        <v>1</v>
      </c>
      <c r="V63" t="s">
        <v>153</v>
      </c>
      <c r="W63">
        <v>2</v>
      </c>
      <c r="X63" t="s">
        <v>151</v>
      </c>
      <c r="Y63">
        <v>234</v>
      </c>
      <c r="Z63" t="s">
        <v>1</v>
      </c>
      <c r="AA63" t="s">
        <v>154</v>
      </c>
      <c r="AB63" t="s">
        <v>4</v>
      </c>
      <c r="AC63">
        <v>1</v>
      </c>
      <c r="AD63" t="s">
        <v>5</v>
      </c>
      <c r="AE63">
        <v>0</v>
      </c>
    </row>
    <row r="64" spans="1:31" x14ac:dyDescent="0.25">
      <c r="A64" t="s">
        <v>136</v>
      </c>
      <c r="B64" t="s">
        <v>189</v>
      </c>
      <c r="C64">
        <v>1200</v>
      </c>
      <c r="D64" t="s">
        <v>190</v>
      </c>
      <c r="E64">
        <v>1000000</v>
      </c>
      <c r="F64" t="s">
        <v>191</v>
      </c>
      <c r="G64">
        <v>12345</v>
      </c>
      <c r="H64" t="s">
        <v>216</v>
      </c>
      <c r="I64">
        <v>1</v>
      </c>
      <c r="J64" t="s">
        <v>192</v>
      </c>
      <c r="K64">
        <v>1.0000000000000001E-5</v>
      </c>
      <c r="L64" t="s">
        <v>3</v>
      </c>
      <c r="M64">
        <v>0.99983840000000002</v>
      </c>
      <c r="N64" t="s">
        <v>2</v>
      </c>
      <c r="O64">
        <v>88.353629999999995</v>
      </c>
      <c r="P64" t="s">
        <v>17</v>
      </c>
      <c r="Q64">
        <v>128</v>
      </c>
      <c r="R64" t="s">
        <v>0</v>
      </c>
      <c r="S64">
        <v>1201</v>
      </c>
      <c r="T64" t="s">
        <v>152</v>
      </c>
      <c r="U64">
        <v>1</v>
      </c>
      <c r="V64" t="s">
        <v>153</v>
      </c>
      <c r="W64">
        <v>28</v>
      </c>
      <c r="X64" t="s">
        <v>151</v>
      </c>
      <c r="Y64">
        <v>109067</v>
      </c>
      <c r="Z64" t="s">
        <v>1</v>
      </c>
      <c r="AA64" t="s">
        <v>345</v>
      </c>
      <c r="AB64" t="s">
        <v>4</v>
      </c>
      <c r="AC64">
        <v>0.99982380000000004</v>
      </c>
      <c r="AD64" t="s">
        <v>5</v>
      </c>
      <c r="AE64">
        <v>85.284878500000005</v>
      </c>
    </row>
    <row r="65" spans="1:31" x14ac:dyDescent="0.25">
      <c r="A65" t="s">
        <v>92</v>
      </c>
      <c r="B65" t="s">
        <v>189</v>
      </c>
      <c r="C65">
        <v>1200</v>
      </c>
      <c r="D65" t="s">
        <v>190</v>
      </c>
      <c r="E65">
        <v>1000000</v>
      </c>
      <c r="F65" t="s">
        <v>191</v>
      </c>
      <c r="G65">
        <v>12345</v>
      </c>
      <c r="H65" t="s">
        <v>216</v>
      </c>
      <c r="I65">
        <v>1</v>
      </c>
      <c r="J65" t="s">
        <v>192</v>
      </c>
      <c r="K65">
        <v>1.0000000000000001E-5</v>
      </c>
      <c r="L65" t="s">
        <v>3</v>
      </c>
      <c r="M65">
        <v>0.99999890000000002</v>
      </c>
      <c r="N65" t="s">
        <v>2</v>
      </c>
      <c r="O65">
        <v>1.2696000000000001E-3</v>
      </c>
      <c r="P65" t="s">
        <v>17</v>
      </c>
      <c r="Q65">
        <v>88</v>
      </c>
      <c r="R65" t="s">
        <v>0</v>
      </c>
      <c r="S65">
        <v>1200.4000000000001</v>
      </c>
      <c r="T65" t="s">
        <v>152</v>
      </c>
      <c r="U65">
        <v>2</v>
      </c>
      <c r="V65" t="s">
        <v>153</v>
      </c>
      <c r="W65">
        <v>30</v>
      </c>
      <c r="X65" t="s">
        <v>151</v>
      </c>
      <c r="Y65">
        <v>88518</v>
      </c>
      <c r="Z65" t="s">
        <v>1</v>
      </c>
      <c r="AA65" t="s">
        <v>331</v>
      </c>
      <c r="AB65" t="s">
        <v>4</v>
      </c>
      <c r="AC65">
        <v>0.99999890000000002</v>
      </c>
      <c r="AD65" t="s">
        <v>5</v>
      </c>
      <c r="AE65">
        <v>1.2572E-3</v>
      </c>
    </row>
    <row r="66" spans="1:31" x14ac:dyDescent="0.25">
      <c r="A66" t="s">
        <v>102</v>
      </c>
      <c r="B66" t="s">
        <v>189</v>
      </c>
      <c r="C66">
        <v>1200</v>
      </c>
      <c r="D66" t="s">
        <v>190</v>
      </c>
      <c r="E66">
        <v>1000000</v>
      </c>
      <c r="F66" t="s">
        <v>191</v>
      </c>
      <c r="G66">
        <v>12345</v>
      </c>
      <c r="H66" t="s">
        <v>216</v>
      </c>
      <c r="I66">
        <v>1</v>
      </c>
      <c r="J66" t="s">
        <v>192</v>
      </c>
      <c r="K66">
        <v>1.0000000000000001E-5</v>
      </c>
      <c r="L66" t="s">
        <v>3</v>
      </c>
      <c r="M66">
        <v>1</v>
      </c>
      <c r="N66" t="s">
        <v>2</v>
      </c>
      <c r="O66">
        <v>0</v>
      </c>
      <c r="P66" t="s">
        <v>17</v>
      </c>
      <c r="Q66">
        <v>12</v>
      </c>
      <c r="R66" t="s">
        <v>0</v>
      </c>
      <c r="S66">
        <v>15.1</v>
      </c>
      <c r="T66" t="s">
        <v>152</v>
      </c>
      <c r="U66">
        <v>1</v>
      </c>
      <c r="V66" t="s">
        <v>153</v>
      </c>
      <c r="W66">
        <v>4</v>
      </c>
      <c r="X66" t="s">
        <v>151</v>
      </c>
      <c r="Y66">
        <v>2574</v>
      </c>
      <c r="Z66" t="s">
        <v>1</v>
      </c>
      <c r="AA66" t="s">
        <v>177</v>
      </c>
      <c r="AB66" t="s">
        <v>4</v>
      </c>
      <c r="AC66">
        <v>1</v>
      </c>
      <c r="AD66" t="s">
        <v>5</v>
      </c>
      <c r="AE66">
        <v>0</v>
      </c>
    </row>
    <row r="67" spans="1:31" x14ac:dyDescent="0.25">
      <c r="A67" t="s">
        <v>150</v>
      </c>
      <c r="B67" t="s">
        <v>189</v>
      </c>
      <c r="C67">
        <v>1200</v>
      </c>
      <c r="D67" t="s">
        <v>190</v>
      </c>
      <c r="E67">
        <v>1000000</v>
      </c>
      <c r="F67" t="s">
        <v>191</v>
      </c>
      <c r="G67">
        <v>12345</v>
      </c>
      <c r="H67" t="s">
        <v>216</v>
      </c>
      <c r="I67">
        <v>1</v>
      </c>
      <c r="J67" t="s">
        <v>192</v>
      </c>
      <c r="K67">
        <v>1.0000000000000001E-5</v>
      </c>
      <c r="L67" t="s">
        <v>3</v>
      </c>
      <c r="M67">
        <v>0.99423470000000003</v>
      </c>
      <c r="N67" t="s">
        <v>2</v>
      </c>
      <c r="O67">
        <v>9.3161000000000008E-3</v>
      </c>
      <c r="P67" t="s">
        <v>17</v>
      </c>
      <c r="Q67">
        <v>118</v>
      </c>
      <c r="R67" t="s">
        <v>0</v>
      </c>
      <c r="S67">
        <v>1200.4000000000001</v>
      </c>
      <c r="T67" t="s">
        <v>152</v>
      </c>
      <c r="U67">
        <v>1</v>
      </c>
      <c r="V67" t="s">
        <v>153</v>
      </c>
      <c r="W67">
        <v>20</v>
      </c>
      <c r="X67" t="s">
        <v>151</v>
      </c>
      <c r="Y67">
        <v>92535</v>
      </c>
      <c r="Z67" t="s">
        <v>1</v>
      </c>
      <c r="AA67" t="e" cm="1">
        <f t="array" aca="1" ref="AA67" ca="1">-0.2490993757851+(0.1079463998012*pow(V8,-1))+(0.0512204667061*V7)+(((-0.0472046386201*V4)*V6)*pow((V7+(-1*V8)),-1))+(((((-0.531607284724*V4)*V6)*pow(V3,-1))*pow(V5,-1))*pow(V7,0.5))+((((((3.6251017792569*V4)*V6)*pow(V3,-1))*pow(V5,-1))*pow(V7,-1))*pow(V8,0.5))+(((((((1.4016160844922*v0)*V1)*V2)*pow(V3,-1))*pow(V5,-1))*pow(V7,-1))*pow(V8,0.5))+(((((((((0.6642182622514*v0)*V1)*V2)*V4)*V6)*pow(V3,-1))*pow(V5,-1))*pow(V7,-1))*pow(V8,0.5))</f>
        <v>#NAME?</v>
      </c>
      <c r="AB67" t="s">
        <v>4</v>
      </c>
      <c r="AC67">
        <v>0.99410750000000003</v>
      </c>
      <c r="AD67" t="s">
        <v>5</v>
      </c>
      <c r="AE67">
        <v>9.4953999999999993E-3</v>
      </c>
    </row>
    <row r="68" spans="1:31" x14ac:dyDescent="0.25">
      <c r="A68" t="s">
        <v>65</v>
      </c>
      <c r="B68" t="s">
        <v>189</v>
      </c>
      <c r="C68">
        <v>1200</v>
      </c>
      <c r="D68" t="s">
        <v>190</v>
      </c>
      <c r="E68">
        <v>1000000</v>
      </c>
      <c r="F68" t="s">
        <v>191</v>
      </c>
      <c r="G68">
        <v>12345</v>
      </c>
      <c r="H68" t="s">
        <v>216</v>
      </c>
      <c r="I68">
        <v>1</v>
      </c>
      <c r="J68" t="s">
        <v>192</v>
      </c>
      <c r="K68">
        <v>1.0000000000000001E-5</v>
      </c>
      <c r="L68" t="s">
        <v>3</v>
      </c>
      <c r="M68">
        <v>0.99466540000000003</v>
      </c>
      <c r="N68" t="s">
        <v>2</v>
      </c>
      <c r="O68">
        <v>4.3909999999999999E-3</v>
      </c>
      <c r="P68" t="s">
        <v>17</v>
      </c>
      <c r="Q68">
        <v>119</v>
      </c>
      <c r="R68" t="s">
        <v>0</v>
      </c>
      <c r="S68">
        <v>1200.5</v>
      </c>
      <c r="T68" t="s">
        <v>152</v>
      </c>
      <c r="U68">
        <v>2</v>
      </c>
      <c r="V68" t="s">
        <v>153</v>
      </c>
      <c r="W68">
        <v>41</v>
      </c>
      <c r="X68" t="s">
        <v>151</v>
      </c>
      <c r="Y68">
        <v>113908</v>
      </c>
      <c r="Z68" t="s">
        <v>1</v>
      </c>
      <c r="AA68" t="s">
        <v>346</v>
      </c>
      <c r="AB68" t="s">
        <v>4</v>
      </c>
      <c r="AC68">
        <v>0.99467159999999999</v>
      </c>
      <c r="AD68" t="s">
        <v>5</v>
      </c>
      <c r="AE68">
        <v>4.3832000000000003E-3</v>
      </c>
    </row>
    <row r="69" spans="1:31" x14ac:dyDescent="0.25">
      <c r="A69" t="s">
        <v>75</v>
      </c>
      <c r="B69" t="s">
        <v>189</v>
      </c>
      <c r="C69">
        <v>1200</v>
      </c>
      <c r="D69" t="s">
        <v>190</v>
      </c>
      <c r="E69">
        <v>1000000</v>
      </c>
      <c r="F69" t="s">
        <v>191</v>
      </c>
      <c r="G69">
        <v>12345</v>
      </c>
      <c r="H69" t="s">
        <v>216</v>
      </c>
      <c r="I69">
        <v>1</v>
      </c>
      <c r="J69" t="s">
        <v>192</v>
      </c>
      <c r="K69">
        <v>1.0000000000000001E-5</v>
      </c>
      <c r="L69" t="s">
        <v>3</v>
      </c>
      <c r="M69">
        <v>1</v>
      </c>
      <c r="N69" t="s">
        <v>2</v>
      </c>
      <c r="O69">
        <v>0</v>
      </c>
      <c r="P69" t="s">
        <v>17</v>
      </c>
      <c r="Q69">
        <v>14</v>
      </c>
      <c r="R69" t="s">
        <v>0</v>
      </c>
      <c r="S69">
        <v>9.1</v>
      </c>
      <c r="T69" t="s">
        <v>152</v>
      </c>
      <c r="U69">
        <v>1</v>
      </c>
      <c r="V69" t="s">
        <v>153</v>
      </c>
      <c r="W69">
        <v>4</v>
      </c>
      <c r="X69" t="s">
        <v>151</v>
      </c>
      <c r="Y69">
        <v>1605</v>
      </c>
      <c r="Z69" t="s">
        <v>1</v>
      </c>
      <c r="AA69" t="s">
        <v>164</v>
      </c>
      <c r="AB69" t="s">
        <v>4</v>
      </c>
      <c r="AC69">
        <v>1</v>
      </c>
      <c r="AD69" t="s">
        <v>5</v>
      </c>
      <c r="AE69">
        <v>0</v>
      </c>
    </row>
    <row r="70" spans="1:31" x14ac:dyDescent="0.25">
      <c r="A70" t="s">
        <v>28</v>
      </c>
      <c r="B70" t="s">
        <v>189</v>
      </c>
      <c r="C70">
        <v>1200</v>
      </c>
      <c r="D70" t="s">
        <v>190</v>
      </c>
      <c r="E70">
        <v>1000000</v>
      </c>
      <c r="F70" t="s">
        <v>191</v>
      </c>
      <c r="G70">
        <v>12345</v>
      </c>
      <c r="H70" t="s">
        <v>216</v>
      </c>
      <c r="I70">
        <v>1</v>
      </c>
      <c r="J70" t="s">
        <v>192</v>
      </c>
      <c r="K70">
        <v>1.0000000000000001E-5</v>
      </c>
      <c r="L70" t="s">
        <v>3</v>
      </c>
      <c r="M70">
        <v>0.99971169999999998</v>
      </c>
      <c r="N70" t="s">
        <v>2</v>
      </c>
      <c r="O70">
        <v>2.6048700000000001E-2</v>
      </c>
      <c r="P70" t="s">
        <v>17</v>
      </c>
      <c r="Q70">
        <v>71</v>
      </c>
      <c r="R70" t="s">
        <v>0</v>
      </c>
      <c r="S70">
        <v>1200.7</v>
      </c>
      <c r="T70" t="s">
        <v>152</v>
      </c>
      <c r="U70">
        <v>3</v>
      </c>
      <c r="V70" t="s">
        <v>153</v>
      </c>
      <c r="W70">
        <v>80</v>
      </c>
      <c r="X70" t="s">
        <v>151</v>
      </c>
      <c r="Y70">
        <v>248393</v>
      </c>
      <c r="Z70" t="s">
        <v>1</v>
      </c>
      <c r="AA70" t="s">
        <v>347</v>
      </c>
      <c r="AB70" t="s">
        <v>4</v>
      </c>
      <c r="AC70">
        <v>0.99902990000000003</v>
      </c>
      <c r="AD70" t="s">
        <v>5</v>
      </c>
      <c r="AE70">
        <v>5.1590299999999999E-2</v>
      </c>
    </row>
    <row r="71" spans="1:31" x14ac:dyDescent="0.25">
      <c r="A71" t="s">
        <v>38</v>
      </c>
      <c r="B71" t="s">
        <v>189</v>
      </c>
      <c r="C71">
        <v>1200</v>
      </c>
      <c r="D71" t="s">
        <v>190</v>
      </c>
      <c r="E71">
        <v>1000000</v>
      </c>
      <c r="F71" t="s">
        <v>191</v>
      </c>
      <c r="G71">
        <v>12345</v>
      </c>
      <c r="H71" t="s">
        <v>216</v>
      </c>
      <c r="I71">
        <v>1</v>
      </c>
      <c r="J71" t="s">
        <v>192</v>
      </c>
      <c r="K71">
        <v>1.0000000000000001E-5</v>
      </c>
      <c r="L71" t="s">
        <v>3</v>
      </c>
      <c r="M71">
        <v>1</v>
      </c>
      <c r="N71" t="s">
        <v>2</v>
      </c>
      <c r="O71">
        <v>0</v>
      </c>
      <c r="P71" t="s">
        <v>17</v>
      </c>
      <c r="Q71">
        <v>8</v>
      </c>
      <c r="R71" t="s">
        <v>0</v>
      </c>
      <c r="S71">
        <v>3.2</v>
      </c>
      <c r="T71" t="s">
        <v>152</v>
      </c>
      <c r="U71">
        <v>1</v>
      </c>
      <c r="V71" t="s">
        <v>153</v>
      </c>
      <c r="W71">
        <v>2</v>
      </c>
      <c r="X71" t="s">
        <v>151</v>
      </c>
      <c r="Y71">
        <v>730</v>
      </c>
      <c r="Z71" t="s">
        <v>1</v>
      </c>
      <c r="AA71" t="s">
        <v>155</v>
      </c>
      <c r="AB71" t="s">
        <v>4</v>
      </c>
      <c r="AC71">
        <v>1</v>
      </c>
      <c r="AD71" t="s">
        <v>5</v>
      </c>
      <c r="AE71">
        <v>0</v>
      </c>
    </row>
    <row r="72" spans="1:31" x14ac:dyDescent="0.25">
      <c r="A72" t="s">
        <v>21</v>
      </c>
      <c r="B72" t="s">
        <v>189</v>
      </c>
      <c r="C72">
        <v>1200</v>
      </c>
      <c r="D72" t="s">
        <v>190</v>
      </c>
      <c r="E72">
        <v>1000000</v>
      </c>
      <c r="F72" t="s">
        <v>191</v>
      </c>
      <c r="G72">
        <v>12345</v>
      </c>
      <c r="H72" t="s">
        <v>216</v>
      </c>
      <c r="I72">
        <v>1</v>
      </c>
      <c r="J72" t="s">
        <v>192</v>
      </c>
      <c r="K72">
        <v>1.0000000000000001E-5</v>
      </c>
      <c r="L72" t="s">
        <v>3</v>
      </c>
      <c r="M72">
        <v>-6.0600880999999998</v>
      </c>
      <c r="N72" t="s">
        <v>2</v>
      </c>
      <c r="O72">
        <v>0.58078370000000001</v>
      </c>
      <c r="P72" t="s">
        <v>17</v>
      </c>
      <c r="Q72">
        <v>85</v>
      </c>
      <c r="R72" t="s">
        <v>0</v>
      </c>
      <c r="S72">
        <v>1200.0999999999999</v>
      </c>
      <c r="T72" t="s">
        <v>152</v>
      </c>
      <c r="U72">
        <v>25</v>
      </c>
      <c r="V72" t="s">
        <v>153</v>
      </c>
      <c r="W72">
        <v>110</v>
      </c>
      <c r="X72" t="s">
        <v>151</v>
      </c>
      <c r="Y72">
        <v>306617</v>
      </c>
      <c r="Z72" t="s">
        <v>1</v>
      </c>
      <c r="AA72" t="s">
        <v>348</v>
      </c>
      <c r="AB72" t="s">
        <v>4</v>
      </c>
      <c r="AC72">
        <v>-2.8388616999999998</v>
      </c>
      <c r="AD72" t="s">
        <v>5</v>
      </c>
      <c r="AE72">
        <v>0.47478409999999999</v>
      </c>
    </row>
    <row r="73" spans="1:31" x14ac:dyDescent="0.25">
      <c r="A73" t="s">
        <v>146</v>
      </c>
      <c r="B73" t="s">
        <v>189</v>
      </c>
      <c r="C73">
        <v>1200</v>
      </c>
      <c r="D73" t="s">
        <v>190</v>
      </c>
      <c r="E73">
        <v>1000000</v>
      </c>
      <c r="F73" t="s">
        <v>191</v>
      </c>
      <c r="G73">
        <v>12345</v>
      </c>
      <c r="H73" t="s">
        <v>216</v>
      </c>
      <c r="I73">
        <v>1</v>
      </c>
      <c r="J73" t="s">
        <v>192</v>
      </c>
      <c r="K73">
        <v>1.0000000000000001E-5</v>
      </c>
      <c r="L73" t="s">
        <v>3</v>
      </c>
      <c r="M73">
        <v>0.99769989999999997</v>
      </c>
      <c r="N73" t="s">
        <v>2</v>
      </c>
      <c r="O73">
        <v>2.17509E-2</v>
      </c>
      <c r="P73" t="s">
        <v>17</v>
      </c>
      <c r="Q73">
        <v>83</v>
      </c>
      <c r="R73" t="s">
        <v>0</v>
      </c>
      <c r="S73">
        <v>1200.4000000000001</v>
      </c>
      <c r="T73" t="s">
        <v>152</v>
      </c>
      <c r="U73">
        <v>1</v>
      </c>
      <c r="V73" t="s">
        <v>153</v>
      </c>
      <c r="W73">
        <v>25</v>
      </c>
      <c r="X73" t="s">
        <v>151</v>
      </c>
      <c r="Y73">
        <v>99492</v>
      </c>
      <c r="Z73" t="s">
        <v>1</v>
      </c>
      <c r="AA73" t="s">
        <v>349</v>
      </c>
      <c r="AB73" t="s">
        <v>4</v>
      </c>
      <c r="AC73">
        <v>0.99738539999999998</v>
      </c>
      <c r="AD73" t="s">
        <v>5</v>
      </c>
      <c r="AE73">
        <v>2.3729400000000001E-2</v>
      </c>
    </row>
    <row r="74" spans="1:31" x14ac:dyDescent="0.25">
      <c r="A74" t="s">
        <v>112</v>
      </c>
      <c r="B74" t="s">
        <v>189</v>
      </c>
      <c r="C74">
        <v>1200</v>
      </c>
      <c r="D74" t="s">
        <v>190</v>
      </c>
      <c r="E74">
        <v>1000000</v>
      </c>
      <c r="F74" t="s">
        <v>191</v>
      </c>
      <c r="G74">
        <v>12345</v>
      </c>
      <c r="H74" t="s">
        <v>216</v>
      </c>
      <c r="I74">
        <v>1</v>
      </c>
      <c r="J74" t="s">
        <v>192</v>
      </c>
      <c r="K74">
        <v>1.0000000000000001E-5</v>
      </c>
      <c r="L74" t="s">
        <v>3</v>
      </c>
      <c r="M74">
        <v>1</v>
      </c>
      <c r="N74" t="s">
        <v>2</v>
      </c>
      <c r="O74">
        <v>1.2679999999999999E-4</v>
      </c>
      <c r="P74" t="s">
        <v>17</v>
      </c>
      <c r="Q74">
        <v>33</v>
      </c>
      <c r="R74" t="s">
        <v>0</v>
      </c>
      <c r="S74">
        <v>1200.7</v>
      </c>
      <c r="T74" t="s">
        <v>152</v>
      </c>
      <c r="U74">
        <v>7</v>
      </c>
      <c r="V74" t="s">
        <v>153</v>
      </c>
      <c r="W74">
        <v>49</v>
      </c>
      <c r="X74" t="s">
        <v>151</v>
      </c>
      <c r="Y74">
        <v>119071</v>
      </c>
      <c r="Z74" t="s">
        <v>1</v>
      </c>
      <c r="AA74" t="s">
        <v>350</v>
      </c>
      <c r="AB74" t="s">
        <v>4</v>
      </c>
      <c r="AC74">
        <v>1</v>
      </c>
      <c r="AD74" t="s">
        <v>5</v>
      </c>
      <c r="AE74">
        <v>1.144E-4</v>
      </c>
    </row>
    <row r="75" spans="1:31" x14ac:dyDescent="0.25">
      <c r="A75" t="s">
        <v>122</v>
      </c>
      <c r="B75" t="s">
        <v>189</v>
      </c>
      <c r="C75">
        <v>1200</v>
      </c>
      <c r="D75" t="s">
        <v>190</v>
      </c>
      <c r="E75">
        <v>1000000</v>
      </c>
      <c r="F75" t="s">
        <v>191</v>
      </c>
      <c r="G75">
        <v>12345</v>
      </c>
      <c r="H75" t="s">
        <v>216</v>
      </c>
      <c r="I75">
        <v>1</v>
      </c>
      <c r="J75" t="s">
        <v>192</v>
      </c>
      <c r="K75">
        <v>1.0000000000000001E-5</v>
      </c>
      <c r="L75" t="s">
        <v>3</v>
      </c>
      <c r="M75">
        <v>1</v>
      </c>
      <c r="N75" t="s">
        <v>2</v>
      </c>
      <c r="O75">
        <v>0</v>
      </c>
      <c r="P75" t="s">
        <v>17</v>
      </c>
      <c r="Q75">
        <v>18</v>
      </c>
      <c r="R75" t="s">
        <v>0</v>
      </c>
      <c r="S75">
        <v>61.1</v>
      </c>
      <c r="T75" t="s">
        <v>152</v>
      </c>
      <c r="U75">
        <v>1</v>
      </c>
      <c r="V75" t="s">
        <v>153</v>
      </c>
      <c r="W75">
        <v>6</v>
      </c>
      <c r="X75" t="s">
        <v>151</v>
      </c>
      <c r="Y75">
        <v>6199</v>
      </c>
      <c r="Z75" t="s">
        <v>1</v>
      </c>
      <c r="AA75" t="s">
        <v>171</v>
      </c>
      <c r="AB75" t="s">
        <v>4</v>
      </c>
      <c r="AC75">
        <v>1</v>
      </c>
      <c r="AD75" t="s">
        <v>5</v>
      </c>
      <c r="AE75">
        <v>0</v>
      </c>
    </row>
    <row r="76" spans="1:31" x14ac:dyDescent="0.25">
      <c r="A76" t="s">
        <v>24</v>
      </c>
      <c r="B76" t="s">
        <v>189</v>
      </c>
      <c r="C76">
        <v>1200</v>
      </c>
      <c r="D76" t="s">
        <v>190</v>
      </c>
      <c r="E76">
        <v>1000000</v>
      </c>
      <c r="F76" t="s">
        <v>191</v>
      </c>
      <c r="G76">
        <v>12345</v>
      </c>
      <c r="H76" t="s">
        <v>216</v>
      </c>
      <c r="I76">
        <v>1</v>
      </c>
      <c r="J76" t="s">
        <v>192</v>
      </c>
      <c r="K76">
        <v>1.0000000000000001E-5</v>
      </c>
      <c r="L76" t="s">
        <v>3</v>
      </c>
      <c r="M76">
        <v>1</v>
      </c>
      <c r="N76" t="s">
        <v>2</v>
      </c>
      <c r="O76">
        <v>0</v>
      </c>
      <c r="P76" t="s">
        <v>17</v>
      </c>
      <c r="Q76">
        <v>14</v>
      </c>
      <c r="R76" t="s">
        <v>0</v>
      </c>
      <c r="S76">
        <v>277.10000000000002</v>
      </c>
      <c r="T76" t="s">
        <v>152</v>
      </c>
      <c r="U76">
        <v>3</v>
      </c>
      <c r="V76" t="s">
        <v>153</v>
      </c>
      <c r="W76">
        <v>28</v>
      </c>
      <c r="X76" t="s">
        <v>151</v>
      </c>
      <c r="Y76">
        <v>50513</v>
      </c>
      <c r="Z76" t="s">
        <v>1</v>
      </c>
      <c r="AA76" t="s">
        <v>351</v>
      </c>
      <c r="AB76" t="s">
        <v>4</v>
      </c>
      <c r="AC76">
        <v>1</v>
      </c>
      <c r="AD76" t="s">
        <v>5</v>
      </c>
      <c r="AE76">
        <v>0</v>
      </c>
    </row>
    <row r="77" spans="1:31" x14ac:dyDescent="0.25">
      <c r="A77" t="s">
        <v>34</v>
      </c>
      <c r="B77" t="s">
        <v>189</v>
      </c>
      <c r="C77">
        <v>1200</v>
      </c>
      <c r="D77" t="s">
        <v>190</v>
      </c>
      <c r="E77">
        <v>1000000</v>
      </c>
      <c r="F77" t="s">
        <v>191</v>
      </c>
      <c r="G77">
        <v>12345</v>
      </c>
      <c r="H77" t="s">
        <v>216</v>
      </c>
      <c r="I77">
        <v>1</v>
      </c>
      <c r="J77" t="s">
        <v>192</v>
      </c>
      <c r="K77">
        <v>1.0000000000000001E-5</v>
      </c>
      <c r="L77" t="s">
        <v>3</v>
      </c>
      <c r="M77">
        <v>1</v>
      </c>
      <c r="N77" t="s">
        <v>2</v>
      </c>
      <c r="O77">
        <v>0</v>
      </c>
      <c r="P77" t="s">
        <v>17</v>
      </c>
      <c r="Q77">
        <v>6</v>
      </c>
      <c r="R77" t="s">
        <v>0</v>
      </c>
      <c r="S77">
        <v>4.5</v>
      </c>
      <c r="T77" t="s">
        <v>152</v>
      </c>
      <c r="U77">
        <v>1</v>
      </c>
      <c r="V77" t="s">
        <v>153</v>
      </c>
      <c r="W77">
        <v>2</v>
      </c>
      <c r="X77" t="s">
        <v>151</v>
      </c>
      <c r="Y77">
        <v>540</v>
      </c>
      <c r="Z77" t="s">
        <v>1</v>
      </c>
      <c r="AA77" t="s">
        <v>159</v>
      </c>
      <c r="AB77" t="s">
        <v>4</v>
      </c>
      <c r="AC77">
        <v>1</v>
      </c>
      <c r="AD77" t="s">
        <v>5</v>
      </c>
      <c r="AE77">
        <v>0</v>
      </c>
    </row>
    <row r="78" spans="1:31" x14ac:dyDescent="0.25">
      <c r="A78" t="s">
        <v>85</v>
      </c>
      <c r="B78" t="s">
        <v>189</v>
      </c>
      <c r="C78">
        <v>1200</v>
      </c>
      <c r="D78" t="s">
        <v>190</v>
      </c>
      <c r="E78">
        <v>1000000</v>
      </c>
      <c r="F78" t="s">
        <v>191</v>
      </c>
      <c r="G78">
        <v>12345</v>
      </c>
      <c r="H78" t="s">
        <v>216</v>
      </c>
      <c r="I78">
        <v>1</v>
      </c>
      <c r="J78" t="s">
        <v>192</v>
      </c>
      <c r="K78">
        <v>1.0000000000000001E-5</v>
      </c>
      <c r="L78" t="s">
        <v>3</v>
      </c>
      <c r="M78">
        <v>0.99997959999999997</v>
      </c>
      <c r="N78" t="s">
        <v>2</v>
      </c>
      <c r="O78">
        <v>3.8430000000000001E-3</v>
      </c>
      <c r="P78" t="s">
        <v>17</v>
      </c>
      <c r="Q78">
        <v>71</v>
      </c>
      <c r="R78" t="s">
        <v>0</v>
      </c>
      <c r="S78">
        <v>1202.2</v>
      </c>
      <c r="T78" t="s">
        <v>152</v>
      </c>
      <c r="U78">
        <v>5</v>
      </c>
      <c r="V78" t="s">
        <v>153</v>
      </c>
      <c r="W78">
        <v>36</v>
      </c>
      <c r="X78" t="s">
        <v>151</v>
      </c>
      <c r="Y78">
        <v>94145</v>
      </c>
      <c r="Z78" t="s">
        <v>1</v>
      </c>
      <c r="AA78" t="s">
        <v>352</v>
      </c>
      <c r="AB78" t="s">
        <v>4</v>
      </c>
      <c r="AC78">
        <v>0.99997939999999996</v>
      </c>
      <c r="AD78" t="s">
        <v>5</v>
      </c>
      <c r="AE78">
        <v>3.8506E-3</v>
      </c>
    </row>
    <row r="79" spans="1:31" x14ac:dyDescent="0.25">
      <c r="A79" t="s">
        <v>95</v>
      </c>
      <c r="B79" t="s">
        <v>189</v>
      </c>
      <c r="C79">
        <v>1200</v>
      </c>
      <c r="D79" t="s">
        <v>190</v>
      </c>
      <c r="E79">
        <v>1000000</v>
      </c>
      <c r="F79" t="s">
        <v>191</v>
      </c>
      <c r="G79">
        <v>12345</v>
      </c>
      <c r="H79" t="s">
        <v>216</v>
      </c>
      <c r="I79">
        <v>1</v>
      </c>
      <c r="J79" t="s">
        <v>192</v>
      </c>
      <c r="K79">
        <v>1.0000000000000001E-5</v>
      </c>
      <c r="L79" t="s">
        <v>3</v>
      </c>
      <c r="M79">
        <v>1</v>
      </c>
      <c r="N79" t="s">
        <v>2</v>
      </c>
      <c r="O79">
        <v>0</v>
      </c>
      <c r="P79" t="s">
        <v>17</v>
      </c>
      <c r="Q79">
        <v>12</v>
      </c>
      <c r="R79" t="s">
        <v>0</v>
      </c>
      <c r="S79">
        <v>22.1</v>
      </c>
      <c r="T79" t="s">
        <v>152</v>
      </c>
      <c r="U79">
        <v>1</v>
      </c>
      <c r="V79" t="s">
        <v>153</v>
      </c>
      <c r="W79">
        <v>4</v>
      </c>
      <c r="X79" t="s">
        <v>151</v>
      </c>
      <c r="Y79">
        <v>2572</v>
      </c>
      <c r="Z79" t="s">
        <v>1</v>
      </c>
      <c r="AA79" t="s">
        <v>175</v>
      </c>
      <c r="AB79" t="s">
        <v>4</v>
      </c>
      <c r="AC79">
        <v>1</v>
      </c>
      <c r="AD79" t="s">
        <v>5</v>
      </c>
      <c r="AE79">
        <v>0</v>
      </c>
    </row>
    <row r="80" spans="1:31" x14ac:dyDescent="0.25">
      <c r="A80" t="s">
        <v>48</v>
      </c>
      <c r="B80" t="s">
        <v>189</v>
      </c>
      <c r="C80">
        <v>1200</v>
      </c>
      <c r="D80" t="s">
        <v>190</v>
      </c>
      <c r="E80">
        <v>1000000</v>
      </c>
      <c r="F80" t="s">
        <v>191</v>
      </c>
      <c r="G80">
        <v>12345</v>
      </c>
      <c r="H80" t="s">
        <v>216</v>
      </c>
      <c r="I80">
        <v>1</v>
      </c>
      <c r="J80" t="s">
        <v>192</v>
      </c>
      <c r="K80">
        <v>1.0000000000000001E-5</v>
      </c>
      <c r="L80" t="s">
        <v>3</v>
      </c>
      <c r="M80">
        <v>0.99993810000000005</v>
      </c>
      <c r="N80" t="s">
        <v>2</v>
      </c>
      <c r="O80">
        <v>3.7623999999999999E-3</v>
      </c>
      <c r="P80" t="s">
        <v>17</v>
      </c>
      <c r="Q80">
        <v>113</v>
      </c>
      <c r="R80" t="s">
        <v>0</v>
      </c>
      <c r="S80">
        <v>1200.9000000000001</v>
      </c>
      <c r="T80" t="s">
        <v>152</v>
      </c>
      <c r="U80">
        <v>2</v>
      </c>
      <c r="V80" t="s">
        <v>153</v>
      </c>
      <c r="W80">
        <v>31</v>
      </c>
      <c r="X80" t="s">
        <v>151</v>
      </c>
      <c r="Y80">
        <v>81118</v>
      </c>
      <c r="Z80" t="s">
        <v>1</v>
      </c>
      <c r="AA80" t="s">
        <v>353</v>
      </c>
      <c r="AB80" t="s">
        <v>4</v>
      </c>
      <c r="AC80">
        <v>0.99993889999999996</v>
      </c>
      <c r="AD80" t="s">
        <v>5</v>
      </c>
      <c r="AE80">
        <v>3.7326999999999998E-3</v>
      </c>
    </row>
    <row r="81" spans="1:31" x14ac:dyDescent="0.25">
      <c r="A81" t="s">
        <v>31</v>
      </c>
      <c r="B81" t="s">
        <v>189</v>
      </c>
      <c r="C81">
        <v>1200</v>
      </c>
      <c r="D81" t="s">
        <v>190</v>
      </c>
      <c r="E81">
        <v>1000000</v>
      </c>
      <c r="F81" t="s">
        <v>191</v>
      </c>
      <c r="G81">
        <v>12345</v>
      </c>
      <c r="H81" t="s">
        <v>216</v>
      </c>
      <c r="I81">
        <v>1</v>
      </c>
      <c r="J81" t="s">
        <v>192</v>
      </c>
      <c r="K81">
        <v>1.0000000000000001E-5</v>
      </c>
      <c r="L81" t="s">
        <v>3</v>
      </c>
      <c r="M81" t="s">
        <v>263</v>
      </c>
      <c r="N81" t="s">
        <v>2</v>
      </c>
      <c r="O81" t="s">
        <v>263</v>
      </c>
      <c r="P81" t="s">
        <v>17</v>
      </c>
      <c r="Q81">
        <v>113</v>
      </c>
      <c r="R81" t="s">
        <v>0</v>
      </c>
      <c r="S81">
        <v>1201.2</v>
      </c>
      <c r="T81" t="s">
        <v>152</v>
      </c>
      <c r="U81">
        <v>1</v>
      </c>
      <c r="V81" t="s">
        <v>153</v>
      </c>
      <c r="W81">
        <v>49</v>
      </c>
      <c r="X81" t="s">
        <v>151</v>
      </c>
      <c r="Y81">
        <v>178596</v>
      </c>
      <c r="Z81" t="s">
        <v>1</v>
      </c>
      <c r="AA81" t="e" cm="1">
        <f t="array" aca="1" ref="AA81" ca="1">-1.676548503404+(3.1867580820635*pow((1+((0.435107746224*v0)*V1)),-0.729))+(1.1848941300802*pow((((0.4166666666667*SIN(((0.3722804450993*v0)+(-0.3384367682721*V1))))+(-0.8333333333333*SIN(((0.3384367682721*v0)+(-0.3384367682721*V1)))))+((-1*pow(v0,3.1415926535898))*SIN(((0.3814648712679*v0)+(-0.3384367682721*V1))))),0.24))+(0.0023385868604*pow(v0,-0.8))+(0.094483917023*V1)+(26.6414285158144*v0)+(-2.5323501431127*pow((((0.5454545454546*COS(v0))+(0.2*pow(V1,-1)))+SIN((0.2179206993656*V1))),0.2))+((-0.0091429756708*V1)*pow(v0,-0.4))+((-20.5997137726086*v0)*pow(((1+(0.5454545454546*v0))+(0.2179206993656*V1)),0.2))</f>
        <v>#NAME?</v>
      </c>
      <c r="AB81" t="s">
        <v>4</v>
      </c>
      <c r="AC81">
        <v>0.98512770000000005</v>
      </c>
      <c r="AD81" t="s">
        <v>5</v>
      </c>
      <c r="AE81">
        <v>0.36116140000000002</v>
      </c>
    </row>
    <row r="82" spans="1:31" x14ac:dyDescent="0.25">
      <c r="A82" t="s">
        <v>41</v>
      </c>
      <c r="B82" t="s">
        <v>189</v>
      </c>
      <c r="C82">
        <v>1200</v>
      </c>
      <c r="D82" t="s">
        <v>190</v>
      </c>
      <c r="E82">
        <v>1000000</v>
      </c>
      <c r="F82" t="s">
        <v>191</v>
      </c>
      <c r="G82">
        <v>12345</v>
      </c>
      <c r="H82" t="s">
        <v>216</v>
      </c>
      <c r="I82">
        <v>1</v>
      </c>
      <c r="J82" t="s">
        <v>192</v>
      </c>
      <c r="K82">
        <v>1.0000000000000001E-5</v>
      </c>
      <c r="L82" t="s">
        <v>3</v>
      </c>
      <c r="M82">
        <v>1</v>
      </c>
      <c r="N82" t="s">
        <v>2</v>
      </c>
      <c r="O82">
        <v>0</v>
      </c>
      <c r="P82" t="s">
        <v>17</v>
      </c>
      <c r="Q82">
        <v>8</v>
      </c>
      <c r="R82" t="s">
        <v>0</v>
      </c>
      <c r="S82">
        <v>8.9</v>
      </c>
      <c r="T82" t="s">
        <v>152</v>
      </c>
      <c r="U82">
        <v>1</v>
      </c>
      <c r="V82" t="s">
        <v>153</v>
      </c>
      <c r="W82">
        <v>3</v>
      </c>
      <c r="X82" t="s">
        <v>151</v>
      </c>
      <c r="Y82">
        <v>1036</v>
      </c>
      <c r="Z82" t="s">
        <v>1</v>
      </c>
      <c r="AA82" t="s">
        <v>205</v>
      </c>
      <c r="AB82" t="s">
        <v>4</v>
      </c>
      <c r="AC82">
        <v>1</v>
      </c>
      <c r="AD82" t="s">
        <v>5</v>
      </c>
      <c r="AE82">
        <v>0</v>
      </c>
    </row>
    <row r="83" spans="1:31" x14ac:dyDescent="0.25">
      <c r="A83" t="s">
        <v>132</v>
      </c>
      <c r="B83" t="s">
        <v>189</v>
      </c>
      <c r="C83">
        <v>1200</v>
      </c>
      <c r="D83" t="s">
        <v>190</v>
      </c>
      <c r="E83">
        <v>1000000</v>
      </c>
      <c r="F83" t="s">
        <v>191</v>
      </c>
      <c r="G83">
        <v>12345</v>
      </c>
      <c r="H83" t="s">
        <v>216</v>
      </c>
      <c r="I83">
        <v>1</v>
      </c>
      <c r="J83" t="s">
        <v>192</v>
      </c>
      <c r="K83">
        <v>1.0000000000000001E-5</v>
      </c>
      <c r="L83" t="s">
        <v>3</v>
      </c>
      <c r="M83">
        <v>0.97494670000000005</v>
      </c>
      <c r="N83" t="s">
        <v>2</v>
      </c>
      <c r="O83">
        <v>2.4331000000000001E-3</v>
      </c>
      <c r="P83" t="s">
        <v>17</v>
      </c>
      <c r="Q83">
        <v>84</v>
      </c>
      <c r="R83" t="s">
        <v>0</v>
      </c>
      <c r="S83">
        <v>1201.0999999999999</v>
      </c>
      <c r="T83" t="s">
        <v>152</v>
      </c>
      <c r="U83">
        <v>1</v>
      </c>
      <c r="V83" t="s">
        <v>153</v>
      </c>
      <c r="W83">
        <v>29</v>
      </c>
      <c r="X83" t="s">
        <v>151</v>
      </c>
      <c r="Y83">
        <v>70276</v>
      </c>
      <c r="Z83" t="s">
        <v>1</v>
      </c>
      <c r="AA83" t="s">
        <v>354</v>
      </c>
      <c r="AB83" t="s">
        <v>4</v>
      </c>
      <c r="AC83">
        <v>0.97304650000000004</v>
      </c>
      <c r="AD83" t="s">
        <v>5</v>
      </c>
      <c r="AE83">
        <v>2.5052E-3</v>
      </c>
    </row>
    <row r="84" spans="1:31" x14ac:dyDescent="0.25">
      <c r="A84" t="s">
        <v>44</v>
      </c>
      <c r="B84" t="s">
        <v>189</v>
      </c>
      <c r="C84">
        <v>1200</v>
      </c>
      <c r="D84" t="s">
        <v>190</v>
      </c>
      <c r="E84">
        <v>1000000</v>
      </c>
      <c r="F84" t="s">
        <v>191</v>
      </c>
      <c r="G84">
        <v>12345</v>
      </c>
      <c r="H84" t="s">
        <v>216</v>
      </c>
      <c r="I84">
        <v>1</v>
      </c>
      <c r="J84" t="s">
        <v>192</v>
      </c>
      <c r="K84">
        <v>1.0000000000000001E-5</v>
      </c>
      <c r="L84" t="s">
        <v>3</v>
      </c>
      <c r="M84">
        <v>0.99980230000000003</v>
      </c>
      <c r="N84" t="s">
        <v>2</v>
      </c>
      <c r="O84">
        <v>5.9940000000000004E-4</v>
      </c>
      <c r="P84" t="s">
        <v>17</v>
      </c>
      <c r="Q84">
        <v>46</v>
      </c>
      <c r="R84" t="s">
        <v>0</v>
      </c>
      <c r="S84">
        <v>1209.5</v>
      </c>
      <c r="T84" t="s">
        <v>152</v>
      </c>
      <c r="U84">
        <v>2</v>
      </c>
      <c r="V84" t="s">
        <v>153</v>
      </c>
      <c r="W84">
        <v>30</v>
      </c>
      <c r="X84" t="s">
        <v>151</v>
      </c>
      <c r="Y84">
        <v>73005</v>
      </c>
      <c r="Z84" t="s">
        <v>1</v>
      </c>
      <c r="AA84" t="s">
        <v>332</v>
      </c>
      <c r="AB84" t="s">
        <v>4</v>
      </c>
      <c r="AC84">
        <v>0.99979980000000002</v>
      </c>
      <c r="AD84" t="s">
        <v>5</v>
      </c>
      <c r="AE84">
        <v>6.02E-4</v>
      </c>
    </row>
    <row r="85" spans="1:31" x14ac:dyDescent="0.25">
      <c r="A85" t="s">
        <v>54</v>
      </c>
      <c r="B85" t="s">
        <v>189</v>
      </c>
      <c r="C85">
        <v>1200</v>
      </c>
      <c r="D85" t="s">
        <v>190</v>
      </c>
      <c r="E85">
        <v>1000000</v>
      </c>
      <c r="F85" t="s">
        <v>191</v>
      </c>
      <c r="G85">
        <v>12345</v>
      </c>
      <c r="H85" t="s">
        <v>216</v>
      </c>
      <c r="I85">
        <v>1</v>
      </c>
      <c r="J85" t="s">
        <v>192</v>
      </c>
      <c r="K85">
        <v>1.0000000000000001E-5</v>
      </c>
      <c r="L85" t="s">
        <v>3</v>
      </c>
      <c r="M85">
        <v>1</v>
      </c>
      <c r="N85" t="s">
        <v>2</v>
      </c>
      <c r="O85">
        <v>0</v>
      </c>
      <c r="P85" t="s">
        <v>17</v>
      </c>
      <c r="Q85">
        <v>12</v>
      </c>
      <c r="R85" t="s">
        <v>0</v>
      </c>
      <c r="S85">
        <v>23.1</v>
      </c>
      <c r="T85" t="s">
        <v>152</v>
      </c>
      <c r="U85">
        <v>1</v>
      </c>
      <c r="V85" t="s">
        <v>153</v>
      </c>
      <c r="W85">
        <v>5</v>
      </c>
      <c r="X85" t="s">
        <v>151</v>
      </c>
      <c r="Y85">
        <v>2522</v>
      </c>
      <c r="Z85" t="s">
        <v>1</v>
      </c>
      <c r="AA85" t="s">
        <v>230</v>
      </c>
      <c r="AB85" t="s">
        <v>4</v>
      </c>
      <c r="AC85">
        <v>1</v>
      </c>
      <c r="AD85" t="s">
        <v>5</v>
      </c>
      <c r="AE85" s="8">
        <v>0</v>
      </c>
    </row>
    <row r="86" spans="1:31" x14ac:dyDescent="0.25">
      <c r="A86" t="s">
        <v>105</v>
      </c>
      <c r="B86" t="s">
        <v>189</v>
      </c>
      <c r="C86">
        <v>1200</v>
      </c>
      <c r="D86" t="s">
        <v>190</v>
      </c>
      <c r="E86">
        <v>1000000</v>
      </c>
      <c r="F86" t="s">
        <v>191</v>
      </c>
      <c r="G86">
        <v>12345</v>
      </c>
      <c r="H86" t="s">
        <v>216</v>
      </c>
      <c r="I86">
        <v>1</v>
      </c>
      <c r="J86" t="s">
        <v>192</v>
      </c>
      <c r="K86">
        <v>1.0000000000000001E-5</v>
      </c>
      <c r="L86" t="s">
        <v>3</v>
      </c>
      <c r="M86">
        <v>0.93027610000000005</v>
      </c>
      <c r="N86" t="s">
        <v>2</v>
      </c>
      <c r="O86">
        <v>0.51922360000000001</v>
      </c>
      <c r="P86" t="s">
        <v>17</v>
      </c>
      <c r="Q86">
        <v>100</v>
      </c>
      <c r="R86" t="s">
        <v>0</v>
      </c>
      <c r="S86">
        <v>1201.7</v>
      </c>
      <c r="T86" t="s">
        <v>152</v>
      </c>
      <c r="U86">
        <v>4</v>
      </c>
      <c r="V86" t="s">
        <v>153</v>
      </c>
      <c r="W86">
        <v>36</v>
      </c>
      <c r="X86" t="s">
        <v>151</v>
      </c>
      <c r="Y86">
        <v>81346</v>
      </c>
      <c r="Z86" t="s">
        <v>1</v>
      </c>
      <c r="AA86" t="e" cm="1">
        <f t="array" ref="AA86">-0.3620658167005+(-1.1442307619488*ASIN((0.2204039626905*v0)))+(-1.1964737608119*COS(V3))+((0.3011143579706*V2)*COS(((2.5423994983906*V2)+(5.0847989967812*V1))))+((-0.1317512622441*V1)*COS(((1.2711997491953*V1)+(2.5423994983906*V2))))+(((0.0782407675006*v0)*V2)*COS(((5.0847989967812*V2)+(7.0847989967812*V1))))+(((1.058514757982*V1)*V2)*ASIN((0.2204039626905*v0)))+((((0.1330440912814*v0)*V2)*V3)*COS(((5.0847989967812*V1)+(5.0847989967812*V2))))+((((0.1082113073108*v0)*V1)*V3)*COS(((2.5423994983906*V1)+(5.0847989967812*V2))))</f>
        <v>#NAME?</v>
      </c>
      <c r="AB86" t="s">
        <v>4</v>
      </c>
      <c r="AC86">
        <v>0.92986159999999995</v>
      </c>
      <c r="AD86" t="s">
        <v>5</v>
      </c>
      <c r="AE86" s="8">
        <v>0.51844840000000003</v>
      </c>
    </row>
    <row r="87" spans="1:31" x14ac:dyDescent="0.25">
      <c r="A87" t="s">
        <v>58</v>
      </c>
      <c r="B87" t="s">
        <v>189</v>
      </c>
      <c r="C87">
        <v>1200</v>
      </c>
      <c r="D87" t="s">
        <v>190</v>
      </c>
      <c r="E87">
        <v>1000000</v>
      </c>
      <c r="F87" t="s">
        <v>191</v>
      </c>
      <c r="G87">
        <v>12345</v>
      </c>
      <c r="H87" t="s">
        <v>216</v>
      </c>
      <c r="I87">
        <v>1</v>
      </c>
      <c r="J87" t="s">
        <v>192</v>
      </c>
      <c r="K87">
        <v>1.0000000000000001E-5</v>
      </c>
      <c r="L87" t="s">
        <v>3</v>
      </c>
      <c r="M87">
        <v>0.99999890000000002</v>
      </c>
      <c r="N87" t="s">
        <v>2</v>
      </c>
      <c r="O87">
        <v>1.2455000000000001E-3</v>
      </c>
      <c r="P87" t="s">
        <v>17</v>
      </c>
      <c r="Q87">
        <v>58</v>
      </c>
      <c r="R87" t="s">
        <v>0</v>
      </c>
      <c r="S87">
        <v>1200.4000000000001</v>
      </c>
      <c r="T87" t="s">
        <v>152</v>
      </c>
      <c r="U87">
        <v>4</v>
      </c>
      <c r="V87" t="s">
        <v>153</v>
      </c>
      <c r="W87">
        <v>43</v>
      </c>
      <c r="X87" t="s">
        <v>151</v>
      </c>
      <c r="Y87">
        <v>90095</v>
      </c>
      <c r="Z87" t="s">
        <v>1</v>
      </c>
      <c r="AA87" t="e" cm="1">
        <f t="array" aca="1" ref="AA87" ca="1">-153.626425884803+(1.0986969255264*v0)+(153.626509106487*COS((((0.0007384426786*V1)*V2)*pow(v0,0.5))))+((0.02080473637*v0)*V1)+((0.0124343972179*v0)*V2)+((-0.0746510057108*v0)*pow(V2,0.5))+((((0.931503334955*v0)*V1)*pow(V2,-1))*ASIN(pow((V1*pow(V2,-1)),2)))</f>
        <v>#NAME?</v>
      </c>
      <c r="AB87" t="s">
        <v>4</v>
      </c>
      <c r="AC87">
        <v>0.99999890000000002</v>
      </c>
      <c r="AD87" t="s">
        <v>5</v>
      </c>
      <c r="AE87">
        <v>1.2527E-3</v>
      </c>
    </row>
    <row r="88" spans="1:31" x14ac:dyDescent="0.25">
      <c r="A88" t="s">
        <v>68</v>
      </c>
      <c r="B88" t="s">
        <v>189</v>
      </c>
      <c r="C88">
        <v>1200</v>
      </c>
      <c r="D88" t="s">
        <v>190</v>
      </c>
      <c r="E88">
        <v>1000000</v>
      </c>
      <c r="F88" t="s">
        <v>191</v>
      </c>
      <c r="G88">
        <v>12345</v>
      </c>
      <c r="H88" t="s">
        <v>216</v>
      </c>
      <c r="I88">
        <v>1</v>
      </c>
      <c r="J88" t="s">
        <v>192</v>
      </c>
      <c r="K88">
        <v>1.0000000000000001E-5</v>
      </c>
      <c r="L88" t="s">
        <v>3</v>
      </c>
      <c r="M88">
        <v>1</v>
      </c>
      <c r="N88" t="s">
        <v>2</v>
      </c>
      <c r="O88">
        <v>0</v>
      </c>
      <c r="P88" t="s">
        <v>17</v>
      </c>
      <c r="Q88">
        <v>14</v>
      </c>
      <c r="R88" t="s">
        <v>0</v>
      </c>
      <c r="S88">
        <v>29.1</v>
      </c>
      <c r="T88" t="s">
        <v>152</v>
      </c>
      <c r="U88">
        <v>1</v>
      </c>
      <c r="V88" t="s">
        <v>153</v>
      </c>
      <c r="W88">
        <v>5</v>
      </c>
      <c r="X88" t="s">
        <v>151</v>
      </c>
      <c r="Y88">
        <v>3364</v>
      </c>
      <c r="Z88" t="s">
        <v>1</v>
      </c>
      <c r="AA88" t="s">
        <v>244</v>
      </c>
      <c r="AB88" t="s">
        <v>4</v>
      </c>
      <c r="AC88">
        <v>1</v>
      </c>
      <c r="AD88" t="s">
        <v>5</v>
      </c>
      <c r="AE88">
        <v>0</v>
      </c>
    </row>
    <row r="89" spans="1:31" x14ac:dyDescent="0.25">
      <c r="A89" t="s">
        <v>78</v>
      </c>
      <c r="B89" t="s">
        <v>189</v>
      </c>
      <c r="C89">
        <v>1200</v>
      </c>
      <c r="D89" t="s">
        <v>190</v>
      </c>
      <c r="E89">
        <v>1000000</v>
      </c>
      <c r="F89" t="s">
        <v>191</v>
      </c>
      <c r="G89">
        <v>12345</v>
      </c>
      <c r="H89" t="s">
        <v>216</v>
      </c>
      <c r="I89">
        <v>1</v>
      </c>
      <c r="J89" t="s">
        <v>192</v>
      </c>
      <c r="K89">
        <v>1.0000000000000001E-5</v>
      </c>
      <c r="L89" t="s">
        <v>3</v>
      </c>
      <c r="M89">
        <v>1</v>
      </c>
      <c r="N89" t="s">
        <v>2</v>
      </c>
      <c r="O89">
        <v>0</v>
      </c>
      <c r="P89" t="s">
        <v>17</v>
      </c>
      <c r="Q89">
        <v>9</v>
      </c>
      <c r="R89" t="s">
        <v>0</v>
      </c>
      <c r="S89">
        <v>11.9</v>
      </c>
      <c r="T89" t="s">
        <v>152</v>
      </c>
      <c r="U89">
        <v>1</v>
      </c>
      <c r="V89" t="s">
        <v>153</v>
      </c>
      <c r="W89">
        <v>4</v>
      </c>
      <c r="X89" t="s">
        <v>151</v>
      </c>
      <c r="Y89">
        <v>1546</v>
      </c>
      <c r="Z89" t="s">
        <v>1</v>
      </c>
      <c r="AA89" t="s">
        <v>186</v>
      </c>
      <c r="AB89" t="s">
        <v>4</v>
      </c>
      <c r="AC89">
        <v>1</v>
      </c>
      <c r="AD89" t="s">
        <v>5</v>
      </c>
      <c r="AE89">
        <v>0</v>
      </c>
    </row>
    <row r="90" spans="1:31" x14ac:dyDescent="0.25">
      <c r="A90" t="s">
        <v>51</v>
      </c>
      <c r="B90" t="s">
        <v>189</v>
      </c>
      <c r="C90">
        <v>1200</v>
      </c>
      <c r="D90" t="s">
        <v>190</v>
      </c>
      <c r="E90">
        <v>1000000</v>
      </c>
      <c r="F90" t="s">
        <v>191</v>
      </c>
      <c r="G90">
        <v>12345</v>
      </c>
      <c r="H90" t="s">
        <v>216</v>
      </c>
      <c r="I90">
        <v>1</v>
      </c>
      <c r="J90" t="s">
        <v>192</v>
      </c>
      <c r="K90">
        <v>1.0000000000000001E-5</v>
      </c>
      <c r="L90" t="s">
        <v>3</v>
      </c>
      <c r="M90">
        <v>1</v>
      </c>
      <c r="N90" t="s">
        <v>2</v>
      </c>
      <c r="O90">
        <v>1.9469999999999999E-4</v>
      </c>
      <c r="P90" t="s">
        <v>17</v>
      </c>
      <c r="Q90">
        <v>41</v>
      </c>
      <c r="R90" t="s">
        <v>0</v>
      </c>
      <c r="S90">
        <v>1200.8</v>
      </c>
      <c r="T90" t="s">
        <v>152</v>
      </c>
      <c r="U90">
        <v>5</v>
      </c>
      <c r="V90" t="s">
        <v>153</v>
      </c>
      <c r="W90">
        <v>41</v>
      </c>
      <c r="X90" t="s">
        <v>151</v>
      </c>
      <c r="Y90">
        <v>89717</v>
      </c>
      <c r="Z90" t="s">
        <v>1</v>
      </c>
      <c r="AA90" t="s">
        <v>355</v>
      </c>
      <c r="AB90" t="s">
        <v>4</v>
      </c>
      <c r="AC90">
        <v>1</v>
      </c>
      <c r="AD90" t="s">
        <v>5</v>
      </c>
      <c r="AE90">
        <v>2.0489999999999999E-4</v>
      </c>
    </row>
    <row r="91" spans="1:31" x14ac:dyDescent="0.25">
      <c r="A91" t="s">
        <v>61</v>
      </c>
      <c r="B91" t="s">
        <v>189</v>
      </c>
      <c r="C91">
        <v>1200</v>
      </c>
      <c r="D91" t="s">
        <v>190</v>
      </c>
      <c r="E91">
        <v>1000000</v>
      </c>
      <c r="F91" t="s">
        <v>191</v>
      </c>
      <c r="G91">
        <v>12345</v>
      </c>
      <c r="H91" t="s">
        <v>216</v>
      </c>
      <c r="I91">
        <v>1</v>
      </c>
      <c r="J91" t="s">
        <v>192</v>
      </c>
      <c r="K91">
        <v>1.0000000000000001E-5</v>
      </c>
      <c r="L91" t="s">
        <v>3</v>
      </c>
      <c r="M91">
        <v>1</v>
      </c>
      <c r="N91" t="s">
        <v>2</v>
      </c>
      <c r="O91">
        <v>0</v>
      </c>
      <c r="P91" t="s">
        <v>17</v>
      </c>
      <c r="Q91">
        <v>19</v>
      </c>
      <c r="R91" t="s">
        <v>0</v>
      </c>
      <c r="S91">
        <v>449.1</v>
      </c>
      <c r="T91" t="s">
        <v>152</v>
      </c>
      <c r="U91">
        <v>2</v>
      </c>
      <c r="V91" t="s">
        <v>153</v>
      </c>
      <c r="W91">
        <v>22</v>
      </c>
      <c r="X91" t="s">
        <v>151</v>
      </c>
      <c r="Y91">
        <v>39764</v>
      </c>
      <c r="Z91" t="s">
        <v>1</v>
      </c>
      <c r="AA91" t="s">
        <v>173</v>
      </c>
      <c r="AB91" t="s">
        <v>4</v>
      </c>
      <c r="AC91">
        <v>1</v>
      </c>
      <c r="AD91" t="s">
        <v>5</v>
      </c>
      <c r="AE91">
        <v>0</v>
      </c>
    </row>
    <row r="92" spans="1:31" x14ac:dyDescent="0.25">
      <c r="A92" t="s">
        <v>71</v>
      </c>
      <c r="B92" t="s">
        <v>189</v>
      </c>
      <c r="C92">
        <v>1200</v>
      </c>
      <c r="D92" t="s">
        <v>190</v>
      </c>
      <c r="E92">
        <v>1000000</v>
      </c>
      <c r="F92" t="s">
        <v>191</v>
      </c>
      <c r="G92">
        <v>12345</v>
      </c>
      <c r="H92" t="s">
        <v>216</v>
      </c>
      <c r="I92">
        <v>1</v>
      </c>
      <c r="J92" t="s">
        <v>192</v>
      </c>
      <c r="K92">
        <v>1.0000000000000001E-5</v>
      </c>
      <c r="L92" t="s">
        <v>3</v>
      </c>
      <c r="M92">
        <v>1</v>
      </c>
      <c r="N92" t="s">
        <v>2</v>
      </c>
      <c r="O92">
        <v>0</v>
      </c>
      <c r="P92" t="s">
        <v>17</v>
      </c>
      <c r="Q92">
        <v>10</v>
      </c>
      <c r="R92" t="s">
        <v>0</v>
      </c>
      <c r="S92">
        <v>6.8</v>
      </c>
      <c r="T92" t="s">
        <v>152</v>
      </c>
      <c r="U92">
        <v>1</v>
      </c>
      <c r="V92" t="s">
        <v>153</v>
      </c>
      <c r="W92">
        <v>3</v>
      </c>
      <c r="X92" t="s">
        <v>151</v>
      </c>
      <c r="Y92">
        <v>1492</v>
      </c>
      <c r="Z92" t="s">
        <v>1</v>
      </c>
      <c r="AA92" t="s">
        <v>211</v>
      </c>
      <c r="AB92" t="s">
        <v>4</v>
      </c>
      <c r="AC92">
        <v>1</v>
      </c>
      <c r="AD92" t="s">
        <v>5</v>
      </c>
      <c r="AE92">
        <v>0</v>
      </c>
    </row>
    <row r="93" spans="1:31" x14ac:dyDescent="0.25">
      <c r="A93" t="s">
        <v>81</v>
      </c>
      <c r="B93" t="s">
        <v>189</v>
      </c>
      <c r="C93">
        <v>1200</v>
      </c>
      <c r="D93" t="s">
        <v>190</v>
      </c>
      <c r="E93">
        <v>1000000</v>
      </c>
      <c r="F93" t="s">
        <v>191</v>
      </c>
      <c r="G93">
        <v>12345</v>
      </c>
      <c r="H93" t="s">
        <v>216</v>
      </c>
      <c r="I93">
        <v>1</v>
      </c>
      <c r="J93" t="s">
        <v>192</v>
      </c>
      <c r="K93">
        <v>1.0000000000000001E-5</v>
      </c>
      <c r="L93" t="s">
        <v>3</v>
      </c>
      <c r="M93">
        <v>1</v>
      </c>
      <c r="N93" t="s">
        <v>2</v>
      </c>
      <c r="O93">
        <v>0</v>
      </c>
      <c r="P93" t="s">
        <v>17</v>
      </c>
      <c r="Q93">
        <v>12</v>
      </c>
      <c r="R93" t="s">
        <v>0</v>
      </c>
      <c r="S93">
        <v>8.1999999999999993</v>
      </c>
      <c r="T93" t="s">
        <v>152</v>
      </c>
      <c r="U93">
        <v>1</v>
      </c>
      <c r="V93" t="s">
        <v>153</v>
      </c>
      <c r="W93">
        <v>3</v>
      </c>
      <c r="X93" t="s">
        <v>151</v>
      </c>
      <c r="Y93">
        <v>1736</v>
      </c>
      <c r="Z93" t="s">
        <v>1</v>
      </c>
      <c r="AA93" t="s">
        <v>174</v>
      </c>
      <c r="AB93" t="s">
        <v>4</v>
      </c>
      <c r="AC93">
        <v>1</v>
      </c>
      <c r="AD93" t="s">
        <v>5</v>
      </c>
      <c r="AE93">
        <v>0</v>
      </c>
    </row>
    <row r="94" spans="1:31" x14ac:dyDescent="0.25">
      <c r="A94" t="s">
        <v>142</v>
      </c>
      <c r="B94" t="s">
        <v>189</v>
      </c>
      <c r="C94">
        <v>1200</v>
      </c>
      <c r="D94" t="s">
        <v>190</v>
      </c>
      <c r="E94">
        <v>1000000</v>
      </c>
      <c r="F94" t="s">
        <v>191</v>
      </c>
      <c r="G94">
        <v>12345</v>
      </c>
      <c r="H94" t="s">
        <v>216</v>
      </c>
      <c r="I94">
        <v>1</v>
      </c>
      <c r="J94" t="s">
        <v>192</v>
      </c>
      <c r="K94">
        <v>1.0000000000000001E-5</v>
      </c>
      <c r="L94" t="s">
        <v>3</v>
      </c>
      <c r="M94">
        <v>0.99999979999999999</v>
      </c>
      <c r="N94" t="s">
        <v>2</v>
      </c>
      <c r="O94">
        <v>1.4889999999999999E-4</v>
      </c>
      <c r="P94" t="s">
        <v>17</v>
      </c>
      <c r="Q94">
        <v>69</v>
      </c>
      <c r="R94" t="s">
        <v>0</v>
      </c>
      <c r="S94">
        <v>1201</v>
      </c>
      <c r="T94" t="s">
        <v>152</v>
      </c>
      <c r="U94">
        <v>2</v>
      </c>
      <c r="V94" t="s">
        <v>153</v>
      </c>
      <c r="W94">
        <v>31</v>
      </c>
      <c r="X94" t="s">
        <v>151</v>
      </c>
      <c r="Y94">
        <v>97881</v>
      </c>
      <c r="Z94" t="s">
        <v>1</v>
      </c>
      <c r="AA94" t="e" cm="1">
        <f t="array" aca="1" ref="AA94" ca="1">-0.0000123335177+((((-21.1668130343246*pow(v0,-1))*pow(V2,-5))*pow(V3,2))*SIN((((0.000822176742*V1)*V5)*pow(V4,-1))))+(((((0.2379127289717*V1)*V4)*V5)*pow(v0,-1))*pow(V2,-5))+((((((0.1829162591248*V1)*V3)*V5)*pow(v0,-1))*pow(V2,-5))*pow((0.5+(V4*pow(V3,-1))),-1.1))</f>
        <v>#NAME?</v>
      </c>
      <c r="AB94" t="s">
        <v>4</v>
      </c>
      <c r="AC94">
        <v>0.99999979999999999</v>
      </c>
      <c r="AD94" t="s">
        <v>5</v>
      </c>
      <c r="AE94">
        <v>1.5669999999999999E-4</v>
      </c>
    </row>
    <row r="95" spans="1:31" x14ac:dyDescent="0.25">
      <c r="A95" t="s">
        <v>64</v>
      </c>
      <c r="B95" t="s">
        <v>189</v>
      </c>
      <c r="C95">
        <v>1200</v>
      </c>
      <c r="D95" t="s">
        <v>190</v>
      </c>
      <c r="E95">
        <v>1000000</v>
      </c>
      <c r="F95" t="s">
        <v>191</v>
      </c>
      <c r="G95">
        <v>12345</v>
      </c>
      <c r="H95" t="s">
        <v>216</v>
      </c>
      <c r="I95">
        <v>1</v>
      </c>
      <c r="J95" t="s">
        <v>192</v>
      </c>
      <c r="K95">
        <v>1.0000000000000001E-5</v>
      </c>
      <c r="L95" t="s">
        <v>3</v>
      </c>
      <c r="M95">
        <v>0.61028590000000005</v>
      </c>
      <c r="N95" t="s">
        <v>2</v>
      </c>
      <c r="O95">
        <v>1.6062689999999999</v>
      </c>
      <c r="P95" t="s">
        <v>17</v>
      </c>
      <c r="Q95">
        <v>114</v>
      </c>
      <c r="R95" t="s">
        <v>0</v>
      </c>
      <c r="S95">
        <v>1201.3</v>
      </c>
      <c r="T95" t="s">
        <v>152</v>
      </c>
      <c r="U95">
        <v>1</v>
      </c>
      <c r="V95" t="s">
        <v>153</v>
      </c>
      <c r="W95">
        <v>29</v>
      </c>
      <c r="X95" t="s">
        <v>151</v>
      </c>
      <c r="Y95">
        <v>74472</v>
      </c>
      <c r="Z95" t="s">
        <v>1</v>
      </c>
      <c r="AA95" t="e" cm="1">
        <f t="array" aca="1" ref="AA95" ca="1">-0.5950373542944+(-2.1095255573131*pow((-1+((0.5*V1)*pow(V2,-1))),2))+(-51.7130990915632*pow(V1,-6))+(-3.3008245068573*pow((-1+(0.5*V2)),3))+((2.7606576998372*v0)*pow((V1+(-0.5*pow(V1,-1))),-1))+((34.3342144905197*V2)*pow(V1,-5))+((34.7246029502228*pow((-1+(0.5*V2)),2))*ASIN(pow(V1,-1)))+((0.0000134451687*v0)*EXP((2.3677440438966*V1)))+((-4.3903933596348*pow(V1,-5))*pow(V2,2))+((-213.294494017095*pow(V1,-2))*pow((-1+(0.7071067811865*pow(V2,0.55))),2))+(((-0.546146743594*v0)*V2)*pow(V1,-1))</f>
        <v>#NAME?</v>
      </c>
      <c r="AB95" t="s">
        <v>4</v>
      </c>
      <c r="AC95">
        <v>0.60795560000000004</v>
      </c>
      <c r="AD95" t="s">
        <v>5</v>
      </c>
      <c r="AE95">
        <v>1.6179835</v>
      </c>
    </row>
    <row r="96" spans="1:31" x14ac:dyDescent="0.25">
      <c r="A96" t="s">
        <v>115</v>
      </c>
      <c r="B96" t="s">
        <v>189</v>
      </c>
      <c r="C96">
        <v>1200</v>
      </c>
      <c r="D96" t="s">
        <v>190</v>
      </c>
      <c r="E96">
        <v>1000000</v>
      </c>
      <c r="F96" t="s">
        <v>191</v>
      </c>
      <c r="G96">
        <v>12345</v>
      </c>
      <c r="H96" t="s">
        <v>216</v>
      </c>
      <c r="I96">
        <v>1</v>
      </c>
      <c r="J96" t="s">
        <v>192</v>
      </c>
      <c r="K96">
        <v>1.0000000000000001E-5</v>
      </c>
      <c r="L96" t="s">
        <v>3</v>
      </c>
      <c r="M96">
        <v>0.92137820000000004</v>
      </c>
      <c r="N96" t="s">
        <v>2</v>
      </c>
      <c r="O96">
        <v>8.3914000000000002E-3</v>
      </c>
      <c r="P96" t="s">
        <v>17</v>
      </c>
      <c r="Q96">
        <v>100</v>
      </c>
      <c r="R96" t="s">
        <v>0</v>
      </c>
      <c r="S96">
        <v>1202.0999999999999</v>
      </c>
      <c r="T96" t="s">
        <v>152</v>
      </c>
      <c r="U96">
        <v>1</v>
      </c>
      <c r="V96" t="s">
        <v>153</v>
      </c>
      <c r="W96">
        <v>30</v>
      </c>
      <c r="X96" t="s">
        <v>151</v>
      </c>
      <c r="Y96">
        <v>73241</v>
      </c>
      <c r="Z96" t="s">
        <v>1</v>
      </c>
      <c r="AA96" t="e" cm="1">
        <f t="array" aca="1" ref="AA96" ca="1">-25.2411192600397+(0.3010826403839*V2)+(24.8597064191307*COS((((-0.0030382056688*pow(V3,2))+((0.0018427648886*v0)*EXP(V2)))+(((0.0030382056688*V2)*V3)*pow(V1,-1)))))+(-0.1324068757895*pow(V2,-1))+(-0.0384929800817*V1)+(-0.011977083302*v0)+((0.0585099138147*V1)*pow(V2,-1))+((0.0224873733451*v0)*pow(V2,-1))+((0.2417896790691*COS(V2))*EXP(pow(V3,-1)))+((-0.0003120731627*EXP((2*V2)))*LOG(V3))+((-0.1333509141903*v0)*pow(V3,-1))+(((0.0838144026531*v0)*V2)*pow(V3,-1))</f>
        <v>#VALUE!</v>
      </c>
      <c r="AB96" t="s">
        <v>4</v>
      </c>
      <c r="AC96">
        <v>0.92052369999999994</v>
      </c>
      <c r="AD96" t="s">
        <v>5</v>
      </c>
      <c r="AE96">
        <v>8.3225E-3</v>
      </c>
    </row>
    <row r="97" spans="1:31" x14ac:dyDescent="0.25">
      <c r="A97" t="s">
        <v>88</v>
      </c>
      <c r="B97" t="s">
        <v>189</v>
      </c>
      <c r="C97">
        <v>1200</v>
      </c>
      <c r="D97" t="s">
        <v>190</v>
      </c>
      <c r="E97">
        <v>1000000</v>
      </c>
      <c r="F97" t="s">
        <v>191</v>
      </c>
      <c r="G97">
        <v>12345</v>
      </c>
      <c r="H97" t="s">
        <v>216</v>
      </c>
      <c r="I97">
        <v>1</v>
      </c>
      <c r="J97" t="s">
        <v>192</v>
      </c>
      <c r="K97">
        <v>1.0000000000000001E-5</v>
      </c>
      <c r="L97" t="s">
        <v>3</v>
      </c>
      <c r="M97">
        <v>0.91897150000000005</v>
      </c>
      <c r="N97" t="s">
        <v>2</v>
      </c>
      <c r="O97">
        <v>0.54676720000000001</v>
      </c>
      <c r="P97" t="s">
        <v>17</v>
      </c>
      <c r="Q97">
        <v>167</v>
      </c>
      <c r="R97" t="s">
        <v>0</v>
      </c>
      <c r="S97">
        <v>1204.0999999999999</v>
      </c>
      <c r="T97" t="s">
        <v>152</v>
      </c>
      <c r="U97">
        <v>1</v>
      </c>
      <c r="V97" t="s">
        <v>153</v>
      </c>
      <c r="W97">
        <v>22</v>
      </c>
      <c r="X97" t="s">
        <v>151</v>
      </c>
      <c r="Y97">
        <v>74871</v>
      </c>
      <c r="Z97" t="s">
        <v>1</v>
      </c>
      <c r="AA97" t="e" cm="1">
        <f t="array" aca="1" ref="AA97" ca="1">-0.6816363909507+(3.4823593979488*pow((((3.1415926535898*pow(V1,-1))*pow(V3,-1))+((0.3183098861838*V2)*pow(V1,-1))),-1))+(0.1955378408422*V3)+(2.8014479561534*V1)+((0.2417794825938*pow(v0,2))*pow(V1,-1))+((0.1286344659939*v0)*COS(((0.1877919009208*V3)*pow(((0.5*pow((14.14213562373+V1),-1))+(V2*pow((14.14213562373+V1),-1))),-1))))+((-4.7418995039314*V3)*pow(((V3*pow(V1,-1))+((0.3183098861838*V2)*pow(V1,-1))),-1))+((-0.2366739347118*V2)*COS((((0.1877919009208*V2)*pow(((0.5*pow((14.14213562373+V1),-1))+(V2*pow((44.4288293815808+V1),-1))),-1))+((-0.1877919009208*V3)*pow(((0.5*pow((14.14213562373+V1),-1))+(V2*pow((44.4288293815808+V1),-1))),-1)))))+(((0.0915558328969*v0)*V1)*COS(((0.1877919009208*V3)*pow(((0.5*pow((14.14213562373+V1),-1))+(V2*pow((14.14213562373+V1),-1))),-1))))</f>
        <v>#NAME?</v>
      </c>
      <c r="AB97" t="s">
        <v>4</v>
      </c>
      <c r="AC97">
        <v>0.916246</v>
      </c>
      <c r="AD97" t="s">
        <v>5</v>
      </c>
      <c r="AE97">
        <v>0.55368669999999998</v>
      </c>
    </row>
    <row r="98" spans="1:31" x14ac:dyDescent="0.25">
      <c r="A98" t="s">
        <v>27</v>
      </c>
      <c r="B98" t="s">
        <v>189</v>
      </c>
      <c r="C98">
        <v>1200</v>
      </c>
      <c r="D98" t="s">
        <v>190</v>
      </c>
      <c r="E98">
        <v>1000000</v>
      </c>
      <c r="F98" t="s">
        <v>191</v>
      </c>
      <c r="G98">
        <v>12345</v>
      </c>
      <c r="H98" t="s">
        <v>216</v>
      </c>
      <c r="I98">
        <v>1</v>
      </c>
      <c r="J98" t="s">
        <v>192</v>
      </c>
      <c r="K98">
        <v>1.0000000000000001E-5</v>
      </c>
      <c r="L98" t="s">
        <v>3</v>
      </c>
      <c r="M98">
        <v>1</v>
      </c>
      <c r="N98" t="s">
        <v>2</v>
      </c>
      <c r="O98">
        <v>0</v>
      </c>
      <c r="P98" t="s">
        <v>17</v>
      </c>
      <c r="Q98">
        <v>16</v>
      </c>
      <c r="R98" t="s">
        <v>0</v>
      </c>
      <c r="S98">
        <v>40.1</v>
      </c>
      <c r="T98" t="s">
        <v>152</v>
      </c>
      <c r="U98">
        <v>2</v>
      </c>
      <c r="V98" t="s">
        <v>153</v>
      </c>
      <c r="W98">
        <v>15</v>
      </c>
      <c r="X98" t="s">
        <v>151</v>
      </c>
      <c r="Y98">
        <v>13722</v>
      </c>
      <c r="Z98" t="s">
        <v>1</v>
      </c>
      <c r="AA98" t="s">
        <v>156</v>
      </c>
      <c r="AB98" t="s">
        <v>4</v>
      </c>
      <c r="AC98">
        <v>1</v>
      </c>
      <c r="AD98" t="s">
        <v>5</v>
      </c>
      <c r="AE98">
        <v>0</v>
      </c>
    </row>
    <row r="99" spans="1:31" x14ac:dyDescent="0.25">
      <c r="A99" t="s">
        <v>37</v>
      </c>
      <c r="B99" t="s">
        <v>189</v>
      </c>
      <c r="C99">
        <v>1200</v>
      </c>
      <c r="D99" t="s">
        <v>190</v>
      </c>
      <c r="E99">
        <v>1000000</v>
      </c>
      <c r="F99" t="s">
        <v>191</v>
      </c>
      <c r="G99">
        <v>12345</v>
      </c>
      <c r="H99" t="s">
        <v>216</v>
      </c>
      <c r="I99">
        <v>1</v>
      </c>
      <c r="J99" t="s">
        <v>192</v>
      </c>
      <c r="K99">
        <v>1.0000000000000001E-5</v>
      </c>
      <c r="L99" t="s">
        <v>3</v>
      </c>
      <c r="M99">
        <v>1</v>
      </c>
      <c r="N99" t="s">
        <v>2</v>
      </c>
      <c r="O99">
        <v>0</v>
      </c>
      <c r="P99" t="s">
        <v>17</v>
      </c>
      <c r="Q99">
        <v>6</v>
      </c>
      <c r="R99" t="s">
        <v>0</v>
      </c>
      <c r="S99">
        <v>3.5</v>
      </c>
      <c r="T99" t="s">
        <v>152</v>
      </c>
      <c r="U99">
        <v>1</v>
      </c>
      <c r="V99" t="s">
        <v>153</v>
      </c>
      <c r="W99">
        <v>2</v>
      </c>
      <c r="X99" t="s">
        <v>151</v>
      </c>
      <c r="Y99">
        <v>540</v>
      </c>
      <c r="Z99" t="s">
        <v>1</v>
      </c>
      <c r="AA99" t="s">
        <v>157</v>
      </c>
      <c r="AB99" t="s">
        <v>4</v>
      </c>
      <c r="AC99">
        <v>1</v>
      </c>
      <c r="AD99" t="s">
        <v>5</v>
      </c>
      <c r="AE99">
        <v>0</v>
      </c>
    </row>
    <row r="100" spans="1:31" x14ac:dyDescent="0.25">
      <c r="A100" t="s">
        <v>91</v>
      </c>
      <c r="B100" t="s">
        <v>189</v>
      </c>
      <c r="C100">
        <v>1200</v>
      </c>
      <c r="D100" t="s">
        <v>190</v>
      </c>
      <c r="E100">
        <v>1000000</v>
      </c>
      <c r="F100" t="s">
        <v>191</v>
      </c>
      <c r="G100">
        <v>12345</v>
      </c>
      <c r="H100" t="s">
        <v>216</v>
      </c>
      <c r="I100">
        <v>1</v>
      </c>
      <c r="J100" t="s">
        <v>192</v>
      </c>
      <c r="K100">
        <v>1.0000000000000001E-5</v>
      </c>
      <c r="L100" t="s">
        <v>3</v>
      </c>
      <c r="M100">
        <v>0.99216720000000003</v>
      </c>
      <c r="N100" t="s">
        <v>2</v>
      </c>
      <c r="O100">
        <v>9.1885900000000006E-2</v>
      </c>
      <c r="P100" t="s">
        <v>17</v>
      </c>
      <c r="Q100">
        <v>104</v>
      </c>
      <c r="R100" t="s">
        <v>0</v>
      </c>
      <c r="S100">
        <v>1203.5999999999999</v>
      </c>
      <c r="T100" t="s">
        <v>152</v>
      </c>
      <c r="U100">
        <v>1</v>
      </c>
      <c r="V100" t="s">
        <v>153</v>
      </c>
      <c r="W100">
        <v>22</v>
      </c>
      <c r="X100" t="s">
        <v>151</v>
      </c>
      <c r="Y100">
        <v>64338</v>
      </c>
      <c r="Z100" t="s">
        <v>1</v>
      </c>
      <c r="AA100" t="s">
        <v>356</v>
      </c>
      <c r="AB100" t="s">
        <v>4</v>
      </c>
      <c r="AC100">
        <v>0.99202029999999997</v>
      </c>
      <c r="AD100" t="s">
        <v>5</v>
      </c>
      <c r="AE100">
        <v>9.2461500000000002E-2</v>
      </c>
    </row>
    <row r="101" spans="1:31" x14ac:dyDescent="0.25">
      <c r="A101" t="s">
        <v>101</v>
      </c>
      <c r="B101" t="s">
        <v>189</v>
      </c>
      <c r="C101">
        <v>1200</v>
      </c>
      <c r="D101" t="s">
        <v>190</v>
      </c>
      <c r="E101">
        <v>1000000</v>
      </c>
      <c r="F101" t="s">
        <v>191</v>
      </c>
      <c r="G101">
        <v>12345</v>
      </c>
      <c r="H101" t="s">
        <v>216</v>
      </c>
      <c r="I101">
        <v>1</v>
      </c>
      <c r="J101" t="s">
        <v>192</v>
      </c>
      <c r="K101">
        <v>1.0000000000000001E-5</v>
      </c>
      <c r="L101" t="s">
        <v>3</v>
      </c>
      <c r="M101">
        <v>1</v>
      </c>
      <c r="N101" t="s">
        <v>2</v>
      </c>
      <c r="O101">
        <v>0</v>
      </c>
      <c r="P101" t="s">
        <v>17</v>
      </c>
      <c r="Q101">
        <v>12</v>
      </c>
      <c r="R101" t="s">
        <v>0</v>
      </c>
      <c r="S101">
        <v>20</v>
      </c>
      <c r="T101" t="s">
        <v>152</v>
      </c>
      <c r="U101">
        <v>1</v>
      </c>
      <c r="V101" t="s">
        <v>153</v>
      </c>
      <c r="W101">
        <v>4</v>
      </c>
      <c r="X101" t="s">
        <v>151</v>
      </c>
      <c r="Y101">
        <v>2574</v>
      </c>
      <c r="Z101" t="s">
        <v>1</v>
      </c>
      <c r="AA101" t="s">
        <v>203</v>
      </c>
      <c r="AB101" t="s">
        <v>4</v>
      </c>
      <c r="AC101">
        <v>1</v>
      </c>
      <c r="AD101" t="s">
        <v>5</v>
      </c>
      <c r="AE101">
        <v>0</v>
      </c>
    </row>
    <row r="102" spans="1:31" x14ac:dyDescent="0.25">
      <c r="A102" t="s">
        <v>74</v>
      </c>
      <c r="B102" t="s">
        <v>189</v>
      </c>
      <c r="C102">
        <v>1200</v>
      </c>
      <c r="D102" t="s">
        <v>190</v>
      </c>
      <c r="E102">
        <v>1000000</v>
      </c>
      <c r="F102" t="s">
        <v>191</v>
      </c>
      <c r="G102">
        <v>12345</v>
      </c>
      <c r="H102" t="s">
        <v>216</v>
      </c>
      <c r="I102">
        <v>1</v>
      </c>
      <c r="J102" t="s">
        <v>192</v>
      </c>
      <c r="K102">
        <v>1.0000000000000001E-5</v>
      </c>
      <c r="L102" t="s">
        <v>3</v>
      </c>
      <c r="M102">
        <v>0.50551060000000003</v>
      </c>
      <c r="N102" t="s">
        <v>2</v>
      </c>
      <c r="O102">
        <v>0.24819579999999999</v>
      </c>
      <c r="P102" t="s">
        <v>17</v>
      </c>
      <c r="Q102">
        <v>125</v>
      </c>
      <c r="R102" t="s">
        <v>0</v>
      </c>
      <c r="S102">
        <v>1203.2</v>
      </c>
      <c r="T102" t="s">
        <v>152</v>
      </c>
      <c r="U102">
        <v>1</v>
      </c>
      <c r="V102" t="s">
        <v>153</v>
      </c>
      <c r="W102">
        <v>23</v>
      </c>
      <c r="X102" t="s">
        <v>151</v>
      </c>
      <c r="Y102">
        <v>81587</v>
      </c>
      <c r="Z102" t="s">
        <v>1</v>
      </c>
      <c r="AA102" t="s">
        <v>357</v>
      </c>
      <c r="AB102" t="s">
        <v>4</v>
      </c>
      <c r="AC102">
        <v>0.5006216</v>
      </c>
      <c r="AD102" t="s">
        <v>5</v>
      </c>
      <c r="AE102">
        <v>0.25080849999999999</v>
      </c>
    </row>
    <row r="103" spans="1:31" x14ac:dyDescent="0.25">
      <c r="A103" t="s">
        <v>84</v>
      </c>
      <c r="B103" t="s">
        <v>189</v>
      </c>
      <c r="C103">
        <v>1200</v>
      </c>
      <c r="D103" t="s">
        <v>190</v>
      </c>
      <c r="E103">
        <v>1000000</v>
      </c>
      <c r="F103" t="s">
        <v>191</v>
      </c>
      <c r="G103">
        <v>12345</v>
      </c>
      <c r="H103" t="s">
        <v>216</v>
      </c>
      <c r="I103">
        <v>1</v>
      </c>
      <c r="J103" t="s">
        <v>192</v>
      </c>
      <c r="K103">
        <v>1.0000000000000001E-5</v>
      </c>
      <c r="L103" t="s">
        <v>3</v>
      </c>
      <c r="M103">
        <v>1</v>
      </c>
      <c r="N103" t="s">
        <v>2</v>
      </c>
      <c r="O103">
        <v>0</v>
      </c>
      <c r="P103" t="s">
        <v>17</v>
      </c>
      <c r="Q103">
        <v>14</v>
      </c>
      <c r="R103" t="s">
        <v>0</v>
      </c>
      <c r="S103">
        <v>27.5</v>
      </c>
      <c r="T103" t="s">
        <v>152</v>
      </c>
      <c r="U103">
        <v>1</v>
      </c>
      <c r="V103" t="s">
        <v>153</v>
      </c>
      <c r="W103">
        <v>5</v>
      </c>
      <c r="X103" t="s">
        <v>151</v>
      </c>
      <c r="Y103">
        <v>3559</v>
      </c>
      <c r="Z103" t="s">
        <v>1</v>
      </c>
      <c r="AA103" t="s">
        <v>166</v>
      </c>
      <c r="AB103" t="s">
        <v>4</v>
      </c>
      <c r="AC103">
        <v>1</v>
      </c>
      <c r="AD103" t="s">
        <v>5</v>
      </c>
      <c r="AE103">
        <v>0</v>
      </c>
    </row>
    <row r="104" spans="1:31" x14ac:dyDescent="0.25">
      <c r="A104" t="s">
        <v>125</v>
      </c>
      <c r="B104" t="s">
        <v>189</v>
      </c>
      <c r="C104">
        <v>1200</v>
      </c>
      <c r="D104" t="s">
        <v>190</v>
      </c>
      <c r="E104">
        <v>1000000</v>
      </c>
      <c r="F104" t="s">
        <v>191</v>
      </c>
      <c r="G104">
        <v>12345</v>
      </c>
      <c r="H104" t="s">
        <v>216</v>
      </c>
      <c r="I104">
        <v>1</v>
      </c>
      <c r="J104" t="s">
        <v>192</v>
      </c>
      <c r="K104">
        <v>1.0000000000000001E-5</v>
      </c>
      <c r="L104" t="s">
        <v>3</v>
      </c>
      <c r="M104">
        <v>0.99949779999999999</v>
      </c>
      <c r="N104" t="s">
        <v>2</v>
      </c>
      <c r="O104">
        <v>6.7491800000000005E-2</v>
      </c>
      <c r="P104" t="s">
        <v>17</v>
      </c>
      <c r="Q104">
        <v>88</v>
      </c>
      <c r="R104" t="s">
        <v>0</v>
      </c>
      <c r="S104">
        <v>1203</v>
      </c>
      <c r="T104" t="s">
        <v>152</v>
      </c>
      <c r="U104">
        <v>1</v>
      </c>
      <c r="V104" t="s">
        <v>153</v>
      </c>
      <c r="W104">
        <v>27</v>
      </c>
      <c r="X104" t="s">
        <v>151</v>
      </c>
      <c r="Y104">
        <v>85840</v>
      </c>
      <c r="Z104" t="s">
        <v>1</v>
      </c>
      <c r="AA104" t="e" cm="1">
        <f t="array" aca="1" ref="AA104" ca="1">-11.0263554114265+(11.0209394012942*COS((((0.5855532416475*v0)*pow(V4,-1))*pow((2+V1),-1))))+((0.2427774950844*pow(V4,-2))*pow((0.7602445970757+(v0*V3)),1))+(((0.3599819740302*pow(v0,2))*pow(V4,-2))*pow((V2+(0.5*pow(V2,-1))),-1))+(((-0.5467632015049*pow(V4,-2))*EXP(pow(V2,-1)))*LOG(V3))+((((0.0889180592428*pow(v0,2))*pow(V1,1.28))*pow(V4,-2))*pow(LOG((0.7602445970757+V3)),2))</f>
        <v>#NAME?</v>
      </c>
      <c r="AB104" t="s">
        <v>4</v>
      </c>
      <c r="AC104">
        <v>0.9994866</v>
      </c>
      <c r="AD104" t="s">
        <v>5</v>
      </c>
      <c r="AE104">
        <v>6.6028500000000004E-2</v>
      </c>
    </row>
    <row r="105" spans="1:31" x14ac:dyDescent="0.25">
      <c r="A105" t="s">
        <v>98</v>
      </c>
      <c r="B105" t="s">
        <v>189</v>
      </c>
      <c r="C105">
        <v>1200</v>
      </c>
      <c r="D105" t="s">
        <v>190</v>
      </c>
      <c r="E105">
        <v>1000000</v>
      </c>
      <c r="F105" t="s">
        <v>191</v>
      </c>
      <c r="G105">
        <v>12345</v>
      </c>
      <c r="H105" t="s">
        <v>216</v>
      </c>
      <c r="I105">
        <v>1</v>
      </c>
      <c r="J105" t="s">
        <v>192</v>
      </c>
      <c r="K105">
        <v>1.0000000000000001E-5</v>
      </c>
      <c r="L105" t="s">
        <v>3</v>
      </c>
      <c r="M105">
        <v>1</v>
      </c>
      <c r="N105" t="s">
        <v>2</v>
      </c>
      <c r="O105">
        <v>5.0699999999999996E-4</v>
      </c>
      <c r="P105" t="s">
        <v>17</v>
      </c>
      <c r="Q105">
        <v>30</v>
      </c>
      <c r="R105" t="s">
        <v>0</v>
      </c>
      <c r="S105">
        <v>1201.5999999999999</v>
      </c>
      <c r="T105" t="s">
        <v>152</v>
      </c>
      <c r="U105">
        <v>5</v>
      </c>
      <c r="V105" t="s">
        <v>153</v>
      </c>
      <c r="W105">
        <v>50</v>
      </c>
      <c r="X105" t="s">
        <v>151</v>
      </c>
      <c r="Y105">
        <v>100638</v>
      </c>
      <c r="Z105" t="s">
        <v>1</v>
      </c>
      <c r="AA105" t="e" cm="1">
        <f t="array" aca="1" ref="AA105" ca="1">-0.4994974071529+((((6.283078943826*V2)*V3)*pow(v0,-1))*pow(V1,-1))+((((0.0129742843625*v0)*V1)*pow(V2,-1))*pow(V3,-1))</f>
        <v>#VALUE!</v>
      </c>
      <c r="AB105" t="s">
        <v>4</v>
      </c>
      <c r="AC105">
        <v>1</v>
      </c>
      <c r="AD105" t="s">
        <v>5</v>
      </c>
      <c r="AE105">
        <v>4.349E-4</v>
      </c>
    </row>
    <row r="106" spans="1:31" x14ac:dyDescent="0.25">
      <c r="A106" t="s">
        <v>47</v>
      </c>
      <c r="B106" t="s">
        <v>189</v>
      </c>
      <c r="C106">
        <v>1200</v>
      </c>
      <c r="D106" t="s">
        <v>190</v>
      </c>
      <c r="E106">
        <v>1000000</v>
      </c>
      <c r="F106" t="s">
        <v>191</v>
      </c>
      <c r="G106">
        <v>12345</v>
      </c>
      <c r="H106" t="s">
        <v>216</v>
      </c>
      <c r="I106">
        <v>1</v>
      </c>
      <c r="J106" t="s">
        <v>192</v>
      </c>
      <c r="K106">
        <v>1.0000000000000001E-5</v>
      </c>
      <c r="L106" t="s">
        <v>3</v>
      </c>
      <c r="M106">
        <v>0.99872269999999996</v>
      </c>
      <c r="N106" t="s">
        <v>2</v>
      </c>
      <c r="O106">
        <v>1.78852E-2</v>
      </c>
      <c r="P106" t="s">
        <v>17</v>
      </c>
      <c r="Q106">
        <v>80</v>
      </c>
      <c r="R106" t="s">
        <v>0</v>
      </c>
      <c r="S106">
        <v>1201</v>
      </c>
      <c r="T106" t="s">
        <v>152</v>
      </c>
      <c r="U106">
        <v>2</v>
      </c>
      <c r="V106" t="s">
        <v>153</v>
      </c>
      <c r="W106">
        <v>33</v>
      </c>
      <c r="X106" t="s">
        <v>151</v>
      </c>
      <c r="Y106">
        <v>80002</v>
      </c>
      <c r="Z106" t="s">
        <v>1</v>
      </c>
      <c r="AA106" t="s">
        <v>358</v>
      </c>
      <c r="AB106" t="s">
        <v>4</v>
      </c>
      <c r="AC106">
        <v>0.99876310000000001</v>
      </c>
      <c r="AD106" t="s">
        <v>5</v>
      </c>
      <c r="AE106">
        <v>1.76153E-2</v>
      </c>
    </row>
    <row r="107" spans="1:31" x14ac:dyDescent="0.25">
      <c r="A107" t="s">
        <v>111</v>
      </c>
      <c r="B107" t="s">
        <v>189</v>
      </c>
      <c r="C107">
        <v>1200</v>
      </c>
      <c r="D107" t="s">
        <v>190</v>
      </c>
      <c r="E107">
        <v>1000000</v>
      </c>
      <c r="F107" t="s">
        <v>191</v>
      </c>
      <c r="G107">
        <v>12345</v>
      </c>
      <c r="H107" t="s">
        <v>216</v>
      </c>
      <c r="I107">
        <v>1</v>
      </c>
      <c r="J107" t="s">
        <v>192</v>
      </c>
      <c r="K107">
        <v>1.0000000000000001E-5</v>
      </c>
      <c r="L107" t="s">
        <v>3</v>
      </c>
      <c r="M107">
        <v>0.97936259999999997</v>
      </c>
      <c r="N107" t="s">
        <v>2</v>
      </c>
      <c r="O107">
        <v>3.6594948999999999</v>
      </c>
      <c r="P107" t="s">
        <v>17</v>
      </c>
      <c r="Q107">
        <v>125</v>
      </c>
      <c r="R107" t="s">
        <v>0</v>
      </c>
      <c r="S107">
        <v>1200.9000000000001</v>
      </c>
      <c r="T107" t="s">
        <v>152</v>
      </c>
      <c r="U107">
        <v>1</v>
      </c>
      <c r="V107" t="s">
        <v>153</v>
      </c>
      <c r="W107">
        <v>24</v>
      </c>
      <c r="X107" t="s">
        <v>151</v>
      </c>
      <c r="Y107">
        <v>70397</v>
      </c>
      <c r="Z107" t="s">
        <v>1</v>
      </c>
      <c r="AA107" t="s">
        <v>359</v>
      </c>
      <c r="AB107" t="s">
        <v>4</v>
      </c>
      <c r="AC107">
        <v>0.97927319999999995</v>
      </c>
      <c r="AD107" t="s">
        <v>5</v>
      </c>
      <c r="AE107">
        <v>3.6923542</v>
      </c>
    </row>
    <row r="108" spans="1:31" x14ac:dyDescent="0.25">
      <c r="A108" t="s">
        <v>94</v>
      </c>
      <c r="B108" t="s">
        <v>189</v>
      </c>
      <c r="C108">
        <v>1200</v>
      </c>
      <c r="D108" t="s">
        <v>190</v>
      </c>
      <c r="E108">
        <v>1000000</v>
      </c>
      <c r="F108" t="s">
        <v>191</v>
      </c>
      <c r="G108">
        <v>12345</v>
      </c>
      <c r="H108" t="s">
        <v>216</v>
      </c>
      <c r="I108">
        <v>1</v>
      </c>
      <c r="J108" t="s">
        <v>192</v>
      </c>
      <c r="K108">
        <v>1.0000000000000001E-5</v>
      </c>
      <c r="L108" t="s">
        <v>3</v>
      </c>
      <c r="M108">
        <v>0.99998330000000002</v>
      </c>
      <c r="N108" t="s">
        <v>2</v>
      </c>
      <c r="O108">
        <v>1.3051200000000001E-2</v>
      </c>
      <c r="P108" t="s">
        <v>17</v>
      </c>
      <c r="Q108">
        <v>94</v>
      </c>
      <c r="R108" t="s">
        <v>0</v>
      </c>
      <c r="S108">
        <v>1203.0999999999999</v>
      </c>
      <c r="T108" t="s">
        <v>152</v>
      </c>
      <c r="U108">
        <v>1</v>
      </c>
      <c r="V108" t="s">
        <v>153</v>
      </c>
      <c r="W108">
        <v>25</v>
      </c>
      <c r="X108" t="s">
        <v>151</v>
      </c>
      <c r="Y108">
        <v>75021</v>
      </c>
      <c r="Z108" t="s">
        <v>1</v>
      </c>
      <c r="AA108" t="s">
        <v>360</v>
      </c>
      <c r="AB108" t="s">
        <v>4</v>
      </c>
      <c r="AC108">
        <v>0.99998319999999996</v>
      </c>
      <c r="AD108" t="s">
        <v>5</v>
      </c>
      <c r="AE108">
        <v>1.30805E-2</v>
      </c>
    </row>
    <row r="109" spans="1:31" x14ac:dyDescent="0.25">
      <c r="A109" t="s">
        <v>135</v>
      </c>
      <c r="B109" t="s">
        <v>189</v>
      </c>
      <c r="C109">
        <v>1200</v>
      </c>
      <c r="D109" t="s">
        <v>190</v>
      </c>
      <c r="E109">
        <v>1000000</v>
      </c>
      <c r="F109" t="s">
        <v>191</v>
      </c>
      <c r="G109">
        <v>12345</v>
      </c>
      <c r="H109" t="s">
        <v>216</v>
      </c>
      <c r="I109">
        <v>1</v>
      </c>
      <c r="J109" t="s">
        <v>192</v>
      </c>
      <c r="K109">
        <v>1.0000000000000001E-5</v>
      </c>
      <c r="L109" t="s">
        <v>3</v>
      </c>
      <c r="M109">
        <v>0.99976690000000001</v>
      </c>
      <c r="N109" t="s">
        <v>2</v>
      </c>
      <c r="O109">
        <v>3.2987200000000001E-2</v>
      </c>
      <c r="P109" t="s">
        <v>17</v>
      </c>
      <c r="Q109">
        <v>106</v>
      </c>
      <c r="R109" t="s">
        <v>0</v>
      </c>
      <c r="S109">
        <v>1201.0999999999999</v>
      </c>
      <c r="T109" t="s">
        <v>152</v>
      </c>
      <c r="U109">
        <v>1</v>
      </c>
      <c r="V109" t="s">
        <v>153</v>
      </c>
      <c r="W109">
        <v>23</v>
      </c>
      <c r="X109" t="s">
        <v>151</v>
      </c>
      <c r="Y109">
        <v>88838</v>
      </c>
      <c r="Z109" t="s">
        <v>1</v>
      </c>
      <c r="AA109" t="s">
        <v>361</v>
      </c>
      <c r="AB109" t="s">
        <v>4</v>
      </c>
      <c r="AC109">
        <v>0.99970689999999995</v>
      </c>
      <c r="AD109" t="s">
        <v>5</v>
      </c>
      <c r="AE109">
        <v>3.21766E-2</v>
      </c>
    </row>
    <row r="110" spans="1:31" x14ac:dyDescent="0.25">
      <c r="A110" t="s">
        <v>108</v>
      </c>
      <c r="B110" t="s">
        <v>189</v>
      </c>
      <c r="C110">
        <v>1200</v>
      </c>
      <c r="D110" t="s">
        <v>190</v>
      </c>
      <c r="E110">
        <v>1000000</v>
      </c>
      <c r="F110" t="s">
        <v>191</v>
      </c>
      <c r="G110">
        <v>12345</v>
      </c>
      <c r="H110" t="s">
        <v>216</v>
      </c>
      <c r="I110">
        <v>1</v>
      </c>
      <c r="J110" t="s">
        <v>192</v>
      </c>
      <c r="K110">
        <v>1.0000000000000001E-5</v>
      </c>
      <c r="L110" t="s">
        <v>3</v>
      </c>
      <c r="M110">
        <v>0.99508540000000001</v>
      </c>
      <c r="N110" t="s">
        <v>2</v>
      </c>
      <c r="O110">
        <v>5.3717399999999998E-2</v>
      </c>
      <c r="P110" t="s">
        <v>17</v>
      </c>
      <c r="Q110">
        <v>78</v>
      </c>
      <c r="R110" t="s">
        <v>0</v>
      </c>
      <c r="S110">
        <v>1203.0999999999999</v>
      </c>
      <c r="T110" t="s">
        <v>152</v>
      </c>
      <c r="U110">
        <v>1</v>
      </c>
      <c r="V110" t="s">
        <v>153</v>
      </c>
      <c r="W110">
        <v>28</v>
      </c>
      <c r="X110" t="s">
        <v>151</v>
      </c>
      <c r="Y110">
        <v>85282</v>
      </c>
      <c r="Z110" t="s">
        <v>1</v>
      </c>
      <c r="AA110" t="s">
        <v>362</v>
      </c>
      <c r="AB110" t="s">
        <v>4</v>
      </c>
      <c r="AC110">
        <v>0.9940736</v>
      </c>
      <c r="AD110" t="s">
        <v>5</v>
      </c>
      <c r="AE110">
        <v>6.0862699999999999E-2</v>
      </c>
    </row>
    <row r="111" spans="1:31" x14ac:dyDescent="0.25">
      <c r="A111" t="s">
        <v>145</v>
      </c>
      <c r="B111" t="s">
        <v>189</v>
      </c>
      <c r="C111">
        <v>1200</v>
      </c>
      <c r="D111" t="s">
        <v>190</v>
      </c>
      <c r="E111">
        <v>1000000</v>
      </c>
      <c r="F111" t="s">
        <v>191</v>
      </c>
      <c r="G111">
        <v>12345</v>
      </c>
      <c r="H111" t="s">
        <v>216</v>
      </c>
      <c r="I111">
        <v>1</v>
      </c>
      <c r="J111" t="s">
        <v>192</v>
      </c>
      <c r="K111">
        <v>1.0000000000000001E-5</v>
      </c>
      <c r="L111" t="s">
        <v>3</v>
      </c>
      <c r="M111">
        <v>1</v>
      </c>
      <c r="N111" t="s">
        <v>2</v>
      </c>
      <c r="O111">
        <v>0</v>
      </c>
      <c r="P111" t="s">
        <v>17</v>
      </c>
      <c r="Q111">
        <v>40</v>
      </c>
      <c r="R111" t="s">
        <v>0</v>
      </c>
      <c r="S111">
        <v>245.5</v>
      </c>
      <c r="T111" t="s">
        <v>152</v>
      </c>
      <c r="U111">
        <v>1</v>
      </c>
      <c r="V111" t="s">
        <v>153</v>
      </c>
      <c r="W111">
        <v>13</v>
      </c>
      <c r="X111" t="s">
        <v>151</v>
      </c>
      <c r="Y111">
        <v>23220</v>
      </c>
      <c r="Z111" t="s">
        <v>1</v>
      </c>
      <c r="AA111" t="s">
        <v>264</v>
      </c>
      <c r="AB111" t="s">
        <v>4</v>
      </c>
      <c r="AC111">
        <v>1</v>
      </c>
      <c r="AD111" t="s">
        <v>5</v>
      </c>
      <c r="AE111">
        <v>0</v>
      </c>
    </row>
    <row r="112" spans="1:31" x14ac:dyDescent="0.25">
      <c r="A112" t="s">
        <v>57</v>
      </c>
      <c r="B112" t="s">
        <v>189</v>
      </c>
      <c r="C112">
        <v>1200</v>
      </c>
      <c r="D112" t="s">
        <v>190</v>
      </c>
      <c r="E112">
        <v>1000000</v>
      </c>
      <c r="F112" t="s">
        <v>191</v>
      </c>
      <c r="G112">
        <v>12345</v>
      </c>
      <c r="H112" t="s">
        <v>216</v>
      </c>
      <c r="I112">
        <v>1</v>
      </c>
      <c r="J112" t="s">
        <v>192</v>
      </c>
      <c r="K112">
        <v>1.0000000000000001E-5</v>
      </c>
      <c r="L112" t="s">
        <v>3</v>
      </c>
      <c r="M112">
        <v>1</v>
      </c>
      <c r="N112" t="s">
        <v>2</v>
      </c>
      <c r="O112">
        <v>7.4999999999999993E-5</v>
      </c>
      <c r="P112" t="s">
        <v>17</v>
      </c>
      <c r="Q112">
        <v>42</v>
      </c>
      <c r="R112" t="s">
        <v>0</v>
      </c>
      <c r="S112">
        <v>1201.3</v>
      </c>
      <c r="T112" t="s">
        <v>152</v>
      </c>
      <c r="U112">
        <v>6</v>
      </c>
      <c r="V112" t="s">
        <v>153</v>
      </c>
      <c r="W112">
        <v>56</v>
      </c>
      <c r="X112" t="s">
        <v>151</v>
      </c>
      <c r="Y112">
        <v>103665</v>
      </c>
      <c r="Z112" t="s">
        <v>1</v>
      </c>
      <c r="AA112" t="s">
        <v>363</v>
      </c>
      <c r="AB112" t="s">
        <v>4</v>
      </c>
      <c r="AC112">
        <v>1</v>
      </c>
      <c r="AD112" t="s">
        <v>5</v>
      </c>
      <c r="AE112" s="8">
        <v>7.8100000000000001E-5</v>
      </c>
    </row>
    <row r="113" spans="1:31" x14ac:dyDescent="0.25">
      <c r="A113" t="s">
        <v>121</v>
      </c>
      <c r="B113" t="s">
        <v>189</v>
      </c>
      <c r="C113">
        <v>1200</v>
      </c>
      <c r="D113" t="s">
        <v>190</v>
      </c>
      <c r="E113">
        <v>1000000</v>
      </c>
      <c r="F113" t="s">
        <v>191</v>
      </c>
      <c r="G113">
        <v>12345</v>
      </c>
      <c r="H113" t="s">
        <v>216</v>
      </c>
      <c r="I113">
        <v>1</v>
      </c>
      <c r="J113" t="s">
        <v>192</v>
      </c>
      <c r="K113">
        <v>1.0000000000000001E-5</v>
      </c>
      <c r="L113" t="s">
        <v>3</v>
      </c>
      <c r="M113">
        <v>0.99577629999999995</v>
      </c>
      <c r="N113" t="s">
        <v>2</v>
      </c>
      <c r="O113">
        <v>0.32745459999999998</v>
      </c>
      <c r="P113" t="s">
        <v>17</v>
      </c>
      <c r="Q113">
        <v>90</v>
      </c>
      <c r="R113" t="s">
        <v>0</v>
      </c>
      <c r="S113">
        <v>1201.7</v>
      </c>
      <c r="T113" t="s">
        <v>152</v>
      </c>
      <c r="U113">
        <v>1</v>
      </c>
      <c r="V113" t="s">
        <v>153</v>
      </c>
      <c r="W113">
        <v>30</v>
      </c>
      <c r="X113" t="s">
        <v>151</v>
      </c>
      <c r="Y113">
        <v>86648</v>
      </c>
      <c r="Z113" t="s">
        <v>1</v>
      </c>
      <c r="AA113" t="e" cm="1">
        <f t="array" aca="1" ref="AA113" ca="1">-0.094982857882+(-0.0000353104099*pow((pow((((v0+V1)+V2)+(-1*V4)),-1)+((0.3183098861838*V3)*pow((((v0+V2)+pow(V1,2))+(-1*V4)),-1))),-5))+((1.2547273050738*v0)*V1)+((-0.8866578583868*v0)*pow(V2,-1.1))+(((0.0004504603397*pow((V2*pow(v0,-0.8)),-1.1))*pow((1+V4),4))*pow(LOG(V3),4))+((((-0.2084782176945*v0)*V3)*V4)*pow((V2*pow(LOG((V1*V2)),-0.81)),-1))</f>
        <v>#NAME?</v>
      </c>
      <c r="AB113" t="s">
        <v>4</v>
      </c>
      <c r="AC113">
        <v>0.99578370000000005</v>
      </c>
      <c r="AD113" t="s">
        <v>5</v>
      </c>
      <c r="AE113">
        <v>0.32709470000000002</v>
      </c>
    </row>
    <row r="114" spans="1:31" x14ac:dyDescent="0.25">
      <c r="A114" t="s">
        <v>104</v>
      </c>
      <c r="B114" t="s">
        <v>189</v>
      </c>
      <c r="C114">
        <v>1200</v>
      </c>
      <c r="D114" t="s">
        <v>190</v>
      </c>
      <c r="E114">
        <v>1000000</v>
      </c>
      <c r="F114" t="s">
        <v>191</v>
      </c>
      <c r="G114">
        <v>12345</v>
      </c>
      <c r="H114" t="s">
        <v>216</v>
      </c>
      <c r="I114">
        <v>1</v>
      </c>
      <c r="J114" t="s">
        <v>192</v>
      </c>
      <c r="K114">
        <v>1.0000000000000001E-5</v>
      </c>
      <c r="L114" t="s">
        <v>3</v>
      </c>
      <c r="M114">
        <v>0.99949379999999999</v>
      </c>
      <c r="N114" t="s">
        <v>2</v>
      </c>
      <c r="O114">
        <v>3.2247100000000001E-2</v>
      </c>
      <c r="P114" t="s">
        <v>17</v>
      </c>
      <c r="Q114">
        <v>93</v>
      </c>
      <c r="R114" t="s">
        <v>0</v>
      </c>
      <c r="S114">
        <v>1201.8</v>
      </c>
      <c r="T114" t="s">
        <v>152</v>
      </c>
      <c r="U114">
        <v>1</v>
      </c>
      <c r="V114" t="s">
        <v>153</v>
      </c>
      <c r="W114">
        <v>25</v>
      </c>
      <c r="X114" t="s">
        <v>151</v>
      </c>
      <c r="Y114">
        <v>88954</v>
      </c>
      <c r="Z114" t="s">
        <v>1</v>
      </c>
      <c r="AA114" t="s">
        <v>364</v>
      </c>
      <c r="AB114" t="s">
        <v>4</v>
      </c>
      <c r="AC114">
        <v>0.99949290000000002</v>
      </c>
      <c r="AD114" t="s">
        <v>5</v>
      </c>
      <c r="AE114">
        <v>3.3087199999999997E-2</v>
      </c>
    </row>
    <row r="115" spans="1:31" x14ac:dyDescent="0.25">
      <c r="A115" t="s">
        <v>114</v>
      </c>
      <c r="B115" t="s">
        <v>189</v>
      </c>
      <c r="C115">
        <v>1200</v>
      </c>
      <c r="D115" t="s">
        <v>190</v>
      </c>
      <c r="E115">
        <v>1000000</v>
      </c>
      <c r="F115" t="s">
        <v>191</v>
      </c>
      <c r="G115">
        <v>12345</v>
      </c>
      <c r="H115" t="s">
        <v>216</v>
      </c>
      <c r="I115">
        <v>1</v>
      </c>
      <c r="J115" t="s">
        <v>192</v>
      </c>
      <c r="K115">
        <v>1.0000000000000001E-5</v>
      </c>
      <c r="L115" t="s">
        <v>3</v>
      </c>
      <c r="M115">
        <v>1</v>
      </c>
      <c r="N115" t="s">
        <v>2</v>
      </c>
      <c r="O115">
        <v>0</v>
      </c>
      <c r="P115" t="s">
        <v>17</v>
      </c>
      <c r="Q115">
        <v>16</v>
      </c>
      <c r="R115" t="s">
        <v>0</v>
      </c>
      <c r="S115">
        <v>31.2</v>
      </c>
      <c r="T115" t="s">
        <v>152</v>
      </c>
      <c r="U115">
        <v>1</v>
      </c>
      <c r="V115" t="s">
        <v>153</v>
      </c>
      <c r="W115">
        <v>5</v>
      </c>
      <c r="X115" t="s">
        <v>151</v>
      </c>
      <c r="Y115">
        <v>4088</v>
      </c>
      <c r="Z115" t="s">
        <v>1</v>
      </c>
      <c r="AA115" t="s">
        <v>262</v>
      </c>
      <c r="AB115" t="s">
        <v>4</v>
      </c>
      <c r="AC115">
        <v>1</v>
      </c>
      <c r="AD115" t="s">
        <v>5</v>
      </c>
      <c r="AE115">
        <v>0</v>
      </c>
    </row>
    <row r="116" spans="1:31" x14ac:dyDescent="0.25">
      <c r="A116" t="s">
        <v>118</v>
      </c>
      <c r="B116" t="s">
        <v>189</v>
      </c>
      <c r="C116">
        <v>1200</v>
      </c>
      <c r="D116" t="s">
        <v>190</v>
      </c>
      <c r="E116">
        <v>1000000</v>
      </c>
      <c r="F116" t="s">
        <v>191</v>
      </c>
      <c r="G116">
        <v>12345</v>
      </c>
      <c r="H116" t="s">
        <v>216</v>
      </c>
      <c r="I116">
        <v>1</v>
      </c>
      <c r="J116" t="s">
        <v>192</v>
      </c>
      <c r="K116">
        <v>1.0000000000000001E-5</v>
      </c>
      <c r="L116" t="s">
        <v>3</v>
      </c>
      <c r="M116">
        <v>0.99998220000000004</v>
      </c>
      <c r="N116" t="s">
        <v>2</v>
      </c>
      <c r="O116">
        <v>5.2100000000000002E-3</v>
      </c>
      <c r="P116" t="s">
        <v>17</v>
      </c>
      <c r="Q116">
        <v>74</v>
      </c>
      <c r="R116" t="s">
        <v>0</v>
      </c>
      <c r="S116">
        <v>1201.3</v>
      </c>
      <c r="T116" t="s">
        <v>152</v>
      </c>
      <c r="U116">
        <v>2</v>
      </c>
      <c r="V116" t="s">
        <v>153</v>
      </c>
      <c r="W116">
        <v>30</v>
      </c>
      <c r="X116" t="s">
        <v>151</v>
      </c>
      <c r="Y116">
        <v>96970</v>
      </c>
      <c r="Z116" t="s">
        <v>1</v>
      </c>
      <c r="AA116" t="e" cm="1">
        <f t="array" aca="1" ref="AA116" ca="1">-0.7183267576448+(2.8539151965422*pow((v0*V1),0.5))+(0.7459748886967*COS(((pow(V4,-1.2)*SIN(((((0.5379199198288*V2)*V3)*pow(v0,-1))*pow(V1,-1))))+((((0.5379199198288*pow(V1,-1))*pow(V3,2))*pow(V4,-1.2))*pow((v0+(3.1415926535898*pow(V1,-1))),-1)))))+((0.0118735322239*v0)*V1)+(((-0.0613960686492*V2)*pow(V3,2))*pow(V4,-2))</f>
        <v>#NAME?</v>
      </c>
      <c r="AB116" t="s">
        <v>4</v>
      </c>
      <c r="AC116">
        <v>0.99998609999999999</v>
      </c>
      <c r="AD116" t="s">
        <v>5</v>
      </c>
      <c r="AE116">
        <v>4.6035E-3</v>
      </c>
    </row>
    <row r="117" spans="1:31" x14ac:dyDescent="0.25">
      <c r="A117" t="s">
        <v>67</v>
      </c>
      <c r="B117" t="s">
        <v>189</v>
      </c>
      <c r="C117">
        <v>1200</v>
      </c>
      <c r="D117" t="s">
        <v>190</v>
      </c>
      <c r="E117">
        <v>1000000</v>
      </c>
      <c r="F117" t="s">
        <v>191</v>
      </c>
      <c r="G117">
        <v>12345</v>
      </c>
      <c r="H117" t="s">
        <v>216</v>
      </c>
      <c r="I117">
        <v>1</v>
      </c>
      <c r="J117" t="s">
        <v>192</v>
      </c>
      <c r="K117">
        <v>1.0000000000000001E-5</v>
      </c>
      <c r="L117" t="s">
        <v>3</v>
      </c>
      <c r="M117">
        <v>0.8582999</v>
      </c>
      <c r="N117" t="s">
        <v>2</v>
      </c>
      <c r="O117">
        <v>1.9252901</v>
      </c>
      <c r="P117" t="s">
        <v>17</v>
      </c>
      <c r="Q117">
        <v>119</v>
      </c>
      <c r="R117" t="s">
        <v>0</v>
      </c>
      <c r="S117">
        <v>1201.0999999999999</v>
      </c>
      <c r="T117" t="s">
        <v>152</v>
      </c>
      <c r="U117">
        <v>1</v>
      </c>
      <c r="V117" t="s">
        <v>153</v>
      </c>
      <c r="W117">
        <v>24</v>
      </c>
      <c r="X117" t="s">
        <v>151</v>
      </c>
      <c r="Y117">
        <v>69111</v>
      </c>
      <c r="Z117" t="s">
        <v>1</v>
      </c>
      <c r="AA117" t="s">
        <v>365</v>
      </c>
      <c r="AB117" t="s">
        <v>4</v>
      </c>
      <c r="AC117">
        <v>0.86059140000000001</v>
      </c>
      <c r="AD117" t="s">
        <v>5</v>
      </c>
      <c r="AE117">
        <v>1.9224106000000001</v>
      </c>
    </row>
    <row r="118" spans="1:31" x14ac:dyDescent="0.25">
      <c r="A118" t="s">
        <v>77</v>
      </c>
      <c r="B118" t="s">
        <v>189</v>
      </c>
      <c r="C118">
        <v>1200</v>
      </c>
      <c r="D118" t="s">
        <v>190</v>
      </c>
      <c r="E118">
        <v>1000000</v>
      </c>
      <c r="F118" t="s">
        <v>191</v>
      </c>
      <c r="G118">
        <v>12345</v>
      </c>
      <c r="H118" t="s">
        <v>216</v>
      </c>
      <c r="I118">
        <v>1</v>
      </c>
      <c r="J118" t="s">
        <v>192</v>
      </c>
      <c r="K118">
        <v>1.0000000000000001E-5</v>
      </c>
      <c r="L118" t="s">
        <v>3</v>
      </c>
      <c r="M118">
        <v>1</v>
      </c>
      <c r="N118" t="s">
        <v>2</v>
      </c>
      <c r="O118">
        <v>0</v>
      </c>
      <c r="P118" t="s">
        <v>17</v>
      </c>
      <c r="Q118">
        <v>13</v>
      </c>
      <c r="R118" t="s">
        <v>0</v>
      </c>
      <c r="S118">
        <v>23.4</v>
      </c>
      <c r="T118" t="s">
        <v>152</v>
      </c>
      <c r="U118">
        <v>1</v>
      </c>
      <c r="V118" t="s">
        <v>153</v>
      </c>
      <c r="W118">
        <v>5</v>
      </c>
      <c r="X118" t="s">
        <v>151</v>
      </c>
      <c r="Y118">
        <v>3060</v>
      </c>
      <c r="Z118" t="s">
        <v>1</v>
      </c>
      <c r="AA118" t="s">
        <v>162</v>
      </c>
      <c r="AB118" t="s">
        <v>4</v>
      </c>
      <c r="AC118">
        <v>1</v>
      </c>
      <c r="AD118" t="s">
        <v>5</v>
      </c>
      <c r="AE118">
        <v>0</v>
      </c>
    </row>
    <row r="119" spans="1:31" x14ac:dyDescent="0.25">
      <c r="A119" t="s">
        <v>131</v>
      </c>
      <c r="B119" t="s">
        <v>189</v>
      </c>
      <c r="C119">
        <v>1200</v>
      </c>
      <c r="D119" t="s">
        <v>190</v>
      </c>
      <c r="E119">
        <v>1000000</v>
      </c>
      <c r="F119" t="s">
        <v>191</v>
      </c>
      <c r="G119">
        <v>12345</v>
      </c>
      <c r="H119" t="s">
        <v>216</v>
      </c>
      <c r="I119">
        <v>1</v>
      </c>
      <c r="J119" t="s">
        <v>192</v>
      </c>
      <c r="K119">
        <v>1.0000000000000001E-5</v>
      </c>
      <c r="L119" t="s">
        <v>3</v>
      </c>
      <c r="M119">
        <v>-21.0303778</v>
      </c>
      <c r="N119" t="s">
        <v>2</v>
      </c>
      <c r="O119">
        <v>61.631223400000003</v>
      </c>
      <c r="P119" t="s">
        <v>17</v>
      </c>
      <c r="Q119">
        <v>116</v>
      </c>
      <c r="R119" t="s">
        <v>0</v>
      </c>
      <c r="S119">
        <v>1203.5999999999999</v>
      </c>
      <c r="T119" t="s">
        <v>152</v>
      </c>
      <c r="U119">
        <v>2</v>
      </c>
      <c r="V119" t="s">
        <v>153</v>
      </c>
      <c r="W119">
        <v>31</v>
      </c>
      <c r="X119" t="s">
        <v>151</v>
      </c>
      <c r="Y119">
        <v>93217</v>
      </c>
      <c r="Z119" t="s">
        <v>1</v>
      </c>
      <c r="AA119" t="e" cm="1">
        <f t="array" aca="1" ref="AA119" ca="1">-5.8731236824649+(2.3407392064023*V1)+((-0.0012242784436*V1)*pow(LOG(V2),-1))+(((0.5434186894343*V1)*V2)*SIN((2.0590605168615*LOG(((V3*pow(V2,-1))+(pow(V1,2)*pow(V2,-1)))))))+(((0.0000370439223*pow(V3,4))*pow((v0+V1),4))*pow(((V1*pow((-0.5+V4),-1))+(pow((-0.5+V4),-1)*LOG(V2))),-2))+(((-0.0000032793402*pow(V2,-1))*pow((-0.5+V3),4.4))*pow((v0+V4),5.28))+((((1.1461017383704*v0)*V3)*pow(V2,-1))*SIN((2.0590605168615*LOG(((V3*pow(V2,-1))+(pow(V1,2)*pow(V2,-1)))))))</f>
        <v>#VALUE!</v>
      </c>
      <c r="AB119" t="s">
        <v>4</v>
      </c>
      <c r="AC119">
        <v>-14.5098793</v>
      </c>
      <c r="AD119" t="s">
        <v>5</v>
      </c>
      <c r="AE119">
        <v>51.002592300000003</v>
      </c>
    </row>
    <row r="120" spans="1:31" x14ac:dyDescent="0.25">
      <c r="A120" t="s">
        <v>124</v>
      </c>
      <c r="B120" t="s">
        <v>189</v>
      </c>
      <c r="C120">
        <v>1200</v>
      </c>
      <c r="D120" t="s">
        <v>190</v>
      </c>
      <c r="E120">
        <v>1000000</v>
      </c>
      <c r="F120" t="s">
        <v>191</v>
      </c>
      <c r="G120">
        <v>12345</v>
      </c>
      <c r="H120" t="s">
        <v>216</v>
      </c>
      <c r="I120">
        <v>1</v>
      </c>
      <c r="J120" t="s">
        <v>192</v>
      </c>
      <c r="K120">
        <v>1.0000000000000001E-5</v>
      </c>
      <c r="L120" t="s">
        <v>3</v>
      </c>
      <c r="M120">
        <v>0.99976180000000003</v>
      </c>
      <c r="N120" t="s">
        <v>2</v>
      </c>
      <c r="O120">
        <v>0.22477259999999999</v>
      </c>
      <c r="P120" t="s">
        <v>17</v>
      </c>
      <c r="Q120">
        <v>98</v>
      </c>
      <c r="R120" t="s">
        <v>0</v>
      </c>
      <c r="S120">
        <v>1203.0999999999999</v>
      </c>
      <c r="T120" t="s">
        <v>152</v>
      </c>
      <c r="U120">
        <v>1</v>
      </c>
      <c r="V120" t="s">
        <v>153</v>
      </c>
      <c r="W120">
        <v>29</v>
      </c>
      <c r="X120" t="s">
        <v>151</v>
      </c>
      <c r="Y120">
        <v>92148</v>
      </c>
      <c r="Z120" t="s">
        <v>1</v>
      </c>
      <c r="AA120" t="s">
        <v>366</v>
      </c>
      <c r="AB120" t="s">
        <v>4</v>
      </c>
      <c r="AC120">
        <v>0.99974980000000002</v>
      </c>
      <c r="AD120" t="s">
        <v>5</v>
      </c>
      <c r="AE120">
        <v>0.2280894</v>
      </c>
    </row>
    <row r="121" spans="1:31" x14ac:dyDescent="0.25">
      <c r="A121" t="s">
        <v>128</v>
      </c>
      <c r="B121" t="s">
        <v>189</v>
      </c>
      <c r="C121">
        <v>1200</v>
      </c>
      <c r="D121" t="s">
        <v>190</v>
      </c>
      <c r="E121">
        <v>1000000</v>
      </c>
      <c r="F121" t="s">
        <v>191</v>
      </c>
      <c r="G121">
        <v>12345</v>
      </c>
      <c r="H121" t="s">
        <v>216</v>
      </c>
      <c r="I121">
        <v>1</v>
      </c>
      <c r="J121" t="s">
        <v>192</v>
      </c>
      <c r="K121">
        <v>1.0000000000000001E-5</v>
      </c>
      <c r="L121" t="s">
        <v>3</v>
      </c>
      <c r="M121" t="e" cm="1">
        <f t="array" ref="M121">-inf</f>
        <v>#NAME?</v>
      </c>
      <c r="N121" t="s">
        <v>2</v>
      </c>
      <c r="O121" t="s">
        <v>201</v>
      </c>
      <c r="P121" t="s">
        <v>17</v>
      </c>
      <c r="Q121" t="s">
        <v>201</v>
      </c>
      <c r="R121" t="s">
        <v>0</v>
      </c>
      <c r="S121">
        <v>1201.4000000000001</v>
      </c>
      <c r="T121" t="s">
        <v>152</v>
      </c>
      <c r="U121">
        <v>1</v>
      </c>
      <c r="V121" t="s">
        <v>153</v>
      </c>
      <c r="W121">
        <v>37</v>
      </c>
      <c r="X121" t="s">
        <v>151</v>
      </c>
      <c r="Y121">
        <v>102068</v>
      </c>
      <c r="Z121" t="s">
        <v>1</v>
      </c>
      <c r="AA121" t="e" cm="1">
        <f t="array" aca="1" ref="AA121" ca="1">-0.4145917892881+(10.8918571284382*LOG(((-0.5*ASIN(pow(((((-0.25*V1)+(-0.5*v0))+(V2*V3))+(((0.5*v0)*V1)*pow(V3,-1))),-1)))+(V3*ASIN(pow(V2,-1))))))+(1.0192153331831*ASIN(pow(((((-0.25*V1)+(-0.5*v0))+(V2*V3))+(((0.5*v0)*V1)*pow(V3,-1))),-1)))+(31.0565510829769*pow(V3,-1))+(-28.5460676758435*pow(V2,-1))+(((0.043745102717*v0)*pow(V3,-2))*pow(V4,2))+((((-0.3858533924793*v0)*V1)*pow(V4,1))*LOG((V3*ASIN(pow(V2,-1)))))</f>
        <v>#NAME?</v>
      </c>
      <c r="AB121" t="s">
        <v>4</v>
      </c>
      <c r="AC121" t="s">
        <v>5</v>
      </c>
    </row>
    <row r="122" spans="1:31" x14ac:dyDescent="0.25">
      <c r="A122" t="s">
        <v>138</v>
      </c>
      <c r="B122" t="s">
        <v>189</v>
      </c>
      <c r="C122">
        <v>1200</v>
      </c>
      <c r="D122" t="s">
        <v>190</v>
      </c>
      <c r="E122">
        <v>1000000</v>
      </c>
      <c r="F122" t="s">
        <v>191</v>
      </c>
      <c r="G122">
        <v>12345</v>
      </c>
      <c r="H122" t="s">
        <v>216</v>
      </c>
      <c r="I122">
        <v>1</v>
      </c>
      <c r="J122" t="s">
        <v>192</v>
      </c>
      <c r="K122">
        <v>1.0000000000000001E-5</v>
      </c>
      <c r="L122" t="s">
        <v>3</v>
      </c>
      <c r="M122">
        <v>1</v>
      </c>
      <c r="N122" t="s">
        <v>2</v>
      </c>
      <c r="O122">
        <v>0</v>
      </c>
      <c r="P122" t="s">
        <v>17</v>
      </c>
      <c r="Q122">
        <v>18</v>
      </c>
      <c r="R122" t="s">
        <v>0</v>
      </c>
      <c r="S122">
        <v>44.3</v>
      </c>
      <c r="T122" t="s">
        <v>152</v>
      </c>
      <c r="U122">
        <v>1</v>
      </c>
      <c r="V122" t="s">
        <v>153</v>
      </c>
      <c r="W122">
        <v>6</v>
      </c>
      <c r="X122" t="s">
        <v>151</v>
      </c>
      <c r="Y122">
        <v>4924</v>
      </c>
      <c r="Z122" t="s">
        <v>1</v>
      </c>
      <c r="AA122" t="s">
        <v>188</v>
      </c>
      <c r="AB122" t="s">
        <v>4</v>
      </c>
      <c r="AC122">
        <v>1</v>
      </c>
      <c r="AD122" t="s">
        <v>5</v>
      </c>
      <c r="AE122">
        <v>0</v>
      </c>
    </row>
    <row r="123" spans="1:31" x14ac:dyDescent="0.25">
      <c r="A123" t="s">
        <v>134</v>
      </c>
      <c r="B123" t="s">
        <v>189</v>
      </c>
      <c r="C123">
        <v>1200</v>
      </c>
      <c r="D123" t="s">
        <v>190</v>
      </c>
      <c r="E123">
        <v>1000000</v>
      </c>
      <c r="F123" t="s">
        <v>191</v>
      </c>
      <c r="G123">
        <v>12345</v>
      </c>
      <c r="H123" t="s">
        <v>216</v>
      </c>
      <c r="I123">
        <v>1</v>
      </c>
      <c r="J123" t="s">
        <v>192</v>
      </c>
      <c r="K123">
        <v>1.0000000000000001E-5</v>
      </c>
      <c r="L123" t="s">
        <v>3</v>
      </c>
      <c r="M123">
        <v>1</v>
      </c>
      <c r="N123" t="s">
        <v>2</v>
      </c>
      <c r="O123">
        <v>0</v>
      </c>
      <c r="P123" t="s">
        <v>17</v>
      </c>
      <c r="Q123">
        <v>36</v>
      </c>
      <c r="R123" t="s">
        <v>0</v>
      </c>
      <c r="S123">
        <v>500</v>
      </c>
      <c r="T123" t="s">
        <v>152</v>
      </c>
      <c r="U123">
        <v>3</v>
      </c>
      <c r="V123" t="s">
        <v>153</v>
      </c>
      <c r="W123">
        <v>28</v>
      </c>
      <c r="X123" t="s">
        <v>151</v>
      </c>
      <c r="Y123">
        <v>56098</v>
      </c>
      <c r="Z123" t="s">
        <v>1</v>
      </c>
      <c r="AA123" t="s">
        <v>265</v>
      </c>
      <c r="AB123" t="s">
        <v>4</v>
      </c>
      <c r="AC123">
        <v>1</v>
      </c>
      <c r="AD123" t="s">
        <v>5</v>
      </c>
      <c r="AE123">
        <v>0</v>
      </c>
    </row>
    <row r="124" spans="1:31" x14ac:dyDescent="0.25">
      <c r="A124" t="s">
        <v>87</v>
      </c>
      <c r="B124" t="s">
        <v>189</v>
      </c>
      <c r="C124">
        <v>1200</v>
      </c>
      <c r="D124" t="s">
        <v>190</v>
      </c>
      <c r="E124">
        <v>1000000</v>
      </c>
      <c r="F124" t="s">
        <v>191</v>
      </c>
      <c r="G124">
        <v>12345</v>
      </c>
      <c r="H124" t="s">
        <v>216</v>
      </c>
      <c r="I124">
        <v>1</v>
      </c>
      <c r="J124" t="s">
        <v>192</v>
      </c>
      <c r="K124">
        <v>1.0000000000000001E-5</v>
      </c>
      <c r="L124" t="s">
        <v>3</v>
      </c>
      <c r="M124">
        <v>0.99847240000000004</v>
      </c>
      <c r="N124" t="s">
        <v>2</v>
      </c>
      <c r="O124">
        <v>1.7587599999999998E-2</v>
      </c>
      <c r="P124" t="s">
        <v>17</v>
      </c>
      <c r="Q124">
        <v>75</v>
      </c>
      <c r="R124" t="s">
        <v>0</v>
      </c>
      <c r="S124">
        <v>1201.4000000000001</v>
      </c>
      <c r="T124" t="s">
        <v>152</v>
      </c>
      <c r="U124">
        <v>1</v>
      </c>
      <c r="V124" t="s">
        <v>153</v>
      </c>
      <c r="W124">
        <v>27</v>
      </c>
      <c r="X124" t="s">
        <v>151</v>
      </c>
      <c r="Y124">
        <v>77553</v>
      </c>
      <c r="Z124" t="s">
        <v>1</v>
      </c>
      <c r="AA124" t="e" cm="1">
        <f t="array" aca="1" ref="AA124" ca="1">-4.937927005432+(1.1265786419305*SIN(((0.0640348241831*V1)*V3)))+(9.4805470837065*pow(V2,-0.2))+(-0.8223593477005*V2)+(-0.2107670213181*V1)+(-4.1820530491285*SIN(((1*pow(V2,-0.8))+(-0.8*SIN((LOG(((V1*V2)*pow(V3,-1.21)))*SIN(((0.1779632429514*v0)*pow(V2,-1)))))))))+(-0.0523909992649*V3)+(-0.1804747874424*pow(v0,-1))+((0.6146993674415*V2)*pow((1+v0),0.5))</f>
        <v>#VALUE!</v>
      </c>
      <c r="AB124" t="s">
        <v>4</v>
      </c>
      <c r="AC124">
        <v>0.99844659999999996</v>
      </c>
      <c r="AD124" t="s">
        <v>5</v>
      </c>
      <c r="AE124">
        <v>1.77071E-2</v>
      </c>
    </row>
    <row r="125" spans="1:31" x14ac:dyDescent="0.25">
      <c r="A125" t="s">
        <v>141</v>
      </c>
      <c r="B125" t="s">
        <v>189</v>
      </c>
      <c r="C125">
        <v>1200</v>
      </c>
      <c r="D125" t="s">
        <v>190</v>
      </c>
      <c r="E125">
        <v>1000000</v>
      </c>
      <c r="F125" t="s">
        <v>191</v>
      </c>
      <c r="G125">
        <v>12345</v>
      </c>
      <c r="H125" t="s">
        <v>216</v>
      </c>
      <c r="I125">
        <v>1</v>
      </c>
      <c r="J125" t="s">
        <v>192</v>
      </c>
      <c r="K125">
        <v>1.0000000000000001E-5</v>
      </c>
      <c r="L125" t="s">
        <v>3</v>
      </c>
      <c r="M125">
        <v>0.99412880000000003</v>
      </c>
      <c r="N125" t="s">
        <v>2</v>
      </c>
      <c r="O125">
        <v>1.0975542</v>
      </c>
      <c r="P125" t="s">
        <v>17</v>
      </c>
      <c r="Q125">
        <v>81</v>
      </c>
      <c r="R125" t="s">
        <v>0</v>
      </c>
      <c r="S125">
        <v>1202.5999999999999</v>
      </c>
      <c r="T125" t="s">
        <v>152</v>
      </c>
      <c r="U125">
        <v>1</v>
      </c>
      <c r="V125" t="s">
        <v>153</v>
      </c>
      <c r="W125">
        <v>23</v>
      </c>
      <c r="X125" t="s">
        <v>151</v>
      </c>
      <c r="Y125">
        <v>88379</v>
      </c>
      <c r="Z125" t="s">
        <v>1</v>
      </c>
      <c r="AA125" t="s">
        <v>367</v>
      </c>
      <c r="AB125" t="s">
        <v>4</v>
      </c>
      <c r="AC125">
        <v>0.99414420000000003</v>
      </c>
      <c r="AD125" t="s">
        <v>5</v>
      </c>
      <c r="AE125">
        <v>1.1030865999999999</v>
      </c>
    </row>
    <row r="126" spans="1:31" x14ac:dyDescent="0.25">
      <c r="A126" t="s">
        <v>148</v>
      </c>
      <c r="B126" t="s">
        <v>189</v>
      </c>
      <c r="C126">
        <v>1200</v>
      </c>
      <c r="D126" t="s">
        <v>190</v>
      </c>
      <c r="E126">
        <v>1000000</v>
      </c>
      <c r="F126" t="s">
        <v>191</v>
      </c>
      <c r="G126">
        <v>12345</v>
      </c>
      <c r="H126" t="s">
        <v>216</v>
      </c>
      <c r="I126">
        <v>1</v>
      </c>
      <c r="J126" t="s">
        <v>192</v>
      </c>
      <c r="K126">
        <v>1.0000000000000001E-5</v>
      </c>
      <c r="L126" t="s">
        <v>3</v>
      </c>
      <c r="M126">
        <v>0.93371099999999996</v>
      </c>
      <c r="N126" t="s">
        <v>2</v>
      </c>
      <c r="O126">
        <v>4.0385666000000002</v>
      </c>
      <c r="P126" t="s">
        <v>17</v>
      </c>
      <c r="Q126">
        <v>131</v>
      </c>
      <c r="R126" t="s">
        <v>0</v>
      </c>
      <c r="S126">
        <v>1202.5999999999999</v>
      </c>
      <c r="T126" t="s">
        <v>152</v>
      </c>
      <c r="U126">
        <v>1</v>
      </c>
      <c r="V126" t="s">
        <v>153</v>
      </c>
      <c r="W126">
        <v>25</v>
      </c>
      <c r="X126" t="s">
        <v>151</v>
      </c>
      <c r="Y126">
        <v>101774</v>
      </c>
      <c r="Z126" t="s">
        <v>1</v>
      </c>
      <c r="AA126" t="s">
        <v>368</v>
      </c>
      <c r="AB126" t="s">
        <v>4</v>
      </c>
      <c r="AC126">
        <v>0.93624839999999998</v>
      </c>
      <c r="AD126" t="s">
        <v>5</v>
      </c>
      <c r="AE126">
        <v>3.2173495999999999</v>
      </c>
    </row>
    <row r="127" spans="1:31" x14ac:dyDescent="0.25">
      <c r="A127" t="s">
        <v>144</v>
      </c>
      <c r="B127" t="s">
        <v>189</v>
      </c>
      <c r="C127">
        <v>1200</v>
      </c>
      <c r="D127" t="s">
        <v>190</v>
      </c>
      <c r="E127">
        <v>1000000</v>
      </c>
      <c r="F127" t="s">
        <v>191</v>
      </c>
      <c r="G127">
        <v>12345</v>
      </c>
      <c r="H127" t="s">
        <v>216</v>
      </c>
      <c r="I127">
        <v>1</v>
      </c>
      <c r="J127" t="s">
        <v>192</v>
      </c>
      <c r="K127">
        <v>1.0000000000000001E-5</v>
      </c>
      <c r="L127" t="s">
        <v>3</v>
      </c>
      <c r="M127">
        <v>0.94773770000000002</v>
      </c>
      <c r="N127" t="s">
        <v>2</v>
      </c>
      <c r="O127">
        <v>0.14931630000000001</v>
      </c>
      <c r="P127" t="s">
        <v>17</v>
      </c>
      <c r="Q127">
        <v>91</v>
      </c>
      <c r="R127" t="s">
        <v>0</v>
      </c>
      <c r="S127">
        <v>1200.7</v>
      </c>
      <c r="T127" t="s">
        <v>152</v>
      </c>
      <c r="U127">
        <v>1</v>
      </c>
      <c r="V127" t="s">
        <v>153</v>
      </c>
      <c r="W127">
        <v>24</v>
      </c>
      <c r="X127" t="s">
        <v>151</v>
      </c>
      <c r="Y127">
        <v>90439</v>
      </c>
      <c r="Z127" t="s">
        <v>1</v>
      </c>
      <c r="AA127" t="s">
        <v>369</v>
      </c>
      <c r="AB127" t="s">
        <v>4</v>
      </c>
      <c r="AC127">
        <v>0.94570980000000004</v>
      </c>
      <c r="AD127" t="s">
        <v>5</v>
      </c>
      <c r="AE127">
        <v>0.151255</v>
      </c>
    </row>
    <row r="128" spans="1:31" x14ac:dyDescent="0.25">
      <c r="A128" t="s">
        <v>97</v>
      </c>
      <c r="B128" t="s">
        <v>189</v>
      </c>
      <c r="C128">
        <v>1200</v>
      </c>
      <c r="D128" t="s">
        <v>190</v>
      </c>
      <c r="E128">
        <v>1000000</v>
      </c>
      <c r="F128" t="s">
        <v>191</v>
      </c>
      <c r="G128">
        <v>12345</v>
      </c>
      <c r="H128" t="s">
        <v>216</v>
      </c>
      <c r="I128">
        <v>1</v>
      </c>
      <c r="J128" t="s">
        <v>192</v>
      </c>
      <c r="K128">
        <v>1.0000000000000001E-5</v>
      </c>
      <c r="L128" t="s">
        <v>3</v>
      </c>
      <c r="M128" t="e" cm="1">
        <f t="array" ref="M128">-inf</f>
        <v>#NAME?</v>
      </c>
      <c r="N128" t="s">
        <v>2</v>
      </c>
      <c r="O128" t="s">
        <v>201</v>
      </c>
      <c r="P128" t="s">
        <v>17</v>
      </c>
      <c r="Q128" t="s">
        <v>201</v>
      </c>
      <c r="R128" t="s">
        <v>0</v>
      </c>
      <c r="S128">
        <v>1201.3</v>
      </c>
      <c r="T128" t="s">
        <v>152</v>
      </c>
      <c r="U128">
        <v>1</v>
      </c>
      <c r="V128" t="s">
        <v>153</v>
      </c>
      <c r="W128">
        <v>34</v>
      </c>
      <c r="X128" t="s">
        <v>151</v>
      </c>
      <c r="Y128">
        <v>110681</v>
      </c>
      <c r="Z128" t="s">
        <v>1</v>
      </c>
      <c r="AA128" t="s">
        <v>370</v>
      </c>
      <c r="AB128" t="s">
        <v>4</v>
      </c>
      <c r="AC128" t="s">
        <v>5</v>
      </c>
    </row>
    <row r="129" spans="1:31" x14ac:dyDescent="0.25">
      <c r="A129" t="s">
        <v>107</v>
      </c>
      <c r="B129" t="s">
        <v>189</v>
      </c>
      <c r="C129">
        <v>1200</v>
      </c>
      <c r="D129" t="s">
        <v>190</v>
      </c>
      <c r="E129">
        <v>1000000</v>
      </c>
      <c r="F129" t="s">
        <v>191</v>
      </c>
      <c r="G129">
        <v>12345</v>
      </c>
      <c r="H129" t="s">
        <v>216</v>
      </c>
      <c r="I129">
        <v>1</v>
      </c>
      <c r="J129" t="s">
        <v>192</v>
      </c>
      <c r="K129">
        <v>1.0000000000000001E-5</v>
      </c>
      <c r="L129" t="s">
        <v>3</v>
      </c>
      <c r="M129">
        <v>1</v>
      </c>
      <c r="N129" t="s">
        <v>2</v>
      </c>
      <c r="O129">
        <v>0</v>
      </c>
      <c r="P129" t="s">
        <v>17</v>
      </c>
      <c r="Q129">
        <v>24</v>
      </c>
      <c r="R129" t="s">
        <v>0</v>
      </c>
      <c r="S129">
        <v>209.9</v>
      </c>
      <c r="T129" t="s">
        <v>152</v>
      </c>
      <c r="U129">
        <v>1</v>
      </c>
      <c r="V129" t="s">
        <v>153</v>
      </c>
      <c r="W129">
        <v>14</v>
      </c>
      <c r="X129" t="s">
        <v>151</v>
      </c>
      <c r="Y129">
        <v>20856</v>
      </c>
      <c r="Z129" t="s">
        <v>1</v>
      </c>
      <c r="AA129" t="s">
        <v>204</v>
      </c>
      <c r="AB129" t="s">
        <v>4</v>
      </c>
      <c r="AC129">
        <v>1</v>
      </c>
      <c r="AD129" t="s">
        <v>5</v>
      </c>
      <c r="AE129">
        <v>0</v>
      </c>
    </row>
    <row r="130" spans="1:31" x14ac:dyDescent="0.25">
      <c r="A130" t="s">
        <v>117</v>
      </c>
      <c r="B130" t="s">
        <v>189</v>
      </c>
      <c r="C130">
        <v>1200</v>
      </c>
      <c r="D130" t="s">
        <v>190</v>
      </c>
      <c r="E130">
        <v>1000000</v>
      </c>
      <c r="F130" t="s">
        <v>191</v>
      </c>
      <c r="G130">
        <v>12345</v>
      </c>
      <c r="H130" t="s">
        <v>216</v>
      </c>
      <c r="I130">
        <v>1</v>
      </c>
      <c r="J130" t="s">
        <v>192</v>
      </c>
      <c r="K130">
        <v>1.0000000000000001E-5</v>
      </c>
      <c r="L130" t="s">
        <v>3</v>
      </c>
      <c r="M130">
        <v>0.9999538</v>
      </c>
      <c r="N130" t="s">
        <v>2</v>
      </c>
      <c r="O130">
        <v>3.3876000000000002E-3</v>
      </c>
      <c r="P130" t="s">
        <v>17</v>
      </c>
      <c r="Q130">
        <v>119</v>
      </c>
      <c r="R130" t="s">
        <v>0</v>
      </c>
      <c r="S130">
        <v>1201.7</v>
      </c>
      <c r="T130" t="s">
        <v>152</v>
      </c>
      <c r="U130">
        <v>2</v>
      </c>
      <c r="V130" t="s">
        <v>153</v>
      </c>
      <c r="W130">
        <v>33</v>
      </c>
      <c r="X130" t="s">
        <v>151</v>
      </c>
      <c r="Y130">
        <v>109140</v>
      </c>
      <c r="Z130" t="s">
        <v>1</v>
      </c>
      <c r="AA130" t="s">
        <v>371</v>
      </c>
      <c r="AB130" t="s">
        <v>4</v>
      </c>
      <c r="AC130">
        <v>0.99995630000000002</v>
      </c>
      <c r="AD130" t="s">
        <v>5</v>
      </c>
      <c r="AE130">
        <v>3.2678999999999998E-3</v>
      </c>
    </row>
    <row r="131" spans="1:31" x14ac:dyDescent="0.25">
      <c r="A131" t="s">
        <v>127</v>
      </c>
      <c r="B131" t="s">
        <v>189</v>
      </c>
      <c r="C131">
        <v>1200</v>
      </c>
      <c r="D131" t="s">
        <v>190</v>
      </c>
      <c r="E131">
        <v>1000000</v>
      </c>
      <c r="F131" t="s">
        <v>191</v>
      </c>
      <c r="G131">
        <v>12345</v>
      </c>
      <c r="H131" t="s">
        <v>216</v>
      </c>
      <c r="I131">
        <v>1</v>
      </c>
      <c r="J131" t="s">
        <v>192</v>
      </c>
      <c r="K131">
        <v>1.0000000000000001E-5</v>
      </c>
      <c r="L131" t="s">
        <v>3</v>
      </c>
      <c r="M131">
        <v>1</v>
      </c>
      <c r="N131" t="s">
        <v>2</v>
      </c>
      <c r="O131">
        <v>0</v>
      </c>
      <c r="P131" t="s">
        <v>17</v>
      </c>
      <c r="Q131">
        <v>24</v>
      </c>
      <c r="R131" t="s">
        <v>0</v>
      </c>
      <c r="S131">
        <v>116.4</v>
      </c>
      <c r="T131" t="s">
        <v>152</v>
      </c>
      <c r="U131">
        <v>1</v>
      </c>
      <c r="V131" t="s">
        <v>153</v>
      </c>
      <c r="W131">
        <v>10</v>
      </c>
      <c r="X131" t="s">
        <v>151</v>
      </c>
      <c r="Y131">
        <v>14698</v>
      </c>
      <c r="Z131" t="s">
        <v>1</v>
      </c>
      <c r="AA131" t="s">
        <v>187</v>
      </c>
      <c r="AB131" t="s">
        <v>4</v>
      </c>
      <c r="AC131">
        <v>1</v>
      </c>
      <c r="AD131" t="s">
        <v>5</v>
      </c>
      <c r="AE131">
        <v>0</v>
      </c>
    </row>
    <row r="132" spans="1:31" x14ac:dyDescent="0.25">
      <c r="A132" t="s">
        <v>137</v>
      </c>
      <c r="B132" t="s">
        <v>189</v>
      </c>
      <c r="C132">
        <v>1200</v>
      </c>
      <c r="D132" t="s">
        <v>190</v>
      </c>
      <c r="E132">
        <v>1000000</v>
      </c>
      <c r="F132" t="s">
        <v>191</v>
      </c>
      <c r="G132">
        <v>12345</v>
      </c>
      <c r="H132" t="s">
        <v>216</v>
      </c>
      <c r="I132">
        <v>1</v>
      </c>
      <c r="J132" t="s">
        <v>192</v>
      </c>
      <c r="K132">
        <v>1.0000000000000001E-5</v>
      </c>
      <c r="L132" t="s">
        <v>3</v>
      </c>
      <c r="M132">
        <v>0.99850340000000004</v>
      </c>
      <c r="N132" t="s">
        <v>2</v>
      </c>
      <c r="O132">
        <v>0.18182429999999999</v>
      </c>
      <c r="P132" t="s">
        <v>17</v>
      </c>
      <c r="Q132">
        <v>107</v>
      </c>
      <c r="R132" t="s">
        <v>0</v>
      </c>
      <c r="S132">
        <v>1203.9000000000001</v>
      </c>
      <c r="T132" t="s">
        <v>152</v>
      </c>
      <c r="U132">
        <v>1</v>
      </c>
      <c r="V132" t="s">
        <v>153</v>
      </c>
      <c r="W132">
        <v>25</v>
      </c>
      <c r="X132" t="s">
        <v>151</v>
      </c>
      <c r="Y132">
        <v>93744</v>
      </c>
      <c r="Z132" t="s">
        <v>1</v>
      </c>
      <c r="AA132" t="s">
        <v>372</v>
      </c>
      <c r="AB132" t="s">
        <v>4</v>
      </c>
      <c r="AC132">
        <v>0.99851369999999995</v>
      </c>
      <c r="AD132" t="s">
        <v>5</v>
      </c>
      <c r="AE132">
        <v>0.17743539999999999</v>
      </c>
    </row>
    <row r="133" spans="1:31" x14ac:dyDescent="0.25">
      <c r="A133" t="s">
        <v>147</v>
      </c>
      <c r="B133" t="s">
        <v>189</v>
      </c>
      <c r="C133">
        <v>1200</v>
      </c>
      <c r="D133" t="s">
        <v>190</v>
      </c>
      <c r="E133">
        <v>1000000</v>
      </c>
      <c r="F133" t="s">
        <v>191</v>
      </c>
      <c r="G133">
        <v>12345</v>
      </c>
      <c r="H133" t="s">
        <v>216</v>
      </c>
      <c r="I133">
        <v>1</v>
      </c>
      <c r="J133" t="s">
        <v>192</v>
      </c>
      <c r="K133">
        <v>1.0000000000000001E-5</v>
      </c>
      <c r="L133" t="s">
        <v>3</v>
      </c>
      <c r="M133">
        <v>0.99968069999999998</v>
      </c>
      <c r="N133" t="s">
        <v>2</v>
      </c>
      <c r="O133">
        <v>0.21147079999999999</v>
      </c>
      <c r="P133" t="s">
        <v>17</v>
      </c>
      <c r="Q133">
        <v>116</v>
      </c>
      <c r="R133" t="s">
        <v>0</v>
      </c>
      <c r="S133">
        <v>1201.7</v>
      </c>
      <c r="T133" t="s">
        <v>152</v>
      </c>
      <c r="U133">
        <v>1</v>
      </c>
      <c r="V133" t="s">
        <v>153</v>
      </c>
      <c r="W133">
        <v>31</v>
      </c>
      <c r="X133" t="s">
        <v>151</v>
      </c>
      <c r="Y133">
        <v>109550</v>
      </c>
      <c r="Z133" t="s">
        <v>1</v>
      </c>
      <c r="AA133" t="s">
        <v>373</v>
      </c>
      <c r="AB133" t="s">
        <v>4</v>
      </c>
      <c r="AC133">
        <v>0.99969710000000001</v>
      </c>
      <c r="AD133" t="s">
        <v>5</v>
      </c>
      <c r="AE133">
        <v>0.2059308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Tuning</vt:lpstr>
      <vt:lpstr>Final results</vt:lpstr>
      <vt:lpstr>0.001</vt:lpstr>
      <vt:lpstr>0.0005</vt:lpstr>
      <vt:lpstr>0.0001</vt:lpstr>
      <vt:lpstr>0.00001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</dc:creator>
  <cp:lastModifiedBy>Aleksandar</cp:lastModifiedBy>
  <dcterms:created xsi:type="dcterms:W3CDTF">2015-06-05T18:17:20Z</dcterms:created>
  <dcterms:modified xsi:type="dcterms:W3CDTF">2022-08-30T11:41:10Z</dcterms:modified>
</cp:coreProperties>
</file>