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3\"/>
    </mc:Choice>
  </mc:AlternateContent>
  <bookViews>
    <workbookView xWindow="0" yWindow="0" windowWidth="20160" windowHeight="8832" activeTab="2"/>
  </bookViews>
  <sheets>
    <sheet name="Basic Math Formulas" sheetId="4" r:id="rId1"/>
    <sheet name="Text Functins" sheetId="1" r:id="rId2"/>
    <sheet name="Logical Functions" sheetId="3" r:id="rId3"/>
    <sheet name="date and Time Functions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Q6" i="3"/>
  <c r="Q7" i="3"/>
  <c r="Q8" i="3"/>
  <c r="Q4" i="3"/>
  <c r="P4" i="3"/>
  <c r="M4" i="3"/>
  <c r="I4" i="3"/>
  <c r="H4" i="3"/>
  <c r="G4" i="3"/>
  <c r="D8" i="3"/>
  <c r="E7" i="3"/>
  <c r="E4" i="3"/>
  <c r="D7" i="3"/>
  <c r="D5" i="3"/>
  <c r="D4" i="3"/>
  <c r="T14" i="3"/>
  <c r="F5" i="2"/>
  <c r="L15" i="2"/>
  <c r="M11" i="2"/>
  <c r="L13" i="2"/>
  <c r="L12" i="2"/>
  <c r="L14" i="2"/>
  <c r="L16" i="2"/>
  <c r="L17" i="2"/>
  <c r="L18" i="2"/>
  <c r="L10" i="2"/>
  <c r="L11" i="2"/>
  <c r="L9" i="2"/>
  <c r="G10" i="2"/>
  <c r="G15" i="2"/>
  <c r="E14" i="2"/>
  <c r="Y4" i="1" l="1"/>
  <c r="K4" i="1"/>
  <c r="X4" i="1" s="1"/>
  <c r="V4" i="1"/>
  <c r="S4" i="1"/>
  <c r="T4" i="1"/>
  <c r="P5" i="1"/>
  <c r="Q4" i="1"/>
  <c r="P4" i="1"/>
  <c r="O4" i="1"/>
  <c r="N4" i="1"/>
  <c r="M4" i="1"/>
  <c r="L4" i="1"/>
  <c r="W4" i="1" s="1"/>
  <c r="L7" i="1"/>
  <c r="D11" i="2"/>
  <c r="D10" i="2"/>
  <c r="E10" i="2" s="1"/>
  <c r="F10" i="2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2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2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N5" i="4"/>
  <c r="N3" i="4"/>
  <c r="N4" i="4"/>
  <c r="N6" i="4"/>
  <c r="N7" i="4"/>
  <c r="N8" i="4"/>
  <c r="N9" i="4"/>
  <c r="N10" i="4"/>
  <c r="N11" i="4"/>
  <c r="N12" i="4"/>
  <c r="N13" i="4"/>
  <c r="N14" i="4"/>
  <c r="N15" i="4"/>
  <c r="N1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3" i="4"/>
  <c r="L2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J14" i="4"/>
  <c r="J15" i="4"/>
  <c r="J16" i="4"/>
  <c r="J3" i="4"/>
  <c r="J4" i="4"/>
  <c r="J5" i="4"/>
  <c r="J6" i="4"/>
  <c r="J12" i="4"/>
  <c r="J2" i="4"/>
  <c r="I5" i="4"/>
  <c r="I6" i="4"/>
  <c r="I12" i="4"/>
  <c r="I14" i="4"/>
  <c r="I15" i="4"/>
  <c r="I16" i="4"/>
  <c r="I3" i="4"/>
  <c r="I4" i="4"/>
  <c r="I2" i="4"/>
  <c r="G5" i="4"/>
  <c r="G3" i="4"/>
  <c r="G4" i="4"/>
  <c r="G6" i="4"/>
  <c r="G12" i="4"/>
  <c r="G2" i="4"/>
  <c r="F3" i="4"/>
  <c r="F4" i="4"/>
  <c r="F5" i="4"/>
  <c r="F6" i="4"/>
  <c r="F12" i="4"/>
  <c r="F13" i="4"/>
  <c r="F14" i="4"/>
  <c r="F15" i="4"/>
  <c r="F16" i="4"/>
  <c r="F2" i="4"/>
  <c r="E3" i="4"/>
  <c r="E4" i="4"/>
  <c r="E5" i="4"/>
  <c r="E6" i="4"/>
  <c r="E12" i="4"/>
  <c r="E14" i="4"/>
  <c r="E15" i="4"/>
  <c r="E16" i="4"/>
  <c r="E2" i="4"/>
  <c r="H3" i="4"/>
  <c r="H4" i="4"/>
  <c r="H5" i="4"/>
  <c r="H6" i="4"/>
  <c r="H2" i="4"/>
  <c r="E13" i="4"/>
  <c r="B7" i="4"/>
  <c r="J7" i="4" s="1"/>
  <c r="C3" i="4"/>
  <c r="C4" i="4"/>
  <c r="C5" i="4"/>
  <c r="C6" i="4"/>
  <c r="D3" i="4"/>
  <c r="D4" i="4"/>
  <c r="D5" i="4"/>
  <c r="D6" i="4"/>
  <c r="I13" i="4" l="1"/>
  <c r="J13" i="4"/>
  <c r="B8" i="4"/>
  <c r="P8" i="3"/>
  <c r="I8" i="3"/>
  <c r="F8" i="3"/>
  <c r="E8" i="3"/>
  <c r="P7" i="3"/>
  <c r="I7" i="3"/>
  <c r="F7" i="3"/>
  <c r="P6" i="3"/>
  <c r="O6" i="3"/>
  <c r="I6" i="3"/>
  <c r="F6" i="3"/>
  <c r="E6" i="3"/>
  <c r="D6" i="3"/>
  <c r="P5" i="3"/>
  <c r="O5" i="3"/>
  <c r="I5" i="3"/>
  <c r="F5" i="3"/>
  <c r="E5" i="3"/>
  <c r="O4" i="3"/>
  <c r="N4" i="3"/>
  <c r="F4" i="3"/>
  <c r="L5" i="1"/>
  <c r="L4" i="3"/>
  <c r="J4" i="3"/>
  <c r="K4" i="3"/>
  <c r="B9" i="4" l="1"/>
  <c r="B10" i="4" s="1"/>
  <c r="B11" i="4" s="1"/>
  <c r="D5" i="2"/>
  <c r="I5" i="2" s="1"/>
  <c r="G5" i="2" l="1"/>
  <c r="H5" i="2"/>
  <c r="C5" i="2"/>
  <c r="E5" i="2"/>
  <c r="J5" i="2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Y6" i="1"/>
  <c r="Y7" i="1"/>
  <c r="X5" i="1"/>
  <c r="X6" i="1"/>
  <c r="X7" i="1"/>
  <c r="X8" i="1"/>
  <c r="U4" i="1"/>
  <c r="L5" i="2" l="1"/>
  <c r="K5" i="2"/>
  <c r="D2" i="4"/>
  <c r="I7" i="4"/>
  <c r="C2" i="4"/>
  <c r="C7" i="4" s="1"/>
  <c r="A8" i="4"/>
  <c r="I8" i="4" l="1"/>
  <c r="J8" i="4"/>
  <c r="E7" i="4"/>
  <c r="F7" i="4"/>
  <c r="H7" i="4"/>
  <c r="G7" i="4"/>
  <c r="H8" i="4"/>
  <c r="F8" i="4"/>
  <c r="E8" i="4"/>
  <c r="G8" i="4"/>
  <c r="A9" i="4"/>
  <c r="C8" i="4"/>
  <c r="C9" i="4" s="1"/>
  <c r="D7" i="4"/>
  <c r="D8" i="4" s="1"/>
  <c r="I9" i="4" l="1"/>
  <c r="J9" i="4"/>
  <c r="C10" i="4"/>
  <c r="G9" i="4"/>
  <c r="E9" i="4"/>
  <c r="F9" i="4"/>
  <c r="H9" i="4"/>
  <c r="C11" i="4"/>
  <c r="A10" i="4"/>
  <c r="D9" i="4"/>
  <c r="I10" i="4" l="1"/>
  <c r="J10" i="4"/>
  <c r="A11" i="4"/>
  <c r="F10" i="4"/>
  <c r="H10" i="4"/>
  <c r="G10" i="4"/>
  <c r="E10" i="4"/>
  <c r="D10" i="4"/>
  <c r="D11" i="4" s="1"/>
  <c r="I11" i="4" l="1"/>
  <c r="J11" i="4"/>
  <c r="E11" i="4"/>
  <c r="F11" i="4"/>
  <c r="G11" i="4"/>
  <c r="H11" i="4"/>
</calcChain>
</file>

<file path=xl/sharedStrings.xml><?xml version="1.0" encoding="utf-8"?>
<sst xmlns="http://schemas.openxmlformats.org/spreadsheetml/2006/main" count="311" uniqueCount="145">
  <si>
    <t>CONCATENATE(), TEXT(), LEFT(), RIGHT(), MID(), LEN(), TRIM(), UPPER(), LOWER(), PROPER(), REPT(), SUBSTITUTE(), FIND(), SEARCH()</t>
  </si>
  <si>
    <t>Text Functions</t>
  </si>
  <si>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</si>
  <si>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</si>
  <si>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</si>
  <si>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</si>
  <si>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</si>
  <si>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</si>
  <si>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</si>
  <si>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</si>
  <si>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</si>
  <si>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</si>
  <si>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750-67-8428</t>
  </si>
  <si>
    <t>A</t>
  </si>
  <si>
    <t>Trichy</t>
  </si>
  <si>
    <t>Member</t>
  </si>
  <si>
    <t>Female</t>
  </si>
  <si>
    <t>Health and beauty</t>
  </si>
  <si>
    <t>226-31-3081</t>
  </si>
  <si>
    <t>C</t>
  </si>
  <si>
    <t>Chennai</t>
  </si>
  <si>
    <t>Normal</t>
  </si>
  <si>
    <t>Electronic accessories</t>
  </si>
  <si>
    <t>631-41-3108</t>
  </si>
  <si>
    <t>Male</t>
  </si>
  <si>
    <t>Home and lifestyle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</si>
  <si>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</si>
  <si>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</si>
  <si>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</si>
  <si>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</si>
  <si>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</si>
  <si>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</si>
  <si>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</si>
  <si>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</si>
  <si>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</si>
  <si>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karur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</si>
  <si>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</si>
  <si>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</si>
  <si>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</si>
  <si>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</si>
  <si>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</si>
  <si>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</si>
  <si>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</si>
  <si>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</si>
  <si>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</si>
  <si>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</si>
  <si>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</si>
  <si>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</si>
  <si>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</si>
  <si>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</si>
  <si>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</si>
  <si>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</si>
  <si>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</si>
  <si>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</si>
  <si>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</si>
  <si>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</si>
  <si>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</si>
  <si>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</si>
  <si>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</si>
  <si>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TODAY(), NOW(), DATE(), TIME(), DATEDIF(), YEAR(), MONTH(), DAY(), HOUR(), MINUTE(), SECOND()</t>
  </si>
  <si>
    <t>Date and Time Functions</t>
  </si>
  <si>
    <t>CONCATENATE() "city with CT"</t>
  </si>
  <si>
    <t>text()</t>
  </si>
  <si>
    <t>left()</t>
  </si>
  <si>
    <t>right()</t>
  </si>
  <si>
    <t>mid()</t>
  </si>
  <si>
    <t>len()</t>
  </si>
  <si>
    <t>trim()</t>
  </si>
  <si>
    <t xml:space="preserve"> Health and beauty </t>
  </si>
  <si>
    <t>upper()</t>
  </si>
  <si>
    <t>proper()</t>
  </si>
  <si>
    <t>rept()</t>
  </si>
  <si>
    <t>subtitute()</t>
  </si>
  <si>
    <t>find()</t>
  </si>
  <si>
    <t>search()</t>
  </si>
  <si>
    <t>=TIME(2,30,30)</t>
  </si>
  <si>
    <t>=DATEDIF(F4,G4,"Y")</t>
  </si>
  <si>
    <t>=NOW()</t>
  </si>
  <si>
    <t>=TODAY()</t>
  </si>
  <si>
    <t>=DATE(2020,12,10)</t>
  </si>
  <si>
    <t>=YEAR(G4)</t>
  </si>
  <si>
    <t>=DAY(G4)</t>
  </si>
  <si>
    <t>=HOUR(H4)</t>
  </si>
  <si>
    <t>=MINUTE(H4)</t>
  </si>
  <si>
    <t>=SECOND(H4)</t>
  </si>
  <si>
    <t>Value1</t>
  </si>
  <si>
    <t>Value2</t>
  </si>
  <si>
    <t>Category</t>
  </si>
  <si>
    <t>IF</t>
  </si>
  <si>
    <t>AND</t>
  </si>
  <si>
    <t>OR</t>
  </si>
  <si>
    <t>NOT</t>
  </si>
  <si>
    <t>IFERROR</t>
  </si>
  <si>
    <t>IFS</t>
  </si>
  <si>
    <t>SWITCH</t>
  </si>
  <si>
    <t>XOR</t>
  </si>
  <si>
    <t>FALSE</t>
  </si>
  <si>
    <t>TRUE</t>
  </si>
  <si>
    <t>SUMIF()</t>
  </si>
  <si>
    <t>Returns "Greater than 20" if Value1 &gt; 20, otherwise "Less or equal to 20"</t>
  </si>
  <si>
    <t>Returns TRUE if Value1 &gt; 10 and Value2 &lt; 30</t>
  </si>
  <si>
    <t>Returns TRUE if Value1 &gt; 10 or Value2 &lt; 30</t>
  </si>
  <si>
    <t>Returns TRUE if Value1 &gt; 10 AND Value2 &lt; 30</t>
  </si>
  <si>
    <t>Returns TRUE if Value1 is not greater than 15</t>
  </si>
  <si>
    <t>Returns "Error" if dividing Value1 by Value2 results in an error</t>
  </si>
  <si>
    <t>Evaluates multiple conditions and returns the corresponding value</t>
  </si>
  <si>
    <t>Returns corresponding category name based on Category value</t>
  </si>
  <si>
    <t>Returns TRUE if exactly one of the conditions is TRUE</t>
  </si>
  <si>
    <t>Returns the logical value FALSE</t>
  </si>
  <si>
    <t>Returns the logical value TRUE</t>
  </si>
  <si>
    <t>=IF(A2&gt;20, "Greater than 20", "Less or equal to 20")</t>
  </si>
  <si>
    <t>=AND(A2&gt;10, B2&lt;30)</t>
  </si>
  <si>
    <t>=OR(A3&gt;10, B3&lt;30)</t>
  </si>
  <si>
    <t>=AND(A4&gt;10, B4&lt;30)</t>
  </si>
  <si>
    <t>=NOT(a3&gt;15)</t>
  </si>
  <si>
    <t>=IFERROR(A3/A3, "Error")</t>
  </si>
  <si>
    <t>=IFS(D1&gt;30, "Above 30", D1&gt;20, "Above 20", D1&gt;10, "Above 10")</t>
  </si>
  <si>
    <t>=_xlfn.SWITCH(F6, "A", "Category A", "B", "Category B", "Unknown")</t>
  </si>
  <si>
    <t>=XOR(D1&gt;10, F5&lt;30)</t>
  </si>
  <si>
    <t>=FALSE()</t>
  </si>
  <si>
    <t>=TRUE()</t>
  </si>
  <si>
    <t>=IF(A4&gt;0,"A value is greater than zero", "A value is no greater")</t>
  </si>
  <si>
    <t>=SUMIF(C4:C8,"A",A4:A8)</t>
  </si>
  <si>
    <t>=SUMIFS(A4:A8,C4:C8,"A",B4:B8,0)</t>
  </si>
  <si>
    <t>Description</t>
  </si>
  <si>
    <t>Function Name</t>
  </si>
  <si>
    <t>total</t>
  </si>
  <si>
    <t>dsdasdadsa</t>
  </si>
  <si>
    <t>average</t>
  </si>
  <si>
    <t>product</t>
  </si>
  <si>
    <t>=QUOTIENT()</t>
  </si>
  <si>
    <t>mod()</t>
  </si>
  <si>
    <t>multiplication | Product</t>
  </si>
  <si>
    <t>count()</t>
  </si>
  <si>
    <t>counta()</t>
  </si>
  <si>
    <t>=LEN(A2)</t>
  </si>
  <si>
    <t>power()</t>
  </si>
  <si>
    <t>sqrt()</t>
  </si>
  <si>
    <t>round()</t>
  </si>
  <si>
    <t>celing()</t>
  </si>
  <si>
    <t>roundup()</t>
  </si>
  <si>
    <t>rand()</t>
  </si>
  <si>
    <t>randbetween()</t>
  </si>
  <si>
    <t>lower()</t>
  </si>
  <si>
    <t>12.12.2007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</si>
</sst>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/>
    <xf numFmtId="0" fontId="0" fillId="2" borderId="1" xfId="0" applyFill="1" applyBorder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0" fillId="0" borderId="0" xfId="0" quotePrefix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2" fillId="3" borderId="1" xfId="0" quotePrefix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4" borderId="1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22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/>
    <xf numFmtId="0" fontId="2" fillId="3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workbookViewId="0">
      <selection activeCell="A15" sqref="A15"/>
    </sheetView>
  </sheetViews>
  <sheetFormatPr defaultRowHeight="14.4" x14ac:dyDescent="0.3"/>
  <cols>
    <col min="4" max="4" width="20.44140625" bestFit="1" customWidth="1"/>
    <col min="6" max="7" width="12" bestFit="1" customWidth="1"/>
    <col min="12" max="12" width="12" bestFit="1" customWidth="1"/>
  </cols>
  <sheetData>
    <row r="1" spans="1:18" x14ac:dyDescent="0.3">
      <c r="A1" s="18" t="s">
        <v>85</v>
      </c>
      <c r="B1" s="18" t="s">
        <v>86</v>
      </c>
      <c r="C1" t="s">
        <v>126</v>
      </c>
      <c r="D1" t="s">
        <v>132</v>
      </c>
      <c r="E1" t="s">
        <v>129</v>
      </c>
      <c r="F1" s="6" t="s">
        <v>130</v>
      </c>
      <c r="G1" t="s">
        <v>131</v>
      </c>
      <c r="H1" t="s">
        <v>128</v>
      </c>
      <c r="I1" t="s">
        <v>133</v>
      </c>
      <c r="J1" t="s">
        <v>134</v>
      </c>
      <c r="K1" s="6" t="s">
        <v>135</v>
      </c>
      <c r="L1" t="s">
        <v>136</v>
      </c>
      <c r="M1" s="6" t="s">
        <v>137</v>
      </c>
      <c r="N1" t="s">
        <v>138</v>
      </c>
      <c r="O1" t="s">
        <v>139</v>
      </c>
      <c r="P1" t="s">
        <v>140</v>
      </c>
      <c r="Q1" s="6" t="s">
        <v>141</v>
      </c>
      <c r="R1" t="s">
        <v>142</v>
      </c>
    </row>
    <row r="2" spans="1:18" x14ac:dyDescent="0.3">
      <c r="A2" s="12">
        <v>333</v>
      </c>
      <c r="B2" s="12">
        <v>0</v>
      </c>
      <c r="C2">
        <f>SUM(A2:B2)</f>
        <v>333</v>
      </c>
      <c r="D2">
        <f>A2*B2</f>
        <v>0</v>
      </c>
      <c r="E2">
        <f>PRODUCT(A2:B2)</f>
        <v>0</v>
      </c>
      <c r="F2" t="e">
        <f>QUOTIENT(A2,B2)</f>
        <v>#DIV/0!</v>
      </c>
      <c r="G2" t="e">
        <f t="shared" ref="G2:G12" si="0">MOD(A2,B2)</f>
        <v>#DIV/0!</v>
      </c>
      <c r="H2">
        <f t="shared" ref="H2:H11" si="1">AVERAGE(A2:B2)</f>
        <v>166.5</v>
      </c>
      <c r="I2">
        <f>COUNT(A2:B2)</f>
        <v>2</v>
      </c>
      <c r="J2">
        <f>COUNTA(A2:B2)</f>
        <v>2</v>
      </c>
      <c r="K2">
        <f t="shared" ref="K2:K16" si="2">LEN(A3)</f>
        <v>3</v>
      </c>
      <c r="L2">
        <f>POWER(2,2)</f>
        <v>4</v>
      </c>
      <c r="M2">
        <f>SQRT(A2)</f>
        <v>18.248287590894659</v>
      </c>
      <c r="N2">
        <f>ROUND(M2,2)</f>
        <v>18.25</v>
      </c>
      <c r="O2">
        <f>CEILING(M2,1)</f>
        <v>19</v>
      </c>
      <c r="P2">
        <f>ROUNDUP(M2,0)</f>
        <v>19</v>
      </c>
      <c r="Q2">
        <f ca="1">RAND()</f>
        <v>0.60394970536282289</v>
      </c>
      <c r="R2">
        <f ca="1">RANDBETWEEN(100,1000)</f>
        <v>187</v>
      </c>
    </row>
    <row r="3" spans="1:18" x14ac:dyDescent="0.3">
      <c r="A3" s="12">
        <v>333</v>
      </c>
      <c r="B3" s="12">
        <v>25</v>
      </c>
      <c r="C3">
        <f t="shared" ref="C3:C6" si="3">SUM(A3:B3)</f>
        <v>358</v>
      </c>
      <c r="D3">
        <f t="shared" ref="D3:D6" si="4">A3*B3</f>
        <v>8325</v>
      </c>
      <c r="E3">
        <f t="shared" ref="E3:E15" si="5">PRODUCT(A3:B3)</f>
        <v>8325</v>
      </c>
      <c r="F3">
        <f t="shared" ref="F3:F15" si="6">QUOTIENT(A3,B3)</f>
        <v>13</v>
      </c>
      <c r="G3">
        <f t="shared" si="0"/>
        <v>8</v>
      </c>
      <c r="H3">
        <f t="shared" si="1"/>
        <v>179</v>
      </c>
      <c r="I3">
        <f t="shared" ref="I3:I15" si="7">COUNT(A3:B3)</f>
        <v>2</v>
      </c>
      <c r="J3">
        <f t="shared" ref="J3:J16" si="8">COUNTA(A3:B3)</f>
        <v>2</v>
      </c>
      <c r="K3">
        <f t="shared" si="2"/>
        <v>3</v>
      </c>
      <c r="L3">
        <f>POWER(A3,3)</f>
        <v>36926037</v>
      </c>
      <c r="M3">
        <f t="shared" ref="M3:M16" si="9">SQRT(A3)</f>
        <v>18.248287590894659</v>
      </c>
      <c r="N3">
        <f>ROUND(M3,3)</f>
        <v>18.248000000000001</v>
      </c>
      <c r="O3">
        <f t="shared" ref="O3:O16" si="10">CEILING(M3,1)</f>
        <v>19</v>
      </c>
      <c r="P3">
        <f t="shared" ref="P3:P16" si="11">ROUNDUP(M3,0)</f>
        <v>19</v>
      </c>
      <c r="Q3">
        <f t="shared" ref="Q3:Q16" ca="1" si="12">RAND()</f>
        <v>9.0058049699657139E-2</v>
      </c>
      <c r="R3">
        <f t="shared" ref="R3:R16" ca="1" si="13">RANDBETWEEN(100,1000)</f>
        <v>235</v>
      </c>
    </row>
    <row r="4" spans="1:18" x14ac:dyDescent="0.3">
      <c r="A4" s="12">
        <v>333</v>
      </c>
      <c r="B4" s="12">
        <v>0</v>
      </c>
      <c r="C4">
        <f t="shared" si="3"/>
        <v>333</v>
      </c>
      <c r="D4">
        <f t="shared" si="4"/>
        <v>0</v>
      </c>
      <c r="E4">
        <f t="shared" si="5"/>
        <v>0</v>
      </c>
      <c r="F4" t="e">
        <f t="shared" si="6"/>
        <v>#DIV/0!</v>
      </c>
      <c r="G4" t="e">
        <f t="shared" si="0"/>
        <v>#DIV/0!</v>
      </c>
      <c r="H4">
        <f t="shared" si="1"/>
        <v>166.5</v>
      </c>
      <c r="I4">
        <f t="shared" si="7"/>
        <v>2</v>
      </c>
      <c r="J4">
        <f t="shared" si="8"/>
        <v>2</v>
      </c>
      <c r="K4">
        <f t="shared" si="2"/>
        <v>3</v>
      </c>
      <c r="L4">
        <f t="shared" ref="L4:L16" si="14">POWER(A4,3)</f>
        <v>36926037</v>
      </c>
      <c r="M4">
        <f t="shared" si="9"/>
        <v>18.248287590894659</v>
      </c>
      <c r="N4">
        <f t="shared" ref="N4:N16" si="15">ROUND(M4,2)</f>
        <v>18.25</v>
      </c>
      <c r="O4">
        <f t="shared" si="10"/>
        <v>19</v>
      </c>
      <c r="P4">
        <f t="shared" si="11"/>
        <v>19</v>
      </c>
      <c r="Q4">
        <f t="shared" ca="1" si="12"/>
        <v>0.52602215835702615</v>
      </c>
      <c r="R4">
        <f t="shared" ca="1" si="13"/>
        <v>338</v>
      </c>
    </row>
    <row r="5" spans="1:18" x14ac:dyDescent="0.3">
      <c r="A5" s="12">
        <v>333</v>
      </c>
      <c r="B5" s="12">
        <v>45</v>
      </c>
      <c r="C5">
        <f t="shared" si="3"/>
        <v>378</v>
      </c>
      <c r="D5">
        <f t="shared" si="4"/>
        <v>14985</v>
      </c>
      <c r="E5">
        <f t="shared" si="5"/>
        <v>14985</v>
      </c>
      <c r="F5">
        <f t="shared" si="6"/>
        <v>7</v>
      </c>
      <c r="G5">
        <f t="shared" si="0"/>
        <v>18</v>
      </c>
      <c r="H5">
        <f t="shared" si="1"/>
        <v>189</v>
      </c>
      <c r="I5">
        <f t="shared" si="7"/>
        <v>2</v>
      </c>
      <c r="J5">
        <f t="shared" si="8"/>
        <v>2</v>
      </c>
      <c r="K5">
        <f t="shared" si="2"/>
        <v>3</v>
      </c>
      <c r="L5">
        <f t="shared" si="14"/>
        <v>36926037</v>
      </c>
      <c r="M5">
        <f t="shared" si="9"/>
        <v>18.248287590894659</v>
      </c>
      <c r="N5">
        <f>ROUND(M5,0)</f>
        <v>18</v>
      </c>
      <c r="O5">
        <f t="shared" si="10"/>
        <v>19</v>
      </c>
      <c r="P5">
        <f t="shared" si="11"/>
        <v>19</v>
      </c>
      <c r="Q5">
        <f t="shared" ca="1" si="12"/>
        <v>0.71440632453350739</v>
      </c>
      <c r="R5">
        <f t="shared" ca="1" si="13"/>
        <v>253</v>
      </c>
    </row>
    <row r="6" spans="1:18" x14ac:dyDescent="0.3">
      <c r="A6" s="12">
        <v>333</v>
      </c>
      <c r="B6" s="12">
        <v>55</v>
      </c>
      <c r="C6">
        <f t="shared" si="3"/>
        <v>388</v>
      </c>
      <c r="D6">
        <f t="shared" si="4"/>
        <v>18315</v>
      </c>
      <c r="E6">
        <f t="shared" si="5"/>
        <v>18315</v>
      </c>
      <c r="F6">
        <f t="shared" si="6"/>
        <v>6</v>
      </c>
      <c r="G6">
        <f t="shared" si="0"/>
        <v>3</v>
      </c>
      <c r="H6">
        <f t="shared" si="1"/>
        <v>194</v>
      </c>
      <c r="I6">
        <f t="shared" si="7"/>
        <v>2</v>
      </c>
      <c r="J6">
        <f t="shared" si="8"/>
        <v>2</v>
      </c>
      <c r="K6">
        <f t="shared" si="2"/>
        <v>4</v>
      </c>
      <c r="L6">
        <f t="shared" si="14"/>
        <v>36926037</v>
      </c>
      <c r="M6">
        <f t="shared" si="9"/>
        <v>18.248287590894659</v>
      </c>
      <c r="N6">
        <f t="shared" si="15"/>
        <v>18.25</v>
      </c>
      <c r="O6">
        <f t="shared" si="10"/>
        <v>19</v>
      </c>
      <c r="P6">
        <f t="shared" si="11"/>
        <v>19</v>
      </c>
      <c r="Q6">
        <f t="shared" ca="1" si="12"/>
        <v>0.7074465995596706</v>
      </c>
      <c r="R6">
        <f t="shared" ca="1" si="13"/>
        <v>484</v>
      </c>
    </row>
    <row r="7" spans="1:18" x14ac:dyDescent="0.3">
      <c r="A7">
        <v>3333</v>
      </c>
      <c r="B7">
        <f>SUM(B2:B6)</f>
        <v>125</v>
      </c>
      <c r="C7">
        <f>SUM(C2:C6)</f>
        <v>1790</v>
      </c>
      <c r="D7">
        <f>SUM(D2:D6)</f>
        <v>41625</v>
      </c>
      <c r="E7">
        <f t="shared" si="5"/>
        <v>416625</v>
      </c>
      <c r="F7">
        <f t="shared" si="6"/>
        <v>26</v>
      </c>
      <c r="G7">
        <f t="shared" si="0"/>
        <v>83</v>
      </c>
      <c r="H7">
        <f t="shared" si="1"/>
        <v>1729</v>
      </c>
      <c r="I7">
        <f t="shared" si="7"/>
        <v>2</v>
      </c>
      <c r="J7">
        <f t="shared" si="8"/>
        <v>2</v>
      </c>
      <c r="K7">
        <f t="shared" si="2"/>
        <v>3</v>
      </c>
      <c r="L7">
        <f t="shared" si="14"/>
        <v>37025927037</v>
      </c>
      <c r="M7">
        <f t="shared" si="9"/>
        <v>57.732140095444237</v>
      </c>
      <c r="N7">
        <f t="shared" si="15"/>
        <v>57.73</v>
      </c>
      <c r="O7">
        <f t="shared" si="10"/>
        <v>58</v>
      </c>
      <c r="P7">
        <f t="shared" si="11"/>
        <v>58</v>
      </c>
      <c r="Q7">
        <f t="shared" ca="1" si="12"/>
        <v>0.1605943939453699</v>
      </c>
      <c r="R7">
        <f t="shared" ca="1" si="13"/>
        <v>137</v>
      </c>
    </row>
    <row r="8" spans="1:18" x14ac:dyDescent="0.3">
      <c r="A8">
        <f>AVERAGE(A2:A7)</f>
        <v>833</v>
      </c>
      <c r="B8">
        <f>AVERAGE(B2:B7)</f>
        <v>41.666666666666664</v>
      </c>
      <c r="C8">
        <f>AVERAGE(C2:C7)</f>
        <v>596.66666666666663</v>
      </c>
      <c r="D8">
        <f>AVERAGE(D2:D7)</f>
        <v>13875</v>
      </c>
      <c r="E8">
        <f t="shared" si="5"/>
        <v>34708.333333333328</v>
      </c>
      <c r="F8">
        <f t="shared" si="6"/>
        <v>19</v>
      </c>
      <c r="G8">
        <f t="shared" si="0"/>
        <v>41.333333333333378</v>
      </c>
      <c r="H8">
        <f t="shared" si="1"/>
        <v>437.33333333333331</v>
      </c>
      <c r="I8">
        <f t="shared" si="7"/>
        <v>2</v>
      </c>
      <c r="J8">
        <f t="shared" si="8"/>
        <v>2</v>
      </c>
      <c r="K8">
        <f t="shared" si="2"/>
        <v>4</v>
      </c>
      <c r="L8">
        <f t="shared" si="14"/>
        <v>578009537</v>
      </c>
      <c r="M8">
        <f t="shared" si="9"/>
        <v>28.861739379323623</v>
      </c>
      <c r="N8">
        <f t="shared" si="15"/>
        <v>28.86</v>
      </c>
      <c r="O8">
        <f t="shared" si="10"/>
        <v>29</v>
      </c>
      <c r="P8">
        <f t="shared" si="11"/>
        <v>29</v>
      </c>
      <c r="Q8">
        <f t="shared" ca="1" si="12"/>
        <v>0.83334648399171363</v>
      </c>
      <c r="R8">
        <f t="shared" ca="1" si="13"/>
        <v>595</v>
      </c>
    </row>
    <row r="9" spans="1:18" x14ac:dyDescent="0.3">
      <c r="A9">
        <f>MAX(A2:A8)</f>
        <v>3333</v>
      </c>
      <c r="B9">
        <f>MAX(B2:B8)</f>
        <v>125</v>
      </c>
      <c r="C9">
        <f>MAX(C2:C8)</f>
        <v>1790</v>
      </c>
      <c r="D9">
        <f>MAX(D2:D8)</f>
        <v>41625</v>
      </c>
      <c r="E9">
        <f t="shared" si="5"/>
        <v>416625</v>
      </c>
      <c r="F9">
        <f t="shared" si="6"/>
        <v>26</v>
      </c>
      <c r="G9">
        <f t="shared" si="0"/>
        <v>83</v>
      </c>
      <c r="H9">
        <f t="shared" si="1"/>
        <v>1729</v>
      </c>
      <c r="I9">
        <f t="shared" si="7"/>
        <v>2</v>
      </c>
      <c r="J9">
        <f t="shared" si="8"/>
        <v>2</v>
      </c>
      <c r="K9">
        <f t="shared" si="2"/>
        <v>3</v>
      </c>
      <c r="L9">
        <f t="shared" si="14"/>
        <v>37025927037</v>
      </c>
      <c r="M9">
        <f t="shared" si="9"/>
        <v>57.732140095444237</v>
      </c>
      <c r="N9">
        <f t="shared" si="15"/>
        <v>57.73</v>
      </c>
      <c r="O9">
        <f t="shared" si="10"/>
        <v>58</v>
      </c>
      <c r="P9">
        <f t="shared" si="11"/>
        <v>58</v>
      </c>
      <c r="Q9">
        <f t="shared" ca="1" si="12"/>
        <v>0.23785276135270061</v>
      </c>
      <c r="R9">
        <f t="shared" ca="1" si="13"/>
        <v>878</v>
      </c>
    </row>
    <row r="10" spans="1:18" x14ac:dyDescent="0.3">
      <c r="A10">
        <f>MIN(A2:A9)</f>
        <v>333</v>
      </c>
      <c r="B10">
        <f>MIN(B2:B9)</f>
        <v>0</v>
      </c>
      <c r="C10">
        <f>MIN(C2:C9)</f>
        <v>333</v>
      </c>
      <c r="D10">
        <f>MIN(D2:D9)</f>
        <v>0</v>
      </c>
      <c r="E10">
        <f t="shared" si="5"/>
        <v>0</v>
      </c>
      <c r="F10" t="e">
        <f t="shared" si="6"/>
        <v>#DIV/0!</v>
      </c>
      <c r="G10" t="e">
        <f t="shared" si="0"/>
        <v>#DIV/0!</v>
      </c>
      <c r="H10">
        <f t="shared" si="1"/>
        <v>166.5</v>
      </c>
      <c r="I10">
        <f t="shared" si="7"/>
        <v>2</v>
      </c>
      <c r="J10">
        <f t="shared" si="8"/>
        <v>2</v>
      </c>
      <c r="K10">
        <f t="shared" si="2"/>
        <v>1</v>
      </c>
      <c r="L10">
        <f t="shared" si="14"/>
        <v>36926037</v>
      </c>
      <c r="M10">
        <f t="shared" si="9"/>
        <v>18.248287590894659</v>
      </c>
      <c r="N10">
        <f t="shared" si="15"/>
        <v>18.25</v>
      </c>
      <c r="O10">
        <f t="shared" si="10"/>
        <v>19</v>
      </c>
      <c r="P10">
        <f t="shared" si="11"/>
        <v>19</v>
      </c>
      <c r="Q10">
        <f t="shared" ca="1" si="12"/>
        <v>0.26410365566756044</v>
      </c>
      <c r="R10">
        <f t="shared" ca="1" si="13"/>
        <v>597</v>
      </c>
    </row>
    <row r="11" spans="1:18" x14ac:dyDescent="0.3">
      <c r="A11">
        <f>COUNT(A2:A10)</f>
        <v>9</v>
      </c>
      <c r="B11">
        <f>COUNT(B2:B10)</f>
        <v>9</v>
      </c>
      <c r="C11">
        <f>COUNT(C2:C10)</f>
        <v>9</v>
      </c>
      <c r="D11">
        <f>COUNT(D2:D10)</f>
        <v>9</v>
      </c>
      <c r="E11">
        <f t="shared" si="5"/>
        <v>81</v>
      </c>
      <c r="F11">
        <f t="shared" si="6"/>
        <v>1</v>
      </c>
      <c r="G11">
        <f t="shared" si="0"/>
        <v>0</v>
      </c>
      <c r="H11">
        <f t="shared" si="1"/>
        <v>9</v>
      </c>
      <c r="I11">
        <f t="shared" si="7"/>
        <v>2</v>
      </c>
      <c r="J11">
        <f t="shared" si="8"/>
        <v>2</v>
      </c>
      <c r="K11">
        <f t="shared" si="2"/>
        <v>0</v>
      </c>
      <c r="L11">
        <f t="shared" si="14"/>
        <v>729</v>
      </c>
      <c r="M11">
        <f t="shared" si="9"/>
        <v>3</v>
      </c>
      <c r="N11">
        <f t="shared" si="15"/>
        <v>3</v>
      </c>
      <c r="O11">
        <f t="shared" si="10"/>
        <v>3</v>
      </c>
      <c r="P11">
        <f t="shared" si="11"/>
        <v>3</v>
      </c>
      <c r="Q11">
        <f t="shared" ca="1" si="12"/>
        <v>0.89243745821069531</v>
      </c>
      <c r="R11">
        <f t="shared" ca="1" si="13"/>
        <v>217</v>
      </c>
    </row>
    <row r="12" spans="1:18" x14ac:dyDescent="0.3">
      <c r="E12">
        <f t="shared" si="5"/>
        <v>0</v>
      </c>
      <c r="F12" t="e">
        <f t="shared" si="6"/>
        <v>#DIV/0!</v>
      </c>
      <c r="G12" t="e">
        <f t="shared" si="0"/>
        <v>#DIV/0!</v>
      </c>
      <c r="H12">
        <v>33</v>
      </c>
      <c r="I12">
        <f t="shared" si="7"/>
        <v>0</v>
      </c>
      <c r="J12">
        <f t="shared" si="8"/>
        <v>0</v>
      </c>
      <c r="K12">
        <f t="shared" si="2"/>
        <v>10</v>
      </c>
      <c r="L12">
        <f t="shared" si="14"/>
        <v>0</v>
      </c>
      <c r="M12">
        <f t="shared" si="9"/>
        <v>0</v>
      </c>
      <c r="N12">
        <f t="shared" si="15"/>
        <v>0</v>
      </c>
      <c r="O12">
        <f t="shared" si="10"/>
        <v>0</v>
      </c>
      <c r="P12">
        <f t="shared" si="11"/>
        <v>0</v>
      </c>
      <c r="Q12">
        <f t="shared" ca="1" si="12"/>
        <v>0.65465421741499108</v>
      </c>
      <c r="R12">
        <f t="shared" ca="1" si="13"/>
        <v>234</v>
      </c>
    </row>
    <row r="13" spans="1:18" x14ac:dyDescent="0.3">
      <c r="A13" t="s">
        <v>127</v>
      </c>
      <c r="E13">
        <f t="shared" si="5"/>
        <v>0</v>
      </c>
      <c r="F13" t="e">
        <f t="shared" si="6"/>
        <v>#VALUE!</v>
      </c>
      <c r="G13">
        <v>33</v>
      </c>
      <c r="H13">
        <v>3</v>
      </c>
      <c r="I13">
        <f t="shared" si="7"/>
        <v>0</v>
      </c>
      <c r="J13">
        <f>COUNTA(A13:B13)</f>
        <v>1</v>
      </c>
      <c r="K13">
        <f t="shared" si="2"/>
        <v>1</v>
      </c>
      <c r="L13" t="e">
        <f t="shared" si="14"/>
        <v>#VALUE!</v>
      </c>
      <c r="M13" t="e">
        <f t="shared" si="9"/>
        <v>#VALUE!</v>
      </c>
      <c r="N13" t="e">
        <f t="shared" si="15"/>
        <v>#VALUE!</v>
      </c>
      <c r="O13" t="e">
        <f t="shared" si="10"/>
        <v>#VALUE!</v>
      </c>
      <c r="P13" t="e">
        <f t="shared" si="11"/>
        <v>#VALUE!</v>
      </c>
      <c r="Q13">
        <f t="shared" ca="1" si="12"/>
        <v>4.8003841425799054E-2</v>
      </c>
      <c r="R13">
        <f t="shared" ca="1" si="13"/>
        <v>145</v>
      </c>
    </row>
    <row r="14" spans="1:18" x14ac:dyDescent="0.3">
      <c r="A14">
        <v>2</v>
      </c>
      <c r="E14">
        <f t="shared" si="5"/>
        <v>2</v>
      </c>
      <c r="F14" t="e">
        <f>QUOTIENT(A14,B14)</f>
        <v>#DIV/0!</v>
      </c>
      <c r="H14">
        <v>33</v>
      </c>
      <c r="I14">
        <f t="shared" si="7"/>
        <v>1</v>
      </c>
      <c r="J14">
        <f t="shared" si="8"/>
        <v>1</v>
      </c>
      <c r="K14">
        <f t="shared" si="2"/>
        <v>0</v>
      </c>
      <c r="L14">
        <f t="shared" si="14"/>
        <v>8</v>
      </c>
      <c r="M14">
        <f t="shared" si="9"/>
        <v>1.4142135623730951</v>
      </c>
      <c r="N14">
        <f t="shared" si="15"/>
        <v>1.41</v>
      </c>
      <c r="O14">
        <f t="shared" si="10"/>
        <v>2</v>
      </c>
      <c r="P14">
        <f t="shared" si="11"/>
        <v>2</v>
      </c>
      <c r="Q14">
        <f t="shared" ca="1" si="12"/>
        <v>0.88669591518661706</v>
      </c>
      <c r="R14">
        <f t="shared" ca="1" si="13"/>
        <v>396</v>
      </c>
    </row>
    <row r="15" spans="1:18" x14ac:dyDescent="0.3">
      <c r="E15">
        <f t="shared" si="5"/>
        <v>0</v>
      </c>
      <c r="F15" t="e">
        <f t="shared" si="6"/>
        <v>#DIV/0!</v>
      </c>
      <c r="H15">
        <v>33</v>
      </c>
      <c r="I15">
        <f t="shared" si="7"/>
        <v>0</v>
      </c>
      <c r="J15">
        <f t="shared" si="8"/>
        <v>0</v>
      </c>
      <c r="K15">
        <f t="shared" si="2"/>
        <v>0</v>
      </c>
      <c r="L15">
        <f t="shared" si="14"/>
        <v>0</v>
      </c>
      <c r="M15">
        <f t="shared" si="9"/>
        <v>0</v>
      </c>
      <c r="N15">
        <f t="shared" si="15"/>
        <v>0</v>
      </c>
      <c r="O15">
        <f t="shared" si="10"/>
        <v>0</v>
      </c>
      <c r="P15">
        <f t="shared" si="11"/>
        <v>0</v>
      </c>
      <c r="Q15">
        <f t="shared" ca="1" si="12"/>
        <v>0.45218813419158177</v>
      </c>
      <c r="R15">
        <f t="shared" ca="1" si="13"/>
        <v>873</v>
      </c>
    </row>
    <row r="16" spans="1:18" x14ac:dyDescent="0.3">
      <c r="E16">
        <f>PRODUCT(A16:B16)</f>
        <v>0</v>
      </c>
      <c r="F16" t="e">
        <f>QUOTIENT(A16,B16)</f>
        <v>#DIV/0!</v>
      </c>
      <c r="H16">
        <v>33</v>
      </c>
      <c r="I16">
        <f>COUNT(A16:B16)</f>
        <v>0</v>
      </c>
      <c r="J16">
        <f t="shared" si="8"/>
        <v>0</v>
      </c>
      <c r="K16">
        <f t="shared" si="2"/>
        <v>0</v>
      </c>
      <c r="L16">
        <f t="shared" si="14"/>
        <v>0</v>
      </c>
      <c r="M16">
        <f t="shared" si="9"/>
        <v>0</v>
      </c>
      <c r="N16">
        <f t="shared" si="15"/>
        <v>0</v>
      </c>
      <c r="O16">
        <f t="shared" si="10"/>
        <v>0</v>
      </c>
      <c r="P16">
        <f t="shared" si="11"/>
        <v>0</v>
      </c>
      <c r="Q16">
        <f t="shared" ca="1" si="12"/>
        <v>0.97703855930663908</v>
      </c>
      <c r="R16">
        <f t="shared" ca="1" si="13"/>
        <v>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opLeftCell="J1" workbookViewId="0">
      <selection activeCell="Y5" sqref="Y5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7.5546875" bestFit="1" customWidth="1"/>
    <col min="4" max="4" width="12.88671875" bestFit="1" customWidth="1"/>
    <col min="5" max="5" width="6.88671875" bestFit="1" customWidth="1"/>
    <col min="6" max="6" width="19.109375" bestFit="1" customWidth="1"/>
    <col min="8" max="9" width="8" bestFit="1" customWidth="1"/>
    <col min="10" max="10" width="9" bestFit="1" customWidth="1"/>
    <col min="11" max="11" width="26.44140625" bestFit="1" customWidth="1"/>
    <col min="12" max="12" width="10.5546875" bestFit="1" customWidth="1"/>
    <col min="13" max="13" width="5.109375" bestFit="1" customWidth="1"/>
    <col min="14" max="14" width="5.77734375" bestFit="1" customWidth="1"/>
    <col min="15" max="15" width="5.109375" bestFit="1" customWidth="1"/>
    <col min="16" max="16" width="4.5546875" bestFit="1" customWidth="1"/>
    <col min="17" max="17" width="15.88671875" bestFit="1" customWidth="1"/>
    <col min="18" max="18" width="15.88671875" customWidth="1"/>
    <col min="19" max="19" width="19.6640625" bestFit="1" customWidth="1"/>
    <col min="20" max="20" width="16.5546875" bestFit="1" customWidth="1"/>
    <col min="21" max="21" width="17" bestFit="1" customWidth="1"/>
    <col min="22" max="22" width="6" bestFit="1" customWidth="1"/>
    <col min="23" max="23" width="10.33203125" bestFit="1" customWidth="1"/>
    <col min="24" max="25" width="8.109375" bestFit="1" customWidth="1"/>
  </cols>
  <sheetData>
    <row r="1" spans="1:29" ht="28.8" x14ac:dyDescent="0.55000000000000004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29" ht="79.8" customHeight="1" x14ac:dyDescent="0.3">
      <c r="A2" s="2"/>
      <c r="B2" s="2"/>
      <c r="C2" s="2"/>
      <c r="D2" s="2"/>
      <c r="E2" s="19" t="s">
        <v>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61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t="s">
        <v>67</v>
      </c>
      <c r="S3" t="s">
        <v>69</v>
      </c>
      <c r="T3" t="s">
        <v>143</v>
      </c>
      <c r="U3" t="s">
        <v>70</v>
      </c>
      <c r="V3" t="s">
        <v>71</v>
      </c>
      <c r="W3" t="s">
        <v>72</v>
      </c>
      <c r="X3" t="s">
        <v>73</v>
      </c>
      <c r="Y3" t="s">
        <v>74</v>
      </c>
    </row>
    <row r="4" spans="1:29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68</v>
      </c>
      <c r="G4">
        <v>74.69</v>
      </c>
      <c r="H4">
        <v>7</v>
      </c>
      <c r="I4">
        <v>26.141500000000001</v>
      </c>
      <c r="J4">
        <v>548.97149999999999</v>
      </c>
      <c r="K4" t="str">
        <f>CONCATENATE(D4,"_",C4)</f>
        <v>Member_Trichy</v>
      </c>
      <c r="L4" t="str">
        <f ca="1">TEXT(TODAY(),"mm/dd/yyyy")</f>
        <v>02/07/2025</v>
      </c>
      <c r="M4" t="str">
        <f>LEFT(F4,5)</f>
        <v xml:space="preserve"> Heal</v>
      </c>
      <c r="N4" t="str">
        <f>RIGHT(F4,4)</f>
        <v xml:space="preserve">uty </v>
      </c>
      <c r="O4" t="str">
        <f>MID(F4,2,4)</f>
        <v>Heal</v>
      </c>
      <c r="P4">
        <f>LEN(F4)</f>
        <v>19</v>
      </c>
      <c r="Q4" t="str">
        <f>TRIM(F4)</f>
        <v>Health and beauty</v>
      </c>
      <c r="S4" t="str">
        <f>UPPER(F4)</f>
        <v xml:space="preserve"> HEALTH AND BEAUTY </v>
      </c>
      <c r="T4" t="str">
        <f>LOWER(F4)</f>
        <v xml:space="preserve"> health and beauty </v>
      </c>
      <c r="U4" t="str">
        <f>PROPER(F4)</f>
        <v xml:space="preserve"> Health And Beauty </v>
      </c>
      <c r="V4" t="str">
        <f>REPT(P4,2)</f>
        <v>1919</v>
      </c>
      <c r="W4" t="str">
        <f ca="1">SUBSTITUTE(L4,"/","-")</f>
        <v>02-07-2025</v>
      </c>
      <c r="X4">
        <f>FIND("Trichy",K4)</f>
        <v>8</v>
      </c>
      <c r="Y4">
        <f>SEARCH("Member",K4)</f>
        <v>1</v>
      </c>
    </row>
    <row r="5" spans="1:29" x14ac:dyDescent="0.3">
      <c r="A5" t="s">
        <v>18</v>
      </c>
      <c r="B5" t="s">
        <v>19</v>
      </c>
      <c r="C5" t="s">
        <v>20</v>
      </c>
      <c r="D5" t="s">
        <v>21</v>
      </c>
      <c r="E5" t="s">
        <v>16</v>
      </c>
      <c r="F5" t="s">
        <v>22</v>
      </c>
      <c r="G5">
        <v>15.28</v>
      </c>
      <c r="H5">
        <v>5</v>
      </c>
      <c r="I5">
        <v>3.82</v>
      </c>
      <c r="J5">
        <v>80.22</v>
      </c>
      <c r="K5" t="str">
        <f>CONCATENATE(C5,"_",D5,"_")</f>
        <v>Chennai_Normal_</v>
      </c>
      <c r="L5" t="str">
        <f>TEXT("20/13/2020","mm/dd/yyyy")</f>
        <v>20/13/2020</v>
      </c>
      <c r="P5">
        <f>LEN(Q4)</f>
        <v>17</v>
      </c>
      <c r="X5" t="e">
        <f t="shared" ref="X5:X8" si="0">FIND("Trichy",K5)</f>
        <v>#VALUE!</v>
      </c>
      <c r="Y5" t="e">
        <f t="shared" ref="Y5:Y23" si="1">SEARCH("Member",K5)</f>
        <v>#VALUE!</v>
      </c>
    </row>
    <row r="6" spans="1:29" x14ac:dyDescent="0.3">
      <c r="A6" t="s">
        <v>23</v>
      </c>
      <c r="B6" t="s">
        <v>13</v>
      </c>
      <c r="C6" t="s">
        <v>14</v>
      </c>
      <c r="D6" t="s">
        <v>21</v>
      </c>
      <c r="E6" t="s">
        <v>24</v>
      </c>
      <c r="F6" t="s">
        <v>25</v>
      </c>
      <c r="G6">
        <v>46.33</v>
      </c>
      <c r="H6">
        <v>7</v>
      </c>
      <c r="I6">
        <v>16.215499999999999</v>
      </c>
      <c r="J6">
        <v>340.52550000000002</v>
      </c>
      <c r="K6" t="str">
        <f t="shared" ref="K6:K34" si="2">CONCATENATE(C6,"_",D6)</f>
        <v>Trichy_Normal</v>
      </c>
      <c r="X6">
        <f t="shared" si="0"/>
        <v>1</v>
      </c>
      <c r="Y6" t="e">
        <f t="shared" si="1"/>
        <v>#VALUE!</v>
      </c>
    </row>
    <row r="7" spans="1:29" x14ac:dyDescent="0.3">
      <c r="A7" t="s">
        <v>26</v>
      </c>
      <c r="B7" t="s">
        <v>13</v>
      </c>
      <c r="C7" t="s">
        <v>14</v>
      </c>
      <c r="D7" t="s">
        <v>15</v>
      </c>
      <c r="E7" t="s">
        <v>24</v>
      </c>
      <c r="F7" t="s">
        <v>17</v>
      </c>
      <c r="G7">
        <v>58.22</v>
      </c>
      <c r="H7">
        <v>8</v>
      </c>
      <c r="I7">
        <v>23.288</v>
      </c>
      <c r="J7">
        <v>489.048</v>
      </c>
      <c r="K7" t="str">
        <f t="shared" si="2"/>
        <v>Trichy_Member</v>
      </c>
      <c r="L7" s="3">
        <f ca="1">TODAY()</f>
        <v>45695</v>
      </c>
      <c r="X7">
        <f t="shared" si="0"/>
        <v>1</v>
      </c>
      <c r="Y7">
        <f t="shared" si="1"/>
        <v>8</v>
      </c>
    </row>
    <row r="8" spans="1:29" x14ac:dyDescent="0.3">
      <c r="A8" t="s">
        <v>27</v>
      </c>
      <c r="B8" t="s">
        <v>13</v>
      </c>
      <c r="C8" t="s">
        <v>14</v>
      </c>
      <c r="D8" t="s">
        <v>21</v>
      </c>
      <c r="E8" t="s">
        <v>24</v>
      </c>
      <c r="F8" t="s">
        <v>28</v>
      </c>
      <c r="G8">
        <v>86.31</v>
      </c>
      <c r="H8">
        <v>7</v>
      </c>
      <c r="I8">
        <v>30.208500000000001</v>
      </c>
      <c r="J8">
        <v>634.37850000000003</v>
      </c>
      <c r="K8" t="str">
        <f t="shared" si="2"/>
        <v>Trichy_Normal</v>
      </c>
      <c r="X8">
        <f t="shared" si="0"/>
        <v>1</v>
      </c>
      <c r="Y8" t="e">
        <f t="shared" si="1"/>
        <v>#VALUE!</v>
      </c>
    </row>
    <row r="9" spans="1:29" x14ac:dyDescent="0.3">
      <c r="A9" t="s">
        <v>29</v>
      </c>
      <c r="B9" t="s">
        <v>19</v>
      </c>
      <c r="C9" t="s">
        <v>20</v>
      </c>
      <c r="D9" t="s">
        <v>21</v>
      </c>
      <c r="E9" t="s">
        <v>24</v>
      </c>
      <c r="F9" t="s">
        <v>22</v>
      </c>
      <c r="G9">
        <v>85.39</v>
      </c>
      <c r="H9">
        <v>7</v>
      </c>
      <c r="I9">
        <v>29.886500000000002</v>
      </c>
      <c r="J9">
        <v>627.61649999999997</v>
      </c>
      <c r="K9" t="str">
        <f t="shared" si="2"/>
        <v>Chennai_Normal</v>
      </c>
      <c r="Y9" t="e">
        <f t="shared" si="1"/>
        <v>#VALUE!</v>
      </c>
    </row>
    <row r="10" spans="1:29" x14ac:dyDescent="0.3">
      <c r="A10" t="s">
        <v>30</v>
      </c>
      <c r="B10" t="s">
        <v>13</v>
      </c>
      <c r="C10" t="s">
        <v>14</v>
      </c>
      <c r="D10" t="s">
        <v>15</v>
      </c>
      <c r="E10" t="s">
        <v>16</v>
      </c>
      <c r="F10" t="s">
        <v>22</v>
      </c>
      <c r="G10">
        <v>68.84</v>
      </c>
      <c r="H10">
        <v>6</v>
      </c>
      <c r="I10">
        <v>20.652000000000001</v>
      </c>
      <c r="J10">
        <v>433.69200000000001</v>
      </c>
      <c r="K10" t="str">
        <f t="shared" si="2"/>
        <v>Trichy_Member</v>
      </c>
      <c r="Y10">
        <f t="shared" si="1"/>
        <v>8</v>
      </c>
    </row>
    <row r="11" spans="1:29" x14ac:dyDescent="0.3">
      <c r="A11" t="s">
        <v>31</v>
      </c>
      <c r="B11" t="s">
        <v>19</v>
      </c>
      <c r="C11" t="s">
        <v>20</v>
      </c>
      <c r="D11" t="s">
        <v>21</v>
      </c>
      <c r="E11" t="s">
        <v>16</v>
      </c>
      <c r="F11" t="s">
        <v>25</v>
      </c>
      <c r="G11">
        <v>73.56</v>
      </c>
      <c r="H11">
        <v>10</v>
      </c>
      <c r="I11">
        <v>36.78</v>
      </c>
      <c r="J11">
        <v>772.38</v>
      </c>
      <c r="K11" t="str">
        <f t="shared" si="2"/>
        <v>Chennai_Normal</v>
      </c>
      <c r="Y11" t="e">
        <f t="shared" si="1"/>
        <v>#VALUE!</v>
      </c>
    </row>
    <row r="12" spans="1:29" x14ac:dyDescent="0.3">
      <c r="A12" t="s">
        <v>32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>
        <v>36.26</v>
      </c>
      <c r="H12">
        <v>2</v>
      </c>
      <c r="I12">
        <v>3.6259999999999999</v>
      </c>
      <c r="J12">
        <v>76.146000000000001</v>
      </c>
      <c r="K12" t="str">
        <f t="shared" si="2"/>
        <v>Trichy_Member</v>
      </c>
      <c r="Y12">
        <f t="shared" si="1"/>
        <v>8</v>
      </c>
    </row>
    <row r="13" spans="1:29" x14ac:dyDescent="0.3">
      <c r="A13" t="s">
        <v>33</v>
      </c>
      <c r="B13" t="s">
        <v>34</v>
      </c>
      <c r="C13" t="s">
        <v>35</v>
      </c>
      <c r="D13" t="s">
        <v>15</v>
      </c>
      <c r="E13" t="s">
        <v>16</v>
      </c>
      <c r="F13" t="s">
        <v>36</v>
      </c>
      <c r="G13">
        <v>54.84</v>
      </c>
      <c r="H13">
        <v>3</v>
      </c>
      <c r="I13">
        <v>8.2260000000000009</v>
      </c>
      <c r="J13">
        <v>172.74600000000001</v>
      </c>
      <c r="K13" t="str">
        <f t="shared" si="2"/>
        <v>karur_Member</v>
      </c>
      <c r="Y13">
        <f t="shared" si="1"/>
        <v>7</v>
      </c>
    </row>
    <row r="14" spans="1:29" x14ac:dyDescent="0.3">
      <c r="A14" t="s">
        <v>37</v>
      </c>
      <c r="B14" t="s">
        <v>34</v>
      </c>
      <c r="C14" t="s">
        <v>35</v>
      </c>
      <c r="D14" t="s">
        <v>15</v>
      </c>
      <c r="E14" t="s">
        <v>16</v>
      </c>
      <c r="F14" t="s">
        <v>38</v>
      </c>
      <c r="G14">
        <v>14.48</v>
      </c>
      <c r="H14">
        <v>4</v>
      </c>
      <c r="I14">
        <v>2.8959999999999999</v>
      </c>
      <c r="J14">
        <v>60.816000000000003</v>
      </c>
      <c r="K14" t="str">
        <f t="shared" si="2"/>
        <v>karur_Member</v>
      </c>
      <c r="Y14">
        <f t="shared" si="1"/>
        <v>7</v>
      </c>
    </row>
    <row r="15" spans="1:29" x14ac:dyDescent="0.3">
      <c r="A15" t="s">
        <v>39</v>
      </c>
      <c r="B15" t="s">
        <v>34</v>
      </c>
      <c r="C15" t="s">
        <v>35</v>
      </c>
      <c r="D15" t="s">
        <v>15</v>
      </c>
      <c r="E15" t="s">
        <v>24</v>
      </c>
      <c r="F15" t="s">
        <v>22</v>
      </c>
      <c r="G15">
        <v>25.51</v>
      </c>
      <c r="H15">
        <v>4</v>
      </c>
      <c r="I15">
        <v>5.1020000000000003</v>
      </c>
      <c r="J15">
        <v>107.142</v>
      </c>
      <c r="K15" t="str">
        <f t="shared" si="2"/>
        <v>karur_Member</v>
      </c>
      <c r="Y15">
        <f t="shared" si="1"/>
        <v>7</v>
      </c>
    </row>
    <row r="16" spans="1:29" x14ac:dyDescent="0.3">
      <c r="A16" t="s">
        <v>40</v>
      </c>
      <c r="B16" t="s">
        <v>13</v>
      </c>
      <c r="C16" t="s">
        <v>14</v>
      </c>
      <c r="D16" t="s">
        <v>21</v>
      </c>
      <c r="E16" t="s">
        <v>16</v>
      </c>
      <c r="F16" t="s">
        <v>22</v>
      </c>
      <c r="G16">
        <v>46.95</v>
      </c>
      <c r="H16">
        <v>5</v>
      </c>
      <c r="I16">
        <v>11.737500000000001</v>
      </c>
      <c r="J16">
        <v>246.48750000000001</v>
      </c>
      <c r="K16" t="str">
        <f t="shared" si="2"/>
        <v>Trichy_Normal</v>
      </c>
      <c r="Y16" t="e">
        <f t="shared" si="1"/>
        <v>#VALUE!</v>
      </c>
    </row>
    <row r="17" spans="1:25" x14ac:dyDescent="0.3">
      <c r="A17" t="s">
        <v>41</v>
      </c>
      <c r="B17" t="s">
        <v>13</v>
      </c>
      <c r="C17" t="s">
        <v>14</v>
      </c>
      <c r="D17" t="s">
        <v>21</v>
      </c>
      <c r="E17" t="s">
        <v>24</v>
      </c>
      <c r="F17" t="s">
        <v>36</v>
      </c>
      <c r="G17">
        <v>43.19</v>
      </c>
      <c r="H17">
        <v>10</v>
      </c>
      <c r="I17">
        <v>21.594999999999999</v>
      </c>
      <c r="J17">
        <v>453.495</v>
      </c>
      <c r="K17" t="str">
        <f t="shared" si="2"/>
        <v>Trichy_Normal</v>
      </c>
      <c r="Y17" t="e">
        <f t="shared" si="1"/>
        <v>#VALUE!</v>
      </c>
    </row>
    <row r="18" spans="1:25" x14ac:dyDescent="0.3">
      <c r="A18" t="s">
        <v>42</v>
      </c>
      <c r="B18" t="s">
        <v>13</v>
      </c>
      <c r="C18" t="s">
        <v>14</v>
      </c>
      <c r="D18" t="s">
        <v>21</v>
      </c>
      <c r="E18" t="s">
        <v>16</v>
      </c>
      <c r="F18" t="s">
        <v>17</v>
      </c>
      <c r="G18">
        <v>71.38</v>
      </c>
      <c r="H18">
        <v>10</v>
      </c>
      <c r="I18">
        <v>35.69</v>
      </c>
      <c r="J18">
        <v>749.49</v>
      </c>
      <c r="K18" t="str">
        <f t="shared" si="2"/>
        <v>Trichy_Normal</v>
      </c>
      <c r="Y18" t="e">
        <f t="shared" si="1"/>
        <v>#VALUE!</v>
      </c>
    </row>
    <row r="19" spans="1:25" x14ac:dyDescent="0.3">
      <c r="A19" t="s">
        <v>43</v>
      </c>
      <c r="B19" t="s">
        <v>34</v>
      </c>
      <c r="C19" t="s">
        <v>35</v>
      </c>
      <c r="D19" t="s">
        <v>15</v>
      </c>
      <c r="E19" t="s">
        <v>16</v>
      </c>
      <c r="F19" t="s">
        <v>28</v>
      </c>
      <c r="G19">
        <v>93.72</v>
      </c>
      <c r="H19">
        <v>6</v>
      </c>
      <c r="I19">
        <v>28.116</v>
      </c>
      <c r="J19">
        <v>590.43600000000004</v>
      </c>
      <c r="K19" t="str">
        <f t="shared" si="2"/>
        <v>karur_Member</v>
      </c>
      <c r="Y19">
        <f t="shared" si="1"/>
        <v>7</v>
      </c>
    </row>
    <row r="20" spans="1:25" x14ac:dyDescent="0.3">
      <c r="A20" t="s">
        <v>44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  <c r="G20">
        <v>68.930000000000007</v>
      </c>
      <c r="H20">
        <v>7</v>
      </c>
      <c r="I20">
        <v>24.125499999999999</v>
      </c>
      <c r="J20">
        <v>506.63549999999998</v>
      </c>
      <c r="K20" t="str">
        <f t="shared" si="2"/>
        <v>Trichy_Member</v>
      </c>
      <c r="Y20">
        <f t="shared" si="1"/>
        <v>8</v>
      </c>
    </row>
    <row r="21" spans="1:25" x14ac:dyDescent="0.3">
      <c r="A21" t="s">
        <v>45</v>
      </c>
      <c r="B21" t="s">
        <v>13</v>
      </c>
      <c r="C21" t="s">
        <v>14</v>
      </c>
      <c r="D21" t="s">
        <v>21</v>
      </c>
      <c r="E21" t="s">
        <v>24</v>
      </c>
      <c r="F21" t="s">
        <v>28</v>
      </c>
      <c r="G21">
        <v>72.61</v>
      </c>
      <c r="H21">
        <v>6</v>
      </c>
      <c r="I21">
        <v>21.783000000000001</v>
      </c>
      <c r="J21">
        <v>457.44299999999998</v>
      </c>
      <c r="K21" t="str">
        <f t="shared" si="2"/>
        <v>Trichy_Normal</v>
      </c>
      <c r="Y21" t="e">
        <f t="shared" si="1"/>
        <v>#VALUE!</v>
      </c>
    </row>
    <row r="22" spans="1:25" x14ac:dyDescent="0.3">
      <c r="A22" t="s">
        <v>46</v>
      </c>
      <c r="B22" t="s">
        <v>13</v>
      </c>
      <c r="C22" t="s">
        <v>14</v>
      </c>
      <c r="D22" t="s">
        <v>21</v>
      </c>
      <c r="E22" t="s">
        <v>24</v>
      </c>
      <c r="F22" t="s">
        <v>36</v>
      </c>
      <c r="G22">
        <v>54.67</v>
      </c>
      <c r="H22">
        <v>3</v>
      </c>
      <c r="I22">
        <v>8.2004999999999999</v>
      </c>
      <c r="J22">
        <v>172.2105</v>
      </c>
      <c r="K22" t="str">
        <f t="shared" si="2"/>
        <v>Trichy_Normal</v>
      </c>
      <c r="Y22" t="e">
        <f t="shared" si="1"/>
        <v>#VALUE!</v>
      </c>
    </row>
    <row r="23" spans="1:25" x14ac:dyDescent="0.3">
      <c r="A23" t="s">
        <v>47</v>
      </c>
      <c r="B23" t="s">
        <v>34</v>
      </c>
      <c r="C23" t="s">
        <v>35</v>
      </c>
      <c r="D23" t="s">
        <v>21</v>
      </c>
      <c r="E23" t="s">
        <v>16</v>
      </c>
      <c r="F23" t="s">
        <v>25</v>
      </c>
      <c r="G23">
        <v>40.299999999999997</v>
      </c>
      <c r="H23">
        <v>2</v>
      </c>
      <c r="I23">
        <v>4.03</v>
      </c>
      <c r="J23">
        <v>84.63</v>
      </c>
      <c r="K23" t="str">
        <f t="shared" si="2"/>
        <v>karur_Normal</v>
      </c>
      <c r="Y23" t="e">
        <f t="shared" si="1"/>
        <v>#VALUE!</v>
      </c>
    </row>
    <row r="24" spans="1:25" x14ac:dyDescent="0.3">
      <c r="A24" t="s">
        <v>48</v>
      </c>
      <c r="B24" t="s">
        <v>19</v>
      </c>
      <c r="C24" t="s">
        <v>20</v>
      </c>
      <c r="D24" t="s">
        <v>15</v>
      </c>
      <c r="E24" t="s">
        <v>24</v>
      </c>
      <c r="F24" t="s">
        <v>22</v>
      </c>
      <c r="G24">
        <v>86.04</v>
      </c>
      <c r="H24">
        <v>5</v>
      </c>
      <c r="I24">
        <v>21.51</v>
      </c>
      <c r="J24">
        <v>451.71</v>
      </c>
      <c r="K24" t="str">
        <f t="shared" si="2"/>
        <v>Chennai_Member</v>
      </c>
    </row>
    <row r="25" spans="1:25" x14ac:dyDescent="0.3">
      <c r="A25" t="s">
        <v>49</v>
      </c>
      <c r="B25" t="s">
        <v>34</v>
      </c>
      <c r="C25" t="s">
        <v>35</v>
      </c>
      <c r="D25" t="s">
        <v>21</v>
      </c>
      <c r="E25" t="s">
        <v>24</v>
      </c>
      <c r="F25" t="s">
        <v>17</v>
      </c>
      <c r="G25">
        <v>87.98</v>
      </c>
      <c r="H25">
        <v>3</v>
      </c>
      <c r="I25">
        <v>13.196999999999999</v>
      </c>
      <c r="J25">
        <v>277.137</v>
      </c>
      <c r="K25" t="str">
        <f t="shared" si="2"/>
        <v>karur_Normal</v>
      </c>
    </row>
    <row r="26" spans="1:25" x14ac:dyDescent="0.3">
      <c r="A26" t="s">
        <v>50</v>
      </c>
      <c r="B26" t="s">
        <v>34</v>
      </c>
      <c r="C26" t="s">
        <v>35</v>
      </c>
      <c r="D26" t="s">
        <v>21</v>
      </c>
      <c r="E26" t="s">
        <v>24</v>
      </c>
      <c r="F26" t="s">
        <v>25</v>
      </c>
      <c r="G26">
        <v>33.200000000000003</v>
      </c>
      <c r="H26">
        <v>2</v>
      </c>
      <c r="I26">
        <v>3.32</v>
      </c>
      <c r="J26">
        <v>69.72</v>
      </c>
      <c r="K26" t="str">
        <f t="shared" si="2"/>
        <v>karur_Normal</v>
      </c>
    </row>
    <row r="27" spans="1:25" x14ac:dyDescent="0.3">
      <c r="A27" t="s">
        <v>51</v>
      </c>
      <c r="B27" t="s">
        <v>13</v>
      </c>
      <c r="C27" t="s">
        <v>14</v>
      </c>
      <c r="D27" t="s">
        <v>21</v>
      </c>
      <c r="E27" t="s">
        <v>24</v>
      </c>
      <c r="F27" t="s">
        <v>22</v>
      </c>
      <c r="G27">
        <v>34.56</v>
      </c>
      <c r="H27">
        <v>5</v>
      </c>
      <c r="I27">
        <v>8.64</v>
      </c>
      <c r="J27">
        <v>181.44</v>
      </c>
      <c r="K27" t="str">
        <f t="shared" si="2"/>
        <v>Trichy_Normal</v>
      </c>
    </row>
    <row r="28" spans="1:25" x14ac:dyDescent="0.3">
      <c r="A28" t="s">
        <v>52</v>
      </c>
      <c r="B28" t="s">
        <v>13</v>
      </c>
      <c r="C28" t="s">
        <v>14</v>
      </c>
      <c r="D28" t="s">
        <v>15</v>
      </c>
      <c r="E28" t="s">
        <v>24</v>
      </c>
      <c r="F28" t="s">
        <v>28</v>
      </c>
      <c r="G28">
        <v>88.63</v>
      </c>
      <c r="H28">
        <v>3</v>
      </c>
      <c r="I28">
        <v>13.294499999999999</v>
      </c>
      <c r="J28">
        <v>279.18450000000001</v>
      </c>
      <c r="K28" t="str">
        <f t="shared" si="2"/>
        <v>Trichy_Member</v>
      </c>
    </row>
    <row r="29" spans="1:25" x14ac:dyDescent="0.3">
      <c r="A29" t="s">
        <v>53</v>
      </c>
      <c r="B29" t="s">
        <v>13</v>
      </c>
      <c r="C29" t="s">
        <v>14</v>
      </c>
      <c r="D29" t="s">
        <v>15</v>
      </c>
      <c r="E29" t="s">
        <v>16</v>
      </c>
      <c r="F29" t="s">
        <v>25</v>
      </c>
      <c r="G29">
        <v>52.59</v>
      </c>
      <c r="H29">
        <v>8</v>
      </c>
      <c r="I29">
        <v>21.036000000000001</v>
      </c>
      <c r="J29">
        <v>441.75599999999997</v>
      </c>
      <c r="K29" t="str">
        <f t="shared" si="2"/>
        <v>Trichy_Member</v>
      </c>
    </row>
    <row r="30" spans="1:25" x14ac:dyDescent="0.3">
      <c r="A30" t="s">
        <v>54</v>
      </c>
      <c r="B30" t="s">
        <v>34</v>
      </c>
      <c r="C30" t="s">
        <v>35</v>
      </c>
      <c r="D30" t="s">
        <v>21</v>
      </c>
      <c r="E30" t="s">
        <v>24</v>
      </c>
      <c r="F30" t="s">
        <v>38</v>
      </c>
      <c r="G30">
        <v>33.520000000000003</v>
      </c>
      <c r="H30">
        <v>1</v>
      </c>
      <c r="I30">
        <v>1.6759999999999999</v>
      </c>
      <c r="J30">
        <v>35.195999999999998</v>
      </c>
      <c r="K30" t="str">
        <f t="shared" si="2"/>
        <v>karur_Normal</v>
      </c>
    </row>
    <row r="31" spans="1:25" x14ac:dyDescent="0.3">
      <c r="A31" t="s">
        <v>55</v>
      </c>
      <c r="B31" t="s">
        <v>13</v>
      </c>
      <c r="C31" t="s">
        <v>14</v>
      </c>
      <c r="D31" t="s">
        <v>21</v>
      </c>
      <c r="E31" t="s">
        <v>16</v>
      </c>
      <c r="F31" t="s">
        <v>38</v>
      </c>
      <c r="G31">
        <v>87.67</v>
      </c>
      <c r="H31">
        <v>2</v>
      </c>
      <c r="I31">
        <v>8.7669999999999995</v>
      </c>
      <c r="J31">
        <v>184.107</v>
      </c>
      <c r="K31" t="str">
        <f t="shared" si="2"/>
        <v>Trichy_Normal</v>
      </c>
    </row>
    <row r="32" spans="1:25" x14ac:dyDescent="0.3">
      <c r="A32" t="s">
        <v>56</v>
      </c>
      <c r="B32" t="s">
        <v>34</v>
      </c>
      <c r="C32" t="s">
        <v>35</v>
      </c>
      <c r="D32" t="s">
        <v>21</v>
      </c>
      <c r="E32" t="s">
        <v>16</v>
      </c>
      <c r="F32" t="s">
        <v>36</v>
      </c>
      <c r="G32">
        <v>88.36</v>
      </c>
      <c r="H32">
        <v>5</v>
      </c>
      <c r="I32">
        <v>22.09</v>
      </c>
      <c r="J32">
        <v>463.89</v>
      </c>
      <c r="K32" t="str">
        <f t="shared" si="2"/>
        <v>karur_Normal</v>
      </c>
    </row>
    <row r="33" spans="1:11" x14ac:dyDescent="0.3">
      <c r="A33" t="s">
        <v>57</v>
      </c>
      <c r="B33" t="s">
        <v>13</v>
      </c>
      <c r="C33" t="s">
        <v>14</v>
      </c>
      <c r="D33" t="s">
        <v>21</v>
      </c>
      <c r="E33" t="s">
        <v>24</v>
      </c>
      <c r="F33" t="s">
        <v>17</v>
      </c>
      <c r="G33">
        <v>24.89</v>
      </c>
      <c r="H33">
        <v>9</v>
      </c>
      <c r="I33">
        <v>11.2005</v>
      </c>
      <c r="J33">
        <v>235.2105</v>
      </c>
      <c r="K33" t="str">
        <f t="shared" si="2"/>
        <v>Trichy_Normal</v>
      </c>
    </row>
    <row r="34" spans="1:11" x14ac:dyDescent="0.3">
      <c r="A34" t="s">
        <v>58</v>
      </c>
      <c r="B34" t="s">
        <v>34</v>
      </c>
      <c r="C34" t="s">
        <v>35</v>
      </c>
      <c r="D34" t="s">
        <v>21</v>
      </c>
      <c r="E34" t="s">
        <v>24</v>
      </c>
      <c r="F34" t="s">
        <v>38</v>
      </c>
      <c r="G34">
        <v>94.13</v>
      </c>
      <c r="H34">
        <v>5</v>
      </c>
      <c r="I34">
        <v>23.532499999999999</v>
      </c>
      <c r="J34">
        <v>494.1825</v>
      </c>
      <c r="K34" t="str">
        <f t="shared" si="2"/>
        <v>karur_Normal</v>
      </c>
    </row>
  </sheetData>
  <mergeCells count="2">
    <mergeCell ref="E2:P2"/>
    <mergeCell ref="A1:A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tabSelected="1" workbookViewId="0">
      <pane xSplit="3" ySplit="3" topLeftCell="N4" activePane="bottomRight" state="frozen"/>
      <selection pane="topRight" activeCell="D1" sqref="D1"/>
      <selection pane="bottomLeft" activeCell="A4" sqref="A4"/>
      <selection pane="bottomRight" activeCell="O8" sqref="O8"/>
    </sheetView>
  </sheetViews>
  <sheetFormatPr defaultRowHeight="14.4" x14ac:dyDescent="0.3"/>
  <cols>
    <col min="1" max="2" width="6.77734375" customWidth="1"/>
    <col min="3" max="3" width="8.5546875" customWidth="1"/>
    <col min="4" max="4" width="61" customWidth="1"/>
    <col min="5" max="5" width="37.5546875" customWidth="1"/>
    <col min="6" max="6" width="36.33203125" customWidth="1"/>
    <col min="7" max="7" width="38.33203125" bestFit="1" customWidth="1"/>
    <col min="8" max="8" width="38.21875" bestFit="1" customWidth="1"/>
    <col min="9" max="9" width="51.5546875" bestFit="1" customWidth="1"/>
    <col min="10" max="10" width="55.44140625" bestFit="1" customWidth="1"/>
    <col min="11" max="11" width="57.33203125" bestFit="1" customWidth="1"/>
    <col min="12" max="12" width="45.109375" bestFit="1" customWidth="1"/>
    <col min="13" max="13" width="26.44140625" bestFit="1" customWidth="1"/>
    <col min="14" max="14" width="26.109375" bestFit="1" customWidth="1"/>
    <col min="15" max="15" width="52.6640625" bestFit="1" customWidth="1"/>
    <col min="16" max="16" width="21.88671875" bestFit="1" customWidth="1"/>
    <col min="17" max="17" width="29.6640625" bestFit="1" customWidth="1"/>
    <col min="19" max="19" width="13.44140625" bestFit="1" customWidth="1"/>
    <col min="20" max="20" width="61" bestFit="1" customWidth="1"/>
  </cols>
  <sheetData>
    <row r="1" spans="1:20" x14ac:dyDescent="0.3">
      <c r="A1" s="21" t="s">
        <v>85</v>
      </c>
      <c r="B1" s="21" t="s">
        <v>86</v>
      </c>
      <c r="C1" s="21" t="s">
        <v>87</v>
      </c>
      <c r="D1" s="7" t="s">
        <v>88</v>
      </c>
      <c r="E1" s="7" t="s">
        <v>89</v>
      </c>
      <c r="F1" s="7" t="s">
        <v>90</v>
      </c>
      <c r="G1" s="7"/>
      <c r="H1" s="7" t="s">
        <v>91</v>
      </c>
      <c r="I1" s="7" t="s">
        <v>92</v>
      </c>
      <c r="J1" s="7" t="s">
        <v>93</v>
      </c>
      <c r="K1" s="7" t="s">
        <v>94</v>
      </c>
      <c r="L1" s="7" t="s">
        <v>95</v>
      </c>
      <c r="M1" s="7" t="s">
        <v>96</v>
      </c>
      <c r="N1" s="7" t="s">
        <v>97</v>
      </c>
      <c r="O1" s="7"/>
      <c r="P1" s="7" t="s">
        <v>98</v>
      </c>
      <c r="Q1" s="8"/>
      <c r="S1" s="11" t="s">
        <v>125</v>
      </c>
      <c r="T1" s="11" t="s">
        <v>124</v>
      </c>
    </row>
    <row r="2" spans="1:20" ht="83.4" customHeight="1" x14ac:dyDescent="0.3">
      <c r="A2" s="21"/>
      <c r="B2" s="21"/>
      <c r="C2" s="21"/>
      <c r="D2" s="7" t="s">
        <v>99</v>
      </c>
      <c r="E2" s="7" t="s">
        <v>100</v>
      </c>
      <c r="F2" s="7" t="s">
        <v>101</v>
      </c>
      <c r="G2" s="7" t="s">
        <v>102</v>
      </c>
      <c r="H2" s="7" t="s">
        <v>103</v>
      </c>
      <c r="I2" s="7" t="s">
        <v>104</v>
      </c>
      <c r="J2" s="7" t="s">
        <v>105</v>
      </c>
      <c r="K2" s="7" t="s">
        <v>106</v>
      </c>
      <c r="L2" s="7" t="s">
        <v>107</v>
      </c>
      <c r="M2" s="7" t="s">
        <v>108</v>
      </c>
      <c r="N2" s="7" t="s">
        <v>109</v>
      </c>
      <c r="O2" s="7"/>
      <c r="P2" s="8"/>
      <c r="Q2" s="8"/>
      <c r="S2" s="11" t="s">
        <v>88</v>
      </c>
      <c r="T2" s="11" t="s">
        <v>99</v>
      </c>
    </row>
    <row r="3" spans="1:20" ht="67.2" customHeight="1" x14ac:dyDescent="0.3">
      <c r="A3" s="21"/>
      <c r="B3" s="21"/>
      <c r="C3" s="21"/>
      <c r="D3" s="9" t="s">
        <v>110</v>
      </c>
      <c r="E3" s="10" t="s">
        <v>111</v>
      </c>
      <c r="F3" s="10" t="s">
        <v>112</v>
      </c>
      <c r="G3" s="10" t="s">
        <v>113</v>
      </c>
      <c r="H3" s="10" t="s">
        <v>114</v>
      </c>
      <c r="I3" s="10" t="s">
        <v>115</v>
      </c>
      <c r="J3" s="10" t="s">
        <v>116</v>
      </c>
      <c r="K3" s="10" t="s">
        <v>117</v>
      </c>
      <c r="L3" s="10" t="s">
        <v>118</v>
      </c>
      <c r="M3" s="10" t="s">
        <v>119</v>
      </c>
      <c r="N3" s="10" t="s">
        <v>120</v>
      </c>
      <c r="O3" s="10" t="s">
        <v>121</v>
      </c>
      <c r="P3" s="10" t="s">
        <v>122</v>
      </c>
      <c r="Q3" s="10" t="s">
        <v>123</v>
      </c>
      <c r="S3" s="11" t="s">
        <v>89</v>
      </c>
      <c r="T3" s="11" t="s">
        <v>100</v>
      </c>
    </row>
    <row r="4" spans="1:20" x14ac:dyDescent="0.3">
      <c r="A4" s="12">
        <v>40</v>
      </c>
      <c r="B4" s="12">
        <v>0</v>
      </c>
      <c r="C4" s="12" t="s">
        <v>13</v>
      </c>
      <c r="D4" s="13" t="str">
        <f>IF(A4&gt;20, "true", "Fasle")</f>
        <v>true</v>
      </c>
      <c r="E4" s="14" t="b">
        <f>AND(A4&gt;10, B4&lt;30)</f>
        <v>1</v>
      </c>
      <c r="F4" s="13" t="b">
        <f>OR(A4&gt;10, B4&lt;30)</f>
        <v>1</v>
      </c>
      <c r="G4" s="13" t="b">
        <f>AND(A4&gt;10, B4&lt;30)</f>
        <v>1</v>
      </c>
      <c r="H4" s="13" t="b">
        <f>NOT(A4&gt;15)</f>
        <v>0</v>
      </c>
      <c r="I4" s="13" t="str">
        <f>IFERROR(A4/B4, "Division by ZeroERROR")</f>
        <v>Division by ZeroERROR</v>
      </c>
      <c r="J4" s="13" t="e">
        <f ca="1">IFS(A4&gt;30, "Above 30", B4&gt;20, "Above 20", A5&gt;10, "Above 10")</f>
        <v>#NAME?</v>
      </c>
      <c r="K4" s="13" t="e">
        <f ca="1">_xlfn.SWITCH("A", "A", "Category A", "B", "Category B", "Unknown")</f>
        <v>#NAME?</v>
      </c>
      <c r="L4" s="13" t="e">
        <f ca="1">_xludf.XOR(D3&gt;10, F6&lt;30)</f>
        <v>#NAME?</v>
      </c>
      <c r="M4" s="13" t="b">
        <f>FALSE()</f>
        <v>0</v>
      </c>
      <c r="N4" s="13" t="b">
        <f>TRUE()</f>
        <v>1</v>
      </c>
      <c r="O4" s="13" t="str">
        <f>IF(A4&gt;0,"A value is greater than zero", "A value is no greater")</f>
        <v>A value is greater than zero</v>
      </c>
      <c r="P4" s="12">
        <f>SUMIF(C4:C8,"A",A4:A8)</f>
        <v>120</v>
      </c>
      <c r="Q4" s="12">
        <f>SUMIFS(A4:A8,C4:C8,"A",B4:B8,0)</f>
        <v>70</v>
      </c>
      <c r="S4" s="11" t="s">
        <v>90</v>
      </c>
      <c r="T4" s="11" t="s">
        <v>101</v>
      </c>
    </row>
    <row r="5" spans="1:20" x14ac:dyDescent="0.3">
      <c r="A5" s="12">
        <v>55</v>
      </c>
      <c r="B5" s="12">
        <v>25</v>
      </c>
      <c r="C5" s="12" t="s">
        <v>34</v>
      </c>
      <c r="D5" s="13" t="str">
        <f>IF(A5&gt;20, IF(C5="A","True","False"), "Less or equal to 20")</f>
        <v>False</v>
      </c>
      <c r="E5" s="14" t="b">
        <f t="shared" ref="E5:E8" si="0">AND(A5&gt;10, B5&lt;30)</f>
        <v>1</v>
      </c>
      <c r="F5" s="13" t="b">
        <f>OR(A5&lt;10, B5&gt;30)</f>
        <v>0</v>
      </c>
      <c r="G5" s="13"/>
      <c r="H5" s="13"/>
      <c r="I5" s="13">
        <f>IFERROR(A5/B5, "Error")</f>
        <v>2.2000000000000002</v>
      </c>
      <c r="J5" s="13"/>
      <c r="K5" s="13"/>
      <c r="L5" s="13"/>
      <c r="M5" s="15"/>
      <c r="N5" s="13"/>
      <c r="O5" s="13" t="str">
        <f>IF(A5&gt;30,"A value is greater than given", "A value is no greater than given")</f>
        <v>A value is greater than given</v>
      </c>
      <c r="P5" s="12">
        <f t="shared" ref="P5:P8" si="1">SUMIF(C5:C9,"A",A5:A9)</f>
        <v>80</v>
      </c>
      <c r="Q5" s="12">
        <f t="shared" ref="Q5:Q8" si="2">SUMIFS(A5:A9,C5:C9,"A",B5:B9,0)</f>
        <v>30</v>
      </c>
      <c r="S5" s="11" t="s">
        <v>91</v>
      </c>
      <c r="T5" s="11" t="s">
        <v>103</v>
      </c>
    </row>
    <row r="6" spans="1:20" x14ac:dyDescent="0.3">
      <c r="A6" s="12">
        <v>30</v>
      </c>
      <c r="B6" s="12">
        <v>0</v>
      </c>
      <c r="C6" s="12" t="s">
        <v>13</v>
      </c>
      <c r="D6" s="13" t="str">
        <f>IF(A6&gt;20, "Greater than 20", "Less or equal to 20")</f>
        <v>Greater than 20</v>
      </c>
      <c r="E6" s="14" t="b">
        <f t="shared" si="0"/>
        <v>1</v>
      </c>
      <c r="F6" s="13" t="b">
        <f t="shared" ref="F6:F8" si="3">OR(A6&gt;10, B6&lt;30)</f>
        <v>1</v>
      </c>
      <c r="G6" s="13"/>
      <c r="H6" s="13"/>
      <c r="I6" s="13" t="str">
        <f>IFERROR(A6/B6, "Error")</f>
        <v>Error</v>
      </c>
      <c r="J6" s="13"/>
      <c r="K6" s="13"/>
      <c r="L6" s="13"/>
      <c r="M6" s="13"/>
      <c r="N6" s="13"/>
      <c r="O6" s="13" t="str">
        <f>IF(A6&gt;0,C6, "A value is no greater than given")</f>
        <v>A</v>
      </c>
      <c r="P6" s="12">
        <f t="shared" si="1"/>
        <v>80</v>
      </c>
      <c r="Q6" s="12">
        <f t="shared" si="2"/>
        <v>30</v>
      </c>
      <c r="S6" s="11" t="s">
        <v>92</v>
      </c>
      <c r="T6" s="11" t="s">
        <v>104</v>
      </c>
    </row>
    <row r="7" spans="1:20" x14ac:dyDescent="0.3">
      <c r="A7" s="12">
        <v>40</v>
      </c>
      <c r="B7" s="12">
        <v>45</v>
      </c>
      <c r="C7" s="12" t="s">
        <v>34</v>
      </c>
      <c r="D7" s="13" t="str">
        <f>IF(A7&gt;20, "Greater than 20", "Less or equal to 20")</f>
        <v>Greater than 20</v>
      </c>
      <c r="E7" s="14" t="b">
        <f>AND(A7&gt;10, B7&lt;30)</f>
        <v>0</v>
      </c>
      <c r="F7" s="13" t="b">
        <f t="shared" si="3"/>
        <v>1</v>
      </c>
      <c r="G7" s="13"/>
      <c r="H7" s="13"/>
      <c r="I7" s="13">
        <f>IFERROR(A7/B7, "Error")</f>
        <v>0.88888888888888884</v>
      </c>
      <c r="J7" s="13"/>
      <c r="K7" s="13"/>
      <c r="L7" s="13"/>
      <c r="M7" s="16"/>
      <c r="N7" s="13"/>
      <c r="O7" s="13"/>
      <c r="P7" s="12">
        <f t="shared" si="1"/>
        <v>50</v>
      </c>
      <c r="Q7" s="12">
        <f t="shared" si="2"/>
        <v>0</v>
      </c>
      <c r="S7" s="11" t="s">
        <v>93</v>
      </c>
      <c r="T7" s="11" t="s">
        <v>105</v>
      </c>
    </row>
    <row r="8" spans="1:20" x14ac:dyDescent="0.3">
      <c r="A8" s="12">
        <v>50</v>
      </c>
      <c r="B8" s="12">
        <v>55</v>
      </c>
      <c r="C8" s="12" t="s">
        <v>13</v>
      </c>
      <c r="D8" s="13" t="str">
        <f>IF(AND(A8&gt;10, B8&lt;30), C8, "Less or equal to 20")</f>
        <v>Less or equal to 20</v>
      </c>
      <c r="E8" s="14" t="b">
        <f t="shared" si="0"/>
        <v>0</v>
      </c>
      <c r="F8" s="13" t="b">
        <f t="shared" si="3"/>
        <v>1</v>
      </c>
      <c r="G8" s="13"/>
      <c r="H8" s="13"/>
      <c r="I8" s="13">
        <f>IFERROR(A8/B8, "Error")</f>
        <v>0.90909090909090906</v>
      </c>
      <c r="J8" s="13"/>
      <c r="K8" s="13"/>
      <c r="L8" s="13"/>
      <c r="M8" s="13"/>
      <c r="N8" s="13"/>
      <c r="O8" s="13"/>
      <c r="P8" s="12">
        <f t="shared" si="1"/>
        <v>50</v>
      </c>
      <c r="Q8" s="12">
        <f t="shared" si="2"/>
        <v>0</v>
      </c>
      <c r="S8" s="11" t="s">
        <v>94</v>
      </c>
      <c r="T8" s="11" t="s">
        <v>106</v>
      </c>
    </row>
    <row r="9" spans="1:20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7"/>
      <c r="N9" s="12"/>
      <c r="O9" s="12"/>
      <c r="P9" s="12"/>
      <c r="Q9" s="12"/>
      <c r="S9" s="11" t="s">
        <v>95</v>
      </c>
      <c r="T9" s="11" t="s">
        <v>107</v>
      </c>
    </row>
    <row r="10" spans="1:20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S10" s="11" t="s">
        <v>96</v>
      </c>
      <c r="T10" s="11" t="s">
        <v>108</v>
      </c>
    </row>
    <row r="11" spans="1:20" x14ac:dyDescent="0.3">
      <c r="S11" s="11" t="s">
        <v>97</v>
      </c>
      <c r="T11" s="11" t="s">
        <v>109</v>
      </c>
    </row>
    <row r="14" spans="1:20" x14ac:dyDescent="0.3">
      <c r="T14" t="b">
        <f>FALSE</f>
        <v>0</v>
      </c>
    </row>
  </sheetData>
  <mergeCells count="3">
    <mergeCell ref="A1:A3"/>
    <mergeCell ref="B1:B3"/>
    <mergeCell ref="C1:C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workbookViewId="0">
      <selection activeCell="G20" sqref="G20"/>
    </sheetView>
  </sheetViews>
  <sheetFormatPr defaultRowHeight="14.4" x14ac:dyDescent="0.3"/>
  <cols>
    <col min="3" max="3" width="16.44140625" bestFit="1" customWidth="1"/>
    <col min="4" max="5" width="15.44140625" bestFit="1" customWidth="1"/>
    <col min="6" max="6" width="13.33203125" bestFit="1" customWidth="1"/>
    <col min="7" max="7" width="17.88671875" bestFit="1" customWidth="1"/>
    <col min="8" max="8" width="9.5546875" bestFit="1" customWidth="1"/>
    <col min="9" max="10" width="10.33203125" bestFit="1" customWidth="1"/>
    <col min="11" max="12" width="12.21875" bestFit="1" customWidth="1"/>
    <col min="13" max="13" width="10.33203125" bestFit="1" customWidth="1"/>
    <col min="14" max="15" width="12.21875" bestFit="1" customWidth="1"/>
  </cols>
  <sheetData>
    <row r="1" spans="1:26" ht="28.8" x14ac:dyDescent="0.55000000000000004">
      <c r="A1" s="20" t="s">
        <v>60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"/>
      <c r="V1" s="1"/>
      <c r="W1" s="1"/>
      <c r="X1" s="1"/>
      <c r="Y1" s="1"/>
      <c r="Z1" s="1"/>
    </row>
    <row r="2" spans="1:26" ht="96" customHeight="1" x14ac:dyDescent="0.3">
      <c r="A2" s="2"/>
      <c r="B2" s="2"/>
      <c r="C2" s="2"/>
      <c r="D2" s="2"/>
      <c r="E2" s="2"/>
      <c r="F2" s="2"/>
      <c r="G2" s="19" t="s">
        <v>59</v>
      </c>
      <c r="H2" s="19"/>
      <c r="I2" s="19"/>
      <c r="J2" s="19"/>
      <c r="K2" s="19"/>
      <c r="L2" s="19"/>
      <c r="M2" s="19"/>
      <c r="N2" s="19"/>
      <c r="O2" s="2"/>
      <c r="P2" s="2"/>
      <c r="Q2" s="2"/>
      <c r="R2" s="2"/>
      <c r="S2" s="2"/>
      <c r="T2" s="2"/>
    </row>
    <row r="4" spans="1:26" x14ac:dyDescent="0.3">
      <c r="C4" s="6" t="s">
        <v>79</v>
      </c>
      <c r="D4" s="6" t="s">
        <v>78</v>
      </c>
      <c r="E4" s="6" t="s">
        <v>77</v>
      </c>
      <c r="F4" s="6" t="s">
        <v>75</v>
      </c>
      <c r="G4" s="6" t="s">
        <v>76</v>
      </c>
      <c r="H4" s="6" t="s">
        <v>80</v>
      </c>
      <c r="I4" s="6" t="s">
        <v>81</v>
      </c>
      <c r="J4" s="6" t="s">
        <v>82</v>
      </c>
      <c r="K4" s="6" t="s">
        <v>83</v>
      </c>
      <c r="L4" s="6" t="s">
        <v>84</v>
      </c>
    </row>
    <row r="5" spans="1:26" x14ac:dyDescent="0.3">
      <c r="C5" s="3">
        <f>DATE(2020,12,10)</f>
        <v>44175</v>
      </c>
      <c r="D5" s="3">
        <f ca="1">TODAY()</f>
        <v>45695</v>
      </c>
      <c r="E5" s="4">
        <f ca="1">NOW()</f>
        <v>45695.638882638887</v>
      </c>
      <c r="F5" s="5">
        <f>TIME(2,30,30)</f>
        <v>0.10451388888888889</v>
      </c>
      <c r="G5">
        <f ca="1">DATEDIF(C5,D5,"ym")</f>
        <v>1</v>
      </c>
      <c r="H5">
        <f ca="1">YEAR(D5)</f>
        <v>2025</v>
      </c>
      <c r="I5">
        <f ca="1">DAY(D5)</f>
        <v>7</v>
      </c>
      <c r="J5">
        <f ca="1">HOUR(E5)</f>
        <v>15</v>
      </c>
      <c r="K5">
        <f ca="1">MINUTE(E5)</f>
        <v>19</v>
      </c>
      <c r="L5">
        <f ca="1">SECOND(E5)</f>
        <v>59</v>
      </c>
    </row>
    <row r="9" spans="1:26" x14ac:dyDescent="0.3">
      <c r="I9" s="23">
        <v>12</v>
      </c>
      <c r="J9">
        <v>12</v>
      </c>
      <c r="K9">
        <v>2002</v>
      </c>
      <c r="L9" s="3">
        <f>DATE(K9,J9,I9)</f>
        <v>37602</v>
      </c>
      <c r="N9" s="3">
        <v>37602</v>
      </c>
    </row>
    <row r="10" spans="1:26" x14ac:dyDescent="0.3">
      <c r="D10" s="3">
        <f ca="1">TODAY()</f>
        <v>45695</v>
      </c>
      <c r="E10">
        <f ca="1">YEAR(D10)</f>
        <v>2025</v>
      </c>
      <c r="F10">
        <f ca="1">MONTH(E10)</f>
        <v>7</v>
      </c>
      <c r="G10">
        <f ca="1">YEARFRAC(TODAY(),C5)</f>
        <v>4.1583333333333332</v>
      </c>
      <c r="I10" s="23">
        <v>12</v>
      </c>
      <c r="J10">
        <v>12</v>
      </c>
      <c r="K10">
        <v>2001</v>
      </c>
      <c r="L10" s="3">
        <f t="shared" ref="L10:L18" si="0">DATE(K10,J10,I10)</f>
        <v>37237</v>
      </c>
      <c r="N10" s="3">
        <v>37237</v>
      </c>
    </row>
    <row r="11" spans="1:26" x14ac:dyDescent="0.3">
      <c r="D11" s="4">
        <f ca="1">NOW()</f>
        <v>45695.638882638887</v>
      </c>
      <c r="I11" s="23">
        <v>12</v>
      </c>
      <c r="J11">
        <v>12</v>
      </c>
      <c r="K11">
        <v>2001</v>
      </c>
      <c r="L11" s="3">
        <f t="shared" si="0"/>
        <v>37237</v>
      </c>
      <c r="M11">
        <f>DATEDIF(L11,L13,"Y")</f>
        <v>800</v>
      </c>
      <c r="N11" s="3">
        <v>37237</v>
      </c>
    </row>
    <row r="12" spans="1:26" x14ac:dyDescent="0.3">
      <c r="I12" s="23"/>
      <c r="L12" s="3" t="e">
        <f t="shared" si="0"/>
        <v>#NUM!</v>
      </c>
      <c r="N12" s="3" t="e">
        <v>#NUM!</v>
      </c>
    </row>
    <row r="13" spans="1:26" x14ac:dyDescent="0.3">
      <c r="E13" s="22">
        <v>0.61597222222222225</v>
      </c>
      <c r="G13" s="4">
        <v>45695.616666666669</v>
      </c>
      <c r="I13" s="23">
        <v>12</v>
      </c>
      <c r="J13">
        <v>12</v>
      </c>
      <c r="K13">
        <v>2801</v>
      </c>
      <c r="L13" s="3">
        <f>DATE(K13,J13,I13)</f>
        <v>329431</v>
      </c>
      <c r="N13" s="3">
        <v>329431</v>
      </c>
    </row>
    <row r="14" spans="1:26" x14ac:dyDescent="0.3">
      <c r="E14" s="3">
        <f ca="1">TODAY()</f>
        <v>45695</v>
      </c>
      <c r="I14" s="23"/>
      <c r="L14" s="3" t="e">
        <f t="shared" si="0"/>
        <v>#NUM!</v>
      </c>
      <c r="N14" s="3" t="e">
        <v>#NUM!</v>
      </c>
    </row>
    <row r="15" spans="1:26" x14ac:dyDescent="0.3">
      <c r="E15" s="3">
        <v>45695</v>
      </c>
      <c r="G15" s="4">
        <f ca="1">NOW()</f>
        <v>45695.638882638887</v>
      </c>
      <c r="I15" s="23">
        <v>12</v>
      </c>
      <c r="J15">
        <v>12</v>
      </c>
      <c r="K15">
        <v>2009</v>
      </c>
      <c r="L15" s="3">
        <f>DATE(K15,J15,I15)</f>
        <v>40159</v>
      </c>
      <c r="N15" s="3">
        <v>40159</v>
      </c>
    </row>
    <row r="16" spans="1:26" x14ac:dyDescent="0.3">
      <c r="E16" s="22">
        <v>0.61597222222222225</v>
      </c>
      <c r="I16" s="23"/>
      <c r="L16" s="3" t="e">
        <f t="shared" si="0"/>
        <v>#NUM!</v>
      </c>
      <c r="N16" s="3" t="e">
        <v>#NUM!</v>
      </c>
    </row>
    <row r="17" spans="5:14" x14ac:dyDescent="0.3">
      <c r="I17" s="23"/>
      <c r="L17" s="3" t="e">
        <f t="shared" si="0"/>
        <v>#NUM!</v>
      </c>
      <c r="N17" s="3" t="e">
        <v>#NUM!</v>
      </c>
    </row>
    <row r="18" spans="5:14" x14ac:dyDescent="0.3">
      <c r="E18" s="3">
        <v>45695</v>
      </c>
      <c r="I18" s="23">
        <v>12</v>
      </c>
      <c r="J18">
        <v>12</v>
      </c>
      <c r="K18">
        <v>2001</v>
      </c>
      <c r="L18" s="3">
        <f t="shared" si="0"/>
        <v>37237</v>
      </c>
      <c r="N18" s="3">
        <v>37237</v>
      </c>
    </row>
    <row r="19" spans="5:14" x14ac:dyDescent="0.3">
      <c r="E19" s="22">
        <v>0.61597222222222225</v>
      </c>
      <c r="L19" t="s">
        <v>144</v>
      </c>
      <c r="N19" t="s">
        <v>144</v>
      </c>
    </row>
    <row r="20" spans="5:14" x14ac:dyDescent="0.3">
      <c r="E20" s="22">
        <v>0.6166666666666667</v>
      </c>
    </row>
  </sheetData>
  <mergeCells count="2">
    <mergeCell ref="G2:N2"/>
    <mergeCell ref="A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Math Formulas</vt:lpstr>
      <vt:lpstr>Text Functins</vt:lpstr>
      <vt:lpstr>Logical Functions</vt:lpstr>
      <vt:lpstr>date and 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2025-02-05T04:49:06Z</dcterms:created>
  <dcterms:modified xsi:type="dcterms:W3CDTF">2025-02-07T09:52:26Z</dcterms:modified>
</cp:coreProperties>
</file>