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ELL\Documents\TrainerDoc\Programming\data_analytics\batch_03\"/>
    </mc:Choice>
  </mc:AlternateContent>
  <bookViews>
    <workbookView xWindow="0" yWindow="0" windowWidth="20160" windowHeight="8832" firstSheet="4" activeTab="4"/>
  </bookViews>
  <sheets>
    <sheet name="Basic Math Formulas" sheetId="4" r:id="rId1"/>
    <sheet name="Text Functins" sheetId="1" r:id="rId2"/>
    <sheet name="Logical Functions" sheetId="3" r:id="rId3"/>
    <sheet name="date and Time Functions" sheetId="2" r:id="rId4"/>
    <sheet name="Statistical Functions" sheetId="5" r:id="rId5"/>
    <sheet name="Lookup (V and H _Lookup) " sheetId="6" r:id="rId6"/>
    <sheet name="Reference Functions" sheetId="7" r:id="rId7"/>
    <sheet name="Sheet1" sheetId="8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8" l="1"/>
  <c r="B3" i="8"/>
  <c r="B4" i="8"/>
  <c r="B5" i="8"/>
  <c r="B6" i="8"/>
  <c r="B7" i="8"/>
  <c r="B8" i="8"/>
  <c r="B9" i="8"/>
  <c r="B10" i="8"/>
  <c r="B11" i="8"/>
  <c r="B1" i="8"/>
  <c r="A2" i="8"/>
  <c r="A3" i="8"/>
  <c r="A4" i="8"/>
  <c r="A5" i="8"/>
  <c r="A6" i="8"/>
  <c r="A7" i="8"/>
  <c r="A8" i="8"/>
  <c r="A9" i="8"/>
  <c r="A10" i="8"/>
  <c r="A11" i="8"/>
  <c r="A1" i="8"/>
  <c r="D15" i="7"/>
  <c r="I5" i="7"/>
  <c r="H5" i="7"/>
  <c r="G5" i="7"/>
  <c r="F6" i="7"/>
  <c r="E6" i="7"/>
  <c r="E5" i="7"/>
  <c r="D5" i="7"/>
  <c r="F5" i="7"/>
  <c r="J5" i="7" l="1"/>
  <c r="H17" i="6"/>
  <c r="H9" i="6"/>
  <c r="H7" i="6"/>
  <c r="H8" i="6"/>
  <c r="N11" i="5" l="1"/>
  <c r="K5" i="5"/>
  <c r="J5" i="5"/>
  <c r="I5" i="5"/>
  <c r="Q4" i="4"/>
  <c r="Q3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R3" i="4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" i="4"/>
  <c r="Q2" i="4"/>
  <c r="P2" i="4"/>
  <c r="N2" i="4"/>
  <c r="P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O2" i="4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3" i="4"/>
  <c r="L2" i="4"/>
  <c r="K2" i="4"/>
  <c r="J2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J12" i="4"/>
  <c r="J13" i="4"/>
  <c r="J14" i="4"/>
  <c r="J15" i="4"/>
  <c r="J16" i="4"/>
  <c r="J17" i="4"/>
  <c r="J18" i="4"/>
  <c r="J19" i="4"/>
  <c r="J20" i="4"/>
  <c r="J21" i="4"/>
  <c r="J22" i="4"/>
  <c r="J3" i="4"/>
  <c r="J4" i="4"/>
  <c r="J5" i="4"/>
  <c r="J6" i="4"/>
  <c r="J7" i="4"/>
  <c r="J8" i="4"/>
  <c r="J9" i="4"/>
  <c r="J10" i="4"/>
  <c r="J11" i="4"/>
  <c r="F25" i="4"/>
  <c r="I3" i="4"/>
  <c r="I4" i="4"/>
  <c r="I5" i="4"/>
  <c r="I6" i="4"/>
  <c r="I7" i="4"/>
  <c r="I8" i="4"/>
  <c r="I9" i="4"/>
  <c r="I10" i="4"/>
  <c r="I11" i="4"/>
  <c r="F24" i="4"/>
  <c r="H3" i="4"/>
  <c r="H4" i="4"/>
  <c r="H5" i="4"/>
  <c r="H6" i="4"/>
  <c r="H7" i="4"/>
  <c r="H8" i="4"/>
  <c r="H9" i="4"/>
  <c r="H10" i="4"/>
  <c r="H11" i="4"/>
  <c r="G3" i="4"/>
  <c r="G4" i="4"/>
  <c r="G5" i="4"/>
  <c r="G6" i="4"/>
  <c r="G7" i="4"/>
  <c r="G8" i="4"/>
  <c r="G9" i="4"/>
  <c r="G10" i="4"/>
  <c r="G11" i="4"/>
  <c r="G12" i="4"/>
  <c r="G13" i="4"/>
  <c r="F3" i="4"/>
  <c r="F4" i="4"/>
  <c r="F5" i="4"/>
  <c r="F6" i="4"/>
  <c r="F7" i="4"/>
  <c r="F2" i="4"/>
  <c r="E2" i="4"/>
  <c r="C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A23" i="4"/>
  <c r="B23" i="4"/>
  <c r="A22" i="4"/>
  <c r="B22" i="4"/>
  <c r="A21" i="4"/>
  <c r="B21" i="4"/>
  <c r="A20" i="4"/>
  <c r="B20" i="4"/>
  <c r="A19" i="4"/>
  <c r="B19" i="4"/>
  <c r="C19" i="4" l="1"/>
  <c r="C21" i="4"/>
  <c r="C20" i="4"/>
  <c r="C22" i="4"/>
  <c r="H18" i="6"/>
  <c r="N5" i="5"/>
  <c r="M5" i="5"/>
  <c r="L5" i="5"/>
  <c r="H5" i="5"/>
  <c r="G6" i="5"/>
  <c r="G7" i="5"/>
  <c r="G8" i="5"/>
  <c r="G9" i="5"/>
  <c r="G5" i="5"/>
  <c r="F6" i="5"/>
  <c r="F5" i="5"/>
  <c r="E6" i="5"/>
  <c r="E7" i="5"/>
  <c r="E8" i="5"/>
  <c r="E9" i="5"/>
  <c r="E5" i="5"/>
  <c r="H16" i="5"/>
  <c r="D6" i="5"/>
  <c r="D7" i="5"/>
  <c r="D8" i="5"/>
  <c r="D9" i="5"/>
  <c r="D5" i="5"/>
  <c r="Q5" i="3" l="1"/>
  <c r="Q6" i="3"/>
  <c r="Q7" i="3"/>
  <c r="Q8" i="3"/>
  <c r="Q4" i="3"/>
  <c r="P4" i="3"/>
  <c r="M4" i="3"/>
  <c r="I4" i="3"/>
  <c r="H4" i="3"/>
  <c r="G4" i="3"/>
  <c r="D8" i="3"/>
  <c r="E7" i="3"/>
  <c r="E4" i="3"/>
  <c r="D7" i="3"/>
  <c r="D5" i="3"/>
  <c r="D4" i="3"/>
  <c r="T14" i="3"/>
  <c r="F5" i="2"/>
  <c r="L15" i="2"/>
  <c r="M11" i="2"/>
  <c r="L13" i="2"/>
  <c r="L12" i="2"/>
  <c r="L14" i="2"/>
  <c r="L16" i="2"/>
  <c r="L17" i="2"/>
  <c r="L18" i="2"/>
  <c r="L10" i="2"/>
  <c r="L11" i="2"/>
  <c r="L9" i="2"/>
  <c r="G10" i="2"/>
  <c r="G15" i="2"/>
  <c r="E14" i="2"/>
  <c r="Y4" i="1" l="1"/>
  <c r="K4" i="1"/>
  <c r="X4" i="1" s="1"/>
  <c r="V4" i="1"/>
  <c r="S4" i="1"/>
  <c r="T4" i="1"/>
  <c r="P5" i="1"/>
  <c r="Q4" i="1"/>
  <c r="P4" i="1"/>
  <c r="O4" i="1"/>
  <c r="N4" i="1"/>
  <c r="M4" i="1"/>
  <c r="L4" i="1"/>
  <c r="W4" i="1" s="1"/>
  <c r="L7" i="1"/>
  <c r="D11" i="2"/>
  <c r="D10" i="2"/>
  <c r="E10" i="2" s="1"/>
  <c r="F10" i="2" s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M2" i="4"/>
  <c r="I2" i="4"/>
  <c r="G2" i="4"/>
  <c r="H2" i="4"/>
  <c r="P8" i="3" l="1"/>
  <c r="I8" i="3"/>
  <c r="F8" i="3"/>
  <c r="E8" i="3"/>
  <c r="P7" i="3"/>
  <c r="I7" i="3"/>
  <c r="F7" i="3"/>
  <c r="P6" i="3"/>
  <c r="O6" i="3"/>
  <c r="I6" i="3"/>
  <c r="F6" i="3"/>
  <c r="E6" i="3"/>
  <c r="D6" i="3"/>
  <c r="P5" i="3"/>
  <c r="O5" i="3"/>
  <c r="I5" i="3"/>
  <c r="F5" i="3"/>
  <c r="E5" i="3"/>
  <c r="O4" i="3"/>
  <c r="N4" i="3"/>
  <c r="F4" i="3"/>
  <c r="L5" i="1"/>
  <c r="K4" i="3"/>
  <c r="J4" i="3"/>
  <c r="L4" i="3"/>
  <c r="D5" i="2" l="1"/>
  <c r="I5" i="2" s="1"/>
  <c r="G5" i="2" l="1"/>
  <c r="H5" i="2"/>
  <c r="C5" i="2"/>
  <c r="E5" i="2"/>
  <c r="J5" i="2" s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5" i="1"/>
  <c r="Y6" i="1"/>
  <c r="Y7" i="1"/>
  <c r="X5" i="1"/>
  <c r="X6" i="1"/>
  <c r="X7" i="1"/>
  <c r="X8" i="1"/>
  <c r="U4" i="1"/>
  <c r="L5" i="2" l="1"/>
  <c r="K5" i="2"/>
  <c r="D2" i="4"/>
</calcChain>
</file>

<file path=xl/sharedStrings.xml><?xml version="1.0" encoding="utf-8"?>
<sst xmlns="http://schemas.openxmlformats.org/spreadsheetml/2006/main" count="388" uniqueCount="190">
  <si>
    <t>CONCATENATE(), TEXT(), LEFT(), RIGHT(), MID(), LEN(), TRIM(), UPPER(), LOWER(), PROPER(), REPT(), SUBSTITUTE(), FIND(), SEARCH()</t>
  </si>
  <si>
    <t>Text Functions</t>
  </si>
  <si>
    <t>Invoice ID</t>
  </si>
  <si>
    <t>Branch</t>
  </si>
  <si>
    <t>City</t>
  </si>
  <si>
    <t>Customer type</t>
  </si>
  <si>
    <t>Gender</t>
  </si>
  <si>
    <t>Product line</t>
  </si>
  <si>
    <t>Unit price</t>
  </si>
  <si>
    <t>Quantity</t>
  </si>
  <si>
    <t>Tax 5%</t>
  </si>
  <si>
    <t>Total</t>
  </si>
  <si>
    <t>750-67-8428</t>
  </si>
  <si>
    <t>A</t>
  </si>
  <si>
    <t>Trichy</t>
  </si>
  <si>
    <t>Member</t>
  </si>
  <si>
    <t>Female</t>
  </si>
  <si>
    <t>Health and beauty</t>
  </si>
  <si>
    <t>226-31-3081</t>
  </si>
  <si>
    <t>C</t>
  </si>
  <si>
    <t>Chennai</t>
  </si>
  <si>
    <t>Normal</t>
  </si>
  <si>
    <t>Electronic accessories</t>
  </si>
  <si>
    <t>631-41-3108</t>
  </si>
  <si>
    <t>Male</t>
  </si>
  <si>
    <t>Home and lifestyle</t>
  </si>
  <si>
    <t>123-19-1176</t>
  </si>
  <si>
    <t>373-73-7910</t>
  </si>
  <si>
    <t>Sports and travel</t>
  </si>
  <si>
    <t>699-14-3026</t>
  </si>
  <si>
    <t>355-53-5943</t>
  </si>
  <si>
    <t>315-22-5665</t>
  </si>
  <si>
    <t>665-32-9167</t>
  </si>
  <si>
    <t>692-92-5582</t>
  </si>
  <si>
    <t>B</t>
  </si>
  <si>
    <t>karur</t>
  </si>
  <si>
    <t>Food and beverages</t>
  </si>
  <si>
    <t>351-62-0822</t>
  </si>
  <si>
    <t>Fashion accessories</t>
  </si>
  <si>
    <t>529-56-3974</t>
  </si>
  <si>
    <t>365-64-0515</t>
  </si>
  <si>
    <t>252-56-2699</t>
  </si>
  <si>
    <t>829-34-3910</t>
  </si>
  <si>
    <t>299-46-1805</t>
  </si>
  <si>
    <t>656-95-9349</t>
  </si>
  <si>
    <t>765-26-6951</t>
  </si>
  <si>
    <t>329-62-1586</t>
  </si>
  <si>
    <t>319-50-3348</t>
  </si>
  <si>
    <t>300-71-4605</t>
  </si>
  <si>
    <t>371-85-5789</t>
  </si>
  <si>
    <t>273-16-6619</t>
  </si>
  <si>
    <t>636-48-8204</t>
  </si>
  <si>
    <t>549-59-1358</t>
  </si>
  <si>
    <t>227-03-5010</t>
  </si>
  <si>
    <t>649-29-6775</t>
  </si>
  <si>
    <t>189-17-4241</t>
  </si>
  <si>
    <t>145-94-9061</t>
  </si>
  <si>
    <t>848-62-7243</t>
  </si>
  <si>
    <t>871-79-8483</t>
  </si>
  <si>
    <t>TODAY(), NOW(), DATE(), TIME(), DATEDIF(), YEAR(), MONTH(), DAY(), HOUR(), MINUTE(), SECOND()</t>
  </si>
  <si>
    <t>Date and Time Functions</t>
  </si>
  <si>
    <t>CONCATENATE() "city with CT"</t>
  </si>
  <si>
    <t>text()</t>
  </si>
  <si>
    <t>left()</t>
  </si>
  <si>
    <t>right()</t>
  </si>
  <si>
    <t>mid()</t>
  </si>
  <si>
    <t>len()</t>
  </si>
  <si>
    <t>trim()</t>
  </si>
  <si>
    <t xml:space="preserve"> Health and beauty </t>
  </si>
  <si>
    <t>upper()</t>
  </si>
  <si>
    <t>proper()</t>
  </si>
  <si>
    <t>rept()</t>
  </si>
  <si>
    <t>subtitute()</t>
  </si>
  <si>
    <t>find()</t>
  </si>
  <si>
    <t>search()</t>
  </si>
  <si>
    <t>=TIME(2,30,30)</t>
  </si>
  <si>
    <t>=DATEDIF(F4,G4,"Y")</t>
  </si>
  <si>
    <t>=NOW()</t>
  </si>
  <si>
    <t>=TODAY()</t>
  </si>
  <si>
    <t>=DATE(2020,12,10)</t>
  </si>
  <si>
    <t>=YEAR(G4)</t>
  </si>
  <si>
    <t>=DAY(G4)</t>
  </si>
  <si>
    <t>=HOUR(H4)</t>
  </si>
  <si>
    <t>=MINUTE(H4)</t>
  </si>
  <si>
    <t>=SECOND(H4)</t>
  </si>
  <si>
    <t>Value1</t>
  </si>
  <si>
    <t>Value2</t>
  </si>
  <si>
    <t>Category</t>
  </si>
  <si>
    <t>IF</t>
  </si>
  <si>
    <t>AND</t>
  </si>
  <si>
    <t>OR</t>
  </si>
  <si>
    <t>NOT</t>
  </si>
  <si>
    <t>IFERROR</t>
  </si>
  <si>
    <t>IFS</t>
  </si>
  <si>
    <t>SWITCH</t>
  </si>
  <si>
    <t>XOR</t>
  </si>
  <si>
    <t>FALSE</t>
  </si>
  <si>
    <t>TRUE</t>
  </si>
  <si>
    <t>SUMIF()</t>
  </si>
  <si>
    <t>Returns "Greater than 20" if Value1 &gt; 20, otherwise "Less or equal to 20"</t>
  </si>
  <si>
    <t>Returns TRUE if Value1 &gt; 10 and Value2 &lt; 30</t>
  </si>
  <si>
    <t>Returns TRUE if Value1 &gt; 10 or Value2 &lt; 30</t>
  </si>
  <si>
    <t>Returns TRUE if Value1 &gt; 10 AND Value2 &lt; 30</t>
  </si>
  <si>
    <t>Returns TRUE if Value1 is not greater than 15</t>
  </si>
  <si>
    <t>Returns "Error" if dividing Value1 by Value2 results in an error</t>
  </si>
  <si>
    <t>Evaluates multiple conditions and returns the corresponding value</t>
  </si>
  <si>
    <t>Returns corresponding category name based on Category value</t>
  </si>
  <si>
    <t>Returns TRUE if exactly one of the conditions is TRUE</t>
  </si>
  <si>
    <t>Returns the logical value FALSE</t>
  </si>
  <si>
    <t>Returns the logical value TRUE</t>
  </si>
  <si>
    <t>=IF(A2&gt;20, "Greater than 20", "Less or equal to 20")</t>
  </si>
  <si>
    <t>=AND(A2&gt;10, B2&lt;30)</t>
  </si>
  <si>
    <t>=OR(A3&gt;10, B3&lt;30)</t>
  </si>
  <si>
    <t>=AND(A4&gt;10, B4&lt;30)</t>
  </si>
  <si>
    <t>=NOT(a3&gt;15)</t>
  </si>
  <si>
    <t>=IFERROR(A3/A3, "Error")</t>
  </si>
  <si>
    <t>=IFS(D1&gt;30, "Above 30", D1&gt;20, "Above 20", D1&gt;10, "Above 10")</t>
  </si>
  <si>
    <t>=_xlfn.SWITCH(F6, "A", "Category A", "B", "Category B", "Unknown")</t>
  </si>
  <si>
    <t>=XOR(D1&gt;10, F5&lt;30)</t>
  </si>
  <si>
    <t>=FALSE()</t>
  </si>
  <si>
    <t>=TRUE()</t>
  </si>
  <si>
    <t>=IF(A4&gt;0,"A value is greater than zero", "A value is no greater")</t>
  </si>
  <si>
    <t>=SUMIF(C4:C8,"A",A4:A8)</t>
  </si>
  <si>
    <t>=SUMIFS(A4:A8,C4:C8,"A",B4:B8,0)</t>
  </si>
  <si>
    <t>Description</t>
  </si>
  <si>
    <t>Function Name</t>
  </si>
  <si>
    <t>total</t>
  </si>
  <si>
    <t>average</t>
  </si>
  <si>
    <t>multiplication | Product</t>
  </si>
  <si>
    <t>=LEN(A2)</t>
  </si>
  <si>
    <t>round()</t>
  </si>
  <si>
    <t>celing()</t>
  </si>
  <si>
    <t>roundup()</t>
  </si>
  <si>
    <t>rand()</t>
  </si>
  <si>
    <t>randbetween()</t>
  </si>
  <si>
    <t>lower()</t>
  </si>
  <si>
    <t>12.12.2007</t>
  </si>
  <si>
    <t>AVERAGE(), MEDIAN(), MODE(), COUNT(), COUNTA(), COUNTIF(), COUNTIFS(), MAX(), MIN(), STDEV(), VAR()</t>
  </si>
  <si>
    <t>Statistical Functions</t>
  </si>
  <si>
    <t>VLOOKUP(), HLOOKUP(), LOOKUP()</t>
  </si>
  <si>
    <t xml:space="preserve">Lookup (V-Lookup and H-Lookup) </t>
  </si>
  <si>
    <t>=MEDIAN(A5:A9)</t>
  </si>
  <si>
    <t>=AVERAGE(A5:A9)</t>
  </si>
  <si>
    <t>=MODE(A5:A9)</t>
  </si>
  <si>
    <t>mode()</t>
  </si>
  <si>
    <t>asending order</t>
  </si>
  <si>
    <t>dataset original</t>
  </si>
  <si>
    <t xml:space="preserve"> after asending pick center value</t>
  </si>
  <si>
    <t>=COUNT(A5:A9)</t>
  </si>
  <si>
    <t>=COUNTA(C5:C9)</t>
  </si>
  <si>
    <t>=COUNTIF(C5:C9,"A")</t>
  </si>
  <si>
    <t>=COUNTIFS(C5:C9,"A",B5:B9,0)</t>
  </si>
  <si>
    <t>=MAX(B5:B9)</t>
  </si>
  <si>
    <t>=MIN(B5:B9)</t>
  </si>
  <si>
    <t>=STDEV(A5:A9)</t>
  </si>
  <si>
    <t>=VAR(A5:A9)</t>
  </si>
  <si>
    <t>value2</t>
  </si>
  <si>
    <t>fsd</t>
  </si>
  <si>
    <t>D</t>
  </si>
  <si>
    <t>E</t>
  </si>
  <si>
    <t>F</t>
  </si>
  <si>
    <t>Fees Pending</t>
  </si>
  <si>
    <t>=VLOOKUP(G7,A5:F26,2)</t>
  </si>
  <si>
    <t>=HLOOKUP(G7,A16:F26,2,)</t>
  </si>
  <si>
    <t>Exact Match (False)</t>
  </si>
  <si>
    <t>d</t>
  </si>
  <si>
    <t>=PRODUCT(A2:B2)</t>
  </si>
  <si>
    <t>=QUOTIENT(A2,B2)</t>
  </si>
  <si>
    <t>=MOD(A2,B2)</t>
  </si>
  <si>
    <t>=COUNT(A2:B2)</t>
  </si>
  <si>
    <t>dsd</t>
  </si>
  <si>
    <t>gfgf</t>
  </si>
  <si>
    <t>=COUNTA(A2:B2)</t>
  </si>
  <si>
    <t>=POWER(A2,2)</t>
  </si>
  <si>
    <t>=SQRT(A2)</t>
  </si>
  <si>
    <t>Name</t>
  </si>
  <si>
    <t>Age</t>
  </si>
  <si>
    <t>John</t>
  </si>
  <si>
    <t>Sarah</t>
  </si>
  <si>
    <t>Mike</t>
  </si>
  <si>
    <t>Reference Functions</t>
  </si>
  <si>
    <t>=INDEX(B2:B4, 2)</t>
  </si>
  <si>
    <t>=MATCH("Sarah", A2:A4, 0)</t>
  </si>
  <si>
    <t>=INDIRECT("B2")</t>
  </si>
  <si>
    <t>=OFFSET(B2, 1, 0)</t>
  </si>
  <si>
    <t>=CHOOSE(2, "Red", "Green", "Blue")</t>
  </si>
  <si>
    <t>=ROW(A3)</t>
  </si>
  <si>
    <t>=COLUMN(B2)</t>
  </si>
  <si>
    <t>INDEX(), MATCH(), INDIRECT(), OFFSET(), CHOOSE(), ROW(), COLUMN()</t>
  </si>
  <si>
    <t>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</si>
</sst>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8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 applyAlignment="1"/>
    <xf numFmtId="0" fontId="0" fillId="2" borderId="1" xfId="0" applyFill="1" applyBorder="1"/>
    <xf numFmtId="14" fontId="0" fillId="0" borderId="0" xfId="0" applyNumberFormat="1"/>
    <xf numFmtId="22" fontId="0" fillId="0" borderId="0" xfId="0" applyNumberFormat="1"/>
    <xf numFmtId="18" fontId="0" fillId="0" borderId="0" xfId="0" applyNumberFormat="1"/>
    <xf numFmtId="0" fontId="0" fillId="0" borderId="0" xfId="0" quotePrefix="1"/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/>
    <xf numFmtId="0" fontId="2" fillId="3" borderId="1" xfId="0" quotePrefix="1" applyFont="1" applyFill="1" applyBorder="1" applyAlignment="1">
      <alignment horizontal="center" vertical="center"/>
    </xf>
    <xf numFmtId="0" fontId="3" fillId="3" borderId="1" xfId="0" quotePrefix="1" applyFont="1" applyFill="1" applyBorder="1" applyAlignment="1">
      <alignment horizontal="center" vertical="center"/>
    </xf>
    <xf numFmtId="0" fontId="3" fillId="4" borderId="1" xfId="0" applyFont="1" applyFill="1" applyBorder="1" applyAlignment="1"/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0" fontId="0" fillId="0" borderId="1" xfId="0" quotePrefix="1" applyBorder="1" applyAlignment="1">
      <alignment horizontal="center" vertical="center" wrapText="1"/>
    </xf>
    <xf numFmtId="22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/>
    <xf numFmtId="0" fontId="2" fillId="3" borderId="1" xfId="0" applyFont="1" applyFill="1" applyBorder="1" applyAlignment="1">
      <alignment vertical="center"/>
    </xf>
    <xf numFmtId="20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 vertical="center"/>
    </xf>
    <xf numFmtId="0" fontId="4" fillId="0" borderId="0" xfId="0" applyFont="1"/>
    <xf numFmtId="0" fontId="0" fillId="0" borderId="0" xfId="0" quotePrefix="1" applyAlignment="1">
      <alignment horizontal="center" vertical="center"/>
    </xf>
    <xf numFmtId="0" fontId="0" fillId="2" borderId="0" xfId="0" applyFill="1"/>
    <xf numFmtId="0" fontId="0" fillId="2" borderId="0" xfId="0" quotePrefix="1" applyFill="1"/>
    <xf numFmtId="0" fontId="0" fillId="0" borderId="2" xfId="0" quotePrefix="1" applyFill="1" applyBorder="1"/>
    <xf numFmtId="0" fontId="0" fillId="0" borderId="0" xfId="0" applyAlignment="1">
      <alignment vertical="center" wrapText="1"/>
    </xf>
    <xf numFmtId="0" fontId="4" fillId="0" borderId="0" xfId="0" applyFont="1" applyAlignment="1">
      <alignment horizontal="center" vertical="center"/>
    </xf>
    <xf numFmtId="0" fontId="4" fillId="0" borderId="0" xfId="0" quotePrefix="1" applyFont="1" applyAlignment="1">
      <alignment horizontal="center" vertical="center"/>
    </xf>
    <xf numFmtId="0" fontId="0" fillId="0" borderId="0" xfId="0" applyAlignment="1"/>
    <xf numFmtId="0" fontId="0" fillId="0" borderId="0" xfId="0" applyAlignment="1">
      <alignment vertical="center"/>
    </xf>
    <xf numFmtId="0" fontId="0" fillId="2" borderId="1" xfId="0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4" fillId="0" borderId="2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workbookViewId="0">
      <pane xSplit="2" ySplit="1" topLeftCell="H2" activePane="bottomRight" state="frozen"/>
      <selection pane="topRight" activeCell="C1" sqref="C1"/>
      <selection pane="bottomLeft" activeCell="A2" sqref="A2"/>
      <selection pane="bottomRight" activeCell="R1" sqref="R1"/>
    </sheetView>
  </sheetViews>
  <sheetFormatPr defaultRowHeight="14.4" x14ac:dyDescent="0.3"/>
  <cols>
    <col min="4" max="4" width="20.44140625" bestFit="1" customWidth="1"/>
    <col min="5" max="5" width="16.109375" bestFit="1" customWidth="1"/>
    <col min="6" max="6" width="16.77734375" bestFit="1" customWidth="1"/>
    <col min="7" max="7" width="12" bestFit="1" customWidth="1"/>
    <col min="9" max="9" width="14.109375" bestFit="1" customWidth="1"/>
    <col min="10" max="10" width="15.21875" bestFit="1" customWidth="1"/>
    <col min="12" max="12" width="12.88671875" bestFit="1" customWidth="1"/>
    <col min="13" max="13" width="12" bestFit="1" customWidth="1"/>
  </cols>
  <sheetData>
    <row r="1" spans="1:18" x14ac:dyDescent="0.3">
      <c r="A1" s="18" t="s">
        <v>85</v>
      </c>
      <c r="B1" s="18" t="s">
        <v>86</v>
      </c>
      <c r="C1" t="s">
        <v>126</v>
      </c>
      <c r="D1" t="s">
        <v>128</v>
      </c>
      <c r="E1" s="6" t="s">
        <v>166</v>
      </c>
      <c r="F1" s="6" t="s">
        <v>167</v>
      </c>
      <c r="G1" s="6" t="s">
        <v>168</v>
      </c>
      <c r="H1" t="s">
        <v>127</v>
      </c>
      <c r="I1" s="6" t="s">
        <v>169</v>
      </c>
      <c r="J1" s="6" t="s">
        <v>172</v>
      </c>
      <c r="K1" s="6" t="s">
        <v>129</v>
      </c>
      <c r="L1" s="6" t="s">
        <v>173</v>
      </c>
      <c r="M1" s="6" t="s">
        <v>174</v>
      </c>
      <c r="N1" t="s">
        <v>130</v>
      </c>
      <c r="O1" t="s">
        <v>131</v>
      </c>
      <c r="P1" t="s">
        <v>132</v>
      </c>
      <c r="Q1" s="6" t="s">
        <v>133</v>
      </c>
      <c r="R1" t="s">
        <v>134</v>
      </c>
    </row>
    <row r="2" spans="1:18" x14ac:dyDescent="0.3">
      <c r="A2" s="12">
        <v>333</v>
      </c>
      <c r="B2" s="12">
        <v>0</v>
      </c>
      <c r="C2">
        <f>SUM(A2:B2,F12:F13,H12:K12)</f>
        <v>349</v>
      </c>
      <c r="D2">
        <f>A2*B2</f>
        <v>0</v>
      </c>
      <c r="E2">
        <f>PRODUCT(A2:B2)</f>
        <v>0</v>
      </c>
      <c r="F2" t="e">
        <f>QUOTIENT(A2,B2)</f>
        <v>#DIV/0!</v>
      </c>
      <c r="G2" t="e">
        <f t="shared" ref="G2:G13" si="0">MOD(A2,B2)</f>
        <v>#DIV/0!</v>
      </c>
      <c r="H2">
        <f t="shared" ref="H2:H11" si="1">AVERAGE(A2:B2)</f>
        <v>166.5</v>
      </c>
      <c r="I2">
        <f>COUNT(A2:B2)</f>
        <v>2</v>
      </c>
      <c r="J2">
        <f>COUNTA(A2:B2)</f>
        <v>2</v>
      </c>
      <c r="K2">
        <f>LEN(A2)</f>
        <v>3</v>
      </c>
      <c r="L2">
        <f>POWER(A2,2)</f>
        <v>110889</v>
      </c>
      <c r="M2">
        <f>SQRT(A2)</f>
        <v>18.248287590894659</v>
      </c>
      <c r="N2">
        <f>ROUND(M2,0)</f>
        <v>18</v>
      </c>
      <c r="O2">
        <f>CEILING(M2,2)</f>
        <v>20</v>
      </c>
      <c r="P2">
        <f>ROUNDUP(M2,0)</f>
        <v>19</v>
      </c>
      <c r="Q2">
        <f ca="1">RAND()</f>
        <v>0.19238299205424803</v>
      </c>
      <c r="R2">
        <f ca="1">RANDBETWEEN(1000,9999)</f>
        <v>3100</v>
      </c>
    </row>
    <row r="3" spans="1:18" x14ac:dyDescent="0.3">
      <c r="A3" s="12">
        <v>11</v>
      </c>
      <c r="B3" s="12">
        <v>2</v>
      </c>
      <c r="C3">
        <f t="shared" ref="C3:C22" si="2">SUM(A3:B3)</f>
        <v>13</v>
      </c>
      <c r="F3">
        <f t="shared" ref="F3:F7" si="3">QUOTIENT(A3,B3)</f>
        <v>5</v>
      </c>
      <c r="G3">
        <f t="shared" si="0"/>
        <v>1</v>
      </c>
      <c r="H3">
        <f t="shared" si="1"/>
        <v>6.5</v>
      </c>
      <c r="I3">
        <f t="shared" ref="I3:I11" si="4">COUNT(A3:B3)</f>
        <v>2</v>
      </c>
      <c r="J3">
        <f t="shared" ref="J3:J22" si="5">COUNTA(A3:B3)</f>
        <v>2</v>
      </c>
      <c r="K3">
        <f t="shared" ref="K3:K22" si="6">LEN(A3)</f>
        <v>2</v>
      </c>
      <c r="L3">
        <f>POWER(A3,K2)</f>
        <v>1331</v>
      </c>
      <c r="M3">
        <f t="shared" ref="M3:M26" si="7">SQRT(A3)</f>
        <v>3.3166247903553998</v>
      </c>
      <c r="N3">
        <f t="shared" ref="N3:N26" si="8">ROUND(M3,2)</f>
        <v>3.32</v>
      </c>
      <c r="P3">
        <f t="shared" ref="P3:P26" si="9">ROUNDUP(M3,0)</f>
        <v>4</v>
      </c>
      <c r="Q3">
        <f ca="1">RAND()</f>
        <v>8.62429937706225E-2</v>
      </c>
      <c r="R3">
        <f t="shared" ref="R3:R26" ca="1" si="10">RANDBETWEEN(1000,9999)</f>
        <v>5019</v>
      </c>
    </row>
    <row r="4" spans="1:18" x14ac:dyDescent="0.3">
      <c r="A4" s="12">
        <v>333</v>
      </c>
      <c r="B4" s="12">
        <v>0</v>
      </c>
      <c r="C4">
        <f t="shared" si="2"/>
        <v>333</v>
      </c>
      <c r="F4" t="e">
        <f t="shared" si="3"/>
        <v>#DIV/0!</v>
      </c>
      <c r="G4" t="e">
        <f t="shared" si="0"/>
        <v>#DIV/0!</v>
      </c>
      <c r="H4">
        <f t="shared" si="1"/>
        <v>166.5</v>
      </c>
      <c r="I4">
        <f t="shared" si="4"/>
        <v>2</v>
      </c>
      <c r="J4">
        <f t="shared" si="5"/>
        <v>2</v>
      </c>
      <c r="K4">
        <f t="shared" si="6"/>
        <v>3</v>
      </c>
      <c r="L4">
        <f t="shared" ref="L4:L26" si="11">POWER(A4,K3)</f>
        <v>110889</v>
      </c>
      <c r="M4">
        <f t="shared" si="7"/>
        <v>18.248287590894659</v>
      </c>
      <c r="N4">
        <f t="shared" si="8"/>
        <v>18.25</v>
      </c>
      <c r="P4">
        <f t="shared" si="9"/>
        <v>19</v>
      </c>
      <c r="Q4">
        <f ca="1">RAND()</f>
        <v>0.37549659708205807</v>
      </c>
      <c r="R4">
        <f t="shared" ca="1" si="10"/>
        <v>1557</v>
      </c>
    </row>
    <row r="5" spans="1:18" x14ac:dyDescent="0.3">
      <c r="A5" s="12">
        <v>333</v>
      </c>
      <c r="B5" s="12">
        <v>45</v>
      </c>
      <c r="C5">
        <f t="shared" si="2"/>
        <v>378</v>
      </c>
      <c r="F5">
        <f t="shared" si="3"/>
        <v>7</v>
      </c>
      <c r="G5">
        <f t="shared" si="0"/>
        <v>18</v>
      </c>
      <c r="H5">
        <f t="shared" si="1"/>
        <v>189</v>
      </c>
      <c r="I5">
        <f t="shared" si="4"/>
        <v>2</v>
      </c>
      <c r="J5">
        <f t="shared" si="5"/>
        <v>2</v>
      </c>
      <c r="K5">
        <f t="shared" si="6"/>
        <v>3</v>
      </c>
      <c r="L5">
        <f t="shared" si="11"/>
        <v>36926037</v>
      </c>
      <c r="M5">
        <f t="shared" si="7"/>
        <v>18.248287590894659</v>
      </c>
      <c r="N5">
        <f t="shared" si="8"/>
        <v>18.25</v>
      </c>
      <c r="P5">
        <f t="shared" si="9"/>
        <v>19</v>
      </c>
      <c r="Q5">
        <f t="shared" ref="Q5:Q26" ca="1" si="12">RAND()</f>
        <v>0.901382427733458</v>
      </c>
      <c r="R5">
        <f t="shared" ca="1" si="10"/>
        <v>6527</v>
      </c>
    </row>
    <row r="6" spans="1:18" x14ac:dyDescent="0.3">
      <c r="A6" s="12">
        <v>333</v>
      </c>
      <c r="B6" s="12">
        <v>55</v>
      </c>
      <c r="C6">
        <f t="shared" si="2"/>
        <v>388</v>
      </c>
      <c r="F6">
        <f t="shared" si="3"/>
        <v>6</v>
      </c>
      <c r="G6">
        <f t="shared" si="0"/>
        <v>3</v>
      </c>
      <c r="H6">
        <f t="shared" si="1"/>
        <v>194</v>
      </c>
      <c r="I6">
        <f t="shared" si="4"/>
        <v>2</v>
      </c>
      <c r="J6">
        <f t="shared" si="5"/>
        <v>2</v>
      </c>
      <c r="K6">
        <f t="shared" si="6"/>
        <v>3</v>
      </c>
      <c r="L6">
        <f t="shared" si="11"/>
        <v>36926037</v>
      </c>
      <c r="M6">
        <f t="shared" si="7"/>
        <v>18.248287590894659</v>
      </c>
      <c r="N6">
        <f t="shared" si="8"/>
        <v>18.25</v>
      </c>
      <c r="P6">
        <f t="shared" si="9"/>
        <v>19</v>
      </c>
      <c r="Q6">
        <f t="shared" ca="1" si="12"/>
        <v>0.59337110472544152</v>
      </c>
      <c r="R6">
        <f t="shared" ca="1" si="10"/>
        <v>1087</v>
      </c>
    </row>
    <row r="7" spans="1:18" x14ac:dyDescent="0.3">
      <c r="A7" s="12">
        <v>333</v>
      </c>
      <c r="B7" s="12">
        <v>65</v>
      </c>
      <c r="C7">
        <f t="shared" si="2"/>
        <v>398</v>
      </c>
      <c r="F7">
        <f t="shared" si="3"/>
        <v>5</v>
      </c>
      <c r="G7">
        <f t="shared" si="0"/>
        <v>8</v>
      </c>
      <c r="H7">
        <f t="shared" si="1"/>
        <v>199</v>
      </c>
      <c r="I7">
        <f t="shared" si="4"/>
        <v>2</v>
      </c>
      <c r="J7">
        <f t="shared" si="5"/>
        <v>2</v>
      </c>
      <c r="K7">
        <f t="shared" si="6"/>
        <v>3</v>
      </c>
      <c r="L7">
        <f t="shared" si="11"/>
        <v>36926037</v>
      </c>
      <c r="M7">
        <f t="shared" si="7"/>
        <v>18.248287590894659</v>
      </c>
      <c r="N7">
        <f t="shared" si="8"/>
        <v>18.25</v>
      </c>
      <c r="P7">
        <f t="shared" si="9"/>
        <v>19</v>
      </c>
      <c r="Q7">
        <f t="shared" ca="1" si="12"/>
        <v>0.29015277845392962</v>
      </c>
      <c r="R7">
        <f t="shared" ca="1" si="10"/>
        <v>2719</v>
      </c>
    </row>
    <row r="8" spans="1:18" x14ac:dyDescent="0.3">
      <c r="A8" s="12">
        <v>333</v>
      </c>
      <c r="B8" s="12">
        <v>75</v>
      </c>
      <c r="C8">
        <f t="shared" si="2"/>
        <v>408</v>
      </c>
      <c r="G8">
        <f t="shared" si="0"/>
        <v>33</v>
      </c>
      <c r="H8">
        <f t="shared" si="1"/>
        <v>204</v>
      </c>
      <c r="I8">
        <f t="shared" si="4"/>
        <v>2</v>
      </c>
      <c r="J8">
        <f t="shared" si="5"/>
        <v>2</v>
      </c>
      <c r="K8">
        <f t="shared" si="6"/>
        <v>3</v>
      </c>
      <c r="L8">
        <f t="shared" si="11"/>
        <v>36926037</v>
      </c>
      <c r="M8">
        <f t="shared" si="7"/>
        <v>18.248287590894659</v>
      </c>
      <c r="N8">
        <f t="shared" si="8"/>
        <v>18.25</v>
      </c>
      <c r="P8">
        <f t="shared" si="9"/>
        <v>19</v>
      </c>
      <c r="Q8">
        <f t="shared" ca="1" si="12"/>
        <v>1.2095115990674921E-2</v>
      </c>
      <c r="R8">
        <f t="shared" ca="1" si="10"/>
        <v>2896</v>
      </c>
    </row>
    <row r="9" spans="1:18" x14ac:dyDescent="0.3">
      <c r="A9" s="12">
        <v>333</v>
      </c>
      <c r="B9" s="12">
        <v>85</v>
      </c>
      <c r="C9">
        <f t="shared" si="2"/>
        <v>418</v>
      </c>
      <c r="G9">
        <f t="shared" si="0"/>
        <v>78</v>
      </c>
      <c r="H9">
        <f t="shared" si="1"/>
        <v>209</v>
      </c>
      <c r="I9">
        <f t="shared" si="4"/>
        <v>2</v>
      </c>
      <c r="J9">
        <f t="shared" si="5"/>
        <v>2</v>
      </c>
      <c r="K9">
        <f t="shared" si="6"/>
        <v>3</v>
      </c>
      <c r="L9">
        <f t="shared" si="11"/>
        <v>36926037</v>
      </c>
      <c r="M9">
        <f t="shared" si="7"/>
        <v>18.248287590894659</v>
      </c>
      <c r="N9">
        <f t="shared" si="8"/>
        <v>18.25</v>
      </c>
      <c r="P9">
        <f t="shared" si="9"/>
        <v>19</v>
      </c>
      <c r="Q9">
        <f t="shared" ca="1" si="12"/>
        <v>0.57095971936851053</v>
      </c>
      <c r="R9">
        <f t="shared" ca="1" si="10"/>
        <v>5866</v>
      </c>
    </row>
    <row r="10" spans="1:18" x14ac:dyDescent="0.3">
      <c r="A10" s="12" t="s">
        <v>171</v>
      </c>
      <c r="B10" s="12">
        <v>95</v>
      </c>
      <c r="C10">
        <f t="shared" si="2"/>
        <v>95</v>
      </c>
      <c r="G10" t="e">
        <f t="shared" si="0"/>
        <v>#VALUE!</v>
      </c>
      <c r="H10">
        <f t="shared" si="1"/>
        <v>95</v>
      </c>
      <c r="I10">
        <f t="shared" si="4"/>
        <v>1</v>
      </c>
      <c r="J10">
        <f t="shared" si="5"/>
        <v>2</v>
      </c>
      <c r="K10">
        <f t="shared" si="6"/>
        <v>4</v>
      </c>
      <c r="L10" t="e">
        <f t="shared" si="11"/>
        <v>#VALUE!</v>
      </c>
      <c r="M10" t="e">
        <f t="shared" si="7"/>
        <v>#VALUE!</v>
      </c>
      <c r="N10" t="e">
        <f t="shared" si="8"/>
        <v>#VALUE!</v>
      </c>
      <c r="P10" t="e">
        <f t="shared" si="9"/>
        <v>#VALUE!</v>
      </c>
      <c r="Q10">
        <f t="shared" ca="1" si="12"/>
        <v>0.75878012035016884</v>
      </c>
      <c r="R10">
        <f t="shared" ca="1" si="10"/>
        <v>7098</v>
      </c>
    </row>
    <row r="11" spans="1:18" x14ac:dyDescent="0.3">
      <c r="A11" s="12">
        <v>333</v>
      </c>
      <c r="B11" s="12">
        <v>105</v>
      </c>
      <c r="C11">
        <f t="shared" si="2"/>
        <v>438</v>
      </c>
      <c r="G11">
        <f t="shared" si="0"/>
        <v>18</v>
      </c>
      <c r="H11">
        <f t="shared" si="1"/>
        <v>219</v>
      </c>
      <c r="I11">
        <f t="shared" si="4"/>
        <v>2</v>
      </c>
      <c r="J11">
        <f t="shared" si="5"/>
        <v>2</v>
      </c>
      <c r="K11">
        <f t="shared" si="6"/>
        <v>3</v>
      </c>
      <c r="L11">
        <f t="shared" si="11"/>
        <v>12296370321</v>
      </c>
      <c r="M11">
        <f t="shared" si="7"/>
        <v>18.248287590894659</v>
      </c>
      <c r="N11">
        <f t="shared" si="8"/>
        <v>18.25</v>
      </c>
      <c r="P11">
        <f t="shared" si="9"/>
        <v>19</v>
      </c>
      <c r="Q11">
        <f t="shared" ca="1" si="12"/>
        <v>0.84222117507418748</v>
      </c>
      <c r="R11">
        <f t="shared" ca="1" si="10"/>
        <v>2694</v>
      </c>
    </row>
    <row r="12" spans="1:18" x14ac:dyDescent="0.3">
      <c r="A12" s="12">
        <v>22</v>
      </c>
      <c r="B12" s="12">
        <v>12</v>
      </c>
      <c r="C12">
        <f t="shared" si="2"/>
        <v>34</v>
      </c>
      <c r="D12" s="12"/>
      <c r="F12">
        <v>2</v>
      </c>
      <c r="G12">
        <f t="shared" si="0"/>
        <v>10</v>
      </c>
      <c r="H12">
        <v>3</v>
      </c>
      <c r="I12">
        <v>3</v>
      </c>
      <c r="J12">
        <f t="shared" si="5"/>
        <v>2</v>
      </c>
      <c r="K12">
        <f t="shared" si="6"/>
        <v>2</v>
      </c>
      <c r="L12">
        <f t="shared" si="11"/>
        <v>10648</v>
      </c>
      <c r="M12">
        <f t="shared" si="7"/>
        <v>4.6904157598234297</v>
      </c>
      <c r="N12">
        <f t="shared" si="8"/>
        <v>4.6900000000000004</v>
      </c>
      <c r="P12">
        <f t="shared" si="9"/>
        <v>5</v>
      </c>
      <c r="Q12">
        <f t="shared" ca="1" si="12"/>
        <v>6.8908834563663479E-3</v>
      </c>
      <c r="R12">
        <f t="shared" ca="1" si="10"/>
        <v>2332</v>
      </c>
    </row>
    <row r="13" spans="1:18" x14ac:dyDescent="0.3">
      <c r="A13" s="12">
        <v>22</v>
      </c>
      <c r="B13" s="12">
        <v>12</v>
      </c>
      <c r="C13">
        <f t="shared" si="2"/>
        <v>34</v>
      </c>
      <c r="F13">
        <v>4</v>
      </c>
      <c r="G13">
        <f t="shared" si="0"/>
        <v>10</v>
      </c>
      <c r="J13">
        <f t="shared" si="5"/>
        <v>2</v>
      </c>
      <c r="K13">
        <f t="shared" si="6"/>
        <v>2</v>
      </c>
      <c r="L13">
        <f t="shared" si="11"/>
        <v>484</v>
      </c>
      <c r="M13">
        <f t="shared" si="7"/>
        <v>4.6904157598234297</v>
      </c>
      <c r="N13">
        <f t="shared" si="8"/>
        <v>4.6900000000000004</v>
      </c>
      <c r="P13">
        <f t="shared" si="9"/>
        <v>5</v>
      </c>
      <c r="Q13">
        <f t="shared" ca="1" si="12"/>
        <v>0.52300600087979587</v>
      </c>
      <c r="R13">
        <f t="shared" ca="1" si="10"/>
        <v>8279</v>
      </c>
    </row>
    <row r="14" spans="1:18" x14ac:dyDescent="0.3">
      <c r="A14" s="12">
        <v>22</v>
      </c>
      <c r="B14" s="12">
        <v>12</v>
      </c>
      <c r="C14">
        <f t="shared" si="2"/>
        <v>34</v>
      </c>
      <c r="J14">
        <f t="shared" si="5"/>
        <v>2</v>
      </c>
      <c r="K14">
        <f t="shared" si="6"/>
        <v>2</v>
      </c>
      <c r="L14">
        <f t="shared" si="11"/>
        <v>484</v>
      </c>
      <c r="M14">
        <f t="shared" si="7"/>
        <v>4.6904157598234297</v>
      </c>
      <c r="N14">
        <f t="shared" si="8"/>
        <v>4.6900000000000004</v>
      </c>
      <c r="P14">
        <f t="shared" si="9"/>
        <v>5</v>
      </c>
      <c r="Q14">
        <f t="shared" ca="1" si="12"/>
        <v>0.1262211183388362</v>
      </c>
      <c r="R14">
        <f t="shared" ca="1" si="10"/>
        <v>5579</v>
      </c>
    </row>
    <row r="15" spans="1:18" x14ac:dyDescent="0.3">
      <c r="A15" s="12">
        <v>22</v>
      </c>
      <c r="B15" s="12">
        <v>12</v>
      </c>
      <c r="C15">
        <f t="shared" si="2"/>
        <v>34</v>
      </c>
      <c r="J15">
        <f t="shared" si="5"/>
        <v>2</v>
      </c>
      <c r="K15">
        <f t="shared" si="6"/>
        <v>2</v>
      </c>
      <c r="L15">
        <f t="shared" si="11"/>
        <v>484</v>
      </c>
      <c r="M15">
        <f t="shared" si="7"/>
        <v>4.6904157598234297</v>
      </c>
      <c r="N15">
        <f t="shared" si="8"/>
        <v>4.6900000000000004</v>
      </c>
      <c r="P15">
        <f t="shared" si="9"/>
        <v>5</v>
      </c>
      <c r="Q15">
        <f t="shared" ca="1" si="12"/>
        <v>0.49549278636070104</v>
      </c>
      <c r="R15">
        <f t="shared" ca="1" si="10"/>
        <v>5485</v>
      </c>
    </row>
    <row r="16" spans="1:18" x14ac:dyDescent="0.3">
      <c r="A16" s="12">
        <v>22</v>
      </c>
      <c r="B16" s="12">
        <v>12</v>
      </c>
      <c r="C16">
        <f t="shared" si="2"/>
        <v>34</v>
      </c>
      <c r="J16">
        <f t="shared" si="5"/>
        <v>2</v>
      </c>
      <c r="K16">
        <f t="shared" si="6"/>
        <v>2</v>
      </c>
      <c r="L16">
        <f t="shared" si="11"/>
        <v>484</v>
      </c>
      <c r="M16">
        <f t="shared" si="7"/>
        <v>4.6904157598234297</v>
      </c>
      <c r="N16">
        <f t="shared" si="8"/>
        <v>4.6900000000000004</v>
      </c>
      <c r="P16">
        <f t="shared" si="9"/>
        <v>5</v>
      </c>
      <c r="Q16">
        <f t="shared" ca="1" si="12"/>
        <v>3.1476734788810856E-2</v>
      </c>
      <c r="R16">
        <f t="shared" ca="1" si="10"/>
        <v>4902</v>
      </c>
    </row>
    <row r="17" spans="1:18" x14ac:dyDescent="0.3">
      <c r="A17" s="12">
        <v>22</v>
      </c>
      <c r="B17" s="12">
        <v>12</v>
      </c>
      <c r="C17">
        <f t="shared" si="2"/>
        <v>34</v>
      </c>
      <c r="J17">
        <f t="shared" si="5"/>
        <v>2</v>
      </c>
      <c r="K17">
        <f t="shared" si="6"/>
        <v>2</v>
      </c>
      <c r="L17">
        <f t="shared" si="11"/>
        <v>484</v>
      </c>
      <c r="M17">
        <f t="shared" si="7"/>
        <v>4.6904157598234297</v>
      </c>
      <c r="N17">
        <f t="shared" si="8"/>
        <v>4.6900000000000004</v>
      </c>
      <c r="P17">
        <f t="shared" si="9"/>
        <v>5</v>
      </c>
      <c r="Q17">
        <f t="shared" ca="1" si="12"/>
        <v>0.21894267995436323</v>
      </c>
      <c r="R17">
        <f t="shared" ca="1" si="10"/>
        <v>6755</v>
      </c>
    </row>
    <row r="18" spans="1:18" x14ac:dyDescent="0.3">
      <c r="A18" s="12">
        <v>22</v>
      </c>
      <c r="B18" s="12">
        <v>12</v>
      </c>
      <c r="C18">
        <f t="shared" si="2"/>
        <v>34</v>
      </c>
      <c r="J18">
        <f t="shared" si="5"/>
        <v>2</v>
      </c>
      <c r="K18">
        <f t="shared" si="6"/>
        <v>2</v>
      </c>
      <c r="L18">
        <f t="shared" si="11"/>
        <v>484</v>
      </c>
      <c r="M18">
        <f t="shared" si="7"/>
        <v>4.6904157598234297</v>
      </c>
      <c r="N18">
        <f t="shared" si="8"/>
        <v>4.6900000000000004</v>
      </c>
      <c r="P18">
        <f t="shared" si="9"/>
        <v>5</v>
      </c>
      <c r="Q18">
        <f t="shared" ca="1" si="12"/>
        <v>0.14835729027389588</v>
      </c>
      <c r="R18">
        <f t="shared" ca="1" si="10"/>
        <v>2097</v>
      </c>
    </row>
    <row r="19" spans="1:18" x14ac:dyDescent="0.3">
      <c r="A19">
        <f>SUM(A2:A18)</f>
        <v>2829</v>
      </c>
      <c r="B19">
        <f>SUM(B2:B18)</f>
        <v>611</v>
      </c>
      <c r="C19">
        <f t="shared" si="2"/>
        <v>3440</v>
      </c>
      <c r="J19">
        <f t="shared" si="5"/>
        <v>2</v>
      </c>
      <c r="K19">
        <f t="shared" si="6"/>
        <v>4</v>
      </c>
      <c r="L19">
        <f t="shared" si="11"/>
        <v>8003241</v>
      </c>
      <c r="M19">
        <f t="shared" si="7"/>
        <v>53.1883445878888</v>
      </c>
      <c r="N19">
        <f t="shared" si="8"/>
        <v>53.19</v>
      </c>
      <c r="P19">
        <f t="shared" si="9"/>
        <v>54</v>
      </c>
      <c r="Q19">
        <f t="shared" ca="1" si="12"/>
        <v>8.4073738501228568E-2</v>
      </c>
      <c r="R19">
        <f t="shared" ca="1" si="10"/>
        <v>8138</v>
      </c>
    </row>
    <row r="20" spans="1:18" x14ac:dyDescent="0.3">
      <c r="A20">
        <f>AVERAGE(A2:A18)</f>
        <v>176.8125</v>
      </c>
      <c r="B20">
        <f>AVERAGE(B2:B18)</f>
        <v>35.941176470588232</v>
      </c>
      <c r="C20">
        <f t="shared" si="2"/>
        <v>212.75367647058823</v>
      </c>
      <c r="J20">
        <f t="shared" si="5"/>
        <v>2</v>
      </c>
      <c r="K20">
        <f t="shared" si="6"/>
        <v>8</v>
      </c>
      <c r="L20">
        <f t="shared" si="11"/>
        <v>977353920.04518127</v>
      </c>
      <c r="M20">
        <f t="shared" si="7"/>
        <v>13.2970861469722</v>
      </c>
      <c r="N20">
        <f t="shared" si="8"/>
        <v>13.3</v>
      </c>
      <c r="P20">
        <f t="shared" si="9"/>
        <v>14</v>
      </c>
      <c r="Q20">
        <f t="shared" ca="1" si="12"/>
        <v>0.7841223982581178</v>
      </c>
      <c r="R20">
        <f t="shared" ca="1" si="10"/>
        <v>5808</v>
      </c>
    </row>
    <row r="21" spans="1:18" x14ac:dyDescent="0.3">
      <c r="A21">
        <f>COUNT(A2:A18)</f>
        <v>16</v>
      </c>
      <c r="B21">
        <f>COUNT(B2:B18)</f>
        <v>17</v>
      </c>
      <c r="C21">
        <f t="shared" si="2"/>
        <v>33</v>
      </c>
      <c r="J21">
        <f t="shared" si="5"/>
        <v>2</v>
      </c>
      <c r="K21">
        <f t="shared" si="6"/>
        <v>2</v>
      </c>
      <c r="L21">
        <f t="shared" si="11"/>
        <v>4294967296</v>
      </c>
      <c r="M21">
        <f t="shared" si="7"/>
        <v>4</v>
      </c>
      <c r="N21">
        <f t="shared" si="8"/>
        <v>4</v>
      </c>
      <c r="P21">
        <f t="shared" si="9"/>
        <v>4</v>
      </c>
      <c r="Q21">
        <f t="shared" ca="1" si="12"/>
        <v>0.77453556935757928</v>
      </c>
      <c r="R21">
        <f t="shared" ca="1" si="10"/>
        <v>4327</v>
      </c>
    </row>
    <row r="22" spans="1:18" x14ac:dyDescent="0.3">
      <c r="A22">
        <f>MAX(A2:A18)</f>
        <v>333</v>
      </c>
      <c r="B22">
        <f>MAX(B2:B18)</f>
        <v>105</v>
      </c>
      <c r="C22">
        <f t="shared" si="2"/>
        <v>438</v>
      </c>
      <c r="J22">
        <f t="shared" si="5"/>
        <v>2</v>
      </c>
      <c r="K22">
        <f t="shared" si="6"/>
        <v>3</v>
      </c>
      <c r="L22">
        <f t="shared" si="11"/>
        <v>110889</v>
      </c>
      <c r="M22">
        <f t="shared" si="7"/>
        <v>18.248287590894659</v>
      </c>
      <c r="N22">
        <f t="shared" si="8"/>
        <v>18.25</v>
      </c>
      <c r="P22">
        <f t="shared" si="9"/>
        <v>19</v>
      </c>
      <c r="Q22">
        <f t="shared" ca="1" si="12"/>
        <v>0.36473868223062333</v>
      </c>
      <c r="R22">
        <f t="shared" ca="1" si="10"/>
        <v>1868</v>
      </c>
    </row>
    <row r="23" spans="1:18" x14ac:dyDescent="0.3">
      <c r="A23">
        <f>MIN(A2:A18)</f>
        <v>11</v>
      </c>
      <c r="B23">
        <f>MIN(B2:B18)</f>
        <v>0</v>
      </c>
      <c r="L23">
        <f t="shared" si="11"/>
        <v>1331</v>
      </c>
      <c r="M23">
        <f t="shared" si="7"/>
        <v>3.3166247903553998</v>
      </c>
      <c r="N23">
        <f t="shared" si="8"/>
        <v>3.32</v>
      </c>
      <c r="P23">
        <f t="shared" si="9"/>
        <v>4</v>
      </c>
      <c r="Q23">
        <f t="shared" ca="1" si="12"/>
        <v>0.96256201152241105</v>
      </c>
      <c r="R23">
        <f t="shared" ca="1" si="10"/>
        <v>7994</v>
      </c>
    </row>
    <row r="24" spans="1:18" x14ac:dyDescent="0.3">
      <c r="F24">
        <f>COUNT(A2:A18,A25:A26)</f>
        <v>16</v>
      </c>
      <c r="L24" t="e">
        <f t="shared" si="11"/>
        <v>#NUM!</v>
      </c>
      <c r="M24">
        <f t="shared" si="7"/>
        <v>0</v>
      </c>
      <c r="N24">
        <f t="shared" si="8"/>
        <v>0</v>
      </c>
      <c r="P24">
        <f t="shared" si="9"/>
        <v>0</v>
      </c>
      <c r="Q24">
        <f t="shared" ca="1" si="12"/>
        <v>0.11172218085511543</v>
      </c>
      <c r="R24">
        <f t="shared" ca="1" si="10"/>
        <v>6694</v>
      </c>
    </row>
    <row r="25" spans="1:18" x14ac:dyDescent="0.3">
      <c r="A25" t="s">
        <v>170</v>
      </c>
      <c r="F25">
        <f>COUNTA(A2:A18,A25:A26)</f>
        <v>19</v>
      </c>
      <c r="L25" t="e">
        <f t="shared" si="11"/>
        <v>#VALUE!</v>
      </c>
      <c r="M25" t="e">
        <f t="shared" si="7"/>
        <v>#VALUE!</v>
      </c>
      <c r="N25" t="e">
        <f t="shared" si="8"/>
        <v>#VALUE!</v>
      </c>
      <c r="P25" t="e">
        <f t="shared" si="9"/>
        <v>#VALUE!</v>
      </c>
      <c r="Q25">
        <f t="shared" ca="1" si="12"/>
        <v>0.42031963699898867</v>
      </c>
      <c r="R25">
        <f t="shared" ca="1" si="10"/>
        <v>7186</v>
      </c>
    </row>
    <row r="26" spans="1:18" x14ac:dyDescent="0.3">
      <c r="A26" t="s">
        <v>170</v>
      </c>
      <c r="L26" t="e">
        <f t="shared" si="11"/>
        <v>#VALUE!</v>
      </c>
      <c r="M26" t="e">
        <f t="shared" si="7"/>
        <v>#VALUE!</v>
      </c>
      <c r="N26" t="e">
        <f t="shared" si="8"/>
        <v>#VALUE!</v>
      </c>
      <c r="P26" t="e">
        <f t="shared" si="9"/>
        <v>#VALUE!</v>
      </c>
      <c r="Q26">
        <f t="shared" ca="1" si="12"/>
        <v>0.77979638702882492</v>
      </c>
      <c r="R26">
        <f t="shared" ca="1" si="10"/>
        <v>6231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4"/>
  <sheetViews>
    <sheetView topLeftCell="J1" workbookViewId="0">
      <selection activeCell="Y5" sqref="Y5"/>
    </sheetView>
  </sheetViews>
  <sheetFormatPr defaultRowHeight="14.4" x14ac:dyDescent="0.3"/>
  <cols>
    <col min="1" max="1" width="11.33203125" bestFit="1" customWidth="1"/>
    <col min="2" max="2" width="6.6640625" bestFit="1" customWidth="1"/>
    <col min="3" max="3" width="7.5546875" bestFit="1" customWidth="1"/>
    <col min="4" max="4" width="12.88671875" bestFit="1" customWidth="1"/>
    <col min="5" max="5" width="6.88671875" bestFit="1" customWidth="1"/>
    <col min="6" max="6" width="19.109375" bestFit="1" customWidth="1"/>
    <col min="8" max="9" width="8" bestFit="1" customWidth="1"/>
    <col min="10" max="10" width="9" bestFit="1" customWidth="1"/>
    <col min="11" max="11" width="26.44140625" bestFit="1" customWidth="1"/>
    <col min="12" max="12" width="10.5546875" bestFit="1" customWidth="1"/>
    <col min="13" max="13" width="5.109375" bestFit="1" customWidth="1"/>
    <col min="14" max="14" width="5.77734375" bestFit="1" customWidth="1"/>
    <col min="15" max="15" width="5.109375" bestFit="1" customWidth="1"/>
    <col min="16" max="16" width="4.5546875" bestFit="1" customWidth="1"/>
    <col min="17" max="17" width="15.88671875" bestFit="1" customWidth="1"/>
    <col min="18" max="18" width="15.88671875" customWidth="1"/>
    <col min="19" max="19" width="19.6640625" bestFit="1" customWidth="1"/>
    <col min="20" max="20" width="16.5546875" bestFit="1" customWidth="1"/>
    <col min="21" max="21" width="17" bestFit="1" customWidth="1"/>
    <col min="22" max="22" width="6" bestFit="1" customWidth="1"/>
    <col min="23" max="23" width="10.33203125" bestFit="1" customWidth="1"/>
    <col min="24" max="25" width="8.109375" bestFit="1" customWidth="1"/>
  </cols>
  <sheetData>
    <row r="1" spans="1:29" ht="28.8" x14ac:dyDescent="0.55000000000000004">
      <c r="A1" s="33" t="s">
        <v>1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</row>
    <row r="2" spans="1:29" ht="79.8" customHeight="1" x14ac:dyDescent="0.3">
      <c r="A2" s="2"/>
      <c r="B2" s="2"/>
      <c r="C2" s="2"/>
      <c r="D2" s="2"/>
      <c r="E2" s="32" t="s">
        <v>0</v>
      </c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spans="1:29" x14ac:dyDescent="0.3">
      <c r="A3" t="s">
        <v>2</v>
      </c>
      <c r="B3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  <c r="H3" t="s">
        <v>9</v>
      </c>
      <c r="I3" t="s">
        <v>10</v>
      </c>
      <c r="J3" t="s">
        <v>11</v>
      </c>
      <c r="K3" t="s">
        <v>61</v>
      </c>
      <c r="L3" t="s">
        <v>62</v>
      </c>
      <c r="M3" t="s">
        <v>63</v>
      </c>
      <c r="N3" t="s">
        <v>64</v>
      </c>
      <c r="O3" t="s">
        <v>65</v>
      </c>
      <c r="P3" t="s">
        <v>66</v>
      </c>
      <c r="Q3" t="s">
        <v>67</v>
      </c>
      <c r="S3" t="s">
        <v>69</v>
      </c>
      <c r="T3" t="s">
        <v>135</v>
      </c>
      <c r="U3" t="s">
        <v>70</v>
      </c>
      <c r="V3" t="s">
        <v>71</v>
      </c>
      <c r="W3" t="s">
        <v>72</v>
      </c>
      <c r="X3" t="s">
        <v>73</v>
      </c>
      <c r="Y3" t="s">
        <v>74</v>
      </c>
    </row>
    <row r="4" spans="1:29" x14ac:dyDescent="0.3">
      <c r="A4" t="s">
        <v>12</v>
      </c>
      <c r="B4" t="s">
        <v>13</v>
      </c>
      <c r="C4" t="s">
        <v>14</v>
      </c>
      <c r="D4" t="s">
        <v>15</v>
      </c>
      <c r="E4" t="s">
        <v>16</v>
      </c>
      <c r="F4" t="s">
        <v>68</v>
      </c>
      <c r="G4">
        <v>74.69</v>
      </c>
      <c r="H4">
        <v>7</v>
      </c>
      <c r="I4">
        <v>26.141500000000001</v>
      </c>
      <c r="J4">
        <v>548.97149999999999</v>
      </c>
      <c r="K4" t="str">
        <f>CONCATENATE(D4,"_",C4)</f>
        <v>Member_Trichy</v>
      </c>
      <c r="L4" t="str">
        <f ca="1">TEXT(TODAY(),"mm/dd/yyyy")</f>
        <v>02/13/2025</v>
      </c>
      <c r="M4" t="str">
        <f>LEFT(F4,5)</f>
        <v xml:space="preserve"> Heal</v>
      </c>
      <c r="N4" t="str">
        <f>RIGHT(F4,4)</f>
        <v xml:space="preserve">uty </v>
      </c>
      <c r="O4" t="str">
        <f>MID(F4,2,4)</f>
        <v>Heal</v>
      </c>
      <c r="P4">
        <f>LEN(F4)</f>
        <v>19</v>
      </c>
      <c r="Q4" t="str">
        <f>TRIM(F4)</f>
        <v>Health and beauty</v>
      </c>
      <c r="S4" t="str">
        <f>UPPER(F4)</f>
        <v xml:space="preserve"> HEALTH AND BEAUTY </v>
      </c>
      <c r="T4" t="str">
        <f>LOWER(F4)</f>
        <v xml:space="preserve"> health and beauty </v>
      </c>
      <c r="U4" t="str">
        <f>PROPER(F4)</f>
        <v xml:space="preserve"> Health And Beauty </v>
      </c>
      <c r="V4" t="str">
        <f>REPT(P4,2)</f>
        <v>1919</v>
      </c>
      <c r="W4" t="str">
        <f ca="1">SUBSTITUTE(L4,"/","-")</f>
        <v>02-13-2025</v>
      </c>
      <c r="X4">
        <f>FIND("Trichy",K4)</f>
        <v>8</v>
      </c>
      <c r="Y4">
        <f>SEARCH("Member",K4)</f>
        <v>1</v>
      </c>
    </row>
    <row r="5" spans="1:29" x14ac:dyDescent="0.3">
      <c r="A5" t="s">
        <v>18</v>
      </c>
      <c r="B5" t="s">
        <v>19</v>
      </c>
      <c r="C5" t="s">
        <v>20</v>
      </c>
      <c r="D5" t="s">
        <v>21</v>
      </c>
      <c r="E5" t="s">
        <v>16</v>
      </c>
      <c r="F5" t="s">
        <v>22</v>
      </c>
      <c r="G5">
        <v>15.28</v>
      </c>
      <c r="H5">
        <v>5</v>
      </c>
      <c r="I5">
        <v>3.82</v>
      </c>
      <c r="J5">
        <v>80.22</v>
      </c>
      <c r="K5" t="str">
        <f>CONCATENATE(C5,"_",D5,"_")</f>
        <v>Chennai_Normal_</v>
      </c>
      <c r="L5" t="str">
        <f>TEXT("20/13/2020","mm/dd/yyyy")</f>
        <v>20/13/2020</v>
      </c>
      <c r="P5">
        <f>LEN(Q4)</f>
        <v>17</v>
      </c>
      <c r="X5" t="e">
        <f t="shared" ref="X5:X8" si="0">FIND("Trichy",K5)</f>
        <v>#VALUE!</v>
      </c>
      <c r="Y5" t="e">
        <f t="shared" ref="Y5:Y23" si="1">SEARCH("Member",K5)</f>
        <v>#VALUE!</v>
      </c>
    </row>
    <row r="6" spans="1:29" x14ac:dyDescent="0.3">
      <c r="A6" t="s">
        <v>23</v>
      </c>
      <c r="B6" t="s">
        <v>13</v>
      </c>
      <c r="C6" t="s">
        <v>14</v>
      </c>
      <c r="D6" t="s">
        <v>21</v>
      </c>
      <c r="E6" t="s">
        <v>24</v>
      </c>
      <c r="F6" t="s">
        <v>25</v>
      </c>
      <c r="G6">
        <v>46.33</v>
      </c>
      <c r="H6">
        <v>7</v>
      </c>
      <c r="I6">
        <v>16.215499999999999</v>
      </c>
      <c r="J6">
        <v>340.52550000000002</v>
      </c>
      <c r="K6" t="str">
        <f t="shared" ref="K6:K34" si="2">CONCATENATE(C6,"_",D6)</f>
        <v>Trichy_Normal</v>
      </c>
      <c r="X6">
        <f t="shared" si="0"/>
        <v>1</v>
      </c>
      <c r="Y6" t="e">
        <f t="shared" si="1"/>
        <v>#VALUE!</v>
      </c>
    </row>
    <row r="7" spans="1:29" x14ac:dyDescent="0.3">
      <c r="A7" t="s">
        <v>26</v>
      </c>
      <c r="B7" t="s">
        <v>13</v>
      </c>
      <c r="C7" t="s">
        <v>14</v>
      </c>
      <c r="D7" t="s">
        <v>15</v>
      </c>
      <c r="E7" t="s">
        <v>24</v>
      </c>
      <c r="F7" t="s">
        <v>17</v>
      </c>
      <c r="G7">
        <v>58.22</v>
      </c>
      <c r="H7">
        <v>8</v>
      </c>
      <c r="I7">
        <v>23.288</v>
      </c>
      <c r="J7">
        <v>489.048</v>
      </c>
      <c r="K7" t="str">
        <f t="shared" si="2"/>
        <v>Trichy_Member</v>
      </c>
      <c r="L7" s="3">
        <f ca="1">TODAY()</f>
        <v>45701</v>
      </c>
      <c r="X7">
        <f t="shared" si="0"/>
        <v>1</v>
      </c>
      <c r="Y7">
        <f t="shared" si="1"/>
        <v>8</v>
      </c>
    </row>
    <row r="8" spans="1:29" x14ac:dyDescent="0.3">
      <c r="A8" t="s">
        <v>27</v>
      </c>
      <c r="B8" t="s">
        <v>13</v>
      </c>
      <c r="C8" t="s">
        <v>14</v>
      </c>
      <c r="D8" t="s">
        <v>21</v>
      </c>
      <c r="E8" t="s">
        <v>24</v>
      </c>
      <c r="F8" t="s">
        <v>28</v>
      </c>
      <c r="G8">
        <v>86.31</v>
      </c>
      <c r="H8">
        <v>7</v>
      </c>
      <c r="I8">
        <v>30.208500000000001</v>
      </c>
      <c r="J8">
        <v>634.37850000000003</v>
      </c>
      <c r="K8" t="str">
        <f t="shared" si="2"/>
        <v>Trichy_Normal</v>
      </c>
      <c r="X8">
        <f t="shared" si="0"/>
        <v>1</v>
      </c>
      <c r="Y8" t="e">
        <f t="shared" si="1"/>
        <v>#VALUE!</v>
      </c>
    </row>
    <row r="9" spans="1:29" x14ac:dyDescent="0.3">
      <c r="A9" t="s">
        <v>29</v>
      </c>
      <c r="B9" t="s">
        <v>19</v>
      </c>
      <c r="C9" t="s">
        <v>20</v>
      </c>
      <c r="D9" t="s">
        <v>21</v>
      </c>
      <c r="E9" t="s">
        <v>24</v>
      </c>
      <c r="F9" t="s">
        <v>22</v>
      </c>
      <c r="G9">
        <v>85.39</v>
      </c>
      <c r="H9">
        <v>7</v>
      </c>
      <c r="I9">
        <v>29.886500000000002</v>
      </c>
      <c r="J9">
        <v>627.61649999999997</v>
      </c>
      <c r="K9" t="str">
        <f t="shared" si="2"/>
        <v>Chennai_Normal</v>
      </c>
      <c r="Y9" t="e">
        <f t="shared" si="1"/>
        <v>#VALUE!</v>
      </c>
    </row>
    <row r="10" spans="1:29" x14ac:dyDescent="0.3">
      <c r="A10" t="s">
        <v>30</v>
      </c>
      <c r="B10" t="s">
        <v>13</v>
      </c>
      <c r="C10" t="s">
        <v>14</v>
      </c>
      <c r="D10" t="s">
        <v>15</v>
      </c>
      <c r="E10" t="s">
        <v>16</v>
      </c>
      <c r="F10" t="s">
        <v>22</v>
      </c>
      <c r="G10">
        <v>68.84</v>
      </c>
      <c r="H10">
        <v>6</v>
      </c>
      <c r="I10">
        <v>20.652000000000001</v>
      </c>
      <c r="J10">
        <v>433.69200000000001</v>
      </c>
      <c r="K10" t="str">
        <f t="shared" si="2"/>
        <v>Trichy_Member</v>
      </c>
      <c r="Y10">
        <f t="shared" si="1"/>
        <v>8</v>
      </c>
    </row>
    <row r="11" spans="1:29" x14ac:dyDescent="0.3">
      <c r="A11" t="s">
        <v>31</v>
      </c>
      <c r="B11" t="s">
        <v>19</v>
      </c>
      <c r="C11" t="s">
        <v>20</v>
      </c>
      <c r="D11" t="s">
        <v>21</v>
      </c>
      <c r="E11" t="s">
        <v>16</v>
      </c>
      <c r="F11" t="s">
        <v>25</v>
      </c>
      <c r="G11">
        <v>73.56</v>
      </c>
      <c r="H11">
        <v>10</v>
      </c>
      <c r="I11">
        <v>36.78</v>
      </c>
      <c r="J11">
        <v>772.38</v>
      </c>
      <c r="K11" t="str">
        <f t="shared" si="2"/>
        <v>Chennai_Normal</v>
      </c>
      <c r="Y11" t="e">
        <f t="shared" si="1"/>
        <v>#VALUE!</v>
      </c>
    </row>
    <row r="12" spans="1:29" x14ac:dyDescent="0.3">
      <c r="A12" t="s">
        <v>32</v>
      </c>
      <c r="B12" t="s">
        <v>13</v>
      </c>
      <c r="C12" t="s">
        <v>14</v>
      </c>
      <c r="D12" t="s">
        <v>15</v>
      </c>
      <c r="E12" t="s">
        <v>16</v>
      </c>
      <c r="F12" t="s">
        <v>17</v>
      </c>
      <c r="G12">
        <v>36.26</v>
      </c>
      <c r="H12">
        <v>2</v>
      </c>
      <c r="I12">
        <v>3.6259999999999999</v>
      </c>
      <c r="J12">
        <v>76.146000000000001</v>
      </c>
      <c r="K12" t="str">
        <f t="shared" si="2"/>
        <v>Trichy_Member</v>
      </c>
      <c r="Y12">
        <f t="shared" si="1"/>
        <v>8</v>
      </c>
    </row>
    <row r="13" spans="1:29" x14ac:dyDescent="0.3">
      <c r="A13" t="s">
        <v>33</v>
      </c>
      <c r="B13" t="s">
        <v>34</v>
      </c>
      <c r="C13" t="s">
        <v>35</v>
      </c>
      <c r="D13" t="s">
        <v>15</v>
      </c>
      <c r="E13" t="s">
        <v>16</v>
      </c>
      <c r="F13" t="s">
        <v>36</v>
      </c>
      <c r="G13">
        <v>54.84</v>
      </c>
      <c r="H13">
        <v>3</v>
      </c>
      <c r="I13">
        <v>8.2260000000000009</v>
      </c>
      <c r="J13">
        <v>172.74600000000001</v>
      </c>
      <c r="K13" t="str">
        <f t="shared" si="2"/>
        <v>karur_Member</v>
      </c>
      <c r="Y13">
        <f t="shared" si="1"/>
        <v>7</v>
      </c>
    </row>
    <row r="14" spans="1:29" x14ac:dyDescent="0.3">
      <c r="A14" t="s">
        <v>37</v>
      </c>
      <c r="B14" t="s">
        <v>34</v>
      </c>
      <c r="C14" t="s">
        <v>35</v>
      </c>
      <c r="D14" t="s">
        <v>15</v>
      </c>
      <c r="E14" t="s">
        <v>16</v>
      </c>
      <c r="F14" t="s">
        <v>38</v>
      </c>
      <c r="G14">
        <v>14.48</v>
      </c>
      <c r="H14">
        <v>4</v>
      </c>
      <c r="I14">
        <v>2.8959999999999999</v>
      </c>
      <c r="J14">
        <v>60.816000000000003</v>
      </c>
      <c r="K14" t="str">
        <f t="shared" si="2"/>
        <v>karur_Member</v>
      </c>
      <c r="Y14">
        <f t="shared" si="1"/>
        <v>7</v>
      </c>
    </row>
    <row r="15" spans="1:29" x14ac:dyDescent="0.3">
      <c r="A15" t="s">
        <v>39</v>
      </c>
      <c r="B15" t="s">
        <v>34</v>
      </c>
      <c r="C15" t="s">
        <v>35</v>
      </c>
      <c r="D15" t="s">
        <v>15</v>
      </c>
      <c r="E15" t="s">
        <v>24</v>
      </c>
      <c r="F15" t="s">
        <v>22</v>
      </c>
      <c r="G15">
        <v>25.51</v>
      </c>
      <c r="H15">
        <v>4</v>
      </c>
      <c r="I15">
        <v>5.1020000000000003</v>
      </c>
      <c r="J15">
        <v>107.142</v>
      </c>
      <c r="K15" t="str">
        <f t="shared" si="2"/>
        <v>karur_Member</v>
      </c>
      <c r="Y15">
        <f t="shared" si="1"/>
        <v>7</v>
      </c>
    </row>
    <row r="16" spans="1:29" x14ac:dyDescent="0.3">
      <c r="A16" t="s">
        <v>40</v>
      </c>
      <c r="B16" t="s">
        <v>13</v>
      </c>
      <c r="C16" t="s">
        <v>14</v>
      </c>
      <c r="D16" t="s">
        <v>21</v>
      </c>
      <c r="E16" t="s">
        <v>16</v>
      </c>
      <c r="F16" t="s">
        <v>22</v>
      </c>
      <c r="G16">
        <v>46.95</v>
      </c>
      <c r="H16">
        <v>5</v>
      </c>
      <c r="I16">
        <v>11.737500000000001</v>
      </c>
      <c r="J16">
        <v>246.48750000000001</v>
      </c>
      <c r="K16" t="str">
        <f t="shared" si="2"/>
        <v>Trichy_Normal</v>
      </c>
      <c r="Y16" t="e">
        <f t="shared" si="1"/>
        <v>#VALUE!</v>
      </c>
    </row>
    <row r="17" spans="1:25" x14ac:dyDescent="0.3">
      <c r="A17" t="s">
        <v>41</v>
      </c>
      <c r="B17" t="s">
        <v>13</v>
      </c>
      <c r="C17" t="s">
        <v>14</v>
      </c>
      <c r="D17" t="s">
        <v>21</v>
      </c>
      <c r="E17" t="s">
        <v>24</v>
      </c>
      <c r="F17" t="s">
        <v>36</v>
      </c>
      <c r="G17">
        <v>43.19</v>
      </c>
      <c r="H17">
        <v>10</v>
      </c>
      <c r="I17">
        <v>21.594999999999999</v>
      </c>
      <c r="J17">
        <v>453.495</v>
      </c>
      <c r="K17" t="str">
        <f t="shared" si="2"/>
        <v>Trichy_Normal</v>
      </c>
      <c r="Y17" t="e">
        <f t="shared" si="1"/>
        <v>#VALUE!</v>
      </c>
    </row>
    <row r="18" spans="1:25" x14ac:dyDescent="0.3">
      <c r="A18" t="s">
        <v>42</v>
      </c>
      <c r="B18" t="s">
        <v>13</v>
      </c>
      <c r="C18" t="s">
        <v>14</v>
      </c>
      <c r="D18" t="s">
        <v>21</v>
      </c>
      <c r="E18" t="s">
        <v>16</v>
      </c>
      <c r="F18" t="s">
        <v>17</v>
      </c>
      <c r="G18">
        <v>71.38</v>
      </c>
      <c r="H18">
        <v>10</v>
      </c>
      <c r="I18">
        <v>35.69</v>
      </c>
      <c r="J18">
        <v>749.49</v>
      </c>
      <c r="K18" t="str">
        <f t="shared" si="2"/>
        <v>Trichy_Normal</v>
      </c>
      <c r="Y18" t="e">
        <f t="shared" si="1"/>
        <v>#VALUE!</v>
      </c>
    </row>
    <row r="19" spans="1:25" x14ac:dyDescent="0.3">
      <c r="A19" t="s">
        <v>43</v>
      </c>
      <c r="B19" t="s">
        <v>34</v>
      </c>
      <c r="C19" t="s">
        <v>35</v>
      </c>
      <c r="D19" t="s">
        <v>15</v>
      </c>
      <c r="E19" t="s">
        <v>16</v>
      </c>
      <c r="F19" t="s">
        <v>28</v>
      </c>
      <c r="G19">
        <v>93.72</v>
      </c>
      <c r="H19">
        <v>6</v>
      </c>
      <c r="I19">
        <v>28.116</v>
      </c>
      <c r="J19">
        <v>590.43600000000004</v>
      </c>
      <c r="K19" t="str">
        <f t="shared" si="2"/>
        <v>karur_Member</v>
      </c>
      <c r="Y19">
        <f t="shared" si="1"/>
        <v>7</v>
      </c>
    </row>
    <row r="20" spans="1:25" x14ac:dyDescent="0.3">
      <c r="A20" t="s">
        <v>44</v>
      </c>
      <c r="B20" t="s">
        <v>13</v>
      </c>
      <c r="C20" t="s">
        <v>14</v>
      </c>
      <c r="D20" t="s">
        <v>15</v>
      </c>
      <c r="E20" t="s">
        <v>16</v>
      </c>
      <c r="F20" t="s">
        <v>17</v>
      </c>
      <c r="G20">
        <v>68.930000000000007</v>
      </c>
      <c r="H20">
        <v>7</v>
      </c>
      <c r="I20">
        <v>24.125499999999999</v>
      </c>
      <c r="J20">
        <v>506.63549999999998</v>
      </c>
      <c r="K20" t="str">
        <f t="shared" si="2"/>
        <v>Trichy_Member</v>
      </c>
      <c r="Y20">
        <f t="shared" si="1"/>
        <v>8</v>
      </c>
    </row>
    <row r="21" spans="1:25" x14ac:dyDescent="0.3">
      <c r="A21" t="s">
        <v>45</v>
      </c>
      <c r="B21" t="s">
        <v>13</v>
      </c>
      <c r="C21" t="s">
        <v>14</v>
      </c>
      <c r="D21" t="s">
        <v>21</v>
      </c>
      <c r="E21" t="s">
        <v>24</v>
      </c>
      <c r="F21" t="s">
        <v>28</v>
      </c>
      <c r="G21">
        <v>72.61</v>
      </c>
      <c r="H21">
        <v>6</v>
      </c>
      <c r="I21">
        <v>21.783000000000001</v>
      </c>
      <c r="J21">
        <v>457.44299999999998</v>
      </c>
      <c r="K21" t="str">
        <f t="shared" si="2"/>
        <v>Trichy_Normal</v>
      </c>
      <c r="Y21" t="e">
        <f t="shared" si="1"/>
        <v>#VALUE!</v>
      </c>
    </row>
    <row r="22" spans="1:25" x14ac:dyDescent="0.3">
      <c r="A22" t="s">
        <v>46</v>
      </c>
      <c r="B22" t="s">
        <v>13</v>
      </c>
      <c r="C22" t="s">
        <v>14</v>
      </c>
      <c r="D22" t="s">
        <v>21</v>
      </c>
      <c r="E22" t="s">
        <v>24</v>
      </c>
      <c r="F22" t="s">
        <v>36</v>
      </c>
      <c r="G22">
        <v>54.67</v>
      </c>
      <c r="H22">
        <v>3</v>
      </c>
      <c r="I22">
        <v>8.2004999999999999</v>
      </c>
      <c r="J22">
        <v>172.2105</v>
      </c>
      <c r="K22" t="str">
        <f t="shared" si="2"/>
        <v>Trichy_Normal</v>
      </c>
      <c r="Y22" t="e">
        <f t="shared" si="1"/>
        <v>#VALUE!</v>
      </c>
    </row>
    <row r="23" spans="1:25" x14ac:dyDescent="0.3">
      <c r="A23" t="s">
        <v>47</v>
      </c>
      <c r="B23" t="s">
        <v>34</v>
      </c>
      <c r="C23" t="s">
        <v>35</v>
      </c>
      <c r="D23" t="s">
        <v>21</v>
      </c>
      <c r="E23" t="s">
        <v>16</v>
      </c>
      <c r="F23" t="s">
        <v>25</v>
      </c>
      <c r="G23">
        <v>40.299999999999997</v>
      </c>
      <c r="H23">
        <v>2</v>
      </c>
      <c r="I23">
        <v>4.03</v>
      </c>
      <c r="J23">
        <v>84.63</v>
      </c>
      <c r="K23" t="str">
        <f t="shared" si="2"/>
        <v>karur_Normal</v>
      </c>
      <c r="Y23" t="e">
        <f t="shared" si="1"/>
        <v>#VALUE!</v>
      </c>
    </row>
    <row r="24" spans="1:25" x14ac:dyDescent="0.3">
      <c r="A24" t="s">
        <v>48</v>
      </c>
      <c r="B24" t="s">
        <v>19</v>
      </c>
      <c r="C24" t="s">
        <v>20</v>
      </c>
      <c r="D24" t="s">
        <v>15</v>
      </c>
      <c r="E24" t="s">
        <v>24</v>
      </c>
      <c r="F24" t="s">
        <v>22</v>
      </c>
      <c r="G24">
        <v>86.04</v>
      </c>
      <c r="H24">
        <v>5</v>
      </c>
      <c r="I24">
        <v>21.51</v>
      </c>
      <c r="J24">
        <v>451.71</v>
      </c>
      <c r="K24" t="str">
        <f t="shared" si="2"/>
        <v>Chennai_Member</v>
      </c>
    </row>
    <row r="25" spans="1:25" x14ac:dyDescent="0.3">
      <c r="A25" t="s">
        <v>49</v>
      </c>
      <c r="B25" t="s">
        <v>34</v>
      </c>
      <c r="C25" t="s">
        <v>35</v>
      </c>
      <c r="D25" t="s">
        <v>21</v>
      </c>
      <c r="E25" t="s">
        <v>24</v>
      </c>
      <c r="F25" t="s">
        <v>17</v>
      </c>
      <c r="G25">
        <v>87.98</v>
      </c>
      <c r="H25">
        <v>3</v>
      </c>
      <c r="I25">
        <v>13.196999999999999</v>
      </c>
      <c r="J25">
        <v>277.137</v>
      </c>
      <c r="K25" t="str">
        <f t="shared" si="2"/>
        <v>karur_Normal</v>
      </c>
    </row>
    <row r="26" spans="1:25" x14ac:dyDescent="0.3">
      <c r="A26" t="s">
        <v>50</v>
      </c>
      <c r="B26" t="s">
        <v>34</v>
      </c>
      <c r="C26" t="s">
        <v>35</v>
      </c>
      <c r="D26" t="s">
        <v>21</v>
      </c>
      <c r="E26" t="s">
        <v>24</v>
      </c>
      <c r="F26" t="s">
        <v>25</v>
      </c>
      <c r="G26">
        <v>33.200000000000003</v>
      </c>
      <c r="H26">
        <v>2</v>
      </c>
      <c r="I26">
        <v>3.32</v>
      </c>
      <c r="J26">
        <v>69.72</v>
      </c>
      <c r="K26" t="str">
        <f t="shared" si="2"/>
        <v>karur_Normal</v>
      </c>
    </row>
    <row r="27" spans="1:25" x14ac:dyDescent="0.3">
      <c r="A27" t="s">
        <v>51</v>
      </c>
      <c r="B27" t="s">
        <v>13</v>
      </c>
      <c r="C27" t="s">
        <v>14</v>
      </c>
      <c r="D27" t="s">
        <v>21</v>
      </c>
      <c r="E27" t="s">
        <v>24</v>
      </c>
      <c r="F27" t="s">
        <v>22</v>
      </c>
      <c r="G27">
        <v>34.56</v>
      </c>
      <c r="H27">
        <v>5</v>
      </c>
      <c r="I27">
        <v>8.64</v>
      </c>
      <c r="J27">
        <v>181.44</v>
      </c>
      <c r="K27" t="str">
        <f t="shared" si="2"/>
        <v>Trichy_Normal</v>
      </c>
    </row>
    <row r="28" spans="1:25" x14ac:dyDescent="0.3">
      <c r="A28" t="s">
        <v>52</v>
      </c>
      <c r="B28" t="s">
        <v>13</v>
      </c>
      <c r="C28" t="s">
        <v>14</v>
      </c>
      <c r="D28" t="s">
        <v>15</v>
      </c>
      <c r="E28" t="s">
        <v>24</v>
      </c>
      <c r="F28" t="s">
        <v>28</v>
      </c>
      <c r="G28">
        <v>88.63</v>
      </c>
      <c r="H28">
        <v>3</v>
      </c>
      <c r="I28">
        <v>13.294499999999999</v>
      </c>
      <c r="J28">
        <v>279.18450000000001</v>
      </c>
      <c r="K28" t="str">
        <f t="shared" si="2"/>
        <v>Trichy_Member</v>
      </c>
    </row>
    <row r="29" spans="1:25" x14ac:dyDescent="0.3">
      <c r="A29" t="s">
        <v>53</v>
      </c>
      <c r="B29" t="s">
        <v>13</v>
      </c>
      <c r="C29" t="s">
        <v>14</v>
      </c>
      <c r="D29" t="s">
        <v>15</v>
      </c>
      <c r="E29" t="s">
        <v>16</v>
      </c>
      <c r="F29" t="s">
        <v>25</v>
      </c>
      <c r="G29">
        <v>52.59</v>
      </c>
      <c r="H29">
        <v>8</v>
      </c>
      <c r="I29">
        <v>21.036000000000001</v>
      </c>
      <c r="J29">
        <v>441.75599999999997</v>
      </c>
      <c r="K29" t="str">
        <f t="shared" si="2"/>
        <v>Trichy_Member</v>
      </c>
    </row>
    <row r="30" spans="1:25" x14ac:dyDescent="0.3">
      <c r="A30" t="s">
        <v>54</v>
      </c>
      <c r="B30" t="s">
        <v>34</v>
      </c>
      <c r="C30" t="s">
        <v>35</v>
      </c>
      <c r="D30" t="s">
        <v>21</v>
      </c>
      <c r="E30" t="s">
        <v>24</v>
      </c>
      <c r="F30" t="s">
        <v>38</v>
      </c>
      <c r="G30">
        <v>33.520000000000003</v>
      </c>
      <c r="H30">
        <v>1</v>
      </c>
      <c r="I30">
        <v>1.6759999999999999</v>
      </c>
      <c r="J30">
        <v>35.195999999999998</v>
      </c>
      <c r="K30" t="str">
        <f t="shared" si="2"/>
        <v>karur_Normal</v>
      </c>
    </row>
    <row r="31" spans="1:25" x14ac:dyDescent="0.3">
      <c r="A31" t="s">
        <v>55</v>
      </c>
      <c r="B31" t="s">
        <v>13</v>
      </c>
      <c r="C31" t="s">
        <v>14</v>
      </c>
      <c r="D31" t="s">
        <v>21</v>
      </c>
      <c r="E31" t="s">
        <v>16</v>
      </c>
      <c r="F31" t="s">
        <v>38</v>
      </c>
      <c r="G31">
        <v>87.67</v>
      </c>
      <c r="H31">
        <v>2</v>
      </c>
      <c r="I31">
        <v>8.7669999999999995</v>
      </c>
      <c r="J31">
        <v>184.107</v>
      </c>
      <c r="K31" t="str">
        <f t="shared" si="2"/>
        <v>Trichy_Normal</v>
      </c>
    </row>
    <row r="32" spans="1:25" x14ac:dyDescent="0.3">
      <c r="A32" t="s">
        <v>56</v>
      </c>
      <c r="B32" t="s">
        <v>34</v>
      </c>
      <c r="C32" t="s">
        <v>35</v>
      </c>
      <c r="D32" t="s">
        <v>21</v>
      </c>
      <c r="E32" t="s">
        <v>16</v>
      </c>
      <c r="F32" t="s">
        <v>36</v>
      </c>
      <c r="G32">
        <v>88.36</v>
      </c>
      <c r="H32">
        <v>5</v>
      </c>
      <c r="I32">
        <v>22.09</v>
      </c>
      <c r="J32">
        <v>463.89</v>
      </c>
      <c r="K32" t="str">
        <f t="shared" si="2"/>
        <v>karur_Normal</v>
      </c>
    </row>
    <row r="33" spans="1:11" x14ac:dyDescent="0.3">
      <c r="A33" t="s">
        <v>57</v>
      </c>
      <c r="B33" t="s">
        <v>13</v>
      </c>
      <c r="C33" t="s">
        <v>14</v>
      </c>
      <c r="D33" t="s">
        <v>21</v>
      </c>
      <c r="E33" t="s">
        <v>24</v>
      </c>
      <c r="F33" t="s">
        <v>17</v>
      </c>
      <c r="G33">
        <v>24.89</v>
      </c>
      <c r="H33">
        <v>9</v>
      </c>
      <c r="I33">
        <v>11.2005</v>
      </c>
      <c r="J33">
        <v>235.2105</v>
      </c>
      <c r="K33" t="str">
        <f t="shared" si="2"/>
        <v>Trichy_Normal</v>
      </c>
    </row>
    <row r="34" spans="1:11" x14ac:dyDescent="0.3">
      <c r="A34" t="s">
        <v>58</v>
      </c>
      <c r="B34" t="s">
        <v>34</v>
      </c>
      <c r="C34" t="s">
        <v>35</v>
      </c>
      <c r="D34" t="s">
        <v>21</v>
      </c>
      <c r="E34" t="s">
        <v>24</v>
      </c>
      <c r="F34" t="s">
        <v>38</v>
      </c>
      <c r="G34">
        <v>94.13</v>
      </c>
      <c r="H34">
        <v>5</v>
      </c>
      <c r="I34">
        <v>23.532499999999999</v>
      </c>
      <c r="J34">
        <v>494.1825</v>
      </c>
      <c r="K34" t="str">
        <f t="shared" si="2"/>
        <v>karur_Normal</v>
      </c>
    </row>
  </sheetData>
  <mergeCells count="2">
    <mergeCell ref="E2:P2"/>
    <mergeCell ref="A1:AC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4"/>
  <sheetViews>
    <sheetView workbookViewId="0">
      <pane xSplit="3" ySplit="3" topLeftCell="N4" activePane="bottomRight" state="frozen"/>
      <selection pane="topRight" activeCell="D1" sqref="D1"/>
      <selection pane="bottomLeft" activeCell="A4" sqref="A4"/>
      <selection pane="bottomRight" sqref="A1:C8"/>
    </sheetView>
  </sheetViews>
  <sheetFormatPr defaultRowHeight="14.4" x14ac:dyDescent="0.3"/>
  <cols>
    <col min="1" max="2" width="6.77734375" customWidth="1"/>
    <col min="3" max="3" width="8.5546875" customWidth="1"/>
    <col min="4" max="4" width="61" customWidth="1"/>
    <col min="5" max="5" width="37.5546875" customWidth="1"/>
    <col min="6" max="6" width="36.33203125" customWidth="1"/>
    <col min="7" max="7" width="38.33203125" bestFit="1" customWidth="1"/>
    <col min="8" max="8" width="38.21875" bestFit="1" customWidth="1"/>
    <col min="9" max="9" width="51.5546875" bestFit="1" customWidth="1"/>
    <col min="10" max="10" width="55.44140625" bestFit="1" customWidth="1"/>
    <col min="11" max="11" width="57.33203125" bestFit="1" customWidth="1"/>
    <col min="12" max="12" width="45.109375" bestFit="1" customWidth="1"/>
    <col min="13" max="13" width="26.44140625" bestFit="1" customWidth="1"/>
    <col min="14" max="14" width="26.109375" bestFit="1" customWidth="1"/>
    <col min="15" max="15" width="52.6640625" bestFit="1" customWidth="1"/>
    <col min="16" max="16" width="21.88671875" bestFit="1" customWidth="1"/>
    <col min="17" max="17" width="29.6640625" bestFit="1" customWidth="1"/>
    <col min="19" max="19" width="13.44140625" bestFit="1" customWidth="1"/>
    <col min="20" max="20" width="61" bestFit="1" customWidth="1"/>
  </cols>
  <sheetData>
    <row r="1" spans="1:20" x14ac:dyDescent="0.3">
      <c r="A1" s="34" t="s">
        <v>85</v>
      </c>
      <c r="B1" s="34" t="s">
        <v>86</v>
      </c>
      <c r="C1" s="34" t="s">
        <v>87</v>
      </c>
      <c r="D1" s="7" t="s">
        <v>88</v>
      </c>
      <c r="E1" s="7" t="s">
        <v>89</v>
      </c>
      <c r="F1" s="7" t="s">
        <v>90</v>
      </c>
      <c r="G1" s="7"/>
      <c r="H1" s="7" t="s">
        <v>91</v>
      </c>
      <c r="I1" s="7" t="s">
        <v>92</v>
      </c>
      <c r="J1" s="7" t="s">
        <v>93</v>
      </c>
      <c r="K1" s="7" t="s">
        <v>94</v>
      </c>
      <c r="L1" s="7" t="s">
        <v>95</v>
      </c>
      <c r="M1" s="7" t="s">
        <v>96</v>
      </c>
      <c r="N1" s="7" t="s">
        <v>97</v>
      </c>
      <c r="O1" s="7"/>
      <c r="P1" s="7" t="s">
        <v>98</v>
      </c>
      <c r="Q1" s="8"/>
      <c r="S1" s="11" t="s">
        <v>125</v>
      </c>
      <c r="T1" s="11" t="s">
        <v>124</v>
      </c>
    </row>
    <row r="2" spans="1:20" ht="83.4" customHeight="1" x14ac:dyDescent="0.3">
      <c r="A2" s="34"/>
      <c r="B2" s="34"/>
      <c r="C2" s="34"/>
      <c r="D2" s="7" t="s">
        <v>99</v>
      </c>
      <c r="E2" s="7" t="s">
        <v>100</v>
      </c>
      <c r="F2" s="7" t="s">
        <v>101</v>
      </c>
      <c r="G2" s="7" t="s">
        <v>102</v>
      </c>
      <c r="H2" s="7" t="s">
        <v>103</v>
      </c>
      <c r="I2" s="7" t="s">
        <v>104</v>
      </c>
      <c r="J2" s="7" t="s">
        <v>105</v>
      </c>
      <c r="K2" s="7" t="s">
        <v>106</v>
      </c>
      <c r="L2" s="7" t="s">
        <v>107</v>
      </c>
      <c r="M2" s="7" t="s">
        <v>108</v>
      </c>
      <c r="N2" s="7" t="s">
        <v>109</v>
      </c>
      <c r="O2" s="7"/>
      <c r="P2" s="8"/>
      <c r="Q2" s="8"/>
      <c r="S2" s="11" t="s">
        <v>88</v>
      </c>
      <c r="T2" s="11" t="s">
        <v>99</v>
      </c>
    </row>
    <row r="3" spans="1:20" ht="67.2" customHeight="1" x14ac:dyDescent="0.3">
      <c r="A3" s="34"/>
      <c r="B3" s="34"/>
      <c r="C3" s="34"/>
      <c r="D3" s="9" t="s">
        <v>110</v>
      </c>
      <c r="E3" s="10" t="s">
        <v>111</v>
      </c>
      <c r="F3" s="10" t="s">
        <v>112</v>
      </c>
      <c r="G3" s="10" t="s">
        <v>113</v>
      </c>
      <c r="H3" s="10" t="s">
        <v>114</v>
      </c>
      <c r="I3" s="10" t="s">
        <v>115</v>
      </c>
      <c r="J3" s="10" t="s">
        <v>116</v>
      </c>
      <c r="K3" s="10" t="s">
        <v>117</v>
      </c>
      <c r="L3" s="10" t="s">
        <v>118</v>
      </c>
      <c r="M3" s="10" t="s">
        <v>119</v>
      </c>
      <c r="N3" s="10" t="s">
        <v>120</v>
      </c>
      <c r="O3" s="10" t="s">
        <v>121</v>
      </c>
      <c r="P3" s="10" t="s">
        <v>122</v>
      </c>
      <c r="Q3" s="10" t="s">
        <v>123</v>
      </c>
      <c r="S3" s="11" t="s">
        <v>89</v>
      </c>
      <c r="T3" s="11" t="s">
        <v>100</v>
      </c>
    </row>
    <row r="4" spans="1:20" x14ac:dyDescent="0.3">
      <c r="A4" s="12">
        <v>40</v>
      </c>
      <c r="B4" s="12">
        <v>0</v>
      </c>
      <c r="C4" s="12" t="s">
        <v>13</v>
      </c>
      <c r="D4" s="13" t="str">
        <f>IF(A4&gt;20, "true", "Fasle")</f>
        <v>true</v>
      </c>
      <c r="E4" s="14" t="b">
        <f>AND(A4&gt;10, B4&lt;30)</f>
        <v>1</v>
      </c>
      <c r="F4" s="13" t="b">
        <f>OR(A4&gt;10, B4&lt;30)</f>
        <v>1</v>
      </c>
      <c r="G4" s="13" t="b">
        <f>AND(A4&gt;10, B4&lt;30)</f>
        <v>1</v>
      </c>
      <c r="H4" s="13" t="b">
        <f>NOT(A4&gt;15)</f>
        <v>0</v>
      </c>
      <c r="I4" s="13" t="str">
        <f>IFERROR(A4/B4, "Division by ZeroERROR")</f>
        <v>Division by ZeroERROR</v>
      </c>
      <c r="J4" s="13" t="e">
        <f ca="1">IFS(A4&gt;30, "Above 30", B4&gt;20, "Above 20", A5&gt;10, "Above 10")</f>
        <v>#NAME?</v>
      </c>
      <c r="K4" s="13" t="e">
        <f ca="1">_xlfn.SWITCH("A", "A", "Category A", "B", "Category B", "Unknown")</f>
        <v>#NAME?</v>
      </c>
      <c r="L4" s="13" t="e">
        <f ca="1">_xludf.XOR(D3&gt;10, F6&lt;30)</f>
        <v>#NAME?</v>
      </c>
      <c r="M4" s="13" t="b">
        <f>FALSE()</f>
        <v>0</v>
      </c>
      <c r="N4" s="13" t="b">
        <f>TRUE()</f>
        <v>1</v>
      </c>
      <c r="O4" s="13" t="str">
        <f>IF(A4&gt;0,"A value is greater than zero", "A value is no greater")</f>
        <v>A value is greater than zero</v>
      </c>
      <c r="P4" s="12">
        <f>SUMIF(C4:C8,"A",A4:A8)</f>
        <v>120</v>
      </c>
      <c r="Q4" s="12">
        <f>SUMIFS(A4:A8,C4:C8,"A",B4:B8,0)</f>
        <v>70</v>
      </c>
      <c r="S4" s="11" t="s">
        <v>90</v>
      </c>
      <c r="T4" s="11" t="s">
        <v>101</v>
      </c>
    </row>
    <row r="5" spans="1:20" x14ac:dyDescent="0.3">
      <c r="A5" s="12">
        <v>55</v>
      </c>
      <c r="B5" s="12">
        <v>25</v>
      </c>
      <c r="C5" s="12" t="s">
        <v>34</v>
      </c>
      <c r="D5" s="13" t="str">
        <f>IF(A5&gt;20, IF(C5="A","True","False"), "Less or equal to 20")</f>
        <v>False</v>
      </c>
      <c r="E5" s="14" t="b">
        <f t="shared" ref="E5:E8" si="0">AND(A5&gt;10, B5&lt;30)</f>
        <v>1</v>
      </c>
      <c r="F5" s="13" t="b">
        <f>OR(A5&lt;10, B5&gt;30)</f>
        <v>0</v>
      </c>
      <c r="G5" s="13"/>
      <c r="H5" s="13"/>
      <c r="I5" s="13">
        <f>IFERROR(A5/B5, "Error")</f>
        <v>2.2000000000000002</v>
      </c>
      <c r="J5" s="13"/>
      <c r="K5" s="13"/>
      <c r="L5" s="13"/>
      <c r="M5" s="15"/>
      <c r="N5" s="13"/>
      <c r="O5" s="13" t="str">
        <f>IF(A5&gt;30,"A value is greater than given", "A value is no greater than given")</f>
        <v>A value is greater than given</v>
      </c>
      <c r="P5" s="12">
        <f t="shared" ref="P5:P8" si="1">SUMIF(C5:C9,"A",A5:A9)</f>
        <v>80</v>
      </c>
      <c r="Q5" s="12">
        <f t="shared" ref="Q5:Q8" si="2">SUMIFS(A5:A9,C5:C9,"A",B5:B9,0)</f>
        <v>30</v>
      </c>
      <c r="S5" s="11" t="s">
        <v>91</v>
      </c>
      <c r="T5" s="11" t="s">
        <v>103</v>
      </c>
    </row>
    <row r="6" spans="1:20" x14ac:dyDescent="0.3">
      <c r="A6" s="12">
        <v>30</v>
      </c>
      <c r="B6" s="12">
        <v>0</v>
      </c>
      <c r="C6" s="12" t="s">
        <v>13</v>
      </c>
      <c r="D6" s="13" t="str">
        <f>IF(A6&gt;20, "Greater than 20", "Less or equal to 20")</f>
        <v>Greater than 20</v>
      </c>
      <c r="E6" s="14" t="b">
        <f t="shared" si="0"/>
        <v>1</v>
      </c>
      <c r="F6" s="13" t="b">
        <f t="shared" ref="F6:F8" si="3">OR(A6&gt;10, B6&lt;30)</f>
        <v>1</v>
      </c>
      <c r="G6" s="13"/>
      <c r="H6" s="13"/>
      <c r="I6" s="13" t="str">
        <f>IFERROR(A6/B6, "Error")</f>
        <v>Error</v>
      </c>
      <c r="J6" s="13"/>
      <c r="K6" s="13"/>
      <c r="L6" s="13"/>
      <c r="M6" s="13"/>
      <c r="N6" s="13"/>
      <c r="O6" s="13" t="str">
        <f>IF(A6&gt;0,C6, "A value is no greater than given")</f>
        <v>A</v>
      </c>
      <c r="P6" s="12">
        <f t="shared" si="1"/>
        <v>80</v>
      </c>
      <c r="Q6" s="12">
        <f t="shared" si="2"/>
        <v>30</v>
      </c>
      <c r="S6" s="11" t="s">
        <v>92</v>
      </c>
      <c r="T6" s="11" t="s">
        <v>104</v>
      </c>
    </row>
    <row r="7" spans="1:20" x14ac:dyDescent="0.3">
      <c r="A7" s="12">
        <v>40</v>
      </c>
      <c r="B7" s="12">
        <v>45</v>
      </c>
      <c r="C7" s="12" t="s">
        <v>34</v>
      </c>
      <c r="D7" s="13" t="str">
        <f>IF(A7&gt;20, "Greater than 20", "Less or equal to 20")</f>
        <v>Greater than 20</v>
      </c>
      <c r="E7" s="14" t="b">
        <f>AND(A7&gt;10, B7&lt;30)</f>
        <v>0</v>
      </c>
      <c r="F7" s="13" t="b">
        <f t="shared" si="3"/>
        <v>1</v>
      </c>
      <c r="G7" s="13"/>
      <c r="H7" s="13"/>
      <c r="I7" s="13">
        <f>IFERROR(A7/B7, "Error")</f>
        <v>0.88888888888888884</v>
      </c>
      <c r="J7" s="13"/>
      <c r="K7" s="13"/>
      <c r="L7" s="13"/>
      <c r="M7" s="16"/>
      <c r="N7" s="13"/>
      <c r="O7" s="13"/>
      <c r="P7" s="12">
        <f t="shared" si="1"/>
        <v>50</v>
      </c>
      <c r="Q7" s="12">
        <f t="shared" si="2"/>
        <v>0</v>
      </c>
      <c r="S7" s="11" t="s">
        <v>93</v>
      </c>
      <c r="T7" s="11" t="s">
        <v>105</v>
      </c>
    </row>
    <row r="8" spans="1:20" x14ac:dyDescent="0.3">
      <c r="A8" s="12">
        <v>50</v>
      </c>
      <c r="B8" s="12">
        <v>55</v>
      </c>
      <c r="C8" s="12" t="s">
        <v>13</v>
      </c>
      <c r="D8" s="13" t="str">
        <f>IF(AND(A8&gt;10, B8&lt;30), C8, "Less or equal to 20")</f>
        <v>Less or equal to 20</v>
      </c>
      <c r="E8" s="14" t="b">
        <f t="shared" si="0"/>
        <v>0</v>
      </c>
      <c r="F8" s="13" t="b">
        <f t="shared" si="3"/>
        <v>1</v>
      </c>
      <c r="G8" s="13"/>
      <c r="H8" s="13"/>
      <c r="I8" s="13">
        <f>IFERROR(A8/B8, "Error")</f>
        <v>0.90909090909090906</v>
      </c>
      <c r="J8" s="13"/>
      <c r="K8" s="13"/>
      <c r="L8" s="13"/>
      <c r="M8" s="13"/>
      <c r="N8" s="13"/>
      <c r="O8" s="13"/>
      <c r="P8" s="12">
        <f t="shared" si="1"/>
        <v>50</v>
      </c>
      <c r="Q8" s="12">
        <f t="shared" si="2"/>
        <v>0</v>
      </c>
      <c r="S8" s="11" t="s">
        <v>94</v>
      </c>
      <c r="T8" s="11" t="s">
        <v>106</v>
      </c>
    </row>
    <row r="9" spans="1:20" x14ac:dyDescent="0.3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7"/>
      <c r="N9" s="12"/>
      <c r="O9" s="12"/>
      <c r="P9" s="12"/>
      <c r="Q9" s="12"/>
      <c r="S9" s="11" t="s">
        <v>95</v>
      </c>
      <c r="T9" s="11" t="s">
        <v>107</v>
      </c>
    </row>
    <row r="10" spans="1:20" x14ac:dyDescent="0.3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S10" s="11" t="s">
        <v>96</v>
      </c>
      <c r="T10" s="11" t="s">
        <v>108</v>
      </c>
    </row>
    <row r="11" spans="1:20" x14ac:dyDescent="0.3">
      <c r="S11" s="11" t="s">
        <v>97</v>
      </c>
      <c r="T11" s="11" t="s">
        <v>109</v>
      </c>
    </row>
    <row r="14" spans="1:20" x14ac:dyDescent="0.3">
      <c r="T14" t="b">
        <f>FALSE</f>
        <v>0</v>
      </c>
    </row>
  </sheetData>
  <mergeCells count="3">
    <mergeCell ref="A1:A3"/>
    <mergeCell ref="B1:B3"/>
    <mergeCell ref="C1:C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0"/>
  <sheetViews>
    <sheetView workbookViewId="0">
      <selection activeCell="G20" sqref="G20"/>
    </sheetView>
  </sheetViews>
  <sheetFormatPr defaultRowHeight="14.4" x14ac:dyDescent="0.3"/>
  <cols>
    <col min="3" max="3" width="16.44140625" bestFit="1" customWidth="1"/>
    <col min="4" max="5" width="15.44140625" bestFit="1" customWidth="1"/>
    <col min="6" max="6" width="13.33203125" bestFit="1" customWidth="1"/>
    <col min="7" max="7" width="17.88671875" bestFit="1" customWidth="1"/>
    <col min="8" max="8" width="9.5546875" bestFit="1" customWidth="1"/>
    <col min="9" max="10" width="10.33203125" bestFit="1" customWidth="1"/>
    <col min="11" max="12" width="12.21875" bestFit="1" customWidth="1"/>
    <col min="13" max="13" width="10.33203125" bestFit="1" customWidth="1"/>
    <col min="14" max="15" width="12.21875" bestFit="1" customWidth="1"/>
  </cols>
  <sheetData>
    <row r="1" spans="1:26" ht="28.8" x14ac:dyDescent="0.55000000000000004">
      <c r="A1" s="33" t="s">
        <v>60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1"/>
      <c r="V1" s="1"/>
      <c r="W1" s="1"/>
      <c r="X1" s="1"/>
      <c r="Y1" s="1"/>
      <c r="Z1" s="1"/>
    </row>
    <row r="2" spans="1:26" ht="96" customHeight="1" x14ac:dyDescent="0.3">
      <c r="A2" s="2"/>
      <c r="B2" s="2"/>
      <c r="C2" s="2"/>
      <c r="D2" s="2"/>
      <c r="E2" s="2"/>
      <c r="F2" s="2"/>
      <c r="G2" s="32" t="s">
        <v>59</v>
      </c>
      <c r="H2" s="32"/>
      <c r="I2" s="32"/>
      <c r="J2" s="32"/>
      <c r="K2" s="32"/>
      <c r="L2" s="32"/>
      <c r="M2" s="32"/>
      <c r="N2" s="32"/>
      <c r="O2" s="2"/>
      <c r="P2" s="2"/>
      <c r="Q2" s="2"/>
      <c r="R2" s="2"/>
      <c r="S2" s="2"/>
      <c r="T2" s="2"/>
    </row>
    <row r="4" spans="1:26" x14ac:dyDescent="0.3">
      <c r="C4" s="6" t="s">
        <v>79</v>
      </c>
      <c r="D4" s="6" t="s">
        <v>78</v>
      </c>
      <c r="E4" s="6" t="s">
        <v>77</v>
      </c>
      <c r="F4" s="6" t="s">
        <v>75</v>
      </c>
      <c r="G4" s="6" t="s">
        <v>76</v>
      </c>
      <c r="H4" s="6" t="s">
        <v>80</v>
      </c>
      <c r="I4" s="6" t="s">
        <v>81</v>
      </c>
      <c r="J4" s="6" t="s">
        <v>82</v>
      </c>
      <c r="K4" s="6" t="s">
        <v>83</v>
      </c>
      <c r="L4" s="6" t="s">
        <v>84</v>
      </c>
    </row>
    <row r="5" spans="1:26" x14ac:dyDescent="0.3">
      <c r="C5" s="3">
        <f>DATE(2020,12,10)</f>
        <v>44175</v>
      </c>
      <c r="D5" s="3">
        <f ca="1">TODAY()</f>
        <v>45701</v>
      </c>
      <c r="E5" s="4">
        <f ca="1">NOW()</f>
        <v>45701.618897800923</v>
      </c>
      <c r="F5" s="5">
        <f>TIME(2,30,30)</f>
        <v>0.10451388888888889</v>
      </c>
      <c r="G5">
        <f ca="1">DATEDIF(C5,D5,"ym")</f>
        <v>2</v>
      </c>
      <c r="H5">
        <f ca="1">YEAR(D5)</f>
        <v>2025</v>
      </c>
      <c r="I5">
        <f ca="1">DAY(D5)</f>
        <v>13</v>
      </c>
      <c r="J5">
        <f ca="1">HOUR(E5)</f>
        <v>14</v>
      </c>
      <c r="K5">
        <f ca="1">MINUTE(E5)</f>
        <v>51</v>
      </c>
      <c r="L5">
        <f ca="1">SECOND(E5)</f>
        <v>13</v>
      </c>
    </row>
    <row r="9" spans="1:26" x14ac:dyDescent="0.3">
      <c r="I9" s="20">
        <v>12</v>
      </c>
      <c r="J9">
        <v>12</v>
      </c>
      <c r="K9">
        <v>2002</v>
      </c>
      <c r="L9" s="3">
        <f>DATE(K9,J9,I9)</f>
        <v>37602</v>
      </c>
      <c r="N9" s="3">
        <v>37602</v>
      </c>
    </row>
    <row r="10" spans="1:26" x14ac:dyDescent="0.3">
      <c r="D10" s="3">
        <f ca="1">TODAY()</f>
        <v>45701</v>
      </c>
      <c r="E10">
        <f ca="1">YEAR(D10)</f>
        <v>2025</v>
      </c>
      <c r="F10">
        <f ca="1">MONTH(E10)</f>
        <v>7</v>
      </c>
      <c r="G10">
        <f ca="1">YEARFRAC(TODAY(),C5)</f>
        <v>4.1749999999999998</v>
      </c>
      <c r="I10" s="20">
        <v>12</v>
      </c>
      <c r="J10">
        <v>12</v>
      </c>
      <c r="K10">
        <v>2001</v>
      </c>
      <c r="L10" s="3">
        <f t="shared" ref="L10:L18" si="0">DATE(K10,J10,I10)</f>
        <v>37237</v>
      </c>
      <c r="N10" s="3">
        <v>37237</v>
      </c>
    </row>
    <row r="11" spans="1:26" x14ac:dyDescent="0.3">
      <c r="D11" s="4">
        <f ca="1">NOW()</f>
        <v>45701.618897685184</v>
      </c>
      <c r="I11" s="20">
        <v>12</v>
      </c>
      <c r="J11">
        <v>12</v>
      </c>
      <c r="K11">
        <v>2001</v>
      </c>
      <c r="L11" s="3">
        <f t="shared" si="0"/>
        <v>37237</v>
      </c>
      <c r="M11">
        <f>DATEDIF(L11,L13,"Y")</f>
        <v>800</v>
      </c>
      <c r="N11" s="3">
        <v>37237</v>
      </c>
    </row>
    <row r="12" spans="1:26" x14ac:dyDescent="0.3">
      <c r="I12" s="20"/>
      <c r="L12" s="3" t="e">
        <f t="shared" si="0"/>
        <v>#NUM!</v>
      </c>
      <c r="N12" s="3" t="e">
        <v>#NUM!</v>
      </c>
    </row>
    <row r="13" spans="1:26" x14ac:dyDescent="0.3">
      <c r="E13" s="19">
        <v>0.61597222222222225</v>
      </c>
      <c r="G13" s="4">
        <v>45695.616666666669</v>
      </c>
      <c r="I13" s="20">
        <v>12</v>
      </c>
      <c r="J13">
        <v>12</v>
      </c>
      <c r="K13">
        <v>2801</v>
      </c>
      <c r="L13" s="3">
        <f>DATE(K13,J13,I13)</f>
        <v>329431</v>
      </c>
      <c r="N13" s="3">
        <v>329431</v>
      </c>
    </row>
    <row r="14" spans="1:26" x14ac:dyDescent="0.3">
      <c r="E14" s="3">
        <f ca="1">TODAY()</f>
        <v>45701</v>
      </c>
      <c r="I14" s="20"/>
      <c r="L14" s="3" t="e">
        <f t="shared" si="0"/>
        <v>#NUM!</v>
      </c>
      <c r="N14" s="3" t="e">
        <v>#NUM!</v>
      </c>
    </row>
    <row r="15" spans="1:26" x14ac:dyDescent="0.3">
      <c r="E15" s="3">
        <v>45695</v>
      </c>
      <c r="G15" s="4">
        <f ca="1">NOW()</f>
        <v>45701.618897685184</v>
      </c>
      <c r="I15" s="20">
        <v>12</v>
      </c>
      <c r="J15">
        <v>12</v>
      </c>
      <c r="K15">
        <v>2009</v>
      </c>
      <c r="L15" s="3">
        <f>DATE(K15,J15,I15)</f>
        <v>40159</v>
      </c>
      <c r="N15" s="3">
        <v>40159</v>
      </c>
    </row>
    <row r="16" spans="1:26" x14ac:dyDescent="0.3">
      <c r="E16" s="19">
        <v>0.61597222222222225</v>
      </c>
      <c r="I16" s="20"/>
      <c r="L16" s="3" t="e">
        <f t="shared" si="0"/>
        <v>#NUM!</v>
      </c>
      <c r="N16" s="3" t="e">
        <v>#NUM!</v>
      </c>
    </row>
    <row r="17" spans="5:14" x14ac:dyDescent="0.3">
      <c r="I17" s="20"/>
      <c r="L17" s="3" t="e">
        <f t="shared" si="0"/>
        <v>#NUM!</v>
      </c>
      <c r="N17" s="3" t="e">
        <v>#NUM!</v>
      </c>
    </row>
    <row r="18" spans="5:14" x14ac:dyDescent="0.3">
      <c r="E18" s="3">
        <v>45695</v>
      </c>
      <c r="I18" s="20">
        <v>12</v>
      </c>
      <c r="J18">
        <v>12</v>
      </c>
      <c r="K18">
        <v>2001</v>
      </c>
      <c r="L18" s="3">
        <f t="shared" si="0"/>
        <v>37237</v>
      </c>
      <c r="N18" s="3">
        <v>37237</v>
      </c>
    </row>
    <row r="19" spans="5:14" x14ac:dyDescent="0.3">
      <c r="E19" s="19">
        <v>0.61597222222222225</v>
      </c>
      <c r="L19" t="s">
        <v>136</v>
      </c>
      <c r="N19" t="s">
        <v>136</v>
      </c>
    </row>
    <row r="20" spans="5:14" x14ac:dyDescent="0.3">
      <c r="E20" s="19">
        <v>0.6166666666666667</v>
      </c>
    </row>
  </sheetData>
  <mergeCells count="2">
    <mergeCell ref="G2:N2"/>
    <mergeCell ref="A1:T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7"/>
  <sheetViews>
    <sheetView tabSelected="1" workbookViewId="0">
      <pane xSplit="3" ySplit="4" topLeftCell="F5" activePane="bottomRight" state="frozen"/>
      <selection pane="topRight" activeCell="D1" sqref="D1"/>
      <selection pane="bottomLeft" activeCell="A5" sqref="A5"/>
      <selection pane="bottomRight" activeCell="A2" sqref="A2:A4"/>
    </sheetView>
  </sheetViews>
  <sheetFormatPr defaultRowHeight="14.4" x14ac:dyDescent="0.3"/>
  <cols>
    <col min="4" max="4" width="15.6640625" bestFit="1" customWidth="1"/>
    <col min="5" max="5" width="14.88671875" bestFit="1" customWidth="1"/>
    <col min="6" max="6" width="13.21875" bestFit="1" customWidth="1"/>
    <col min="7" max="7" width="14.109375" bestFit="1" customWidth="1"/>
    <col min="8" max="8" width="15.21875" bestFit="1" customWidth="1"/>
    <col min="9" max="9" width="18.21875" customWidth="1"/>
    <col min="10" max="10" width="26.5546875" bestFit="1" customWidth="1"/>
    <col min="11" max="11" width="11.6640625" bestFit="1" customWidth="1"/>
    <col min="12" max="12" width="11.44140625" bestFit="1" customWidth="1"/>
    <col min="13" max="13" width="13.21875" bestFit="1" customWidth="1"/>
    <col min="14" max="14" width="11.21875" bestFit="1" customWidth="1"/>
  </cols>
  <sheetData>
    <row r="1" spans="1:20" ht="28.8" x14ac:dyDescent="0.3">
      <c r="A1" s="38" t="s">
        <v>138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</row>
    <row r="2" spans="1:20" x14ac:dyDescent="0.3">
      <c r="A2" s="34" t="s">
        <v>85</v>
      </c>
      <c r="B2" s="34" t="s">
        <v>86</v>
      </c>
      <c r="C2" s="34" t="s">
        <v>87</v>
      </c>
      <c r="E2" s="36" t="s">
        <v>137</v>
      </c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</row>
    <row r="3" spans="1:20" x14ac:dyDescent="0.3">
      <c r="A3" s="34"/>
      <c r="B3" s="34"/>
      <c r="C3" s="34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</row>
    <row r="4" spans="1:20" x14ac:dyDescent="0.3">
      <c r="A4" s="34"/>
      <c r="B4" s="34"/>
      <c r="C4" s="34"/>
      <c r="D4" s="23" t="s">
        <v>142</v>
      </c>
      <c r="E4" s="23" t="s">
        <v>141</v>
      </c>
      <c r="F4" s="23" t="s">
        <v>143</v>
      </c>
      <c r="G4" s="23" t="s">
        <v>148</v>
      </c>
      <c r="H4" s="23" t="s">
        <v>149</v>
      </c>
      <c r="I4" s="23" t="s">
        <v>150</v>
      </c>
      <c r="J4" s="23" t="s">
        <v>151</v>
      </c>
      <c r="K4" s="23" t="s">
        <v>152</v>
      </c>
      <c r="L4" s="23" t="s">
        <v>153</v>
      </c>
      <c r="M4" s="23" t="s">
        <v>154</v>
      </c>
      <c r="N4" s="23" t="s">
        <v>155</v>
      </c>
      <c r="O4" s="21"/>
      <c r="P4" s="21"/>
    </row>
    <row r="5" spans="1:20" x14ac:dyDescent="0.3">
      <c r="A5" s="12">
        <v>44</v>
      </c>
      <c r="B5" s="12">
        <v>0</v>
      </c>
      <c r="C5" s="12" t="s">
        <v>13</v>
      </c>
      <c r="D5">
        <f>AVERAGE(A5:A9)</f>
        <v>35.6</v>
      </c>
      <c r="E5">
        <f>MEDIAN(A5:A9)</f>
        <v>30</v>
      </c>
      <c r="F5">
        <f>MODE(A5:A9)</f>
        <v>30</v>
      </c>
      <c r="G5">
        <f>COUNT(A5:A9)</f>
        <v>5</v>
      </c>
      <c r="H5">
        <f>COUNTA(C5:C9)</f>
        <v>5</v>
      </c>
      <c r="I5">
        <f>COUNTIF(C5:C9,"A")</f>
        <v>3</v>
      </c>
      <c r="J5">
        <f>COUNTIFS(C5:C9,"A",B5:B9,0)</f>
        <v>2</v>
      </c>
      <c r="K5">
        <f>MAX(B5:B9)</f>
        <v>55</v>
      </c>
      <c r="L5">
        <f>MIN(B5:B9)</f>
        <v>0</v>
      </c>
      <c r="M5" s="21">
        <f>STDEV(A5:A9)</f>
        <v>7.6681158050723228</v>
      </c>
      <c r="N5">
        <f>VAR(A5:A9)</f>
        <v>58.799999999999955</v>
      </c>
    </row>
    <row r="6" spans="1:20" x14ac:dyDescent="0.3">
      <c r="A6" s="12">
        <v>30</v>
      </c>
      <c r="B6" s="12">
        <v>25</v>
      </c>
      <c r="C6" s="12" t="s">
        <v>34</v>
      </c>
      <c r="D6">
        <f t="shared" ref="D6:D9" si="0">AVERAGE(A6:A10)</f>
        <v>33.5</v>
      </c>
      <c r="E6">
        <f t="shared" ref="E6:E9" si="1">MEDIAN(A6:A10)</f>
        <v>30</v>
      </c>
      <c r="F6">
        <f>MODE(A5:A10)</f>
        <v>30</v>
      </c>
      <c r="G6">
        <f t="shared" ref="G6:G9" si="2">COUNT(A6:A10)</f>
        <v>4</v>
      </c>
    </row>
    <row r="7" spans="1:20" x14ac:dyDescent="0.3">
      <c r="A7" s="12">
        <v>30</v>
      </c>
      <c r="B7" s="12">
        <v>0</v>
      </c>
      <c r="C7" s="12" t="s">
        <v>13</v>
      </c>
      <c r="D7">
        <f t="shared" si="0"/>
        <v>34.666666666666664</v>
      </c>
      <c r="E7">
        <f t="shared" si="1"/>
        <v>30</v>
      </c>
      <c r="G7">
        <f t="shared" si="2"/>
        <v>3</v>
      </c>
    </row>
    <row r="8" spans="1:20" x14ac:dyDescent="0.3">
      <c r="A8" s="12">
        <v>30</v>
      </c>
      <c r="B8" s="12">
        <v>45</v>
      </c>
      <c r="C8" s="12" t="s">
        <v>34</v>
      </c>
      <c r="D8">
        <f t="shared" si="0"/>
        <v>37</v>
      </c>
      <c r="E8">
        <f t="shared" si="1"/>
        <v>37</v>
      </c>
      <c r="G8">
        <f t="shared" si="2"/>
        <v>2</v>
      </c>
    </row>
    <row r="9" spans="1:20" x14ac:dyDescent="0.3">
      <c r="A9" s="12">
        <v>44</v>
      </c>
      <c r="B9" s="12">
        <v>55</v>
      </c>
      <c r="C9" s="12" t="s">
        <v>13</v>
      </c>
      <c r="D9">
        <f t="shared" si="0"/>
        <v>44</v>
      </c>
      <c r="E9">
        <f t="shared" si="1"/>
        <v>44</v>
      </c>
      <c r="G9">
        <f t="shared" si="2"/>
        <v>1</v>
      </c>
    </row>
    <row r="11" spans="1:20" x14ac:dyDescent="0.3">
      <c r="N11">
        <f>SQRT(N5)</f>
        <v>7.6681158050723228</v>
      </c>
    </row>
    <row r="15" spans="1:20" x14ac:dyDescent="0.3">
      <c r="H15" t="s">
        <v>144</v>
      </c>
    </row>
    <row r="16" spans="1:20" x14ac:dyDescent="0.3">
      <c r="A16" s="35" t="s">
        <v>146</v>
      </c>
      <c r="B16" s="35"/>
      <c r="C16">
        <v>1</v>
      </c>
      <c r="D16">
        <v>3</v>
      </c>
      <c r="E16">
        <v>4</v>
      </c>
      <c r="F16">
        <v>5</v>
      </c>
      <c r="G16">
        <v>3</v>
      </c>
      <c r="H16">
        <f>MEDIAN(C16:G16)</f>
        <v>3</v>
      </c>
    </row>
    <row r="17" spans="1:9" x14ac:dyDescent="0.3">
      <c r="A17" s="35" t="s">
        <v>145</v>
      </c>
      <c r="B17" s="35"/>
      <c r="C17">
        <v>1</v>
      </c>
      <c r="D17">
        <v>3</v>
      </c>
      <c r="E17">
        <v>3</v>
      </c>
      <c r="F17">
        <v>4</v>
      </c>
      <c r="G17">
        <v>5</v>
      </c>
      <c r="H17">
        <v>3</v>
      </c>
      <c r="I17" t="s">
        <v>147</v>
      </c>
    </row>
  </sheetData>
  <mergeCells count="7">
    <mergeCell ref="A17:B17"/>
    <mergeCell ref="A16:B16"/>
    <mergeCell ref="E2:P2"/>
    <mergeCell ref="A1:T1"/>
    <mergeCell ref="A2:A4"/>
    <mergeCell ref="B2:B4"/>
    <mergeCell ref="C2:C4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"/>
  <sheetViews>
    <sheetView workbookViewId="0">
      <selection activeCell="H17" sqref="H17"/>
    </sheetView>
  </sheetViews>
  <sheetFormatPr defaultRowHeight="14.4" x14ac:dyDescent="0.3"/>
  <cols>
    <col min="1" max="1" width="12" bestFit="1" customWidth="1"/>
    <col min="3" max="3" width="12" bestFit="1" customWidth="1"/>
    <col min="8" max="8" width="22.6640625" bestFit="1" customWidth="1"/>
  </cols>
  <sheetData>
    <row r="1" spans="1:20" ht="28.8" x14ac:dyDescent="0.3">
      <c r="B1" s="38" t="s">
        <v>140</v>
      </c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</row>
    <row r="2" spans="1:20" x14ac:dyDescent="0.3">
      <c r="A2" s="34" t="s">
        <v>87</v>
      </c>
      <c r="B2" s="34" t="s">
        <v>85</v>
      </c>
      <c r="C2" s="34" t="s">
        <v>161</v>
      </c>
      <c r="D2" s="36" t="s">
        <v>139</v>
      </c>
      <c r="E2" s="37"/>
      <c r="F2" s="37"/>
      <c r="G2" s="37"/>
      <c r="H2" s="37"/>
      <c r="I2" s="37"/>
      <c r="J2" s="37"/>
      <c r="K2" s="37"/>
      <c r="L2" s="37"/>
      <c r="M2" s="37"/>
      <c r="N2" s="37"/>
      <c r="O2" s="22"/>
      <c r="P2" s="22"/>
      <c r="Q2" s="22"/>
      <c r="R2" s="22"/>
      <c r="S2" s="22"/>
      <c r="T2" s="22"/>
    </row>
    <row r="3" spans="1:20" x14ac:dyDescent="0.3">
      <c r="A3" s="34"/>
      <c r="B3" s="34"/>
      <c r="C3" s="34"/>
      <c r="D3" s="12"/>
      <c r="E3" s="12"/>
      <c r="F3" s="12"/>
    </row>
    <row r="4" spans="1:20" x14ac:dyDescent="0.3">
      <c r="A4" s="34"/>
      <c r="B4" s="34"/>
      <c r="C4" s="34"/>
      <c r="D4" s="12"/>
      <c r="E4" s="12"/>
      <c r="F4" s="12"/>
    </row>
    <row r="5" spans="1:20" x14ac:dyDescent="0.3">
      <c r="A5" s="12" t="s">
        <v>13</v>
      </c>
      <c r="B5" s="12">
        <v>40</v>
      </c>
      <c r="C5" s="12">
        <v>0</v>
      </c>
      <c r="D5" s="12"/>
      <c r="E5" s="12"/>
      <c r="F5" s="12"/>
    </row>
    <row r="6" spans="1:20" x14ac:dyDescent="0.3">
      <c r="A6" s="12" t="s">
        <v>34</v>
      </c>
      <c r="B6" s="12">
        <v>55</v>
      </c>
      <c r="C6" s="12">
        <v>55</v>
      </c>
      <c r="D6" s="12"/>
      <c r="E6" s="12"/>
      <c r="F6" s="12"/>
      <c r="G6" s="24" t="s">
        <v>156</v>
      </c>
      <c r="H6" s="25" t="s">
        <v>162</v>
      </c>
    </row>
    <row r="7" spans="1:20" x14ac:dyDescent="0.3">
      <c r="A7" s="12" t="s">
        <v>159</v>
      </c>
      <c r="B7" s="12">
        <v>30</v>
      </c>
      <c r="C7" s="12">
        <v>0</v>
      </c>
      <c r="D7" s="12"/>
      <c r="E7" s="12"/>
      <c r="F7" s="12"/>
      <c r="G7" s="24" t="s">
        <v>13</v>
      </c>
      <c r="H7" s="24">
        <f>VLOOKUP(G7,A5:F9,3)</f>
        <v>0</v>
      </c>
    </row>
    <row r="8" spans="1:20" x14ac:dyDescent="0.3">
      <c r="A8" s="12" t="s">
        <v>160</v>
      </c>
      <c r="B8" s="12">
        <v>40</v>
      </c>
      <c r="C8" s="12">
        <v>45</v>
      </c>
      <c r="D8" s="12" t="s">
        <v>157</v>
      </c>
      <c r="E8" s="12">
        <v>33</v>
      </c>
      <c r="F8" s="12">
        <v>333</v>
      </c>
      <c r="G8" s="24" t="s">
        <v>34</v>
      </c>
      <c r="H8" s="24">
        <f>VLOOKUP(G8,A5:F9,3)</f>
        <v>55</v>
      </c>
    </row>
    <row r="9" spans="1:20" x14ac:dyDescent="0.3">
      <c r="A9" s="12" t="s">
        <v>158</v>
      </c>
      <c r="B9" s="12">
        <v>50</v>
      </c>
      <c r="C9" s="12">
        <v>55</v>
      </c>
      <c r="D9" s="12"/>
      <c r="E9" s="12"/>
      <c r="F9" s="12"/>
      <c r="G9" s="24" t="s">
        <v>158</v>
      </c>
      <c r="H9" s="24">
        <f>VLOOKUP(G9,A5:F9,3)</f>
        <v>55</v>
      </c>
    </row>
    <row r="15" spans="1:20" x14ac:dyDescent="0.3">
      <c r="H15" t="s">
        <v>164</v>
      </c>
    </row>
    <row r="16" spans="1:20" x14ac:dyDescent="0.3">
      <c r="A16" s="18" t="s">
        <v>87</v>
      </c>
      <c r="B16" s="12" t="s">
        <v>13</v>
      </c>
      <c r="C16" s="12" t="s">
        <v>34</v>
      </c>
      <c r="D16" s="12" t="s">
        <v>159</v>
      </c>
      <c r="E16" s="12" t="s">
        <v>160</v>
      </c>
      <c r="F16" s="12" t="s">
        <v>158</v>
      </c>
      <c r="G16" s="24" t="s">
        <v>156</v>
      </c>
      <c r="H16" s="26" t="s">
        <v>163</v>
      </c>
    </row>
    <row r="17" spans="1:8" x14ac:dyDescent="0.3">
      <c r="A17" s="18" t="s">
        <v>85</v>
      </c>
      <c r="B17" s="12">
        <v>40</v>
      </c>
      <c r="C17" s="12">
        <v>55</v>
      </c>
      <c r="D17" s="12">
        <v>30</v>
      </c>
      <c r="E17" s="12">
        <v>40</v>
      </c>
      <c r="F17" s="12">
        <v>50</v>
      </c>
      <c r="G17" s="24" t="s">
        <v>165</v>
      </c>
      <c r="H17" s="25">
        <f>HLOOKUP(G17,A16:F26,2,)</f>
        <v>50</v>
      </c>
    </row>
    <row r="18" spans="1:8" x14ac:dyDescent="0.3">
      <c r="A18" s="18" t="s">
        <v>161</v>
      </c>
      <c r="B18" s="12">
        <v>0</v>
      </c>
      <c r="C18" s="12">
        <v>25</v>
      </c>
      <c r="D18" s="12">
        <v>0</v>
      </c>
      <c r="E18" s="12">
        <v>45</v>
      </c>
      <c r="F18" s="12">
        <v>55</v>
      </c>
      <c r="G18" s="24">
        <v>50</v>
      </c>
      <c r="H18" s="25">
        <f>HLOOKUP(G18,B17:F21,2,TRUE)</f>
        <v>55</v>
      </c>
    </row>
    <row r="19" spans="1:8" x14ac:dyDescent="0.3">
      <c r="B19" s="12"/>
      <c r="C19" s="12"/>
      <c r="D19" s="12"/>
      <c r="E19" s="12" t="s">
        <v>157</v>
      </c>
      <c r="F19" s="12"/>
    </row>
    <row r="20" spans="1:8" x14ac:dyDescent="0.3">
      <c r="B20" s="12"/>
      <c r="C20" s="12"/>
      <c r="D20" s="12"/>
      <c r="E20" s="12">
        <v>33</v>
      </c>
      <c r="F20" s="12"/>
    </row>
    <row r="21" spans="1:8" x14ac:dyDescent="0.3">
      <c r="B21" s="12"/>
      <c r="C21" s="12"/>
      <c r="D21" s="12"/>
      <c r="E21" s="12">
        <v>333</v>
      </c>
      <c r="F21" s="12"/>
    </row>
  </sheetData>
  <mergeCells count="5">
    <mergeCell ref="D2:N2"/>
    <mergeCell ref="B1:T1"/>
    <mergeCell ref="B2:B4"/>
    <mergeCell ref="C2:C4"/>
    <mergeCell ref="A2:A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"/>
  <sheetViews>
    <sheetView workbookViewId="0">
      <selection activeCell="C15" sqref="C15:D15"/>
    </sheetView>
  </sheetViews>
  <sheetFormatPr defaultRowHeight="14.4" x14ac:dyDescent="0.3"/>
  <cols>
    <col min="4" max="4" width="18.88671875" customWidth="1"/>
    <col min="5" max="5" width="24.5546875" bestFit="1" customWidth="1"/>
    <col min="6" max="6" width="15.21875" bestFit="1" customWidth="1"/>
    <col min="7" max="7" width="15.6640625" bestFit="1" customWidth="1"/>
    <col min="8" max="8" width="32.109375" bestFit="1" customWidth="1"/>
    <col min="10" max="10" width="13.33203125" bestFit="1" customWidth="1"/>
  </cols>
  <sheetData>
    <row r="1" spans="1:19" ht="28.8" x14ac:dyDescent="0.55000000000000004">
      <c r="C1" s="39" t="s">
        <v>180</v>
      </c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</row>
    <row r="2" spans="1:19" x14ac:dyDescent="0.3">
      <c r="D2" s="35" t="s">
        <v>188</v>
      </c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</row>
    <row r="3" spans="1:19" x14ac:dyDescent="0.3">
      <c r="A3" s="28" t="s">
        <v>13</v>
      </c>
      <c r="B3" s="28" t="s">
        <v>34</v>
      </c>
      <c r="C3" s="28" t="s">
        <v>19</v>
      </c>
      <c r="D3" s="29" t="s">
        <v>181</v>
      </c>
      <c r="E3" s="29" t="s">
        <v>182</v>
      </c>
      <c r="F3" s="29" t="s">
        <v>183</v>
      </c>
      <c r="G3" s="29" t="s">
        <v>184</v>
      </c>
      <c r="H3" s="29" t="s">
        <v>185</v>
      </c>
      <c r="I3" s="29" t="s">
        <v>186</v>
      </c>
      <c r="J3" s="29" t="s">
        <v>187</v>
      </c>
      <c r="K3" s="30"/>
      <c r="L3" s="30"/>
      <c r="M3" s="30"/>
      <c r="N3" s="30"/>
      <c r="O3" s="30"/>
      <c r="P3" s="30"/>
      <c r="Q3" s="30"/>
      <c r="R3" s="30"/>
      <c r="S3" s="30"/>
    </row>
    <row r="4" spans="1:19" x14ac:dyDescent="0.3">
      <c r="A4" s="31" t="s">
        <v>175</v>
      </c>
      <c r="B4" s="31" t="s">
        <v>176</v>
      </c>
      <c r="C4" s="31" t="s">
        <v>6</v>
      </c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</row>
    <row r="5" spans="1:19" x14ac:dyDescent="0.3">
      <c r="A5" s="31" t="s">
        <v>177</v>
      </c>
      <c r="B5" s="31">
        <v>25</v>
      </c>
      <c r="C5" s="31" t="s">
        <v>24</v>
      </c>
      <c r="D5" s="30">
        <f>INDEX(A4:C21, 3,2)</f>
        <v>30</v>
      </c>
      <c r="E5" s="30">
        <f>MATCH("Sarah", A4:A7, 0)</f>
        <v>3</v>
      </c>
      <c r="F5" s="30">
        <f ca="1">INDIRECT("B5")</f>
        <v>25</v>
      </c>
      <c r="G5" s="30" t="str">
        <f ca="1">OFFSET(B5, 2, 1)</f>
        <v>male</v>
      </c>
      <c r="H5" s="30" t="str">
        <f>CHOOSE(2, A5,A6,A7)</f>
        <v>Sarah</v>
      </c>
      <c r="I5" s="30">
        <f>ROW(C7)</f>
        <v>7</v>
      </c>
      <c r="J5" s="30">
        <f>COLUMN(C7)</f>
        <v>3</v>
      </c>
      <c r="K5" s="30"/>
      <c r="L5" s="30"/>
      <c r="M5" s="30"/>
      <c r="N5" s="30"/>
      <c r="O5" s="30"/>
      <c r="P5" s="30"/>
      <c r="Q5" s="30"/>
      <c r="R5" s="30"/>
      <c r="S5" s="30"/>
    </row>
    <row r="6" spans="1:19" x14ac:dyDescent="0.3">
      <c r="A6" s="31" t="s">
        <v>178</v>
      </c>
      <c r="B6" s="31">
        <v>30</v>
      </c>
      <c r="C6" s="31" t="s">
        <v>16</v>
      </c>
      <c r="D6" s="30"/>
      <c r="E6" s="30">
        <f>MATCH(27, B4:B7, 1)</f>
        <v>2</v>
      </c>
      <c r="F6" s="30">
        <f>B5</f>
        <v>25</v>
      </c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</row>
    <row r="7" spans="1:19" x14ac:dyDescent="0.3">
      <c r="A7" s="27" t="s">
        <v>179</v>
      </c>
      <c r="B7" s="27">
        <v>35</v>
      </c>
      <c r="C7" s="27" t="s">
        <v>189</v>
      </c>
    </row>
    <row r="15" spans="1:19" x14ac:dyDescent="0.3">
      <c r="D15" t="str">
        <f>A5</f>
        <v>John</v>
      </c>
    </row>
  </sheetData>
  <mergeCells count="2">
    <mergeCell ref="C1:S1"/>
    <mergeCell ref="D2:P2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B1" sqref="B1:B11"/>
    </sheetView>
  </sheetViews>
  <sheetFormatPr defaultRowHeight="14.4" x14ac:dyDescent="0.3"/>
  <sheetData>
    <row r="1" spans="1:2" x14ac:dyDescent="0.3">
      <c r="A1" t="str">
        <f>'Reference Functions'!A4</f>
        <v>Name</v>
      </c>
      <c r="B1" t="str">
        <f>'Reference Functions'!C4</f>
        <v>Gender</v>
      </c>
    </row>
    <row r="2" spans="1:2" x14ac:dyDescent="0.3">
      <c r="A2" t="str">
        <f>'Reference Functions'!A5</f>
        <v>John</v>
      </c>
      <c r="B2" t="str">
        <f>'Reference Functions'!C5</f>
        <v>Male</v>
      </c>
    </row>
    <row r="3" spans="1:2" x14ac:dyDescent="0.3">
      <c r="A3" t="str">
        <f>'Reference Functions'!A6</f>
        <v>Sarah</v>
      </c>
      <c r="B3" t="str">
        <f>'Reference Functions'!C6</f>
        <v>Female</v>
      </c>
    </row>
    <row r="4" spans="1:2" x14ac:dyDescent="0.3">
      <c r="A4" t="str">
        <f>'Reference Functions'!A7</f>
        <v>Mike</v>
      </c>
      <c r="B4" t="str">
        <f>'Reference Functions'!C7</f>
        <v>male</v>
      </c>
    </row>
    <row r="5" spans="1:2" x14ac:dyDescent="0.3">
      <c r="A5">
        <f>'Reference Functions'!A8</f>
        <v>0</v>
      </c>
      <c r="B5">
        <f>'Reference Functions'!C8</f>
        <v>0</v>
      </c>
    </row>
    <row r="6" spans="1:2" x14ac:dyDescent="0.3">
      <c r="A6">
        <f>'Reference Functions'!A9</f>
        <v>0</v>
      </c>
      <c r="B6">
        <f>'Reference Functions'!C9</f>
        <v>0</v>
      </c>
    </row>
    <row r="7" spans="1:2" x14ac:dyDescent="0.3">
      <c r="A7">
        <f>'Reference Functions'!A10</f>
        <v>0</v>
      </c>
      <c r="B7">
        <f>'Reference Functions'!C10</f>
        <v>0</v>
      </c>
    </row>
    <row r="8" spans="1:2" x14ac:dyDescent="0.3">
      <c r="A8">
        <f>'Reference Functions'!A11</f>
        <v>0</v>
      </c>
      <c r="B8">
        <f>'Reference Functions'!C11</f>
        <v>0</v>
      </c>
    </row>
    <row r="9" spans="1:2" x14ac:dyDescent="0.3">
      <c r="A9">
        <f>'Reference Functions'!A12</f>
        <v>0</v>
      </c>
      <c r="B9">
        <f>'Reference Functions'!C12</f>
        <v>0</v>
      </c>
    </row>
    <row r="10" spans="1:2" x14ac:dyDescent="0.3">
      <c r="A10">
        <f>'Reference Functions'!A13</f>
        <v>0</v>
      </c>
      <c r="B10">
        <f>'Reference Functions'!C13</f>
        <v>0</v>
      </c>
    </row>
    <row r="11" spans="1:2" x14ac:dyDescent="0.3">
      <c r="A11">
        <f>'Reference Functions'!A14</f>
        <v>0</v>
      </c>
      <c r="B11">
        <f>'Reference Functions'!C14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Basic Math Formulas</vt:lpstr>
      <vt:lpstr>Text Functins</vt:lpstr>
      <vt:lpstr>Logical Functions</vt:lpstr>
      <vt:lpstr>date and Time Functions</vt:lpstr>
      <vt:lpstr>Statistical Functions</vt:lpstr>
      <vt:lpstr>Lookup (V and H _Lookup) </vt:lpstr>
      <vt:lpstr>Reference Functions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2025-02-05T04:49:06Z</dcterms:created>
  <dcterms:modified xsi:type="dcterms:W3CDTF">2025-02-13T09:25:20Z</dcterms:modified>
</cp:coreProperties>
</file>