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hatpan\Downloads\Transformers\"/>
    </mc:Choice>
  </mc:AlternateContent>
  <xr:revisionPtr revIDLastSave="0" documentId="13_ncr:1_{7E028BCE-B674-4395-8EB6-6350FECA7FB2}" xr6:coauthVersionLast="47" xr6:coauthVersionMax="47" xr10:uidLastSave="{00000000-0000-0000-0000-000000000000}"/>
  <bookViews>
    <workbookView xWindow="-120" yWindow="-120" windowWidth="29040" windowHeight="15840" firstSheet="4" activeTab="9" xr2:uid="{CF51AF39-D222-4AB6-A5FC-ED447B7D4F94}"/>
  </bookViews>
  <sheets>
    <sheet name="Main Xmer" sheetId="2" r:id="rId1"/>
    <sheet name="Main Xmer Efficiency Plot" sheetId="3" r:id="rId2"/>
    <sheet name="Main Xmer (2)" sheetId="4" r:id="rId3"/>
    <sheet name="Main Xmer Efficiency Plot (2)" sheetId="5" r:id="rId4"/>
    <sheet name="MEL Xmer" sheetId="1" r:id="rId5"/>
    <sheet name="Xmer Calc_Main" sheetId="6" r:id="rId6"/>
    <sheet name="Xmer Calc Eff Plot" sheetId="7" r:id="rId7"/>
    <sheet name="Xmer Calc_AC_MEL" sheetId="10" r:id="rId8"/>
    <sheet name="Xmer Calc Eff_MEL" sheetId="11" r:id="rId9"/>
    <sheet name="Xmer Calc_AC_MEL_red" sheetId="12" r:id="rId10"/>
    <sheet name="Transformer Calculator (2)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2" l="1"/>
  <c r="I16" i="12"/>
  <c r="J18" i="10"/>
  <c r="J16" i="10"/>
  <c r="J18" i="6"/>
  <c r="J16" i="6"/>
  <c r="B19" i="6"/>
  <c r="B19" i="12"/>
  <c r="B15" i="12"/>
  <c r="F4" i="12"/>
  <c r="B4" i="12"/>
  <c r="B16" i="12" s="1"/>
  <c r="F3" i="12"/>
  <c r="F2" i="12"/>
  <c r="F6" i="12" s="1"/>
  <c r="N5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3" i="11"/>
  <c r="H4" i="11"/>
  <c r="E4" i="11" s="1"/>
  <c r="F4" i="11" s="1"/>
  <c r="H5" i="11"/>
  <c r="H6" i="11"/>
  <c r="H7" i="11"/>
  <c r="H8" i="11"/>
  <c r="H9" i="11"/>
  <c r="H10" i="11"/>
  <c r="H11" i="11"/>
  <c r="H12" i="11"/>
  <c r="H13" i="11"/>
  <c r="E13" i="11" s="1"/>
  <c r="F13" i="11" s="1"/>
  <c r="H14" i="11"/>
  <c r="H15" i="11"/>
  <c r="H16" i="11"/>
  <c r="H17" i="11"/>
  <c r="H18" i="11"/>
  <c r="E18" i="11" s="1"/>
  <c r="F18" i="11" s="1"/>
  <c r="H19" i="11"/>
  <c r="H20" i="11"/>
  <c r="H21" i="11"/>
  <c r="H22" i="11"/>
  <c r="H23" i="11"/>
  <c r="H24" i="11"/>
  <c r="H25" i="11"/>
  <c r="E25" i="11" s="1"/>
  <c r="F25" i="11" s="1"/>
  <c r="H26" i="11"/>
  <c r="H27" i="11"/>
  <c r="H28" i="11"/>
  <c r="E28" i="11" s="1"/>
  <c r="F28" i="11" s="1"/>
  <c r="H29" i="11"/>
  <c r="H30" i="11"/>
  <c r="H31" i="11"/>
  <c r="H32" i="11"/>
  <c r="H33" i="11"/>
  <c r="H34" i="11"/>
  <c r="H35" i="11"/>
  <c r="H36" i="11"/>
  <c r="H37" i="11"/>
  <c r="E37" i="11" s="1"/>
  <c r="F37" i="11" s="1"/>
  <c r="H38" i="11"/>
  <c r="H39" i="11"/>
  <c r="H40" i="11"/>
  <c r="H41" i="11"/>
  <c r="H42" i="11"/>
  <c r="E42" i="11" s="1"/>
  <c r="F42" i="11" s="1"/>
  <c r="H43" i="11"/>
  <c r="H44" i="11"/>
  <c r="H45" i="11"/>
  <c r="H46" i="11"/>
  <c r="H47" i="11"/>
  <c r="H48" i="11"/>
  <c r="E48" i="11" s="1"/>
  <c r="F48" i="11" s="1"/>
  <c r="H49" i="11"/>
  <c r="H50" i="11"/>
  <c r="H51" i="11"/>
  <c r="H52" i="11"/>
  <c r="H53" i="11"/>
  <c r="H3" i="11"/>
  <c r="F3" i="10"/>
  <c r="F7" i="10" s="1"/>
  <c r="G4" i="11"/>
  <c r="G5" i="11"/>
  <c r="G6" i="11"/>
  <c r="G7" i="11"/>
  <c r="C7" i="11" s="1"/>
  <c r="G8" i="11"/>
  <c r="G9" i="11"/>
  <c r="G10" i="11"/>
  <c r="G11" i="11"/>
  <c r="G12" i="11"/>
  <c r="C12" i="11" s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C37" i="11" s="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3" i="11"/>
  <c r="F10" i="11"/>
  <c r="F19" i="11"/>
  <c r="F22" i="11"/>
  <c r="F34" i="11"/>
  <c r="F46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E16" i="11" s="1"/>
  <c r="F16" i="11" s="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E40" i="11" s="1"/>
  <c r="F40" i="11" s="1"/>
  <c r="B41" i="11"/>
  <c r="B42" i="11"/>
  <c r="B43" i="11"/>
  <c r="B44" i="11"/>
  <c r="B45" i="11"/>
  <c r="B46" i="11"/>
  <c r="B47" i="11"/>
  <c r="B48" i="11"/>
  <c r="B49" i="11"/>
  <c r="B50" i="11"/>
  <c r="B51" i="11"/>
  <c r="B52" i="11"/>
  <c r="E52" i="11" s="1"/>
  <c r="F52" i="11" s="1"/>
  <c r="B53" i="11"/>
  <c r="B3" i="11"/>
  <c r="E51" i="11"/>
  <c r="F51" i="11" s="1"/>
  <c r="C48" i="11"/>
  <c r="E46" i="11"/>
  <c r="E45" i="11"/>
  <c r="F45" i="11" s="1"/>
  <c r="E44" i="11"/>
  <c r="F44" i="11" s="1"/>
  <c r="E39" i="11"/>
  <c r="F39" i="11" s="1"/>
  <c r="E34" i="11"/>
  <c r="E33" i="11"/>
  <c r="F33" i="11" s="1"/>
  <c r="E32" i="11"/>
  <c r="F32" i="11" s="1"/>
  <c r="E30" i="11"/>
  <c r="F30" i="11" s="1"/>
  <c r="E27" i="11"/>
  <c r="F27" i="11" s="1"/>
  <c r="E24" i="11"/>
  <c r="F24" i="11" s="1"/>
  <c r="E22" i="11"/>
  <c r="E21" i="11"/>
  <c r="F21" i="11" s="1"/>
  <c r="E20" i="11"/>
  <c r="F20" i="11" s="1"/>
  <c r="E19" i="11"/>
  <c r="C19" i="11"/>
  <c r="E15" i="11"/>
  <c r="F15" i="11" s="1"/>
  <c r="C13" i="11"/>
  <c r="E10" i="11"/>
  <c r="E9" i="11"/>
  <c r="F9" i="11" s="1"/>
  <c r="E6" i="11"/>
  <c r="F6" i="11" s="1"/>
  <c r="E3" i="11"/>
  <c r="F3" i="11" s="1"/>
  <c r="B19" i="10"/>
  <c r="B15" i="10"/>
  <c r="F6" i="10"/>
  <c r="F4" i="10"/>
  <c r="F8" i="10" s="1"/>
  <c r="B4" i="10"/>
  <c r="B16" i="10" s="1"/>
  <c r="F2" i="10"/>
  <c r="F7" i="6"/>
  <c r="B4" i="6"/>
  <c r="B9" i="4"/>
  <c r="N53" i="7"/>
  <c r="N21" i="8"/>
  <c r="N24" i="8" s="1"/>
  <c r="N19" i="8"/>
  <c r="B17" i="8"/>
  <c r="B13" i="8"/>
  <c r="N8" i="8"/>
  <c r="N10" i="8" s="1"/>
  <c r="N7" i="8"/>
  <c r="N6" i="8"/>
  <c r="N5" i="8"/>
  <c r="F4" i="8"/>
  <c r="F8" i="8" s="1"/>
  <c r="N3" i="8"/>
  <c r="N20" i="8" s="1"/>
  <c r="F3" i="8"/>
  <c r="F7" i="8" s="1"/>
  <c r="F2" i="8"/>
  <c r="F6" i="8" s="1"/>
  <c r="B4" i="7"/>
  <c r="G4" i="7"/>
  <c r="H4" i="7"/>
  <c r="B5" i="7"/>
  <c r="G5" i="7"/>
  <c r="H5" i="7"/>
  <c r="B6" i="7"/>
  <c r="G6" i="7"/>
  <c r="H6" i="7"/>
  <c r="B7" i="7"/>
  <c r="G7" i="7"/>
  <c r="H7" i="7"/>
  <c r="B8" i="7"/>
  <c r="G8" i="7"/>
  <c r="H8" i="7"/>
  <c r="B9" i="7"/>
  <c r="G9" i="7"/>
  <c r="H9" i="7"/>
  <c r="B10" i="7"/>
  <c r="G10" i="7"/>
  <c r="H10" i="7"/>
  <c r="B11" i="7"/>
  <c r="G11" i="7"/>
  <c r="H11" i="7"/>
  <c r="B12" i="7"/>
  <c r="G12" i="7"/>
  <c r="H12" i="7"/>
  <c r="B13" i="7"/>
  <c r="G13" i="7"/>
  <c r="H13" i="7"/>
  <c r="B14" i="7"/>
  <c r="G14" i="7"/>
  <c r="H14" i="7"/>
  <c r="B15" i="7"/>
  <c r="G15" i="7"/>
  <c r="H15" i="7"/>
  <c r="B16" i="7"/>
  <c r="G16" i="7"/>
  <c r="H16" i="7"/>
  <c r="B17" i="7"/>
  <c r="G17" i="7"/>
  <c r="H17" i="7"/>
  <c r="B18" i="7"/>
  <c r="G18" i="7"/>
  <c r="H18" i="7"/>
  <c r="B19" i="7"/>
  <c r="G19" i="7"/>
  <c r="H19" i="7"/>
  <c r="B20" i="7"/>
  <c r="G20" i="7"/>
  <c r="H20" i="7"/>
  <c r="B21" i="7"/>
  <c r="G21" i="7"/>
  <c r="H21" i="7"/>
  <c r="B22" i="7"/>
  <c r="G22" i="7"/>
  <c r="H22" i="7"/>
  <c r="B23" i="7"/>
  <c r="G23" i="7"/>
  <c r="H23" i="7"/>
  <c r="B24" i="7"/>
  <c r="G24" i="7"/>
  <c r="H24" i="7"/>
  <c r="B25" i="7"/>
  <c r="G25" i="7"/>
  <c r="H25" i="7"/>
  <c r="B26" i="7"/>
  <c r="G26" i="7"/>
  <c r="H26" i="7"/>
  <c r="B27" i="7"/>
  <c r="G27" i="7"/>
  <c r="H27" i="7"/>
  <c r="B28" i="7"/>
  <c r="G28" i="7"/>
  <c r="H28" i="7"/>
  <c r="B29" i="7"/>
  <c r="G29" i="7"/>
  <c r="H29" i="7"/>
  <c r="B30" i="7"/>
  <c r="G30" i="7"/>
  <c r="H30" i="7"/>
  <c r="B31" i="7"/>
  <c r="G31" i="7"/>
  <c r="H31" i="7"/>
  <c r="B32" i="7"/>
  <c r="G32" i="7"/>
  <c r="H32" i="7"/>
  <c r="B33" i="7"/>
  <c r="G33" i="7"/>
  <c r="H33" i="7"/>
  <c r="B34" i="7"/>
  <c r="G34" i="7"/>
  <c r="H34" i="7"/>
  <c r="B35" i="7"/>
  <c r="G35" i="7"/>
  <c r="H35" i="7"/>
  <c r="B36" i="7"/>
  <c r="G36" i="7"/>
  <c r="H36" i="7"/>
  <c r="B37" i="7"/>
  <c r="G37" i="7"/>
  <c r="H37" i="7"/>
  <c r="B38" i="7"/>
  <c r="G38" i="7"/>
  <c r="H38" i="7"/>
  <c r="B39" i="7"/>
  <c r="G39" i="7"/>
  <c r="H39" i="7"/>
  <c r="B40" i="7"/>
  <c r="G40" i="7"/>
  <c r="H40" i="7"/>
  <c r="B41" i="7"/>
  <c r="G41" i="7"/>
  <c r="H41" i="7"/>
  <c r="B42" i="7"/>
  <c r="G42" i="7"/>
  <c r="H42" i="7"/>
  <c r="B43" i="7"/>
  <c r="G43" i="7"/>
  <c r="H43" i="7"/>
  <c r="B44" i="7"/>
  <c r="G44" i="7"/>
  <c r="H44" i="7"/>
  <c r="B45" i="7"/>
  <c r="G45" i="7"/>
  <c r="H45" i="7"/>
  <c r="B46" i="7"/>
  <c r="G46" i="7"/>
  <c r="H46" i="7"/>
  <c r="B47" i="7"/>
  <c r="G47" i="7"/>
  <c r="H47" i="7"/>
  <c r="B48" i="7"/>
  <c r="G48" i="7"/>
  <c r="H48" i="7"/>
  <c r="B49" i="7"/>
  <c r="G49" i="7"/>
  <c r="H49" i="7"/>
  <c r="B50" i="7"/>
  <c r="G50" i="7"/>
  <c r="H50" i="7"/>
  <c r="B51" i="7"/>
  <c r="G51" i="7"/>
  <c r="H51" i="7"/>
  <c r="B52" i="7"/>
  <c r="G52" i="7"/>
  <c r="H52" i="7"/>
  <c r="B53" i="7"/>
  <c r="G53" i="7"/>
  <c r="H53" i="7"/>
  <c r="H3" i="7"/>
  <c r="G3" i="7"/>
  <c r="B3" i="7"/>
  <c r="B15" i="6"/>
  <c r="F4" i="6"/>
  <c r="F3" i="6"/>
  <c r="F2" i="6"/>
  <c r="I30" i="5"/>
  <c r="I49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I3" i="3"/>
  <c r="F3" i="3"/>
  <c r="D3" i="3"/>
  <c r="F18" i="4"/>
  <c r="F7" i="4"/>
  <c r="H53" i="5"/>
  <c r="G53" i="5"/>
  <c r="B53" i="5"/>
  <c r="H52" i="5"/>
  <c r="E52" i="5" s="1"/>
  <c r="G52" i="5"/>
  <c r="B52" i="5"/>
  <c r="H51" i="5"/>
  <c r="G51" i="5"/>
  <c r="B51" i="5"/>
  <c r="H50" i="5"/>
  <c r="G50" i="5"/>
  <c r="B50" i="5"/>
  <c r="E50" i="5" s="1"/>
  <c r="H49" i="5"/>
  <c r="G49" i="5"/>
  <c r="B49" i="5"/>
  <c r="H48" i="5"/>
  <c r="G48" i="5"/>
  <c r="B48" i="5"/>
  <c r="H47" i="5"/>
  <c r="G47" i="5"/>
  <c r="B47" i="5"/>
  <c r="H46" i="5"/>
  <c r="G46" i="5"/>
  <c r="B46" i="5"/>
  <c r="C46" i="5" s="1"/>
  <c r="H45" i="5"/>
  <c r="G45" i="5"/>
  <c r="B45" i="5"/>
  <c r="H44" i="5"/>
  <c r="E44" i="5" s="1"/>
  <c r="G44" i="5"/>
  <c r="B44" i="5"/>
  <c r="H43" i="5"/>
  <c r="G43" i="5"/>
  <c r="B43" i="5"/>
  <c r="H42" i="5"/>
  <c r="G42" i="5"/>
  <c r="B42" i="5"/>
  <c r="C42" i="5" s="1"/>
  <c r="H41" i="5"/>
  <c r="G41" i="5"/>
  <c r="B41" i="5"/>
  <c r="H40" i="5"/>
  <c r="E40" i="5" s="1"/>
  <c r="G40" i="5"/>
  <c r="B40" i="5"/>
  <c r="H39" i="5"/>
  <c r="G39" i="5"/>
  <c r="B39" i="5"/>
  <c r="H38" i="5"/>
  <c r="G38" i="5"/>
  <c r="B38" i="5"/>
  <c r="C38" i="5" s="1"/>
  <c r="H37" i="5"/>
  <c r="G37" i="5"/>
  <c r="B37" i="5"/>
  <c r="H36" i="5"/>
  <c r="E36" i="5" s="1"/>
  <c r="G36" i="5"/>
  <c r="B36" i="5"/>
  <c r="H35" i="5"/>
  <c r="G35" i="5"/>
  <c r="B35" i="5"/>
  <c r="H34" i="5"/>
  <c r="G34" i="5"/>
  <c r="B34" i="5"/>
  <c r="C34" i="5" s="1"/>
  <c r="H33" i="5"/>
  <c r="G33" i="5"/>
  <c r="B33" i="5"/>
  <c r="H32" i="5"/>
  <c r="E32" i="5" s="1"/>
  <c r="G32" i="5"/>
  <c r="B32" i="5"/>
  <c r="H31" i="5"/>
  <c r="G31" i="5"/>
  <c r="B31" i="5"/>
  <c r="H30" i="5"/>
  <c r="G30" i="5"/>
  <c r="B30" i="5"/>
  <c r="E30" i="5" s="1"/>
  <c r="H29" i="5"/>
  <c r="G29" i="5"/>
  <c r="B29" i="5"/>
  <c r="H28" i="5"/>
  <c r="E28" i="5" s="1"/>
  <c r="G28" i="5"/>
  <c r="B28" i="5"/>
  <c r="H27" i="5"/>
  <c r="G27" i="5"/>
  <c r="B27" i="5"/>
  <c r="H26" i="5"/>
  <c r="G26" i="5"/>
  <c r="B26" i="5"/>
  <c r="C26" i="5" s="1"/>
  <c r="H25" i="5"/>
  <c r="G25" i="5"/>
  <c r="B25" i="5"/>
  <c r="H24" i="5"/>
  <c r="E24" i="5" s="1"/>
  <c r="G24" i="5"/>
  <c r="B24" i="5"/>
  <c r="H23" i="5"/>
  <c r="G23" i="5"/>
  <c r="B23" i="5"/>
  <c r="H22" i="5"/>
  <c r="G22" i="5"/>
  <c r="B22" i="5"/>
  <c r="C22" i="5" s="1"/>
  <c r="H21" i="5"/>
  <c r="G21" i="5"/>
  <c r="B21" i="5"/>
  <c r="H20" i="5"/>
  <c r="G20" i="5"/>
  <c r="B20" i="5"/>
  <c r="H19" i="5"/>
  <c r="G19" i="5"/>
  <c r="B19" i="5"/>
  <c r="H18" i="5"/>
  <c r="G18" i="5"/>
  <c r="B18" i="5"/>
  <c r="C18" i="5" s="1"/>
  <c r="H17" i="5"/>
  <c r="G17" i="5"/>
  <c r="B17" i="5"/>
  <c r="H16" i="5"/>
  <c r="E16" i="5" s="1"/>
  <c r="G16" i="5"/>
  <c r="B16" i="5"/>
  <c r="H15" i="5"/>
  <c r="G15" i="5"/>
  <c r="B15" i="5"/>
  <c r="H14" i="5"/>
  <c r="G14" i="5"/>
  <c r="B14" i="5"/>
  <c r="C14" i="5" s="1"/>
  <c r="H13" i="5"/>
  <c r="G13" i="5"/>
  <c r="B13" i="5"/>
  <c r="H12" i="5"/>
  <c r="E12" i="5" s="1"/>
  <c r="G12" i="5"/>
  <c r="B12" i="5"/>
  <c r="H11" i="5"/>
  <c r="G11" i="5"/>
  <c r="B11" i="5"/>
  <c r="H10" i="5"/>
  <c r="G10" i="5"/>
  <c r="B10" i="5"/>
  <c r="C10" i="5" s="1"/>
  <c r="H9" i="5"/>
  <c r="G9" i="5"/>
  <c r="B9" i="5"/>
  <c r="E9" i="5" s="1"/>
  <c r="H8" i="5"/>
  <c r="E8" i="5" s="1"/>
  <c r="G8" i="5"/>
  <c r="B8" i="5"/>
  <c r="H7" i="5"/>
  <c r="G7" i="5"/>
  <c r="B7" i="5"/>
  <c r="H6" i="5"/>
  <c r="G6" i="5"/>
  <c r="B6" i="5"/>
  <c r="C6" i="5" s="1"/>
  <c r="H5" i="5"/>
  <c r="G5" i="5"/>
  <c r="B5" i="5"/>
  <c r="H4" i="5"/>
  <c r="E4" i="5" s="1"/>
  <c r="G4" i="5"/>
  <c r="B4" i="5"/>
  <c r="H3" i="5"/>
  <c r="G3" i="5"/>
  <c r="B3" i="5"/>
  <c r="E53" i="5"/>
  <c r="E51" i="5"/>
  <c r="E49" i="5"/>
  <c r="E48" i="5"/>
  <c r="E47" i="5"/>
  <c r="E45" i="5"/>
  <c r="E43" i="5"/>
  <c r="E42" i="5"/>
  <c r="E41" i="5"/>
  <c r="E39" i="5"/>
  <c r="E37" i="5"/>
  <c r="E35" i="5"/>
  <c r="E33" i="5"/>
  <c r="C32" i="5"/>
  <c r="E31" i="5"/>
  <c r="C30" i="5"/>
  <c r="E29" i="5"/>
  <c r="C28" i="5"/>
  <c r="E27" i="5"/>
  <c r="E25" i="5"/>
  <c r="C24" i="5"/>
  <c r="E23" i="5"/>
  <c r="E21" i="5"/>
  <c r="C20" i="5"/>
  <c r="E20" i="5"/>
  <c r="E19" i="5"/>
  <c r="E17" i="5"/>
  <c r="C16" i="5"/>
  <c r="E15" i="5"/>
  <c r="E13" i="5"/>
  <c r="C12" i="5"/>
  <c r="E11" i="5"/>
  <c r="E10" i="5"/>
  <c r="C8" i="5"/>
  <c r="E7" i="5"/>
  <c r="E5" i="5"/>
  <c r="C4" i="5"/>
  <c r="E3" i="5"/>
  <c r="F6" i="4"/>
  <c r="F5" i="4"/>
  <c r="F3" i="4"/>
  <c r="F20" i="4" s="1"/>
  <c r="F19" i="4"/>
  <c r="F21" i="4" s="1"/>
  <c r="F24" i="4" s="1"/>
  <c r="I7" i="5" s="1"/>
  <c r="F8" i="4"/>
  <c r="F9" i="4" s="1"/>
  <c r="B47" i="3"/>
  <c r="C47" i="3" s="1"/>
  <c r="G47" i="3"/>
  <c r="H47" i="3"/>
  <c r="B48" i="3"/>
  <c r="C48" i="3" s="1"/>
  <c r="E48" i="3"/>
  <c r="G48" i="3"/>
  <c r="H48" i="3"/>
  <c r="B49" i="3"/>
  <c r="C49" i="3"/>
  <c r="E49" i="3"/>
  <c r="G49" i="3"/>
  <c r="H49" i="3"/>
  <c r="B50" i="3"/>
  <c r="E50" i="3" s="1"/>
  <c r="C50" i="3"/>
  <c r="G50" i="3"/>
  <c r="H50" i="3"/>
  <c r="B51" i="3"/>
  <c r="C51" i="3" s="1"/>
  <c r="G51" i="3"/>
  <c r="H51" i="3"/>
  <c r="B52" i="3"/>
  <c r="E52" i="3"/>
  <c r="G52" i="3"/>
  <c r="H52" i="3"/>
  <c r="B53" i="3"/>
  <c r="C53" i="3"/>
  <c r="J53" i="3"/>
  <c r="K53" i="3" s="1"/>
  <c r="E53" i="3"/>
  <c r="G53" i="3"/>
  <c r="H53" i="3"/>
  <c r="B24" i="3"/>
  <c r="C24" i="3" s="1"/>
  <c r="G24" i="3"/>
  <c r="H24" i="3"/>
  <c r="B25" i="3"/>
  <c r="C25" i="3" s="1"/>
  <c r="G25" i="3"/>
  <c r="H25" i="3"/>
  <c r="B26" i="3"/>
  <c r="C26" i="3"/>
  <c r="G26" i="3"/>
  <c r="H26" i="3"/>
  <c r="E26" i="3" s="1"/>
  <c r="B27" i="3"/>
  <c r="E27" i="3" s="1"/>
  <c r="C27" i="3"/>
  <c r="G27" i="3"/>
  <c r="H27" i="3"/>
  <c r="B28" i="3"/>
  <c r="C28" i="3" s="1"/>
  <c r="G28" i="3"/>
  <c r="H28" i="3"/>
  <c r="B29" i="3"/>
  <c r="C29" i="3" s="1"/>
  <c r="G29" i="3"/>
  <c r="H29" i="3"/>
  <c r="B30" i="3"/>
  <c r="C30" i="3"/>
  <c r="J30" i="3" s="1"/>
  <c r="K30" i="3" s="1"/>
  <c r="G30" i="3"/>
  <c r="H30" i="3"/>
  <c r="E30" i="3" s="1"/>
  <c r="B31" i="3"/>
  <c r="E31" i="3" s="1"/>
  <c r="C31" i="3"/>
  <c r="G31" i="3"/>
  <c r="H31" i="3"/>
  <c r="B32" i="3"/>
  <c r="C32" i="3" s="1"/>
  <c r="G32" i="3"/>
  <c r="H32" i="3"/>
  <c r="B33" i="3"/>
  <c r="C33" i="3" s="1"/>
  <c r="G33" i="3"/>
  <c r="H33" i="3"/>
  <c r="B34" i="3"/>
  <c r="C34" i="3"/>
  <c r="J34" i="3" s="1"/>
  <c r="K34" i="3" s="1"/>
  <c r="G34" i="3"/>
  <c r="H34" i="3"/>
  <c r="E34" i="3" s="1"/>
  <c r="B35" i="3"/>
  <c r="E35" i="3" s="1"/>
  <c r="C35" i="3"/>
  <c r="G35" i="3"/>
  <c r="H35" i="3"/>
  <c r="B36" i="3"/>
  <c r="C36" i="3" s="1"/>
  <c r="G36" i="3"/>
  <c r="H36" i="3"/>
  <c r="B37" i="3"/>
  <c r="C37" i="3" s="1"/>
  <c r="G37" i="3"/>
  <c r="H37" i="3"/>
  <c r="B38" i="3"/>
  <c r="C38" i="3"/>
  <c r="G38" i="3"/>
  <c r="H38" i="3"/>
  <c r="E38" i="3" s="1"/>
  <c r="B39" i="3"/>
  <c r="E39" i="3" s="1"/>
  <c r="C39" i="3"/>
  <c r="J39" i="3"/>
  <c r="K39" i="3" s="1"/>
  <c r="G39" i="3"/>
  <c r="H39" i="3"/>
  <c r="B40" i="3"/>
  <c r="C40" i="3" s="1"/>
  <c r="G40" i="3"/>
  <c r="H40" i="3"/>
  <c r="B41" i="3"/>
  <c r="C41" i="3" s="1"/>
  <c r="G41" i="3"/>
  <c r="H41" i="3"/>
  <c r="B42" i="3"/>
  <c r="C42" i="3"/>
  <c r="G42" i="3"/>
  <c r="H42" i="3"/>
  <c r="E42" i="3" s="1"/>
  <c r="B43" i="3"/>
  <c r="E43" i="3" s="1"/>
  <c r="C43" i="3"/>
  <c r="G43" i="3"/>
  <c r="H43" i="3"/>
  <c r="B44" i="3"/>
  <c r="C44" i="3" s="1"/>
  <c r="G44" i="3"/>
  <c r="H44" i="3"/>
  <c r="B45" i="3"/>
  <c r="C45" i="3" s="1"/>
  <c r="G45" i="3"/>
  <c r="H45" i="3"/>
  <c r="B46" i="3"/>
  <c r="C46" i="3"/>
  <c r="G46" i="3"/>
  <c r="H46" i="3"/>
  <c r="E46" i="3" s="1"/>
  <c r="E11" i="3"/>
  <c r="E19" i="3"/>
  <c r="E3" i="3"/>
  <c r="C7" i="3"/>
  <c r="C15" i="3"/>
  <c r="C23" i="3"/>
  <c r="C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3" i="3"/>
  <c r="G2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B4" i="3"/>
  <c r="C4" i="3" s="1"/>
  <c r="B5" i="3"/>
  <c r="B6" i="3"/>
  <c r="B7" i="3"/>
  <c r="B8" i="3"/>
  <c r="C8" i="3" s="1"/>
  <c r="B9" i="3"/>
  <c r="C9" i="3" s="1"/>
  <c r="B10" i="3"/>
  <c r="B11" i="3"/>
  <c r="B12" i="3"/>
  <c r="B13" i="3"/>
  <c r="B14" i="3"/>
  <c r="B15" i="3"/>
  <c r="B16" i="3"/>
  <c r="C16" i="3" s="1"/>
  <c r="B17" i="3"/>
  <c r="C17" i="3" s="1"/>
  <c r="B18" i="3"/>
  <c r="B19" i="3"/>
  <c r="B20" i="3"/>
  <c r="B21" i="3"/>
  <c r="B22" i="3"/>
  <c r="B23" i="3"/>
  <c r="B3" i="3"/>
  <c r="F21" i="2"/>
  <c r="F19" i="2"/>
  <c r="F24" i="2"/>
  <c r="F18" i="2"/>
  <c r="F6" i="2"/>
  <c r="F16" i="1"/>
  <c r="F15" i="1"/>
  <c r="F14" i="1"/>
  <c r="F13" i="1"/>
  <c r="F16" i="2"/>
  <c r="F15" i="2"/>
  <c r="F14" i="2"/>
  <c r="F13" i="2"/>
  <c r="B9" i="1"/>
  <c r="B9" i="2"/>
  <c r="F19" i="1"/>
  <c r="F21" i="1" s="1"/>
  <c r="F8" i="2"/>
  <c r="F10" i="2" s="1"/>
  <c r="F7" i="2"/>
  <c r="F5" i="2"/>
  <c r="F3" i="2"/>
  <c r="F20" i="2" s="1"/>
  <c r="F23" i="2" s="1"/>
  <c r="F7" i="1"/>
  <c r="F3" i="1"/>
  <c r="F20" i="1" s="1"/>
  <c r="F23" i="1" s="1"/>
  <c r="F8" i="1"/>
  <c r="F10" i="1" s="1"/>
  <c r="F6" i="1"/>
  <c r="F5" i="1"/>
  <c r="F7" i="12" l="1"/>
  <c r="B18" i="12"/>
  <c r="B17" i="12"/>
  <c r="B26" i="12" s="1"/>
  <c r="B22" i="12"/>
  <c r="B27" i="12"/>
  <c r="F8" i="12"/>
  <c r="B23" i="12" s="1"/>
  <c r="F5" i="12"/>
  <c r="E50" i="11"/>
  <c r="F50" i="11" s="1"/>
  <c r="E26" i="11"/>
  <c r="F26" i="11" s="1"/>
  <c r="E49" i="11"/>
  <c r="F49" i="11" s="1"/>
  <c r="E43" i="11"/>
  <c r="F43" i="11" s="1"/>
  <c r="E31" i="11"/>
  <c r="F31" i="11" s="1"/>
  <c r="E7" i="11"/>
  <c r="F7" i="11" s="1"/>
  <c r="C25" i="11"/>
  <c r="C43" i="11"/>
  <c r="C42" i="11"/>
  <c r="D42" i="11" s="1"/>
  <c r="J42" i="11" s="1"/>
  <c r="K42" i="11" s="1"/>
  <c r="C18" i="11"/>
  <c r="C8" i="11"/>
  <c r="C30" i="11"/>
  <c r="C36" i="11"/>
  <c r="D7" i="11"/>
  <c r="C6" i="11"/>
  <c r="C24" i="11"/>
  <c r="D24" i="11" s="1"/>
  <c r="J24" i="11" s="1"/>
  <c r="K24" i="11" s="1"/>
  <c r="C38" i="11"/>
  <c r="C14" i="11"/>
  <c r="E14" i="11"/>
  <c r="F14" i="11" s="1"/>
  <c r="E36" i="11"/>
  <c r="F36" i="11" s="1"/>
  <c r="C49" i="11"/>
  <c r="E8" i="11"/>
  <c r="F8" i="11" s="1"/>
  <c r="C31" i="11"/>
  <c r="E12" i="11"/>
  <c r="F12" i="11" s="1"/>
  <c r="E38" i="11"/>
  <c r="F38" i="11" s="1"/>
  <c r="C5" i="11"/>
  <c r="C11" i="11"/>
  <c r="C17" i="11"/>
  <c r="C23" i="11"/>
  <c r="C29" i="11"/>
  <c r="D29" i="11" s="1"/>
  <c r="C35" i="11"/>
  <c r="D35" i="11" s="1"/>
  <c r="C41" i="11"/>
  <c r="C47" i="11"/>
  <c r="C53" i="11"/>
  <c r="C4" i="11"/>
  <c r="E5" i="11"/>
  <c r="F5" i="11" s="1"/>
  <c r="C10" i="11"/>
  <c r="E11" i="11"/>
  <c r="F11" i="11" s="1"/>
  <c r="C16" i="11"/>
  <c r="E17" i="11"/>
  <c r="F17" i="11" s="1"/>
  <c r="C22" i="11"/>
  <c r="E23" i="11"/>
  <c r="F23" i="11" s="1"/>
  <c r="C28" i="11"/>
  <c r="E29" i="11"/>
  <c r="F29" i="11" s="1"/>
  <c r="C34" i="11"/>
  <c r="E35" i="11"/>
  <c r="F35" i="11" s="1"/>
  <c r="C40" i="11"/>
  <c r="E41" i="11"/>
  <c r="F41" i="11" s="1"/>
  <c r="C46" i="11"/>
  <c r="E47" i="11"/>
  <c r="F47" i="11" s="1"/>
  <c r="C52" i="11"/>
  <c r="E53" i="11"/>
  <c r="F53" i="11" s="1"/>
  <c r="C3" i="11"/>
  <c r="C9" i="11"/>
  <c r="C15" i="11"/>
  <c r="C21" i="11"/>
  <c r="C27" i="11"/>
  <c r="C33" i="11"/>
  <c r="C39" i="11"/>
  <c r="C45" i="11"/>
  <c r="C51" i="11"/>
  <c r="C20" i="11"/>
  <c r="C26" i="11"/>
  <c r="C32" i="11"/>
  <c r="C44" i="11"/>
  <c r="C50" i="11"/>
  <c r="B27" i="10"/>
  <c r="F5" i="10"/>
  <c r="B23" i="10"/>
  <c r="B22" i="10"/>
  <c r="D8" i="11" s="1"/>
  <c r="J8" i="11" s="1"/>
  <c r="K8" i="11" s="1"/>
  <c r="B18" i="10"/>
  <c r="B17" i="10"/>
  <c r="B26" i="10" s="1"/>
  <c r="E50" i="7"/>
  <c r="E38" i="7"/>
  <c r="F8" i="6"/>
  <c r="B16" i="6"/>
  <c r="E26" i="7"/>
  <c r="E49" i="7"/>
  <c r="E5" i="7"/>
  <c r="C23" i="7"/>
  <c r="C19" i="7"/>
  <c r="C25" i="7"/>
  <c r="B27" i="6"/>
  <c r="E36" i="7"/>
  <c r="E24" i="7"/>
  <c r="C7" i="7"/>
  <c r="I50" i="5"/>
  <c r="I33" i="5"/>
  <c r="I16" i="5"/>
  <c r="I15" i="5"/>
  <c r="I47" i="5"/>
  <c r="I29" i="5"/>
  <c r="I14" i="5"/>
  <c r="I46" i="5"/>
  <c r="I28" i="5"/>
  <c r="I11" i="5"/>
  <c r="I45" i="5"/>
  <c r="I27" i="5"/>
  <c r="I10" i="5"/>
  <c r="I42" i="5"/>
  <c r="I26" i="5"/>
  <c r="I9" i="5"/>
  <c r="I41" i="5"/>
  <c r="I25" i="5"/>
  <c r="I6" i="5"/>
  <c r="I40" i="5"/>
  <c r="I23" i="5"/>
  <c r="I5" i="5"/>
  <c r="I39" i="5"/>
  <c r="I22" i="5"/>
  <c r="I4" i="5"/>
  <c r="I53" i="5"/>
  <c r="I38" i="5"/>
  <c r="I21" i="5"/>
  <c r="I52" i="5"/>
  <c r="I35" i="5"/>
  <c r="I18" i="5"/>
  <c r="I3" i="5"/>
  <c r="I51" i="5"/>
  <c r="I34" i="5"/>
  <c r="I17" i="5"/>
  <c r="I37" i="5"/>
  <c r="I13" i="5"/>
  <c r="I48" i="5"/>
  <c r="I36" i="5"/>
  <c r="I24" i="5"/>
  <c r="I12" i="5"/>
  <c r="I44" i="5"/>
  <c r="I32" i="5"/>
  <c r="I20" i="5"/>
  <c r="I8" i="5"/>
  <c r="I43" i="5"/>
  <c r="I31" i="5"/>
  <c r="I19" i="5"/>
  <c r="F13" i="4"/>
  <c r="F14" i="4"/>
  <c r="F10" i="4"/>
  <c r="N23" i="8"/>
  <c r="N18" i="8"/>
  <c r="N16" i="8"/>
  <c r="N15" i="8"/>
  <c r="B25" i="8"/>
  <c r="N4" i="8"/>
  <c r="F5" i="8"/>
  <c r="B14" i="8"/>
  <c r="N9" i="8"/>
  <c r="C44" i="7"/>
  <c r="E19" i="7"/>
  <c r="C50" i="7"/>
  <c r="C46" i="7"/>
  <c r="C42" i="7"/>
  <c r="C22" i="7"/>
  <c r="E18" i="7"/>
  <c r="E10" i="7"/>
  <c r="E53" i="7"/>
  <c r="C35" i="7"/>
  <c r="E31" i="7"/>
  <c r="E23" i="7"/>
  <c r="E15" i="7"/>
  <c r="C11" i="7"/>
  <c r="C38" i="7"/>
  <c r="C26" i="7"/>
  <c r="C18" i="7"/>
  <c r="E7" i="7"/>
  <c r="C43" i="7"/>
  <c r="E41" i="7"/>
  <c r="E33" i="7"/>
  <c r="E29" i="7"/>
  <c r="E21" i="7"/>
  <c r="C13" i="7"/>
  <c r="C47" i="7"/>
  <c r="C12" i="7"/>
  <c r="C8" i="7"/>
  <c r="E46" i="7"/>
  <c r="C39" i="7"/>
  <c r="C14" i="7"/>
  <c r="C53" i="7"/>
  <c r="C32" i="7"/>
  <c r="E14" i="7"/>
  <c r="C10" i="7"/>
  <c r="E35" i="7"/>
  <c r="C52" i="7"/>
  <c r="C20" i="7"/>
  <c r="E17" i="7"/>
  <c r="C6" i="7"/>
  <c r="E52" i="7"/>
  <c r="E51" i="7"/>
  <c r="C48" i="7"/>
  <c r="C45" i="7"/>
  <c r="C31" i="7"/>
  <c r="C27" i="7"/>
  <c r="C16" i="7"/>
  <c r="E9" i="7"/>
  <c r="C41" i="7"/>
  <c r="E16" i="7"/>
  <c r="C51" i="7"/>
  <c r="C34" i="7"/>
  <c r="C5" i="7"/>
  <c r="E37" i="7"/>
  <c r="C30" i="7"/>
  <c r="C15" i="7"/>
  <c r="E8" i="7"/>
  <c r="E47" i="7"/>
  <c r="E43" i="7"/>
  <c r="E22" i="7"/>
  <c r="E30" i="7"/>
  <c r="E27" i="7"/>
  <c r="E44" i="7"/>
  <c r="C33" i="7"/>
  <c r="C24" i="7"/>
  <c r="E13" i="7"/>
  <c r="E32" i="7"/>
  <c r="C21" i="7"/>
  <c r="C49" i="7"/>
  <c r="C40" i="7"/>
  <c r="E12" i="7"/>
  <c r="E40" i="7"/>
  <c r="C29" i="7"/>
  <c r="E6" i="7"/>
  <c r="C3" i="7"/>
  <c r="E34" i="7"/>
  <c r="E20" i="7"/>
  <c r="C9" i="7"/>
  <c r="C4" i="7"/>
  <c r="E3" i="7"/>
  <c r="E48" i="7"/>
  <c r="C37" i="7"/>
  <c r="C28" i="7"/>
  <c r="E11" i="7"/>
  <c r="E45" i="7"/>
  <c r="E42" i="7"/>
  <c r="E39" i="7"/>
  <c r="E28" i="7"/>
  <c r="C17" i="7"/>
  <c r="C36" i="7"/>
  <c r="E25" i="7"/>
  <c r="E4" i="7"/>
  <c r="F6" i="6"/>
  <c r="F5" i="6"/>
  <c r="J43" i="3"/>
  <c r="K43" i="3" s="1"/>
  <c r="J27" i="3"/>
  <c r="K27" i="3" s="1"/>
  <c r="J3" i="3"/>
  <c r="K3" i="3" s="1"/>
  <c r="E26" i="5"/>
  <c r="E6" i="5"/>
  <c r="E22" i="5"/>
  <c r="E38" i="5"/>
  <c r="E18" i="5"/>
  <c r="E34" i="5"/>
  <c r="E46" i="5"/>
  <c r="E14" i="5"/>
  <c r="C50" i="5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36" i="5"/>
  <c r="C40" i="5"/>
  <c r="C44" i="5"/>
  <c r="C48" i="5"/>
  <c r="C52" i="5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F23" i="4"/>
  <c r="J48" i="3"/>
  <c r="K48" i="3" s="1"/>
  <c r="J49" i="3"/>
  <c r="K49" i="3" s="1"/>
  <c r="J50" i="3"/>
  <c r="K50" i="3" s="1"/>
  <c r="J47" i="3"/>
  <c r="C52" i="3"/>
  <c r="J52" i="3" s="1"/>
  <c r="K52" i="3" s="1"/>
  <c r="E51" i="3"/>
  <c r="J51" i="3" s="1"/>
  <c r="K51" i="3" s="1"/>
  <c r="E47" i="3"/>
  <c r="K47" i="3"/>
  <c r="J37" i="3"/>
  <c r="K37" i="3" s="1"/>
  <c r="J35" i="3"/>
  <c r="K35" i="3" s="1"/>
  <c r="J33" i="3"/>
  <c r="K33" i="3" s="1"/>
  <c r="J31" i="3"/>
  <c r="K31" i="3" s="1"/>
  <c r="J46" i="3"/>
  <c r="K46" i="3" s="1"/>
  <c r="J42" i="3"/>
  <c r="K42" i="3" s="1"/>
  <c r="J45" i="3"/>
  <c r="K45" i="3" s="1"/>
  <c r="J29" i="3"/>
  <c r="K29" i="3" s="1"/>
  <c r="J38" i="3"/>
  <c r="K38" i="3" s="1"/>
  <c r="J28" i="3"/>
  <c r="J41" i="3"/>
  <c r="K41" i="3" s="1"/>
  <c r="J26" i="3"/>
  <c r="K26" i="3" s="1"/>
  <c r="E45" i="3"/>
  <c r="E41" i="3"/>
  <c r="E37" i="3"/>
  <c r="E33" i="3"/>
  <c r="E29" i="3"/>
  <c r="E25" i="3"/>
  <c r="J25" i="3" s="1"/>
  <c r="K25" i="3" s="1"/>
  <c r="E44" i="3"/>
  <c r="J44" i="3" s="1"/>
  <c r="K44" i="3" s="1"/>
  <c r="E40" i="3"/>
  <c r="J40" i="3" s="1"/>
  <c r="K40" i="3" s="1"/>
  <c r="E36" i="3"/>
  <c r="J36" i="3" s="1"/>
  <c r="K36" i="3" s="1"/>
  <c r="E32" i="3"/>
  <c r="J32" i="3" s="1"/>
  <c r="K32" i="3" s="1"/>
  <c r="E28" i="3"/>
  <c r="E24" i="3"/>
  <c r="J24" i="3" s="1"/>
  <c r="K24" i="3" s="1"/>
  <c r="K28" i="3"/>
  <c r="J8" i="3"/>
  <c r="K8" i="3" s="1"/>
  <c r="C22" i="3"/>
  <c r="C14" i="3"/>
  <c r="J14" i="3" s="1"/>
  <c r="K14" i="3" s="1"/>
  <c r="C6" i="3"/>
  <c r="J6" i="3" s="1"/>
  <c r="K6" i="3" s="1"/>
  <c r="E18" i="3"/>
  <c r="E10" i="3"/>
  <c r="C21" i="3"/>
  <c r="C13" i="3"/>
  <c r="C5" i="3"/>
  <c r="J5" i="3" s="1"/>
  <c r="K5" i="3" s="1"/>
  <c r="E17" i="3"/>
  <c r="E9" i="3"/>
  <c r="J11" i="3"/>
  <c r="K11" i="3" s="1"/>
  <c r="C20" i="3"/>
  <c r="C12" i="3"/>
  <c r="J12" i="3" s="1"/>
  <c r="K12" i="3" s="1"/>
  <c r="E16" i="3"/>
  <c r="J16" i="3" s="1"/>
  <c r="K16" i="3" s="1"/>
  <c r="E8" i="3"/>
  <c r="J10" i="3"/>
  <c r="K10" i="3" s="1"/>
  <c r="C19" i="3"/>
  <c r="J19" i="3" s="1"/>
  <c r="K19" i="3" s="1"/>
  <c r="C11" i="3"/>
  <c r="E23" i="3"/>
  <c r="E15" i="3"/>
  <c r="E7" i="3"/>
  <c r="C18" i="3"/>
  <c r="J18" i="3" s="1"/>
  <c r="K18" i="3" s="1"/>
  <c r="C10" i="3"/>
  <c r="E22" i="3"/>
  <c r="E14" i="3"/>
  <c r="E6" i="3"/>
  <c r="E21" i="3"/>
  <c r="E13" i="3"/>
  <c r="E5" i="3"/>
  <c r="J23" i="3"/>
  <c r="K23" i="3" s="1"/>
  <c r="E20" i="3"/>
  <c r="E12" i="3"/>
  <c r="E4" i="3"/>
  <c r="J4" i="3"/>
  <c r="K4" i="3"/>
  <c r="J22" i="3"/>
  <c r="K22" i="3" s="1"/>
  <c r="J21" i="3"/>
  <c r="K21" i="3" s="1"/>
  <c r="F9" i="2"/>
  <c r="F24" i="1"/>
  <c r="F9" i="1"/>
  <c r="B25" i="12" l="1"/>
  <c r="B24" i="12"/>
  <c r="D37" i="11"/>
  <c r="J37" i="11" s="1"/>
  <c r="K37" i="11" s="1"/>
  <c r="D41" i="11"/>
  <c r="D23" i="11"/>
  <c r="D48" i="11"/>
  <c r="J48" i="11" s="1"/>
  <c r="K48" i="11" s="1"/>
  <c r="D17" i="11"/>
  <c r="J17" i="11" s="1"/>
  <c r="K17" i="11" s="1"/>
  <c r="D43" i="11"/>
  <c r="J43" i="11" s="1"/>
  <c r="K43" i="11" s="1"/>
  <c r="D11" i="11"/>
  <c r="J11" i="11" s="1"/>
  <c r="K11" i="11" s="1"/>
  <c r="D14" i="11"/>
  <c r="J14" i="11" s="1"/>
  <c r="K14" i="11" s="1"/>
  <c r="D36" i="11"/>
  <c r="J36" i="11" s="1"/>
  <c r="K36" i="11" s="1"/>
  <c r="D5" i="11"/>
  <c r="D38" i="11"/>
  <c r="J38" i="11"/>
  <c r="K38" i="11" s="1"/>
  <c r="D6" i="11"/>
  <c r="J6" i="11" s="1"/>
  <c r="K6" i="11" s="1"/>
  <c r="D18" i="11"/>
  <c r="J18" i="11" s="1"/>
  <c r="K18" i="11" s="1"/>
  <c r="D30" i="11"/>
  <c r="J30" i="11" s="1"/>
  <c r="K30" i="11" s="1"/>
  <c r="D47" i="11"/>
  <c r="J47" i="11" s="1"/>
  <c r="K47" i="11" s="1"/>
  <c r="D12" i="11"/>
  <c r="J12" i="11" s="1"/>
  <c r="K12" i="11" s="1"/>
  <c r="J7" i="11"/>
  <c r="K7" i="11" s="1"/>
  <c r="D25" i="11"/>
  <c r="J25" i="11" s="1"/>
  <c r="K25" i="11" s="1"/>
  <c r="D13" i="11"/>
  <c r="J13" i="11" s="1"/>
  <c r="K13" i="11" s="1"/>
  <c r="D53" i="11"/>
  <c r="J53" i="11" s="1"/>
  <c r="K53" i="11" s="1"/>
  <c r="D19" i="11"/>
  <c r="J19" i="11" s="1"/>
  <c r="K19" i="11" s="1"/>
  <c r="D34" i="11"/>
  <c r="J34" i="11" s="1"/>
  <c r="K34" i="11" s="1"/>
  <c r="D32" i="11"/>
  <c r="J32" i="11" s="1"/>
  <c r="K32" i="11" s="1"/>
  <c r="D9" i="11"/>
  <c r="J9" i="11" s="1"/>
  <c r="K9" i="11" s="1"/>
  <c r="D26" i="11"/>
  <c r="J26" i="11" s="1"/>
  <c r="K26" i="11" s="1"/>
  <c r="D22" i="11"/>
  <c r="J22" i="11" s="1"/>
  <c r="K22" i="11" s="1"/>
  <c r="D49" i="11"/>
  <c r="J49" i="11" s="1"/>
  <c r="K49" i="11" s="1"/>
  <c r="D20" i="11"/>
  <c r="J20" i="11" s="1"/>
  <c r="K20" i="11" s="1"/>
  <c r="D52" i="11"/>
  <c r="J52" i="11" s="1"/>
  <c r="K52" i="11" s="1"/>
  <c r="D16" i="11"/>
  <c r="J16" i="11" s="1"/>
  <c r="K16" i="11" s="1"/>
  <c r="D45" i="11"/>
  <c r="J45" i="11" s="1"/>
  <c r="K45" i="11" s="1"/>
  <c r="D33" i="11"/>
  <c r="J33" i="11" s="1"/>
  <c r="K33" i="11" s="1"/>
  <c r="D31" i="11"/>
  <c r="J31" i="11" s="1"/>
  <c r="K31" i="11" s="1"/>
  <c r="D51" i="11"/>
  <c r="J51" i="11" s="1"/>
  <c r="K51" i="11" s="1"/>
  <c r="D39" i="11"/>
  <c r="J39" i="11" s="1"/>
  <c r="K39" i="11" s="1"/>
  <c r="D46" i="11"/>
  <c r="J46" i="11" s="1"/>
  <c r="K46" i="11" s="1"/>
  <c r="D10" i="11"/>
  <c r="J10" i="11" s="1"/>
  <c r="K10" i="11" s="1"/>
  <c r="D40" i="11"/>
  <c r="J40" i="11" s="1"/>
  <c r="K40" i="11" s="1"/>
  <c r="D50" i="11"/>
  <c r="J50" i="11" s="1"/>
  <c r="K50" i="11" s="1"/>
  <c r="D21" i="11"/>
  <c r="J21" i="11" s="1"/>
  <c r="K21" i="11" s="1"/>
  <c r="D4" i="11"/>
  <c r="J4" i="11" s="1"/>
  <c r="K4" i="11" s="1"/>
  <c r="D27" i="11"/>
  <c r="J27" i="11" s="1"/>
  <c r="K27" i="11" s="1"/>
  <c r="D44" i="11"/>
  <c r="J44" i="11" s="1"/>
  <c r="K44" i="11" s="1"/>
  <c r="D15" i="11"/>
  <c r="J15" i="11" s="1"/>
  <c r="K15" i="11" s="1"/>
  <c r="D28" i="11"/>
  <c r="J28" i="11" s="1"/>
  <c r="K28" i="11" s="1"/>
  <c r="D3" i="11"/>
  <c r="J3" i="11" s="1"/>
  <c r="K3" i="11" s="1"/>
  <c r="J5" i="11"/>
  <c r="K5" i="11" s="1"/>
  <c r="J41" i="11"/>
  <c r="K41" i="11" s="1"/>
  <c r="J35" i="11"/>
  <c r="K35" i="11" s="1"/>
  <c r="J23" i="11"/>
  <c r="K23" i="11" s="1"/>
  <c r="J29" i="11"/>
  <c r="K29" i="11" s="1"/>
  <c r="B25" i="10"/>
  <c r="B24" i="10"/>
  <c r="D9" i="5"/>
  <c r="D21" i="5"/>
  <c r="D33" i="5"/>
  <c r="D45" i="5"/>
  <c r="D10" i="5"/>
  <c r="D22" i="5"/>
  <c r="D34" i="5"/>
  <c r="D46" i="5"/>
  <c r="D5" i="5"/>
  <c r="D11" i="5"/>
  <c r="D23" i="5"/>
  <c r="J23" i="5" s="1"/>
  <c r="K23" i="5" s="1"/>
  <c r="D35" i="5"/>
  <c r="D47" i="5"/>
  <c r="D12" i="5"/>
  <c r="D24" i="5"/>
  <c r="D36" i="5"/>
  <c r="D48" i="5"/>
  <c r="J48" i="5" s="1"/>
  <c r="K48" i="5" s="1"/>
  <c r="D53" i="5"/>
  <c r="J53" i="5" s="1"/>
  <c r="K53" i="5" s="1"/>
  <c r="D13" i="5"/>
  <c r="D25" i="5"/>
  <c r="D37" i="5"/>
  <c r="D49" i="5"/>
  <c r="D17" i="5"/>
  <c r="J17" i="5" s="1"/>
  <c r="K17" i="5" s="1"/>
  <c r="D14" i="5"/>
  <c r="D26" i="5"/>
  <c r="D38" i="5"/>
  <c r="D50" i="5"/>
  <c r="D15" i="5"/>
  <c r="D27" i="5"/>
  <c r="D39" i="5"/>
  <c r="D51" i="5"/>
  <c r="D29" i="5"/>
  <c r="D4" i="5"/>
  <c r="D16" i="5"/>
  <c r="D28" i="5"/>
  <c r="D40" i="5"/>
  <c r="D52" i="5"/>
  <c r="J52" i="5" s="1"/>
  <c r="K52" i="5" s="1"/>
  <c r="D41" i="5"/>
  <c r="D6" i="5"/>
  <c r="D18" i="5"/>
  <c r="J18" i="5" s="1"/>
  <c r="K18" i="5" s="1"/>
  <c r="D30" i="5"/>
  <c r="J30" i="5" s="1"/>
  <c r="K30" i="5" s="1"/>
  <c r="D42" i="5"/>
  <c r="J42" i="5" s="1"/>
  <c r="K42" i="5" s="1"/>
  <c r="D3" i="5"/>
  <c r="D7" i="5"/>
  <c r="D19" i="5"/>
  <c r="J19" i="5" s="1"/>
  <c r="K19" i="5" s="1"/>
  <c r="D31" i="5"/>
  <c r="D43" i="5"/>
  <c r="D8" i="5"/>
  <c r="D20" i="5"/>
  <c r="J20" i="5" s="1"/>
  <c r="K20" i="5" s="1"/>
  <c r="D32" i="5"/>
  <c r="D44" i="5"/>
  <c r="J38" i="5"/>
  <c r="K38" i="5" s="1"/>
  <c r="I10" i="4"/>
  <c r="F16" i="4"/>
  <c r="F15" i="4"/>
  <c r="F12" i="5"/>
  <c r="F24" i="5"/>
  <c r="F36" i="5"/>
  <c r="F48" i="5"/>
  <c r="F20" i="5"/>
  <c r="F13" i="5"/>
  <c r="J13" i="5" s="1"/>
  <c r="K13" i="5" s="1"/>
  <c r="F25" i="5"/>
  <c r="F37" i="5"/>
  <c r="F49" i="5"/>
  <c r="F14" i="5"/>
  <c r="J14" i="5" s="1"/>
  <c r="K14" i="5" s="1"/>
  <c r="F26" i="5"/>
  <c r="F38" i="5"/>
  <c r="F50" i="5"/>
  <c r="F32" i="5"/>
  <c r="F15" i="5"/>
  <c r="F27" i="5"/>
  <c r="F39" i="5"/>
  <c r="F51" i="5"/>
  <c r="J51" i="5" s="1"/>
  <c r="K51" i="5" s="1"/>
  <c r="F8" i="5"/>
  <c r="F4" i="5"/>
  <c r="F16" i="5"/>
  <c r="J16" i="5" s="1"/>
  <c r="K16" i="5" s="1"/>
  <c r="F28" i="5"/>
  <c r="F40" i="5"/>
  <c r="J40" i="5" s="1"/>
  <c r="K40" i="5" s="1"/>
  <c r="F52" i="5"/>
  <c r="F5" i="5"/>
  <c r="F17" i="5"/>
  <c r="F29" i="5"/>
  <c r="F41" i="5"/>
  <c r="F53" i="5"/>
  <c r="F6" i="5"/>
  <c r="F18" i="5"/>
  <c r="F30" i="5"/>
  <c r="F42" i="5"/>
  <c r="F3" i="5"/>
  <c r="F7" i="5"/>
  <c r="F19" i="5"/>
  <c r="F31" i="5"/>
  <c r="F43" i="5"/>
  <c r="F9" i="5"/>
  <c r="F21" i="5"/>
  <c r="F33" i="5"/>
  <c r="F45" i="5"/>
  <c r="F10" i="5"/>
  <c r="F22" i="5"/>
  <c r="F34" i="5"/>
  <c r="J34" i="5" s="1"/>
  <c r="K34" i="5" s="1"/>
  <c r="F46" i="5"/>
  <c r="F11" i="5"/>
  <c r="J11" i="5" s="1"/>
  <c r="K11" i="5" s="1"/>
  <c r="F23" i="5"/>
  <c r="F35" i="5"/>
  <c r="F47" i="5"/>
  <c r="F44" i="5"/>
  <c r="N14" i="8"/>
  <c r="L14" i="8" s="1"/>
  <c r="N13" i="8"/>
  <c r="L13" i="8" s="1"/>
  <c r="B16" i="8"/>
  <c r="B21" i="8"/>
  <c r="B20" i="8"/>
  <c r="B15" i="8"/>
  <c r="B24" i="8" s="1"/>
  <c r="Q10" i="8"/>
  <c r="B23" i="6"/>
  <c r="F4" i="7" s="1"/>
  <c r="B22" i="6"/>
  <c r="B17" i="6"/>
  <c r="B26" i="6" s="1"/>
  <c r="I3" i="7" s="1"/>
  <c r="B18" i="6"/>
  <c r="J33" i="5"/>
  <c r="K33" i="5" s="1"/>
  <c r="J29" i="5"/>
  <c r="K29" i="5" s="1"/>
  <c r="J7" i="3"/>
  <c r="K7" i="3" s="1"/>
  <c r="J13" i="3"/>
  <c r="K13" i="3" s="1"/>
  <c r="J9" i="3"/>
  <c r="K9" i="3" s="1"/>
  <c r="J15" i="3"/>
  <c r="K15" i="3" s="1"/>
  <c r="J17" i="3"/>
  <c r="K17" i="3" s="1"/>
  <c r="J20" i="3"/>
  <c r="K20" i="3" s="1"/>
  <c r="J26" i="5" l="1"/>
  <c r="K26" i="5" s="1"/>
  <c r="J31" i="5"/>
  <c r="K31" i="5" s="1"/>
  <c r="J15" i="5"/>
  <c r="K15" i="5" s="1"/>
  <c r="J36" i="5"/>
  <c r="K36" i="5" s="1"/>
  <c r="J45" i="5"/>
  <c r="K45" i="5" s="1"/>
  <c r="J44" i="5"/>
  <c r="K44" i="5" s="1"/>
  <c r="J6" i="5"/>
  <c r="K6" i="5" s="1"/>
  <c r="J50" i="5"/>
  <c r="K50" i="5" s="1"/>
  <c r="J24" i="5"/>
  <c r="K24" i="5" s="1"/>
  <c r="J25" i="5"/>
  <c r="K25" i="5" s="1"/>
  <c r="J32" i="5"/>
  <c r="K32" i="5" s="1"/>
  <c r="J12" i="5"/>
  <c r="K12" i="5" s="1"/>
  <c r="J22" i="5"/>
  <c r="K22" i="5" s="1"/>
  <c r="J10" i="5"/>
  <c r="K10" i="5" s="1"/>
  <c r="J21" i="5"/>
  <c r="K21" i="5" s="1"/>
  <c r="J9" i="5"/>
  <c r="K9" i="5" s="1"/>
  <c r="J39" i="5"/>
  <c r="K39" i="5" s="1"/>
  <c r="J8" i="5"/>
  <c r="K8" i="5" s="1"/>
  <c r="J35" i="5"/>
  <c r="K35" i="5" s="1"/>
  <c r="J28" i="5"/>
  <c r="K28" i="5" s="1"/>
  <c r="J49" i="5"/>
  <c r="K49" i="5" s="1"/>
  <c r="J46" i="5"/>
  <c r="K46" i="5" s="1"/>
  <c r="J27" i="5"/>
  <c r="K27" i="5" s="1"/>
  <c r="J4" i="5"/>
  <c r="K4" i="5" s="1"/>
  <c r="B23" i="8"/>
  <c r="B22" i="8"/>
  <c r="B25" i="6"/>
  <c r="B24" i="6"/>
  <c r="I12" i="7"/>
  <c r="I27" i="7"/>
  <c r="I44" i="7"/>
  <c r="I8" i="7"/>
  <c r="I7" i="7"/>
  <c r="I24" i="7"/>
  <c r="I39" i="7"/>
  <c r="I19" i="7"/>
  <c r="I36" i="7"/>
  <c r="I51" i="7"/>
  <c r="I16" i="7"/>
  <c r="I31" i="7"/>
  <c r="I48" i="7"/>
  <c r="I11" i="7"/>
  <c r="I28" i="7"/>
  <c r="I43" i="7"/>
  <c r="I20" i="7"/>
  <c r="I35" i="7"/>
  <c r="I52" i="7"/>
  <c r="I40" i="7"/>
  <c r="I15" i="7"/>
  <c r="I32" i="7"/>
  <c r="I47" i="7"/>
  <c r="I23" i="7"/>
  <c r="I42" i="7"/>
  <c r="I50" i="7"/>
  <c r="I37" i="7"/>
  <c r="I25" i="7"/>
  <c r="I29" i="7"/>
  <c r="I41" i="7"/>
  <c r="I14" i="7"/>
  <c r="I49" i="7"/>
  <c r="I13" i="7"/>
  <c r="I21" i="7"/>
  <c r="I45" i="7"/>
  <c r="I18" i="7"/>
  <c r="I53" i="7"/>
  <c r="I26" i="7"/>
  <c r="I4" i="7"/>
  <c r="I30" i="7"/>
  <c r="I9" i="7"/>
  <c r="I22" i="7"/>
  <c r="I5" i="7"/>
  <c r="I17" i="7"/>
  <c r="I10" i="7"/>
  <c r="I38" i="7"/>
  <c r="I34" i="7"/>
  <c r="I33" i="7"/>
  <c r="I6" i="7"/>
  <c r="I46" i="7"/>
  <c r="D31" i="7"/>
  <c r="D32" i="7"/>
  <c r="D12" i="7"/>
  <c r="D17" i="7"/>
  <c r="D29" i="7"/>
  <c r="D30" i="7"/>
  <c r="D43" i="7"/>
  <c r="D9" i="7"/>
  <c r="D47" i="7"/>
  <c r="D7" i="7"/>
  <c r="D28" i="7"/>
  <c r="D53" i="7"/>
  <c r="D26" i="7"/>
  <c r="D3" i="7"/>
  <c r="D25" i="7"/>
  <c r="D38" i="7"/>
  <c r="D11" i="7"/>
  <c r="D21" i="7"/>
  <c r="D40" i="7"/>
  <c r="D48" i="7"/>
  <c r="D33" i="7"/>
  <c r="D46" i="7"/>
  <c r="D10" i="7"/>
  <c r="D18" i="7"/>
  <c r="D24" i="7"/>
  <c r="D51" i="7"/>
  <c r="D34" i="7"/>
  <c r="D42" i="7"/>
  <c r="D15" i="7"/>
  <c r="D50" i="7"/>
  <c r="D23" i="7"/>
  <c r="D36" i="7"/>
  <c r="D27" i="7"/>
  <c r="D39" i="7"/>
  <c r="D19" i="7"/>
  <c r="D37" i="7"/>
  <c r="D45" i="7"/>
  <c r="D4" i="7"/>
  <c r="D44" i="7"/>
  <c r="D49" i="7"/>
  <c r="D22" i="7"/>
  <c r="D8" i="7"/>
  <c r="D35" i="7"/>
  <c r="D16" i="7"/>
  <c r="D41" i="7"/>
  <c r="D14" i="7"/>
  <c r="D20" i="7"/>
  <c r="D5" i="7"/>
  <c r="D13" i="7"/>
  <c r="D6" i="7"/>
  <c r="D52" i="7"/>
  <c r="F3" i="7"/>
  <c r="F39" i="7"/>
  <c r="F42" i="7"/>
  <c r="F25" i="7"/>
  <c r="F33" i="7"/>
  <c r="F11" i="7"/>
  <c r="F16" i="7"/>
  <c r="F12" i="7"/>
  <c r="F22" i="7"/>
  <c r="F34" i="7"/>
  <c r="F37" i="7"/>
  <c r="F15" i="7"/>
  <c r="F20" i="7"/>
  <c r="F17" i="7"/>
  <c r="F28" i="7"/>
  <c r="F6" i="7"/>
  <c r="F19" i="7"/>
  <c r="F29" i="7"/>
  <c r="F7" i="7"/>
  <c r="F32" i="7"/>
  <c r="F10" i="7"/>
  <c r="F50" i="7"/>
  <c r="F51" i="7"/>
  <c r="F24" i="7"/>
  <c r="F5" i="7"/>
  <c r="F45" i="7"/>
  <c r="F23" i="7"/>
  <c r="F49" i="7"/>
  <c r="F46" i="7"/>
  <c r="F44" i="7"/>
  <c r="F40" i="7"/>
  <c r="F18" i="7"/>
  <c r="F36" i="7"/>
  <c r="F14" i="7"/>
  <c r="F35" i="7"/>
  <c r="F8" i="7"/>
  <c r="F43" i="7"/>
  <c r="F48" i="7"/>
  <c r="F26" i="7"/>
  <c r="F41" i="7"/>
  <c r="F53" i="7"/>
  <c r="F9" i="7"/>
  <c r="F47" i="7"/>
  <c r="F52" i="7"/>
  <c r="F30" i="7"/>
  <c r="F38" i="7"/>
  <c r="F21" i="7"/>
  <c r="F27" i="7"/>
  <c r="F13" i="7"/>
  <c r="F31" i="7"/>
  <c r="J43" i="5"/>
  <c r="K43" i="5" s="1"/>
  <c r="J41" i="5"/>
  <c r="K41" i="5" s="1"/>
  <c r="J47" i="5"/>
  <c r="K47" i="5" s="1"/>
  <c r="J7" i="5"/>
  <c r="K7" i="5" s="1"/>
  <c r="J3" i="5"/>
  <c r="K3" i="5" s="1"/>
  <c r="J5" i="5"/>
  <c r="K5" i="5" s="1"/>
  <c r="J37" i="5"/>
  <c r="K37" i="5" s="1"/>
  <c r="J4" i="7" l="1"/>
  <c r="K4" i="7" s="1"/>
  <c r="J22" i="7"/>
  <c r="K22" i="7" s="1"/>
  <c r="J34" i="7"/>
  <c r="K34" i="7" s="1"/>
  <c r="J31" i="7"/>
  <c r="K31" i="7" s="1"/>
  <c r="J19" i="7"/>
  <c r="K19" i="7" s="1"/>
  <c r="J13" i="7"/>
  <c r="K13" i="7" s="1"/>
  <c r="J47" i="7"/>
  <c r="K47" i="7" s="1"/>
  <c r="J36" i="7"/>
  <c r="K36" i="7" s="1"/>
  <c r="J11" i="7"/>
  <c r="K11" i="7" s="1"/>
  <c r="J16" i="7"/>
  <c r="K16" i="7" s="1"/>
  <c r="J37" i="7"/>
  <c r="K37" i="7" s="1"/>
  <c r="J42" i="7"/>
  <c r="K42" i="7" s="1"/>
  <c r="J53" i="7"/>
  <c r="K53" i="7" s="1"/>
  <c r="J48" i="7"/>
  <c r="K48" i="7" s="1"/>
  <c r="J17" i="7"/>
  <c r="K17" i="7" s="1"/>
  <c r="J52" i="7"/>
  <c r="K52" i="7" s="1"/>
  <c r="J35" i="7"/>
  <c r="K35" i="7" s="1"/>
  <c r="J40" i="7"/>
  <c r="K40" i="7" s="1"/>
  <c r="J28" i="7"/>
  <c r="K28" i="7" s="1"/>
  <c r="J12" i="7"/>
  <c r="K12" i="7" s="1"/>
  <c r="J6" i="7"/>
  <c r="K6" i="7" s="1"/>
  <c r="J8" i="7"/>
  <c r="K8" i="7" s="1"/>
  <c r="J39" i="7"/>
  <c r="K39" i="7" s="1"/>
  <c r="J51" i="7"/>
  <c r="K51" i="7" s="1"/>
  <c r="J21" i="7"/>
  <c r="K21" i="7" s="1"/>
  <c r="J7" i="7"/>
  <c r="K7" i="7" s="1"/>
  <c r="J32" i="7"/>
  <c r="K32" i="7" s="1"/>
  <c r="J5" i="7"/>
  <c r="K5" i="7" s="1"/>
  <c r="J49" i="7"/>
  <c r="K49" i="7" s="1"/>
  <c r="J18" i="7"/>
  <c r="K18" i="7" s="1"/>
  <c r="J38" i="7"/>
  <c r="K38" i="7" s="1"/>
  <c r="J9" i="7"/>
  <c r="K9" i="7" s="1"/>
  <c r="J24" i="7"/>
  <c r="K24" i="7" s="1"/>
  <c r="J20" i="7"/>
  <c r="K20" i="7" s="1"/>
  <c r="J23" i="7"/>
  <c r="K23" i="7" s="1"/>
  <c r="J25" i="7"/>
  <c r="K25" i="7" s="1"/>
  <c r="J14" i="7"/>
  <c r="K14" i="7" s="1"/>
  <c r="J50" i="7"/>
  <c r="K50" i="7" s="1"/>
  <c r="J46" i="7"/>
  <c r="K46" i="7" s="1"/>
  <c r="J3" i="7"/>
  <c r="K3" i="7" s="1"/>
  <c r="J30" i="7"/>
  <c r="K30" i="7" s="1"/>
  <c r="J27" i="7"/>
  <c r="K27" i="7" s="1"/>
  <c r="J44" i="7"/>
  <c r="K44" i="7" s="1"/>
  <c r="J10" i="7"/>
  <c r="K10" i="7" s="1"/>
  <c r="J43" i="7"/>
  <c r="K43" i="7" s="1"/>
  <c r="J41" i="7"/>
  <c r="K41" i="7" s="1"/>
  <c r="J45" i="7"/>
  <c r="K45" i="7" s="1"/>
  <c r="J15" i="7"/>
  <c r="K15" i="7" s="1"/>
  <c r="J33" i="7"/>
  <c r="K33" i="7" s="1"/>
  <c r="J26" i="7"/>
  <c r="K26" i="7" s="1"/>
  <c r="J29" i="7"/>
  <c r="K2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tc={06120087-B6CB-4152-A3CF-C570B1CCED86}</author>
    <author>tc={715FE2AA-15CF-4E28-B413-D861C7ACAB83}</author>
    <author>tc={9F541E2A-B2B5-475D-BB9C-E0D59EE79189}</author>
    <author>tc={C0A2F29E-A64B-4FB2-A90A-42584408BA51}</author>
  </authors>
  <commentList>
    <comment ref="B7" authorId="0" shapeId="0" xr:uid="{06120087-B6CB-4152-A3CF-C570B1CCED86}">
      <text>
        <t>[Threaded comment]
Your version of Excel allows you to read this threaded comment; however, any edits to it will get removed if the file is opened in a newer version of Excel. Learn more: https://go.microsoft.com/fwlink/?linkid=870924
Comment:
    Zpu was not specified in percent. I fixed it to be percent.</t>
      </text>
    </comment>
    <comment ref="B9" authorId="1" shapeId="0" xr:uid="{715FE2AA-15CF-4E28-B413-D861C7ACAB83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is this assumption from?</t>
      </text>
    </comment>
    <comment ref="F9" authorId="2" shapeId="0" xr:uid="{9F541E2A-B2B5-475D-BB9C-E0D59EE791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adjusted rpu and xpu</t>
      </text>
    </comment>
    <comment ref="F13" authorId="3" shapeId="0" xr:uid="{C0A2F29E-A64B-4FB2-A90A-42584408BA51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in turn adjusted these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tc={DF4878C3-716A-4216-B803-C112DC132490}</author>
    <author>tc={CF7F861D-33D3-48EB-931B-3ACF92EC3B52}</author>
    <author>tc={5EEEAFF7-6C1F-42E1-9774-1F489BE8FD45}</author>
    <author>tc={EFFA73EC-69F6-4433-8E10-9F43229021AB}</author>
  </authors>
  <commentList>
    <comment ref="J7" authorId="0" shapeId="0" xr:uid="{DF4878C3-716A-4216-B803-C112DC132490}">
      <text>
        <t>[Threaded comment]
Your version of Excel allows you to read this threaded comment; however, any edits to it will get removed if the file is opened in a newer version of Excel. Learn more: https://go.microsoft.com/fwlink/?linkid=870924
Comment:
    Zpu was not specified in percent. I fixed it to be percent.</t>
      </text>
    </comment>
    <comment ref="J9" authorId="1" shapeId="0" xr:uid="{CF7F861D-33D3-48EB-931B-3ACF92EC3B52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is this assumption from?</t>
      </text>
    </comment>
    <comment ref="N9" authorId="2" shapeId="0" xr:uid="{5EEEAFF7-6C1F-42E1-9774-1F489BE8FD4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adjusted rpu and xpu</t>
      </text>
    </comment>
    <comment ref="N13" authorId="3" shapeId="0" xr:uid="{EFFA73EC-69F6-4433-8E10-9F43229021AB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in turn adjusted these</t>
      </text>
    </comment>
  </commentList>
</comments>
</file>

<file path=xl/sharedStrings.xml><?xml version="1.0" encoding="utf-8"?>
<sst xmlns="http://schemas.openxmlformats.org/spreadsheetml/2006/main" count="526" uniqueCount="99">
  <si>
    <t>Transformer calculator</t>
  </si>
  <si>
    <t>Vp</t>
  </si>
  <si>
    <t>Vs</t>
  </si>
  <si>
    <t>TR</t>
  </si>
  <si>
    <t>X/R</t>
  </si>
  <si>
    <t>VA</t>
  </si>
  <si>
    <t>Inputs</t>
  </si>
  <si>
    <t>Caluclations</t>
  </si>
  <si>
    <t>Zpu</t>
  </si>
  <si>
    <t>ohm</t>
  </si>
  <si>
    <t>V</t>
  </si>
  <si>
    <t>pu</t>
  </si>
  <si>
    <t>theta</t>
  </si>
  <si>
    <t>rad</t>
  </si>
  <si>
    <t>xpu</t>
  </si>
  <si>
    <t>rpu</t>
  </si>
  <si>
    <t>Ipri</t>
  </si>
  <si>
    <t>A</t>
  </si>
  <si>
    <t>no load loss</t>
  </si>
  <si>
    <t>IM</t>
  </si>
  <si>
    <t>Inl</t>
  </si>
  <si>
    <t>IR</t>
  </si>
  <si>
    <t>Xm</t>
  </si>
  <si>
    <t>Rc</t>
  </si>
  <si>
    <t>Zbase_s</t>
  </si>
  <si>
    <t>Zbase_p</t>
  </si>
  <si>
    <t>Rs</t>
  </si>
  <si>
    <t>Rp/Rs</t>
  </si>
  <si>
    <t>Rp</t>
  </si>
  <si>
    <t>Xp</t>
  </si>
  <si>
    <t>Xs</t>
  </si>
  <si>
    <t>Xmag</t>
  </si>
  <si>
    <t>Estimated Magnetizing current</t>
  </si>
  <si>
    <t>Estimate</t>
  </si>
  <si>
    <t>Ratio of primary and secondary winding</t>
  </si>
  <si>
    <t>Current Primary (A)</t>
  </si>
  <si>
    <t>Current Secondary (A)</t>
  </si>
  <si>
    <t>Nominal Power Output (W)</t>
  </si>
  <si>
    <t>All calculations approximate</t>
  </si>
  <si>
    <t>Winding Loss Primary (W)</t>
  </si>
  <si>
    <t>Winding Loss Secondary (W)</t>
  </si>
  <si>
    <t>Core Loss (W)</t>
  </si>
  <si>
    <t>Loading (%)</t>
  </si>
  <si>
    <t>Total Loss (W)</t>
  </si>
  <si>
    <t>Efficiency (%)</t>
  </si>
  <si>
    <t>Phase Voltage Primary (V)</t>
  </si>
  <si>
    <t>Phase Voltage Secondary (V)</t>
  </si>
  <si>
    <t>X/R check</t>
  </si>
  <si>
    <t>Primary Voltage</t>
  </si>
  <si>
    <t>V_LL</t>
  </si>
  <si>
    <t>Secondary Voltage</t>
  </si>
  <si>
    <t>Power Rating</t>
  </si>
  <si>
    <t>Efficiency</t>
  </si>
  <si>
    <t>At Loading</t>
  </si>
  <si>
    <t>Z_Series</t>
  </si>
  <si>
    <t>Per-Unit Bases</t>
  </si>
  <si>
    <t>Vp_Base</t>
  </si>
  <si>
    <t>Vs_Base</t>
  </si>
  <si>
    <t>Ip_Base</t>
  </si>
  <si>
    <t>Is_Base</t>
  </si>
  <si>
    <t>Current at peak efficiency</t>
  </si>
  <si>
    <t>Series resistance R_Se</t>
  </si>
  <si>
    <t>Core loss resistance R_C</t>
  </si>
  <si>
    <t>Calculated Values (Per-Unit)</t>
  </si>
  <si>
    <t>Magnetizing current</t>
  </si>
  <si>
    <t>Resistance ratio Rp/Rs</t>
  </si>
  <si>
    <t>Reactance ratio Xp/Xs</t>
  </si>
  <si>
    <t>Series reactance X_Se</t>
  </si>
  <si>
    <t>Magnetizing reactance X_M</t>
  </si>
  <si>
    <t>Z^2 = X^2 + R^2</t>
  </si>
  <si>
    <t>See word doc</t>
  </si>
  <si>
    <t>Neglecting core loss component of no-load current</t>
  </si>
  <si>
    <t>Calculated Values (Volt-Ampere)</t>
  </si>
  <si>
    <t>Ohm</t>
  </si>
  <si>
    <t>Primary winding resistance Rp</t>
  </si>
  <si>
    <t>Secondary winding resistance Rs</t>
  </si>
  <si>
    <t>Primary winding reactance Xp</t>
  </si>
  <si>
    <t>Secondary winding reactance Xs</t>
  </si>
  <si>
    <t>Modeled on transformer primary side</t>
  </si>
  <si>
    <t>S_Base</t>
  </si>
  <si>
    <t>Zp_Base</t>
  </si>
  <si>
    <t>Zs_Base</t>
  </si>
  <si>
    <t>i2r</t>
  </si>
  <si>
    <t>Isec</t>
  </si>
  <si>
    <t>division.u2</t>
  </si>
  <si>
    <t>Local Min</t>
  </si>
  <si>
    <t>Local Max</t>
  </si>
  <si>
    <t>Slope</t>
  </si>
  <si>
    <t>Time</t>
  </si>
  <si>
    <t>s</t>
  </si>
  <si>
    <t>Efficiency Buffer</t>
  </si>
  <si>
    <t>DOE Efficiency</t>
  </si>
  <si>
    <t>Wye secondary</t>
  </si>
  <si>
    <t>Modeled on transformer primary side (line-to-line: multiply by 3 in Modelica)</t>
  </si>
  <si>
    <t>Delta primary: multiply by 3 in Modelica</t>
  </si>
  <si>
    <t>1407.47 at 0</t>
  </si>
  <si>
    <t>1.00713e+06 at 110</t>
  </si>
  <si>
    <t>247.603 at 0</t>
  </si>
  <si>
    <t>114847 at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</si>
</sst>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0.000000"/>
    <numFmt numFmtId="170" formatCode="0.000%"/>
    <numFmt numFmtId="171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2" borderId="1" xfId="0" applyFill="1" applyBorder="1"/>
    <xf numFmtId="0" fontId="0" fillId="5" borderId="1" xfId="0" applyFill="1" applyBorder="1"/>
    <xf numFmtId="0" fontId="0" fillId="5" borderId="0" xfId="0" applyFill="1"/>
    <xf numFmtId="10" fontId="0" fillId="5" borderId="0" xfId="0" applyNumberFormat="1" applyFill="1"/>
    <xf numFmtId="0" fontId="3" fillId="6" borderId="2" xfId="0" applyFont="1" applyFill="1" applyBorder="1"/>
    <xf numFmtId="0" fontId="4" fillId="4" borderId="0" xfId="0" applyFont="1" applyFill="1"/>
    <xf numFmtId="167" fontId="0" fillId="0" borderId="0" xfId="0" applyNumberFormat="1"/>
    <xf numFmtId="1" fontId="0" fillId="0" borderId="0" xfId="0" applyNumberFormat="1"/>
    <xf numFmtId="0" fontId="3" fillId="6" borderId="2" xfId="0" applyFont="1" applyFill="1" applyBorder="1" applyAlignment="1">
      <alignment horizontal="right"/>
    </xf>
    <xf numFmtId="9" fontId="0" fillId="0" borderId="0" xfId="1" applyFont="1"/>
    <xf numFmtId="168" fontId="0" fillId="2" borderId="3" xfId="1" applyNumberFormat="1" applyFont="1" applyFill="1" applyBorder="1"/>
    <xf numFmtId="166" fontId="0" fillId="0" borderId="4" xfId="0" applyNumberFormat="1" applyBorder="1"/>
    <xf numFmtId="166" fontId="0" fillId="0" borderId="5" xfId="0" applyNumberFormat="1" applyBorder="1"/>
    <xf numFmtId="165" fontId="0" fillId="4" borderId="4" xfId="0" applyNumberFormat="1" applyFill="1" applyBorder="1"/>
    <xf numFmtId="165" fontId="0" fillId="4" borderId="6" xfId="0" applyNumberFormat="1" applyFill="1" applyBorder="1"/>
    <xf numFmtId="165" fontId="0" fillId="4" borderId="5" xfId="0" applyNumberFormat="1" applyFill="1" applyBorder="1"/>
    <xf numFmtId="0" fontId="2" fillId="0" borderId="0" xfId="0" applyFont="1"/>
    <xf numFmtId="168" fontId="0" fillId="0" borderId="0" xfId="1" applyNumberFormat="1" applyFont="1"/>
    <xf numFmtId="10" fontId="5" fillId="7" borderId="1" xfId="1" applyNumberFormat="1" applyFont="1" applyFill="1" applyBorder="1"/>
    <xf numFmtId="9" fontId="5" fillId="7" borderId="1" xfId="1" applyFont="1" applyFill="1" applyBorder="1"/>
    <xf numFmtId="0" fontId="0" fillId="7" borderId="1" xfId="0" applyFill="1" applyBorder="1"/>
    <xf numFmtId="0" fontId="0" fillId="0" borderId="1" xfId="0" applyBorder="1"/>
    <xf numFmtId="0" fontId="0" fillId="0" borderId="7" xfId="0" applyFill="1" applyBorder="1"/>
    <xf numFmtId="167" fontId="0" fillId="0" borderId="1" xfId="0" applyNumberFormat="1" applyBorder="1"/>
    <xf numFmtId="164" fontId="0" fillId="7" borderId="1" xfId="1" applyNumberFormat="1" applyFont="1" applyFill="1" applyBorder="1"/>
    <xf numFmtId="1" fontId="0" fillId="7" borderId="1" xfId="1" applyNumberFormat="1" applyFont="1" applyFill="1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165" fontId="0" fillId="0" borderId="0" xfId="0" applyNumberFormat="1" applyBorder="1"/>
    <xf numFmtId="0" fontId="0" fillId="0" borderId="12" xfId="0" applyBorder="1"/>
    <xf numFmtId="167" fontId="0" fillId="0" borderId="0" xfId="0" applyNumberFormat="1" applyBorder="1"/>
    <xf numFmtId="166" fontId="0" fillId="0" borderId="0" xfId="0" applyNumberFormat="1" applyBorder="1"/>
    <xf numFmtId="0" fontId="0" fillId="0" borderId="13" xfId="0" applyBorder="1"/>
    <xf numFmtId="167" fontId="0" fillId="0" borderId="2" xfId="0" applyNumberFormat="1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6" xfId="0" applyFill="1" applyBorder="1"/>
    <xf numFmtId="2" fontId="0" fillId="0" borderId="1" xfId="0" applyNumberFormat="1" applyBorder="1"/>
    <xf numFmtId="165" fontId="0" fillId="0" borderId="9" xfId="0" applyNumberFormat="1" applyBorder="1"/>
    <xf numFmtId="11" fontId="0" fillId="0" borderId="0" xfId="0" applyNumberFormat="1"/>
    <xf numFmtId="10" fontId="0" fillId="2" borderId="3" xfId="1" applyNumberFormat="1" applyFont="1" applyFill="1" applyBorder="1"/>
    <xf numFmtId="169" fontId="0" fillId="0" borderId="0" xfId="0" applyNumberFormat="1" applyBorder="1"/>
    <xf numFmtId="10" fontId="5" fillId="7" borderId="16" xfId="1" applyNumberFormat="1" applyFont="1" applyFill="1" applyBorder="1"/>
    <xf numFmtId="170" fontId="5" fillId="3" borderId="16" xfId="1" applyNumberFormat="1" applyFont="1" applyFill="1" applyBorder="1"/>
    <xf numFmtId="171" fontId="0" fillId="0" borderId="0" xfId="0" applyNumberFormat="1" applyBorder="1"/>
    <xf numFmtId="169" fontId="0" fillId="0" borderId="0" xfId="0" applyNumberFormat="1"/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Xmer Efficiency Plot'!$K$2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Xmer Efficiency Plot'!$A$3:$A$53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'Main Xmer Efficiency Plot'!$K$3:$K$53</c:f>
              <c:numCache>
                <c:formatCode>0%</c:formatCode>
                <c:ptCount val="51"/>
                <c:pt idx="0">
                  <c:v>0</c:v>
                </c:pt>
                <c:pt idx="1">
                  <c:v>0.91329685174320807</c:v>
                </c:pt>
                <c:pt idx="2">
                  <c:v>0.896966778288528</c:v>
                </c:pt>
                <c:pt idx="3">
                  <c:v>0.8684555535724392</c:v>
                </c:pt>
                <c:pt idx="4">
                  <c:v>0.83875941818304434</c:v>
                </c:pt>
                <c:pt idx="5">
                  <c:v>0.8099322107283512</c:v>
                </c:pt>
                <c:pt idx="6">
                  <c:v>0.78251007900202396</c:v>
                </c:pt>
                <c:pt idx="7">
                  <c:v>0.75661131822360994</c:v>
                </c:pt>
                <c:pt idx="8">
                  <c:v>0.73221238094078045</c:v>
                </c:pt>
                <c:pt idx="9">
                  <c:v>0.70923808097667285</c:v>
                </c:pt>
                <c:pt idx="10">
                  <c:v>0.6875959586744369</c:v>
                </c:pt>
                <c:pt idx="11">
                  <c:v>0.66719056083856199</c:v>
                </c:pt>
                <c:pt idx="12">
                  <c:v>0.64792957061941825</c:v>
                </c:pt>
                <c:pt idx="13">
                  <c:v>0.62972634988571263</c:v>
                </c:pt>
                <c:pt idx="14">
                  <c:v>0.6125008195790963</c:v>
                </c:pt>
                <c:pt idx="15">
                  <c:v>0.59617955230494402</c:v>
                </c:pt>
                <c:pt idx="16">
                  <c:v>0.58069549577474877</c:v>
                </c:pt>
                <c:pt idx="17">
                  <c:v>0.56598753488375397</c:v>
                </c:pt>
                <c:pt idx="18">
                  <c:v>0.55199999754702322</c:v>
                </c:pt>
                <c:pt idx="19">
                  <c:v>0.53868215744464976</c:v>
                </c:pt>
                <c:pt idx="20">
                  <c:v>0.52598775976922363</c:v>
                </c:pt>
                <c:pt idx="21">
                  <c:v>0.51387458174041034</c:v>
                </c:pt>
                <c:pt idx="22">
                  <c:v>0.50230403202894125</c:v>
                </c:pt>
                <c:pt idx="23">
                  <c:v>0.49124078922485076</c:v>
                </c:pt>
                <c:pt idx="24">
                  <c:v>0.48065247745673378</c:v>
                </c:pt>
                <c:pt idx="25">
                  <c:v>0.47050937633240497</c:v>
                </c:pt>
                <c:pt idx="26">
                  <c:v>0.46078416203513156</c:v>
                </c:pt>
                <c:pt idx="27">
                  <c:v>0.45145167639754985</c:v>
                </c:pt>
                <c:pt idx="28">
                  <c:v>0.44248872093113484</c:v>
                </c:pt>
                <c:pt idx="29">
                  <c:v>0.43387387302397934</c:v>
                </c:pt>
                <c:pt idx="30">
                  <c:v>0.42558732178373482</c:v>
                </c:pt>
                <c:pt idx="31">
                  <c:v>0.4176107212683573</c:v>
                </c:pt>
                <c:pt idx="32">
                  <c:v>0.40992705910026883</c:v>
                </c:pt>
                <c:pt idx="33">
                  <c:v>0.40252053869271637</c:v>
                </c:pt>
                <c:pt idx="34">
                  <c:v>0.39537647352781546</c:v>
                </c:pt>
                <c:pt idx="35">
                  <c:v>0.38848119211376975</c:v>
                </c:pt>
                <c:pt idx="36">
                  <c:v>0.38182195241510719</c:v>
                </c:pt>
                <c:pt idx="37">
                  <c:v>0.37538686469615967</c:v>
                </c:pt>
                <c:pt idx="38">
                  <c:v>0.36916482184637811</c:v>
                </c:pt>
                <c:pt idx="39">
                  <c:v>0.36314543636838598</c:v>
                </c:pt>
                <c:pt idx="40">
                  <c:v>0.35731898330782308</c:v>
                </c:pt>
                <c:pt idx="41">
                  <c:v>0.35167634848975621</c:v>
                </c:pt>
                <c:pt idx="42">
                  <c:v>0.3462089815013043</c:v>
                </c:pt>
                <c:pt idx="43">
                  <c:v>0.34090885292554812</c:v>
                </c:pt>
                <c:pt idx="44">
                  <c:v>0.33576841538898594</c:v>
                </c:pt>
                <c:pt idx="45">
                  <c:v>0.33078056803484857</c:v>
                </c:pt>
                <c:pt idx="46">
                  <c:v>0.32593862407843205</c:v>
                </c:pt>
                <c:pt idx="47">
                  <c:v>0.32123628113904773</c:v>
                </c:pt>
                <c:pt idx="48">
                  <c:v>0.31666759407695383</c:v>
                </c:pt>
                <c:pt idx="49">
                  <c:v>0.31222695009331303</c:v>
                </c:pt>
                <c:pt idx="50">
                  <c:v>0.30790904587734436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2-422D-9182-7C907BF5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20736"/>
        <c:axId val="631421064"/>
      </c:scatterChart>
      <c:valAx>
        <c:axId val="6314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1064"/>
        <c:crosses val="autoZero"/>
        <c:crossBetween val="midCat"/>
      </c:valAx>
      <c:valAx>
        <c:axId val="6314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Xmer Efficiency Plot (2)'!$K$2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Xmer Efficiency Plot (2)'!$A$3:$A$53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'Main Xmer Efficiency Plot (2)'!$K$3:$K$53</c:f>
              <c:numCache>
                <c:formatCode>0.0%</c:formatCode>
                <c:ptCount val="51"/>
                <c:pt idx="0">
                  <c:v>0</c:v>
                </c:pt>
                <c:pt idx="1">
                  <c:v>0.95679863906445517</c:v>
                </c:pt>
                <c:pt idx="2">
                  <c:v>0.97770445062895583</c:v>
                </c:pt>
                <c:pt idx="3">
                  <c:v>0.98477928598623587</c:v>
                </c:pt>
                <c:pt idx="4">
                  <c:v>0.98828101012010205</c:v>
                </c:pt>
                <c:pt idx="5">
                  <c:v>0.99033439435408477</c:v>
                </c:pt>
                <c:pt idx="6">
                  <c:v>0.99165824062455088</c:v>
                </c:pt>
                <c:pt idx="7">
                  <c:v>0.99256323054085505</c:v>
                </c:pt>
                <c:pt idx="8">
                  <c:v>0.99320557380759633</c:v>
                </c:pt>
                <c:pt idx="9">
                  <c:v>0.99367239899272908</c:v>
                </c:pt>
                <c:pt idx="10">
                  <c:v>0.99401613935859268</c:v>
                </c:pt>
                <c:pt idx="11">
                  <c:v>0.99427023920173241</c:v>
                </c:pt>
                <c:pt idx="12">
                  <c:v>0.9944570363623717</c:v>
                </c:pt>
                <c:pt idx="13">
                  <c:v>0.99459201920259277</c:v>
                </c:pt>
                <c:pt idx="14">
                  <c:v>0.99468626501075286</c:v>
                </c:pt>
                <c:pt idx="15">
                  <c:v>0.99474790596148588</c:v>
                </c:pt>
                <c:pt idx="16">
                  <c:v>0.99478304688250874</c:v>
                </c:pt>
                <c:pt idx="17">
                  <c:v>0.99479635995890181</c:v>
                </c:pt>
                <c:pt idx="18">
                  <c:v>0.99479148169698384</c:v>
                </c:pt>
                <c:pt idx="19">
                  <c:v>0.99477128482737276</c:v>
                </c:pt>
                <c:pt idx="20">
                  <c:v>0.9947380688202514</c:v>
                </c:pt>
                <c:pt idx="21">
                  <c:v>0.99469369608409397</c:v>
                </c:pt>
                <c:pt idx="22">
                  <c:v>0.99463969109510963</c:v>
                </c:pt>
                <c:pt idx="23">
                  <c:v>0.99457731371732716</c:v>
                </c:pt>
                <c:pt idx="24">
                  <c:v>0.99450761422696421</c:v>
                </c:pt>
                <c:pt idx="25">
                  <c:v>0.99443147515467534</c:v>
                </c:pt>
                <c:pt idx="26">
                  <c:v>0.99434964348858024</c:v>
                </c:pt>
                <c:pt idx="27">
                  <c:v>0.99426275573297029</c:v>
                </c:pt>
                <c:pt idx="28">
                  <c:v>0.99417135760590947</c:v>
                </c:pt>
                <c:pt idx="29">
                  <c:v>0.99407591966778253</c:v>
                </c:pt>
                <c:pt idx="30">
                  <c:v>0.99397684982881518</c:v>
                </c:pt>
                <c:pt idx="31">
                  <c:v>0.99387450343929429</c:v>
                </c:pt>
                <c:pt idx="32">
                  <c:v>0.99376919149052678</c:v>
                </c:pt>
                <c:pt idx="33">
                  <c:v>0.99366118732674635</c:v>
                </c:pt>
                <c:pt idx="34">
                  <c:v>0.9935507321741327</c:v>
                </c:pt>
                <c:pt idx="35">
                  <c:v>0.99343803972321343</c:v>
                </c:pt>
                <c:pt idx="36">
                  <c:v>0.99332329994848922</c:v>
                </c:pt>
                <c:pt idx="37">
                  <c:v>0.99320668230940934</c:v>
                </c:pt>
                <c:pt idx="38">
                  <c:v>0.99308833844653011</c:v>
                </c:pt>
                <c:pt idx="39">
                  <c:v>0.99296840446335688</c:v>
                </c:pt>
                <c:pt idx="40">
                  <c:v>0.99284700286629424</c:v>
                </c:pt>
                <c:pt idx="41">
                  <c:v>0.99272424422101291</c:v>
                </c:pt>
                <c:pt idx="42">
                  <c:v>0.99260022857244579</c:v>
                </c:pt>
                <c:pt idx="43">
                  <c:v>0.99247504666685149</c:v>
                </c:pt>
                <c:pt idx="44">
                  <c:v>0.99234878100740431</c:v>
                </c:pt>
                <c:pt idx="45">
                  <c:v>0.99222150676917875</c:v>
                </c:pt>
                <c:pt idx="46">
                  <c:v>0.99209329259490442</c:v>
                </c:pt>
                <c:pt idx="47">
                  <c:v>0.99196420128923379</c:v>
                </c:pt>
                <c:pt idx="48">
                  <c:v>0.99183429042630633</c:v>
                </c:pt>
                <c:pt idx="49">
                  <c:v>0.99170361288298603</c:v>
                </c:pt>
                <c:pt idx="50">
                  <c:v>0.9915722173081678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C-422E-94EA-09590704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20736"/>
        <c:axId val="631421064"/>
      </c:scatterChart>
      <c:valAx>
        <c:axId val="6314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1064"/>
        <c:crosses val="autoZero"/>
        <c:crossBetween val="midCat"/>
      </c:valAx>
      <c:valAx>
        <c:axId val="631421064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'Xmer Calc Eff Plot'!$K$2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'Xmer Calc Eff Plot'!$A$3:$A$53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'Xmer Calc Eff Plot'!$K$3:$K$53</c:f>
              <c:numCache>
                <c:formatCode>0.0%</c:formatCode>
                <c:ptCount val="51"/>
                <c:pt idx="0">
                  <c:v>0</c:v>
                </c:pt>
                <c:pt idx="1">
                  <c:v>0.9341369566524379</c:v>
                </c:pt>
                <c:pt idx="2">
                  <c:v>0.96578945323729815</c:v>
                </c:pt>
                <c:pt idx="3">
                  <c:v>0.97675076484640211</c:v>
                </c:pt>
                <c:pt idx="4">
                  <c:v>0.98227091869594252</c:v>
                </c:pt>
                <c:pt idx="5">
                  <c:v>0.98556929908024105</c:v>
                </c:pt>
                <c:pt idx="6">
                  <c:v>0.98774392295120605</c:v>
                </c:pt>
                <c:pt idx="7">
                  <c:v>0.98927161594295177</c:v>
                </c:pt>
                <c:pt idx="8">
                  <c:v>0.99039287044617486</c:v>
                </c:pt>
                <c:pt idx="9">
                  <c:v>0.99124212287255542</c:v>
                </c:pt>
                <c:pt idx="10">
                  <c:v>0.99190041096436976</c:v>
                </c:pt>
                <c:pt idx="11">
                  <c:v>0.99241949157463205</c:v>
                </c:pt>
                <c:pt idx="12">
                  <c:v>0.99283396988483497</c:v>
                </c:pt>
                <c:pt idx="13">
                  <c:v>0.99316786067254403</c:v>
                </c:pt>
                <c:pt idx="14">
                  <c:v>0.99343835167557815</c:v>
                </c:pt>
                <c:pt idx="15">
                  <c:v>0.99365806864208062</c:v>
                </c:pt>
                <c:pt idx="16">
                  <c:v>0.99383649470750079</c:v>
                </c:pt>
                <c:pt idx="17">
                  <c:v>0.9939808908808333</c:v>
                </c:pt>
                <c:pt idx="18">
                  <c:v>0.99409691089738861</c:v>
                </c:pt>
                <c:pt idx="19">
                  <c:v>0.99418902262425146</c:v>
                </c:pt>
                <c:pt idx="20">
                  <c:v>0.99426080348751178</c:v>
                </c:pt>
                <c:pt idx="21">
                  <c:v>0.99431515177371532</c:v>
                </c:pt>
                <c:pt idx="22">
                  <c:v>0.99435444048745403</c:v>
                </c:pt>
                <c:pt idx="23">
                  <c:v>0.99438063119466191</c:v>
                </c:pt>
                <c:pt idx="24">
                  <c:v>0.99439535948832236</c:v>
                </c:pt>
                <c:pt idx="25">
                  <c:v>0.99440000000000006</c:v>
                </c:pt>
                <c:pt idx="26">
                  <c:v>0.99439571644922142</c:v>
                </c:pt>
                <c:pt idx="27">
                  <c:v>0.99438350059969371</c:v>
                </c:pt>
                <c:pt idx="28">
                  <c:v>0.99436420288869587</c:v>
                </c:pt>
                <c:pt idx="29">
                  <c:v>0.99433855673470095</c:v>
                </c:pt>
                <c:pt idx="30">
                  <c:v>0.99430719799485379</c:v>
                </c:pt>
                <c:pt idx="31">
                  <c:v>0.994270680665018</c:v>
                </c:pt>
                <c:pt idx="32">
                  <c:v>0.99422948964252633</c:v>
                </c:pt>
                <c:pt idx="33">
                  <c:v>0.99418405117336939</c:v>
                </c:pt>
                <c:pt idx="34">
                  <c:v>0.99413474145957292</c:v>
                </c:pt>
                <c:pt idx="35">
                  <c:v>0.99408189379398593</c:v>
                </c:pt>
                <c:pt idx="36">
                  <c:v>0.9940258045082585</c:v>
                </c:pt>
                <c:pt idx="37">
                  <c:v>0.99396673795811374</c:v>
                </c:pt>
                <c:pt idx="38">
                  <c:v>0.99390493072292829</c:v>
                </c:pt>
                <c:pt idx="39">
                  <c:v>0.9938405951603857</c:v>
                </c:pt>
                <c:pt idx="40">
                  <c:v>0.99377392242886986</c:v>
                </c:pt>
                <c:pt idx="41">
                  <c:v>0.99370508506831523</c:v>
                </c:pt>
                <c:pt idx="42">
                  <c:v>0.99363423921297989</c:v>
                </c:pt>
                <c:pt idx="43">
                  <c:v>0.99356152649596552</c:v>
                </c:pt>
                <c:pt idx="44">
                  <c:v>0.99348707569444372</c:v>
                </c:pt>
                <c:pt idx="45">
                  <c:v>0.99341100415586259</c:v>
                </c:pt>
                <c:pt idx="46">
                  <c:v>0.99333341903840988</c:v>
                </c:pt>
                <c:pt idx="47">
                  <c:v>0.99325441839335593</c:v>
                </c:pt>
                <c:pt idx="48">
                  <c:v>0.99317409211230268</c:v>
                </c:pt>
                <c:pt idx="49">
                  <c:v>0.99309252275860804</c:v>
                </c:pt>
                <c:pt idx="50">
                  <c:v>0.99300978629918113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7-493D-B20A-DED42A12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20736"/>
        <c:axId val="631421064"/>
      </c:scatterChart>
      <c:valAx>
        <c:axId val="6314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1064"/>
        <c:crosses val="autoZero"/>
        <c:crossBetween val="midCat"/>
      </c:valAx>
      <c:valAx>
        <c:axId val="63142106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'Xmer Calc Eff_MEL'!$K$2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'Xmer Calc Eff_MEL'!$A$3:$A$53</c:f>
              <c:numCache>
                <c:formatCode>0%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0.96000000000000096</c:v>
                </c:pt>
                <c:pt idx="49">
                  <c:v>0.98000000000000098</c:v>
                </c:pt>
                <c:pt idx="50">
                  <c:v>1</c:v>
                </c:pt>
              </c:numCache>
            </c:numRef>
          </c:xVal>
          <c:yVal>
            <c:numRef>
              <c:f>'Xmer Calc Eff_MEL'!$K$3:$K$53</c:f>
              <c:numCache>
                <c:formatCode>0.0%</c:formatCode>
                <c:ptCount val="51"/>
                <c:pt idx="0">
                  <c:v>0</c:v>
                </c:pt>
                <c:pt idx="1">
                  <c:v>0.90072154659565029</c:v>
                </c:pt>
                <c:pt idx="2">
                  <c:v>0.9472849075968327</c:v>
                </c:pt>
                <c:pt idx="3">
                  <c:v>0.96367247142614221</c:v>
                </c:pt>
                <c:pt idx="4">
                  <c:v>0.97191126944416528</c:v>
                </c:pt>
                <c:pt idx="5">
                  <c:v>0.97678558813140248</c:v>
                </c:pt>
                <c:pt idx="6">
                  <c:v>0.9799475429727571</c:v>
                </c:pt>
                <c:pt idx="7">
                  <c:v>0.98211977167405884</c:v>
                </c:pt>
                <c:pt idx="8">
                  <c:v>0.98366848784020722</c:v>
                </c:pt>
                <c:pt idx="9">
                  <c:v>0.9847991062878626</c:v>
                </c:pt>
                <c:pt idx="10">
                  <c:v>0.98563576871805492</c:v>
                </c:pt>
                <c:pt idx="11">
                  <c:v>0.98625792071516194</c:v>
                </c:pt>
                <c:pt idx="12">
                  <c:v>0.98671876616859566</c:v>
                </c:pt>
                <c:pt idx="13">
                  <c:v>0.98705527564897699</c:v>
                </c:pt>
                <c:pt idx="14">
                  <c:v>0.98729393887894767</c:v>
                </c:pt>
                <c:pt idx="15">
                  <c:v>0.98745423294656498</c:v>
                </c:pt>
                <c:pt idx="16">
                  <c:v>0.98755079880841656</c:v>
                </c:pt>
                <c:pt idx="17">
                  <c:v>0.9875948545478167</c:v>
                </c:pt>
                <c:pt idx="18">
                  <c:v>0.98759514040486485</c:v>
                </c:pt>
                <c:pt idx="19">
                  <c:v>0.98755856709169654</c:v>
                </c:pt>
                <c:pt idx="20">
                  <c:v>0.9874906706757467</c:v>
                </c:pt>
                <c:pt idx="21">
                  <c:v>0.98739593817277771</c:v>
                </c:pt>
                <c:pt idx="22">
                  <c:v>0.98727804478305847</c:v>
                </c:pt>
                <c:pt idx="23">
                  <c:v>0.98714002953406432</c:v>
                </c:pt>
                <c:pt idx="24">
                  <c:v>0.98698442721259927</c:v>
                </c:pt>
                <c:pt idx="25">
                  <c:v>0.98681336877175063</c:v>
                </c:pt>
                <c:pt idx="26">
                  <c:v>0.98662865866450822</c:v>
                </c:pt>
                <c:pt idx="27">
                  <c:v>0.98643183506178034</c:v>
                </c:pt>
                <c:pt idx="28">
                  <c:v>0.98622421721698239</c:v>
                </c:pt>
                <c:pt idx="29">
                  <c:v>0.98600694306804215</c:v>
                </c:pt>
                <c:pt idx="30">
                  <c:v>0.98578099934644403</c:v>
                </c:pt>
                <c:pt idx="31">
                  <c:v>0.98554724587929721</c:v>
                </c:pt>
                <c:pt idx="32">
                  <c:v>0.98530643535035556</c:v>
                </c:pt>
                <c:pt idx="33">
                  <c:v>0.98505922948004854</c:v>
                </c:pt>
                <c:pt idx="34">
                  <c:v>0.98480621235940835</c:v>
                </c:pt>
                <c:pt idx="35">
                  <c:v>0.98454790150533344</c:v>
                </c:pt>
                <c:pt idx="36">
                  <c:v>0.98428475707891494</c:v>
                </c:pt>
                <c:pt idx="37">
                  <c:v>0.98401718961332385</c:v>
                </c:pt>
                <c:pt idx="38">
                  <c:v>0.98374556652502376</c:v>
                </c:pt>
                <c:pt idx="39">
                  <c:v>0.98347021762607267</c:v>
                </c:pt>
                <c:pt idx="40">
                  <c:v>0.98319143981184376</c:v>
                </c:pt>
                <c:pt idx="41">
                  <c:v>0.98290950106457153</c:v>
                </c:pt>
                <c:pt idx="42">
                  <c:v>0.9826246438864551</c:v>
                </c:pt>
                <c:pt idx="43">
                  <c:v>0.98233708825494459</c:v>
                </c:pt>
                <c:pt idx="44">
                  <c:v>0.982047034176038</c:v>
                </c:pt>
                <c:pt idx="45">
                  <c:v>0.9817546638979664</c:v>
                </c:pt>
                <c:pt idx="46">
                  <c:v>0.98146014383682612</c:v>
                </c:pt>
                <c:pt idx="47">
                  <c:v>0.98116362625695963</c:v>
                </c:pt>
                <c:pt idx="48">
                  <c:v>0.98086525074176711</c:v>
                </c:pt>
                <c:pt idx="49">
                  <c:v>0.98056514548482177</c:v>
                </c:pt>
                <c:pt idx="50">
                  <c:v>0.9802634284263918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6-418E-92E9-B4FD2EB2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20736"/>
        <c:axId val="631421064"/>
      </c:scatterChart>
      <c:valAx>
        <c:axId val="6314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1064"/>
        <c:crosses val="autoZero"/>
        <c:crossBetween val="midCat"/>
      </c:valAx>
      <c:valAx>
        <c:axId val="63142106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3</xdr:row>
      <xdr:rowOff>23812</xdr:rowOff>
    </xdr:from>
    <xdr:to>
      <xdr:col>18</xdr:col>
      <xdr:colOff>419100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5D115-EADF-314D-F029-44590978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3</xdr:row>
      <xdr:rowOff>23812</xdr:rowOff>
    </xdr:from>
    <xdr:to>
      <xdr:col>18</xdr:col>
      <xdr:colOff>419100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BB19F-C2F7-4D65-8CCC-F2A14BED5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3</xdr:row>
      <xdr:rowOff>23812</xdr:rowOff>
    </xdr:from>
    <xdr:to>
      <xdr:col>18</xdr:col>
      <xdr:colOff>419100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9ECC9-093E-4FB5-9295-BF7101603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3</xdr:row>
      <xdr:rowOff>23812</xdr:rowOff>
    </xdr:from>
    <xdr:to>
      <xdr:col>18</xdr:col>
      <xdr:colOff>419100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DB4FE-3465-4944-B6D2-DECC18E30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k, Stephen" id="{B3718634-98D5-41C8-A874-4AEB369D81F2}" userId="S::sfrank1@nrel.gov::ee9b1e6f-9e6d-4361-924c-b20ceae938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09-17T23:37:10.55" personId="{B3718634-98D5-41C8-A874-4AEB369D81F2}" id="{06120087-B6CB-4152-A3CF-C570B1CCED86}">
    <text>Zpu was not specified in percent. I fixed it to be percent.</text>
  </threadedComment>
  <threadedComment ref="B9" dT="2022-09-17T23:42:31.36" personId="{B3718634-98D5-41C8-A874-4AEB369D81F2}" id="{715FE2AA-15CF-4E28-B413-D861C7ACAB83}">
    <text>Where is this assumption from?</text>
  </threadedComment>
  <threadedComment ref="F9" dT="2022-09-17T23:37:51.90" personId="{B3718634-98D5-41C8-A874-4AEB369D81F2}" id="{9F541E2A-B2B5-475D-BB9C-E0D59EE79189}">
    <text>This adjusted rpu and xpu</text>
  </threadedComment>
  <threadedComment ref="F13" dT="2022-09-17T23:38:29.21" personId="{B3718634-98D5-41C8-A874-4AEB369D81F2}" id="{C0A2F29E-A64B-4FB2-A90A-42584408BA51}">
    <text>Which in turn adjusted these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7" dT="2022-09-17T23:37:10.55" personId="{B3718634-98D5-41C8-A874-4AEB369D81F2}" id="{DF4878C3-716A-4216-B803-C112DC132490}">
    <text>Zpu was not specified in percent. I fixed it to be percent.</text>
  </threadedComment>
  <threadedComment ref="J9" dT="2022-09-17T23:42:31.36" personId="{B3718634-98D5-41C8-A874-4AEB369D81F2}" id="{CF7F861D-33D3-48EB-931B-3ACF92EC3B52}">
    <text>Where is this assumption from?</text>
  </threadedComment>
  <threadedComment ref="N9" dT="2022-09-17T23:37:51.90" personId="{B3718634-98D5-41C8-A874-4AEB369D81F2}" id="{5EEEAFF7-6C1F-42E1-9774-1F489BE8FD45}">
    <text>This adjusted rpu and xpu</text>
  </threadedComment>
  <threadedComment ref="N13" dT="2022-09-17T23:38:29.21" personId="{B3718634-98D5-41C8-A874-4AEB369D81F2}" id="{EFFA73EC-69F6-4433-8E10-9F43229021AB}">
    <text>Which in turn adjusted these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2E21-49C3-40BF-833B-0F5C567B14D9}">
  <dimension ref="A1:I24"/>
  <sheetViews>
    <sheetView workbookViewId="0">
      <selection sqref="A1:L25"/>
    </sheetView>
  </sheetViews>
  <sheetFormatPr defaultColWidth="8.85546875" defaultRowHeight="15" x14ac:dyDescent="0.25"/>
  <cols>
    <col min="1" max="1" width="11.140625" customWidth="1"/>
    <col min="6" max="6" width="11.85546875" customWidth="1"/>
  </cols>
  <sheetData>
    <row r="1" spans="1:9" x14ac:dyDescent="0.25">
      <c r="A1" t="s">
        <v>0</v>
      </c>
    </row>
    <row r="2" spans="1:9" x14ac:dyDescent="0.25">
      <c r="A2" s="7" t="s">
        <v>6</v>
      </c>
      <c r="B2" s="8" t="s">
        <v>33</v>
      </c>
      <c r="E2" t="s">
        <v>7</v>
      </c>
    </row>
    <row r="3" spans="1:9" x14ac:dyDescent="0.25">
      <c r="A3" s="1" t="s">
        <v>1</v>
      </c>
      <c r="B3" s="1">
        <v>12470</v>
      </c>
      <c r="C3" t="s">
        <v>10</v>
      </c>
      <c r="E3" t="s">
        <v>16</v>
      </c>
      <c r="F3" s="4">
        <f>B5/(1.732*B3)</f>
        <v>46.300497637748606</v>
      </c>
      <c r="G3" t="s">
        <v>17</v>
      </c>
    </row>
    <row r="4" spans="1:9" x14ac:dyDescent="0.25">
      <c r="A4" s="1" t="s">
        <v>2</v>
      </c>
      <c r="B4" s="1">
        <v>480</v>
      </c>
      <c r="C4" t="s">
        <v>10</v>
      </c>
      <c r="F4" s="4"/>
    </row>
    <row r="5" spans="1:9" x14ac:dyDescent="0.25">
      <c r="A5" s="1" t="s">
        <v>5</v>
      </c>
      <c r="B5" s="1">
        <v>1000000</v>
      </c>
      <c r="C5" t="s">
        <v>5</v>
      </c>
      <c r="E5" t="s">
        <v>3</v>
      </c>
      <c r="F5" s="4">
        <f>B3/B4</f>
        <v>25.979166666666668</v>
      </c>
    </row>
    <row r="6" spans="1:9" x14ac:dyDescent="0.25">
      <c r="A6" s="1" t="s">
        <v>4</v>
      </c>
      <c r="B6" s="1">
        <v>2.38</v>
      </c>
      <c r="E6" t="s">
        <v>25</v>
      </c>
      <c r="F6" s="4">
        <f>B3*B3/B5</f>
        <v>155.5009</v>
      </c>
      <c r="G6" t="s">
        <v>9</v>
      </c>
    </row>
    <row r="7" spans="1:9" x14ac:dyDescent="0.25">
      <c r="A7" s="1" t="s">
        <v>8</v>
      </c>
      <c r="B7" s="1">
        <v>5.8</v>
      </c>
      <c r="C7" t="s">
        <v>11</v>
      </c>
      <c r="E7" t="s">
        <v>24</v>
      </c>
      <c r="F7" s="4">
        <f>B4*B4/B5</f>
        <v>0.23039999999999999</v>
      </c>
      <c r="G7" t="s">
        <v>9</v>
      </c>
    </row>
    <row r="8" spans="1:9" x14ac:dyDescent="0.25">
      <c r="E8" t="s">
        <v>12</v>
      </c>
      <c r="F8" s="4">
        <f>ATAN(B6)</f>
        <v>1.173025478130882</v>
      </c>
      <c r="G8" t="s">
        <v>13</v>
      </c>
    </row>
    <row r="9" spans="1:9" x14ac:dyDescent="0.25">
      <c r="A9" s="1" t="s">
        <v>18</v>
      </c>
      <c r="B9" s="9">
        <f>0.001*B5</f>
        <v>1000</v>
      </c>
      <c r="E9" t="s">
        <v>15</v>
      </c>
      <c r="F9" s="4">
        <f>COS(F8)*B7</f>
        <v>2.2467123143642569</v>
      </c>
      <c r="G9" t="s">
        <v>11</v>
      </c>
    </row>
    <row r="10" spans="1:9" x14ac:dyDescent="0.25">
      <c r="E10" t="s">
        <v>14</v>
      </c>
      <c r="F10" s="4">
        <f>SIN(F8)*B7</f>
        <v>5.3471753081869311</v>
      </c>
      <c r="G10" t="s">
        <v>11</v>
      </c>
    </row>
    <row r="11" spans="1:9" x14ac:dyDescent="0.25">
      <c r="F11" s="4"/>
    </row>
    <row r="12" spans="1:9" x14ac:dyDescent="0.25">
      <c r="G12" s="9" t="s">
        <v>27</v>
      </c>
      <c r="H12" s="9">
        <v>1</v>
      </c>
    </row>
    <row r="13" spans="1:9" x14ac:dyDescent="0.25">
      <c r="E13" s="5" t="s">
        <v>28</v>
      </c>
      <c r="F13" s="6">
        <f>F9*F6/H13</f>
        <v>174.68289346236244</v>
      </c>
      <c r="G13" s="5" t="s">
        <v>9</v>
      </c>
      <c r="H13" s="9">
        <v>2</v>
      </c>
      <c r="I13" t="s">
        <v>34</v>
      </c>
    </row>
    <row r="14" spans="1:9" x14ac:dyDescent="0.25">
      <c r="E14" s="5" t="s">
        <v>26</v>
      </c>
      <c r="F14" s="6">
        <f>F9*F7/H13</f>
        <v>0.25882125861476241</v>
      </c>
      <c r="G14" s="5" t="s">
        <v>9</v>
      </c>
    </row>
    <row r="15" spans="1:9" x14ac:dyDescent="0.25">
      <c r="E15" s="5" t="s">
        <v>29</v>
      </c>
      <c r="F15" s="6">
        <f>F10*F6/H15</f>
        <v>415.7452864404226</v>
      </c>
      <c r="G15" s="5" t="s">
        <v>9</v>
      </c>
      <c r="H15" s="9">
        <v>2</v>
      </c>
      <c r="I15" t="s">
        <v>34</v>
      </c>
    </row>
    <row r="16" spans="1:9" x14ac:dyDescent="0.25">
      <c r="E16" s="5" t="s">
        <v>30</v>
      </c>
      <c r="F16" s="6">
        <f>F10*F7/H15</f>
        <v>0.6159945955031344</v>
      </c>
      <c r="G16" s="5" t="s">
        <v>9</v>
      </c>
    </row>
    <row r="17" spans="5:9" x14ac:dyDescent="0.25">
      <c r="F17" s="3"/>
    </row>
    <row r="18" spans="5:9" x14ac:dyDescent="0.25">
      <c r="E18" s="5" t="s">
        <v>31</v>
      </c>
      <c r="F18" s="3">
        <f>B3/F20</f>
        <v>17955.170586666671</v>
      </c>
    </row>
    <row r="19" spans="5:9" x14ac:dyDescent="0.25">
      <c r="E19" t="s">
        <v>20</v>
      </c>
      <c r="F19" s="3">
        <f>B9/B3</f>
        <v>8.0192461908580592E-2</v>
      </c>
      <c r="G19" t="s">
        <v>17</v>
      </c>
    </row>
    <row r="20" spans="5:9" x14ac:dyDescent="0.25">
      <c r="E20" s="2" t="s">
        <v>19</v>
      </c>
      <c r="F20" s="3">
        <f>H20*F3</f>
        <v>0.69450746456622903</v>
      </c>
      <c r="G20" t="s">
        <v>17</v>
      </c>
      <c r="H20" s="10">
        <v>1.4999999999999999E-2</v>
      </c>
      <c r="I20" t="s">
        <v>32</v>
      </c>
    </row>
    <row r="21" spans="5:9" x14ac:dyDescent="0.25">
      <c r="E21" t="s">
        <v>21</v>
      </c>
      <c r="F21" s="3">
        <f>F19</f>
        <v>8.0192461908580592E-2</v>
      </c>
      <c r="G21" t="s">
        <v>17</v>
      </c>
    </row>
    <row r="22" spans="5:9" x14ac:dyDescent="0.25">
      <c r="F22" s="3"/>
    </row>
    <row r="23" spans="5:9" x14ac:dyDescent="0.25">
      <c r="E23" s="5" t="s">
        <v>22</v>
      </c>
      <c r="F23" s="6">
        <f>B3/F20</f>
        <v>17955.170586666671</v>
      </c>
      <c r="G23" s="5" t="s">
        <v>9</v>
      </c>
    </row>
    <row r="24" spans="5:9" x14ac:dyDescent="0.25">
      <c r="E24" s="5" t="s">
        <v>23</v>
      </c>
      <c r="F24" s="6">
        <f>B3/F21</f>
        <v>155500.9</v>
      </c>
      <c r="G24" s="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2CC3-C8C9-4840-8E1B-A23C67AEDC81}">
  <dimension ref="A1:I27"/>
  <sheetViews>
    <sheetView tabSelected="1" workbookViewId="0">
      <selection activeCell="P10" sqref="P10"/>
    </sheetView>
  </sheetViews>
  <sheetFormatPr defaultRowHeight="15" x14ac:dyDescent="0.25"/>
  <cols>
    <col min="1" max="1" width="30.28515625" bestFit="1" customWidth="1"/>
    <col min="2" max="2" width="10.85546875" bestFit="1" customWidth="1"/>
    <col min="6" max="6" width="8" bestFit="1" customWidth="1"/>
  </cols>
  <sheetData>
    <row r="1" spans="1:9" x14ac:dyDescent="0.25">
      <c r="A1" s="56" t="s">
        <v>6</v>
      </c>
      <c r="B1" s="56"/>
      <c r="C1" s="56"/>
      <c r="E1" s="57" t="s">
        <v>55</v>
      </c>
      <c r="F1" s="57"/>
      <c r="G1" s="57"/>
    </row>
    <row r="2" spans="1:9" x14ac:dyDescent="0.25">
      <c r="A2" s="45" t="s">
        <v>91</v>
      </c>
      <c r="B2" s="52">
        <v>0.98599999999999999</v>
      </c>
      <c r="C2" s="45"/>
      <c r="E2" s="28" t="s">
        <v>79</v>
      </c>
      <c r="F2" s="28">
        <f>B8</f>
        <v>75000</v>
      </c>
      <c r="G2" s="28" t="s">
        <v>5</v>
      </c>
    </row>
    <row r="3" spans="1:9" x14ac:dyDescent="0.25">
      <c r="A3" s="45" t="s">
        <v>90</v>
      </c>
      <c r="B3" s="25">
        <v>2.0000000000000001E-4</v>
      </c>
      <c r="C3" s="45"/>
      <c r="E3" s="28" t="s">
        <v>56</v>
      </c>
      <c r="F3" s="28">
        <f>B6</f>
        <v>480</v>
      </c>
      <c r="G3" s="28" t="s">
        <v>49</v>
      </c>
    </row>
    <row r="4" spans="1:9" x14ac:dyDescent="0.25">
      <c r="A4" s="45" t="s">
        <v>52</v>
      </c>
      <c r="B4" s="53">
        <f>B2+B3</f>
        <v>0.98619999999999997</v>
      </c>
      <c r="C4" s="45"/>
      <c r="E4" s="28" t="s">
        <v>57</v>
      </c>
      <c r="F4" s="28">
        <f>B7</f>
        <v>208</v>
      </c>
      <c r="G4" s="28" t="s">
        <v>49</v>
      </c>
    </row>
    <row r="5" spans="1:9" x14ac:dyDescent="0.25">
      <c r="A5" s="45" t="s">
        <v>53</v>
      </c>
      <c r="B5" s="26">
        <v>0.35</v>
      </c>
      <c r="C5" s="45"/>
      <c r="E5" s="28" t="s">
        <v>58</v>
      </c>
      <c r="F5" s="30">
        <f>F2/(F3*SQRT(3))</f>
        <v>90.210979560879039</v>
      </c>
      <c r="G5" s="28" t="s">
        <v>17</v>
      </c>
    </row>
    <row r="6" spans="1:9" x14ac:dyDescent="0.25">
      <c r="A6" s="45" t="s">
        <v>48</v>
      </c>
      <c r="B6" s="27">
        <v>480</v>
      </c>
      <c r="C6" s="45" t="s">
        <v>49</v>
      </c>
      <c r="E6" s="28" t="s">
        <v>59</v>
      </c>
      <c r="F6" s="30">
        <f>F2/(F4*SQRT(3))</f>
        <v>208.17918360202853</v>
      </c>
      <c r="G6" s="28" t="s">
        <v>17</v>
      </c>
    </row>
    <row r="7" spans="1:9" x14ac:dyDescent="0.25">
      <c r="A7" s="45" t="s">
        <v>50</v>
      </c>
      <c r="B7" s="27">
        <v>208</v>
      </c>
      <c r="C7" s="45" t="s">
        <v>49</v>
      </c>
      <c r="E7" s="28" t="s">
        <v>80</v>
      </c>
      <c r="F7" s="47">
        <f>F3^2/F2</f>
        <v>3.0720000000000001</v>
      </c>
      <c r="G7" s="28" t="s">
        <v>73</v>
      </c>
    </row>
    <row r="8" spans="1:9" x14ac:dyDescent="0.25">
      <c r="A8" s="45" t="s">
        <v>51</v>
      </c>
      <c r="B8" s="27">
        <v>75000</v>
      </c>
      <c r="C8" s="45" t="s">
        <v>5</v>
      </c>
      <c r="E8" s="28" t="s">
        <v>81</v>
      </c>
      <c r="F8" s="47">
        <f>F4^2/F2</f>
        <v>0.57685333333333333</v>
      </c>
      <c r="G8" s="28" t="s">
        <v>73</v>
      </c>
    </row>
    <row r="9" spans="1:9" x14ac:dyDescent="0.25">
      <c r="A9" s="29" t="s">
        <v>54</v>
      </c>
      <c r="B9" s="31">
        <v>3.5000000000000003E-2</v>
      </c>
      <c r="C9" s="29" t="s">
        <v>11</v>
      </c>
    </row>
    <row r="10" spans="1:9" x14ac:dyDescent="0.25">
      <c r="A10" s="29" t="s">
        <v>64</v>
      </c>
      <c r="B10" s="31">
        <v>0.03</v>
      </c>
      <c r="C10" s="29" t="s">
        <v>11</v>
      </c>
    </row>
    <row r="11" spans="1:9" x14ac:dyDescent="0.25">
      <c r="A11" s="29" t="s">
        <v>65</v>
      </c>
      <c r="B11" s="32">
        <v>1</v>
      </c>
      <c r="C11" s="29"/>
    </row>
    <row r="12" spans="1:9" x14ac:dyDescent="0.25">
      <c r="A12" s="46" t="s">
        <v>66</v>
      </c>
      <c r="B12" s="32">
        <v>1</v>
      </c>
      <c r="C12" s="46"/>
    </row>
    <row r="14" spans="1:9" x14ac:dyDescent="0.25">
      <c r="A14" s="58" t="s">
        <v>63</v>
      </c>
      <c r="B14" s="58"/>
      <c r="C14" s="58"/>
    </row>
    <row r="15" spans="1:9" x14ac:dyDescent="0.25">
      <c r="A15" s="33" t="s">
        <v>60</v>
      </c>
      <c r="B15" s="34">
        <f>B5</f>
        <v>0.35</v>
      </c>
      <c r="C15" s="35" t="s">
        <v>11</v>
      </c>
    </row>
    <row r="16" spans="1:9" x14ac:dyDescent="0.25">
      <c r="A16" s="36" t="s">
        <v>61</v>
      </c>
      <c r="B16" s="37">
        <f>((1*B15)/B4-1*B15)/(2*B15^2)</f>
        <v>1.9990149781267327E-2</v>
      </c>
      <c r="C16" s="38" t="s">
        <v>11</v>
      </c>
      <c r="D16" t="s">
        <v>70</v>
      </c>
      <c r="I16">
        <f>B16/2</f>
        <v>9.9950748906336637E-3</v>
      </c>
    </row>
    <row r="17" spans="1:9" x14ac:dyDescent="0.25">
      <c r="A17" s="36" t="s">
        <v>62</v>
      </c>
      <c r="B17" s="39">
        <f>1/(B15^2*B16)</f>
        <v>408.36438923395195</v>
      </c>
      <c r="C17" s="38" t="s">
        <v>11</v>
      </c>
      <c r="D17" t="s">
        <v>70</v>
      </c>
    </row>
    <row r="18" spans="1:9" x14ac:dyDescent="0.25">
      <c r="A18" s="36" t="s">
        <v>67</v>
      </c>
      <c r="B18" s="40">
        <f>SQRT(B9^2-B16^2)</f>
        <v>2.8729669537300599E-2</v>
      </c>
      <c r="C18" s="38" t="s">
        <v>11</v>
      </c>
      <c r="D18" t="s">
        <v>69</v>
      </c>
      <c r="I18">
        <f>B18/2</f>
        <v>1.43648347686503E-2</v>
      </c>
    </row>
    <row r="19" spans="1:9" x14ac:dyDescent="0.25">
      <c r="A19" s="41" t="s">
        <v>68</v>
      </c>
      <c r="B19" s="42">
        <f>1/B10</f>
        <v>33.333333333333336</v>
      </c>
      <c r="C19" s="43" t="s">
        <v>11</v>
      </c>
      <c r="D19" t="s">
        <v>71</v>
      </c>
    </row>
    <row r="21" spans="1:9" x14ac:dyDescent="0.25">
      <c r="A21" s="59" t="s">
        <v>72</v>
      </c>
      <c r="B21" s="59"/>
      <c r="C21" s="59"/>
    </row>
    <row r="22" spans="1:9" x14ac:dyDescent="0.25">
      <c r="A22" s="33" t="s">
        <v>74</v>
      </c>
      <c r="B22" s="48">
        <f>B16*(B11/(B11+1))*F7</f>
        <v>3.0704870064026616E-2</v>
      </c>
      <c r="C22" s="35" t="s">
        <v>73</v>
      </c>
      <c r="D22" t="s">
        <v>94</v>
      </c>
    </row>
    <row r="23" spans="1:9" x14ac:dyDescent="0.25">
      <c r="A23" s="36" t="s">
        <v>75</v>
      </c>
      <c r="B23" s="54">
        <f>B16*(1/(B11+1))*F8</f>
        <v>5.7656922675783312E-3</v>
      </c>
      <c r="C23" s="38" t="s">
        <v>73</v>
      </c>
      <c r="D23" t="s">
        <v>92</v>
      </c>
    </row>
    <row r="24" spans="1:9" x14ac:dyDescent="0.25">
      <c r="A24" s="36" t="s">
        <v>76</v>
      </c>
      <c r="B24" s="37">
        <f>B18*(B12/(B12+1))*F7</f>
        <v>4.4128772409293721E-2</v>
      </c>
      <c r="C24" s="38" t="s">
        <v>73</v>
      </c>
      <c r="D24" t="s">
        <v>94</v>
      </c>
    </row>
    <row r="25" spans="1:9" x14ac:dyDescent="0.25">
      <c r="A25" s="36" t="s">
        <v>77</v>
      </c>
      <c r="B25" s="51">
        <f>B18*(1/(B12+1))*F8</f>
        <v>8.2864028190784873E-3</v>
      </c>
      <c r="C25" s="38" t="s">
        <v>73</v>
      </c>
      <c r="D25" t="s">
        <v>92</v>
      </c>
    </row>
    <row r="26" spans="1:9" x14ac:dyDescent="0.25">
      <c r="A26" s="36" t="s">
        <v>62</v>
      </c>
      <c r="B26" s="39">
        <f>B17*F7</f>
        <v>1254.4954037267005</v>
      </c>
      <c r="C26" s="38" t="s">
        <v>73</v>
      </c>
      <c r="D26" t="s">
        <v>93</v>
      </c>
    </row>
    <row r="27" spans="1:9" x14ac:dyDescent="0.25">
      <c r="A27" s="41" t="s">
        <v>68</v>
      </c>
      <c r="B27" s="42">
        <f>B19*F7</f>
        <v>102.4</v>
      </c>
      <c r="C27" s="43" t="s">
        <v>73</v>
      </c>
      <c r="D27" t="s">
        <v>93</v>
      </c>
    </row>
  </sheetData>
  <mergeCells count="4">
    <mergeCell ref="A1:C1"/>
    <mergeCell ref="E1:G1"/>
    <mergeCell ref="A14:C14"/>
    <mergeCell ref="A21:C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6F04-2DAF-4F57-879E-E3C9F22386C5}">
  <dimension ref="A1:R25"/>
  <sheetViews>
    <sheetView workbookViewId="0">
      <selection activeCell="N23" sqref="N23"/>
    </sheetView>
  </sheetViews>
  <sheetFormatPr defaultRowHeight="15" x14ac:dyDescent="0.25"/>
  <cols>
    <col min="1" max="1" width="30.28515625" bestFit="1" customWidth="1"/>
    <col min="2" max="2" width="8.5703125" bestFit="1" customWidth="1"/>
    <col min="6" max="6" width="8" bestFit="1" customWidth="1"/>
    <col min="14" max="14" width="10.5703125" bestFit="1" customWidth="1"/>
  </cols>
  <sheetData>
    <row r="1" spans="1:18" x14ac:dyDescent="0.25">
      <c r="A1" s="56" t="s">
        <v>6</v>
      </c>
      <c r="B1" s="56"/>
      <c r="C1" s="56"/>
      <c r="E1" s="57" t="s">
        <v>55</v>
      </c>
      <c r="F1" s="57"/>
      <c r="G1" s="57"/>
      <c r="I1" t="s">
        <v>0</v>
      </c>
    </row>
    <row r="2" spans="1:18" x14ac:dyDescent="0.25">
      <c r="A2" s="44" t="s">
        <v>52</v>
      </c>
      <c r="B2" s="25">
        <v>0.996</v>
      </c>
      <c r="C2" s="44"/>
      <c r="E2" s="28" t="s">
        <v>79</v>
      </c>
      <c r="F2" s="28">
        <f>B6</f>
        <v>1000000</v>
      </c>
      <c r="G2" s="28" t="s">
        <v>5</v>
      </c>
      <c r="I2" s="7" t="s">
        <v>6</v>
      </c>
      <c r="J2" s="8" t="s">
        <v>33</v>
      </c>
      <c r="M2" t="s">
        <v>7</v>
      </c>
    </row>
    <row r="3" spans="1:18" x14ac:dyDescent="0.25">
      <c r="A3" s="45" t="s">
        <v>53</v>
      </c>
      <c r="B3" s="26">
        <v>0.5</v>
      </c>
      <c r="C3" s="45"/>
      <c r="E3" s="28" t="s">
        <v>56</v>
      </c>
      <c r="F3" s="28">
        <f>B4</f>
        <v>12470</v>
      </c>
      <c r="G3" s="28" t="s">
        <v>49</v>
      </c>
      <c r="I3" s="1" t="s">
        <v>1</v>
      </c>
      <c r="J3" s="1">
        <v>12470</v>
      </c>
      <c r="K3" t="s">
        <v>10</v>
      </c>
      <c r="M3" t="s">
        <v>16</v>
      </c>
      <c r="N3" s="4">
        <f>J5/(SQRT(3)*J3)</f>
        <v>46.299139469897817</v>
      </c>
      <c r="O3" t="s">
        <v>17</v>
      </c>
    </row>
    <row r="4" spans="1:18" x14ac:dyDescent="0.25">
      <c r="A4" s="45" t="s">
        <v>48</v>
      </c>
      <c r="B4" s="27">
        <v>12470</v>
      </c>
      <c r="C4" s="45" t="s">
        <v>49</v>
      </c>
      <c r="E4" s="28" t="s">
        <v>57</v>
      </c>
      <c r="F4" s="28">
        <f>B5</f>
        <v>480</v>
      </c>
      <c r="G4" s="28" t="s">
        <v>49</v>
      </c>
      <c r="I4" s="1" t="s">
        <v>2</v>
      </c>
      <c r="J4" s="1">
        <v>480</v>
      </c>
      <c r="K4" t="s">
        <v>10</v>
      </c>
      <c r="M4" t="s">
        <v>83</v>
      </c>
      <c r="N4" s="4">
        <f>N3*N5</f>
        <v>1202.8130608117203</v>
      </c>
      <c r="O4" t="s">
        <v>17</v>
      </c>
    </row>
    <row r="5" spans="1:18" x14ac:dyDescent="0.25">
      <c r="A5" s="45" t="s">
        <v>50</v>
      </c>
      <c r="B5" s="27">
        <v>480</v>
      </c>
      <c r="C5" s="45" t="s">
        <v>49</v>
      </c>
      <c r="E5" s="28" t="s">
        <v>58</v>
      </c>
      <c r="F5" s="30">
        <f>F2/(F3*SQRT(3))</f>
        <v>46.299139469897817</v>
      </c>
      <c r="G5" s="28" t="s">
        <v>17</v>
      </c>
      <c r="I5" s="1" t="s">
        <v>5</v>
      </c>
      <c r="J5" s="1">
        <v>1000000</v>
      </c>
      <c r="K5" t="s">
        <v>5</v>
      </c>
      <c r="M5" t="s">
        <v>3</v>
      </c>
      <c r="N5" s="4">
        <f>J3/J4</f>
        <v>25.979166666666668</v>
      </c>
    </row>
    <row r="6" spans="1:18" x14ac:dyDescent="0.25">
      <c r="A6" s="45" t="s">
        <v>51</v>
      </c>
      <c r="B6" s="27">
        <v>1000000</v>
      </c>
      <c r="C6" s="45" t="s">
        <v>5</v>
      </c>
      <c r="E6" s="28" t="s">
        <v>59</v>
      </c>
      <c r="F6" s="30">
        <f>F2/(F4*SQRT(3))</f>
        <v>1202.8130608117206</v>
      </c>
      <c r="G6" s="28" t="s">
        <v>17</v>
      </c>
      <c r="I6" s="1" t="s">
        <v>4</v>
      </c>
      <c r="J6" s="1">
        <v>6</v>
      </c>
      <c r="M6" t="s">
        <v>25</v>
      </c>
      <c r="N6" s="4">
        <f>J3^2/J5</f>
        <v>155.5009</v>
      </c>
      <c r="O6" t="s">
        <v>9</v>
      </c>
    </row>
    <row r="7" spans="1:18" x14ac:dyDescent="0.25">
      <c r="A7" s="29" t="s">
        <v>54</v>
      </c>
      <c r="B7" s="31">
        <v>5.8000000000000003E-2</v>
      </c>
      <c r="C7" s="29" t="s">
        <v>11</v>
      </c>
      <c r="E7" s="28" t="s">
        <v>80</v>
      </c>
      <c r="F7" s="47">
        <f>F3^2/F2</f>
        <v>155.5009</v>
      </c>
      <c r="G7" s="28" t="s">
        <v>73</v>
      </c>
      <c r="I7" s="1" t="s">
        <v>8</v>
      </c>
      <c r="J7" s="17">
        <v>5.8000000000000003E-2</v>
      </c>
      <c r="K7" t="s">
        <v>11</v>
      </c>
      <c r="M7" t="s">
        <v>24</v>
      </c>
      <c r="N7" s="4">
        <f>J4^2/J5</f>
        <v>0.23039999999999999</v>
      </c>
      <c r="O7" t="s">
        <v>9</v>
      </c>
    </row>
    <row r="8" spans="1:18" x14ac:dyDescent="0.25">
      <c r="A8" s="29" t="s">
        <v>64</v>
      </c>
      <c r="B8" s="31">
        <v>1.4999999999999999E-2</v>
      </c>
      <c r="C8" s="29" t="s">
        <v>11</v>
      </c>
      <c r="E8" s="28" t="s">
        <v>81</v>
      </c>
      <c r="F8" s="47">
        <f>F4^2/F2</f>
        <v>0.23039999999999999</v>
      </c>
      <c r="G8" s="28" t="s">
        <v>73</v>
      </c>
      <c r="M8" t="s">
        <v>12</v>
      </c>
      <c r="N8" s="4">
        <f>ATAN(J6)</f>
        <v>1.4056476493802699</v>
      </c>
      <c r="O8" t="s">
        <v>13</v>
      </c>
    </row>
    <row r="9" spans="1:18" x14ac:dyDescent="0.25">
      <c r="A9" s="29" t="s">
        <v>65</v>
      </c>
      <c r="B9" s="32">
        <v>1</v>
      </c>
      <c r="C9" s="29"/>
      <c r="I9" s="1" t="s">
        <v>18</v>
      </c>
      <c r="J9" s="9">
        <v>700</v>
      </c>
      <c r="M9" t="s">
        <v>15</v>
      </c>
      <c r="N9" s="18">
        <f>COS(N8)*J7</f>
        <v>9.5351412637107186E-3</v>
      </c>
      <c r="O9" t="s">
        <v>11</v>
      </c>
    </row>
    <row r="10" spans="1:18" x14ac:dyDescent="0.25">
      <c r="A10" s="46" t="s">
        <v>66</v>
      </c>
      <c r="B10" s="32">
        <v>1</v>
      </c>
      <c r="C10" s="46"/>
      <c r="M10" t="s">
        <v>14</v>
      </c>
      <c r="N10" s="19">
        <f>SIN(N8)*J7</f>
        <v>5.7210847582264343E-2</v>
      </c>
      <c r="O10" t="s">
        <v>11</v>
      </c>
      <c r="Q10" s="23">
        <f>N10/N9</f>
        <v>6.0000000000000036</v>
      </c>
      <c r="R10" s="23" t="s">
        <v>47</v>
      </c>
    </row>
    <row r="11" spans="1:18" x14ac:dyDescent="0.25">
      <c r="N11" s="4"/>
    </row>
    <row r="12" spans="1:18" x14ac:dyDescent="0.25">
      <c r="A12" s="58" t="s">
        <v>63</v>
      </c>
      <c r="B12" s="58"/>
      <c r="C12" s="58"/>
      <c r="L12" t="s">
        <v>82</v>
      </c>
      <c r="O12" s="9" t="s">
        <v>27</v>
      </c>
      <c r="P12" s="9">
        <v>1</v>
      </c>
    </row>
    <row r="13" spans="1:18" x14ac:dyDescent="0.25">
      <c r="A13" s="33" t="s">
        <v>60</v>
      </c>
      <c r="B13" s="34">
        <f>B3</f>
        <v>0.5</v>
      </c>
      <c r="C13" s="35" t="s">
        <v>11</v>
      </c>
      <c r="L13">
        <f>N3*N3*N13</f>
        <v>1589.190210618453</v>
      </c>
      <c r="M13" s="5" t="s">
        <v>28</v>
      </c>
      <c r="N13" s="20">
        <f>N9*N6*P13</f>
        <v>0.741361524067077</v>
      </c>
      <c r="O13" s="5" t="s">
        <v>9</v>
      </c>
      <c r="P13" s="9">
        <v>0.5</v>
      </c>
      <c r="Q13" t="s">
        <v>34</v>
      </c>
    </row>
    <row r="14" spans="1:18" x14ac:dyDescent="0.25">
      <c r="A14" s="36" t="s">
        <v>61</v>
      </c>
      <c r="B14" s="37">
        <f>((1*B13)/B2-1*B13)/(2*B13^2)</f>
        <v>4.0160642570281624E-3</v>
      </c>
      <c r="C14" s="38" t="s">
        <v>11</v>
      </c>
      <c r="D14" t="s">
        <v>70</v>
      </c>
      <c r="L14">
        <f>N4*N4*N14</f>
        <v>1589.1902106184532</v>
      </c>
      <c r="M14" s="5" t="s">
        <v>26</v>
      </c>
      <c r="N14" s="21">
        <f>N9*N7*(1-P13)</f>
        <v>1.0984482735794747E-3</v>
      </c>
      <c r="O14" s="5" t="s">
        <v>9</v>
      </c>
    </row>
    <row r="15" spans="1:18" x14ac:dyDescent="0.25">
      <c r="A15" s="36" t="s">
        <v>62</v>
      </c>
      <c r="B15" s="39">
        <f>1/(B13^2*B14)</f>
        <v>995.99999999998761</v>
      </c>
      <c r="C15" s="38" t="s">
        <v>11</v>
      </c>
      <c r="D15" t="s">
        <v>70</v>
      </c>
      <c r="M15" s="5" t="s">
        <v>29</v>
      </c>
      <c r="N15" s="21">
        <f>N10*N6/P15</f>
        <v>4.4481691444024651</v>
      </c>
      <c r="O15" s="5" t="s">
        <v>9</v>
      </c>
      <c r="P15" s="9">
        <v>2</v>
      </c>
      <c r="Q15" t="s">
        <v>34</v>
      </c>
    </row>
    <row r="16" spans="1:18" x14ac:dyDescent="0.25">
      <c r="A16" s="36" t="s">
        <v>67</v>
      </c>
      <c r="B16" s="40">
        <f>SQRT(B7^2-B14^2)</f>
        <v>5.7860791801386723E-2</v>
      </c>
      <c r="C16" s="38" t="s">
        <v>11</v>
      </c>
      <c r="D16" t="s">
        <v>69</v>
      </c>
      <c r="M16" s="5" t="s">
        <v>30</v>
      </c>
      <c r="N16" s="22">
        <f>N10*N7/P15</f>
        <v>6.5906896414768519E-3</v>
      </c>
      <c r="O16" s="5" t="s">
        <v>9</v>
      </c>
    </row>
    <row r="17" spans="1:17" x14ac:dyDescent="0.25">
      <c r="A17" s="41" t="s">
        <v>68</v>
      </c>
      <c r="B17" s="42">
        <f>1/B8</f>
        <v>66.666666666666671</v>
      </c>
      <c r="C17" s="43" t="s">
        <v>11</v>
      </c>
      <c r="D17" t="s">
        <v>71</v>
      </c>
      <c r="N17" s="3"/>
    </row>
    <row r="18" spans="1:17" x14ac:dyDescent="0.25">
      <c r="M18" s="5" t="s">
        <v>31</v>
      </c>
      <c r="N18" s="3">
        <f>J3/N20</f>
        <v>17955.697294845813</v>
      </c>
    </row>
    <row r="19" spans="1:17" x14ac:dyDescent="0.25">
      <c r="A19" s="59" t="s">
        <v>72</v>
      </c>
      <c r="B19" s="59"/>
      <c r="C19" s="59"/>
      <c r="M19" t="s">
        <v>20</v>
      </c>
      <c r="N19" s="3">
        <f>J9/J3</f>
        <v>5.6134723336006415E-2</v>
      </c>
      <c r="O19" t="s">
        <v>17</v>
      </c>
    </row>
    <row r="20" spans="1:17" x14ac:dyDescent="0.25">
      <c r="A20" s="33" t="s">
        <v>74</v>
      </c>
      <c r="B20" s="48">
        <f>B14*(B9/(B9+1))*F7</f>
        <v>0.31225080321285531</v>
      </c>
      <c r="C20" s="35" t="s">
        <v>73</v>
      </c>
      <c r="M20" s="2" t="s">
        <v>19</v>
      </c>
      <c r="N20" s="3">
        <f>P20*N3</f>
        <v>0.69448709204846726</v>
      </c>
      <c r="O20" t="s">
        <v>17</v>
      </c>
      <c r="P20" s="10">
        <v>1.4999999999999999E-2</v>
      </c>
      <c r="Q20" t="s">
        <v>32</v>
      </c>
    </row>
    <row r="21" spans="1:17" x14ac:dyDescent="0.25">
      <c r="A21" s="36" t="s">
        <v>75</v>
      </c>
      <c r="B21" s="37">
        <f>B14*(1/(B9+1))*F8</f>
        <v>4.626506024096443E-4</v>
      </c>
      <c r="C21" s="38" t="s">
        <v>73</v>
      </c>
      <c r="M21" t="s">
        <v>21</v>
      </c>
      <c r="N21" s="3">
        <f>N19</f>
        <v>5.6134723336006415E-2</v>
      </c>
      <c r="O21" t="s">
        <v>17</v>
      </c>
    </row>
    <row r="22" spans="1:17" x14ac:dyDescent="0.25">
      <c r="A22" s="36" t="s">
        <v>76</v>
      </c>
      <c r="B22" s="39">
        <f>B16*(B10/(B10+1))*F7</f>
        <v>4.4987025999141279</v>
      </c>
      <c r="C22" s="38" t="s">
        <v>73</v>
      </c>
      <c r="N22" s="3"/>
    </row>
    <row r="23" spans="1:17" x14ac:dyDescent="0.25">
      <c r="A23" s="36" t="s">
        <v>77</v>
      </c>
      <c r="B23" s="40">
        <f>B16*(1/(B10+1))*F8</f>
        <v>6.6655632155197498E-3</v>
      </c>
      <c r="C23" s="38" t="s">
        <v>73</v>
      </c>
      <c r="M23" s="5" t="s">
        <v>22</v>
      </c>
      <c r="N23" s="6">
        <f>J3/N20</f>
        <v>17955.697294845813</v>
      </c>
      <c r="O23" s="5" t="s">
        <v>9</v>
      </c>
    </row>
    <row r="24" spans="1:17" x14ac:dyDescent="0.25">
      <c r="A24" s="36" t="s">
        <v>62</v>
      </c>
      <c r="B24" s="39">
        <f>B15*F7</f>
        <v>154878.89639999808</v>
      </c>
      <c r="C24" s="38" t="s">
        <v>73</v>
      </c>
      <c r="D24" t="s">
        <v>78</v>
      </c>
      <c r="M24" s="5" t="s">
        <v>23</v>
      </c>
      <c r="N24" s="6">
        <f>J3/N21</f>
        <v>222144.14285714287</v>
      </c>
      <c r="O24" s="5" t="s">
        <v>9</v>
      </c>
    </row>
    <row r="25" spans="1:17" x14ac:dyDescent="0.25">
      <c r="A25" s="41" t="s">
        <v>68</v>
      </c>
      <c r="B25" s="42">
        <f>B17*F7</f>
        <v>10366.726666666667</v>
      </c>
      <c r="C25" s="43" t="s">
        <v>73</v>
      </c>
      <c r="D25" t="s">
        <v>78</v>
      </c>
    </row>
  </sheetData>
  <mergeCells count="4">
    <mergeCell ref="A1:C1"/>
    <mergeCell ref="E1:G1"/>
    <mergeCell ref="A12:C12"/>
    <mergeCell ref="A19:C1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64F3-B4FA-4C9B-8B44-F5682F8411E6}">
  <dimension ref="A1:K57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C16" sqref="C16"/>
    </sheetView>
  </sheetViews>
  <sheetFormatPr defaultRowHeight="15" x14ac:dyDescent="0.25"/>
  <cols>
    <col min="1" max="1" width="12.7109375" customWidth="1"/>
    <col min="2" max="2" width="25.7109375" customWidth="1"/>
    <col min="3" max="3" width="18.42578125" bestFit="1" customWidth="1"/>
    <col min="4" max="4" width="24.28515625" bestFit="1" customWidth="1"/>
    <col min="5" max="5" width="20.7109375" bestFit="1" customWidth="1"/>
    <col min="6" max="6" width="26.7109375" bestFit="1" customWidth="1"/>
    <col min="7" max="7" width="24.42578125" bestFit="1" customWidth="1"/>
    <col min="8" max="8" width="26.85546875" bestFit="1" customWidth="1"/>
    <col min="9" max="9" width="13.28515625" bestFit="1" customWidth="1"/>
    <col min="10" max="10" width="13.5703125" bestFit="1" customWidth="1"/>
    <col min="11" max="11" width="13.140625" bestFit="1" customWidth="1"/>
  </cols>
  <sheetData>
    <row r="1" spans="1:11" s="12" customFormat="1" x14ac:dyDescent="0.25">
      <c r="A1" s="12" t="s">
        <v>38</v>
      </c>
    </row>
    <row r="2" spans="1:11" s="11" customFormat="1" x14ac:dyDescent="0.25">
      <c r="A2" s="15" t="s">
        <v>42</v>
      </c>
      <c r="B2" s="15" t="s">
        <v>37</v>
      </c>
      <c r="C2" s="15" t="s">
        <v>35</v>
      </c>
      <c r="D2" s="15" t="s">
        <v>39</v>
      </c>
      <c r="E2" s="15" t="s">
        <v>36</v>
      </c>
      <c r="F2" s="15" t="s">
        <v>40</v>
      </c>
      <c r="G2" s="15" t="s">
        <v>45</v>
      </c>
      <c r="H2" s="15" t="s">
        <v>46</v>
      </c>
      <c r="I2" s="15" t="s">
        <v>41</v>
      </c>
      <c r="J2" s="15" t="s">
        <v>43</v>
      </c>
      <c r="K2" s="15" t="s">
        <v>44</v>
      </c>
    </row>
    <row r="3" spans="1:11" x14ac:dyDescent="0.25">
      <c r="A3" s="16">
        <v>0</v>
      </c>
      <c r="B3">
        <f>A3*'Main Xmer'!$B$5</f>
        <v>0</v>
      </c>
      <c r="C3" s="13">
        <f>($B3/3)/G3</f>
        <v>0</v>
      </c>
      <c r="D3" s="14">
        <f>(C3^2*'Main Xmer'!$F$13)*3</f>
        <v>0</v>
      </c>
      <c r="E3" s="13">
        <f>($B3/3)/H3</f>
        <v>0</v>
      </c>
      <c r="F3" s="14">
        <f>(E3^2*'Main Xmer'!$F$14)*3</f>
        <v>0</v>
      </c>
      <c r="G3" s="14">
        <f>'Main Xmer'!$B$3/SQRT(3)</f>
        <v>7199.5578567946341</v>
      </c>
      <c r="H3" s="14">
        <f>'Main Xmer'!$B$4/SQRT(3)</f>
        <v>277.12812921102039</v>
      </c>
      <c r="I3" s="13">
        <f>(G3^2/'Main Xmer'!$F$24)*3</f>
        <v>1000.0000000000002</v>
      </c>
      <c r="J3" s="13">
        <f>D3+F3+I3</f>
        <v>1000.0000000000002</v>
      </c>
      <c r="K3" s="16">
        <f>B3/(B3+J3)</f>
        <v>0</v>
      </c>
    </row>
    <row r="4" spans="1:11" x14ac:dyDescent="0.25">
      <c r="A4" s="16">
        <v>0.02</v>
      </c>
      <c r="B4">
        <f>A4*'Main Xmer'!$B$5</f>
        <v>20000</v>
      </c>
      <c r="C4" s="13">
        <f t="shared" ref="C4:C23" si="0">($B4/3)/G4</f>
        <v>0.92598278939795631</v>
      </c>
      <c r="D4" s="14">
        <f>(C4^2*'Main Xmer'!$F$13)*3</f>
        <v>449.34246287285134</v>
      </c>
      <c r="E4" s="13">
        <f t="shared" ref="E4:E23" si="1">($B4/3)/H4</f>
        <v>24.056261216234407</v>
      </c>
      <c r="F4" s="14">
        <f>(E4^2*'Main Xmer'!$F$14)*3</f>
        <v>449.34246287285134</v>
      </c>
      <c r="G4" s="14">
        <f>'Main Xmer'!$B$3/SQRT(3)</f>
        <v>7199.5578567946341</v>
      </c>
      <c r="H4" s="14">
        <f>'Main Xmer'!$B$4/SQRT(3)</f>
        <v>277.12812921102039</v>
      </c>
      <c r="I4" s="13">
        <f>(G4^2/'Main Xmer'!$F$24)*3</f>
        <v>1000.0000000000002</v>
      </c>
      <c r="J4" s="13">
        <f t="shared" ref="J4:J23" si="2">D4+F4+I4</f>
        <v>1898.6849257457029</v>
      </c>
      <c r="K4" s="16">
        <f t="shared" ref="K4:K23" si="3">B4/(B4+J4)</f>
        <v>0.91329685174320807</v>
      </c>
    </row>
    <row r="5" spans="1:11" x14ac:dyDescent="0.25">
      <c r="A5" s="16">
        <v>0.04</v>
      </c>
      <c r="B5">
        <f>A5*'Main Xmer'!$B$5</f>
        <v>40000</v>
      </c>
      <c r="C5" s="13">
        <f t="shared" si="0"/>
        <v>1.8519655787959126</v>
      </c>
      <c r="D5" s="14">
        <f>(C5^2*'Main Xmer'!$F$13)*3</f>
        <v>1797.3698514914054</v>
      </c>
      <c r="E5" s="13">
        <f t="shared" si="1"/>
        <v>48.112522432468815</v>
      </c>
      <c r="F5" s="14">
        <f>(E5^2*'Main Xmer'!$F$14)*3</f>
        <v>1797.3698514914054</v>
      </c>
      <c r="G5" s="14">
        <f>'Main Xmer'!$B$3/SQRT(3)</f>
        <v>7199.5578567946341</v>
      </c>
      <c r="H5" s="14">
        <f>'Main Xmer'!$B$4/SQRT(3)</f>
        <v>277.12812921102039</v>
      </c>
      <c r="I5" s="13">
        <f>(G5^2/'Main Xmer'!$F$24)*3</f>
        <v>1000.0000000000002</v>
      </c>
      <c r="J5" s="13">
        <f t="shared" si="2"/>
        <v>4594.7397029828107</v>
      </c>
      <c r="K5" s="16">
        <f t="shared" si="3"/>
        <v>0.896966778288528</v>
      </c>
    </row>
    <row r="6" spans="1:11" x14ac:dyDescent="0.25">
      <c r="A6" s="16">
        <v>0.06</v>
      </c>
      <c r="B6">
        <f>A6*'Main Xmer'!$B$5</f>
        <v>60000</v>
      </c>
      <c r="C6" s="13">
        <f t="shared" si="0"/>
        <v>2.7779483681938686</v>
      </c>
      <c r="D6" s="14">
        <f>(C6^2*'Main Xmer'!$F$13)*3</f>
        <v>4044.0821658556615</v>
      </c>
      <c r="E6" s="13">
        <f t="shared" si="1"/>
        <v>72.168783648703211</v>
      </c>
      <c r="F6" s="14">
        <f>(E6^2*'Main Xmer'!$F$14)*3</f>
        <v>4044.0821658556615</v>
      </c>
      <c r="G6" s="14">
        <f>'Main Xmer'!$B$3/SQRT(3)</f>
        <v>7199.5578567946341</v>
      </c>
      <c r="H6" s="14">
        <f>'Main Xmer'!$B$4/SQRT(3)</f>
        <v>277.12812921102039</v>
      </c>
      <c r="I6" s="13">
        <f>(G6^2/'Main Xmer'!$F$24)*3</f>
        <v>1000.0000000000002</v>
      </c>
      <c r="J6" s="13">
        <f t="shared" si="2"/>
        <v>9088.164331711323</v>
      </c>
      <c r="K6" s="16">
        <f t="shared" si="3"/>
        <v>0.8684555535724392</v>
      </c>
    </row>
    <row r="7" spans="1:11" x14ac:dyDescent="0.25">
      <c r="A7" s="16">
        <v>0.08</v>
      </c>
      <c r="B7">
        <f>A7*'Main Xmer'!$B$5</f>
        <v>80000</v>
      </c>
      <c r="C7" s="13">
        <f t="shared" si="0"/>
        <v>3.7039311575918252</v>
      </c>
      <c r="D7" s="14">
        <f>(C7^2*'Main Xmer'!$F$13)*3</f>
        <v>7189.4794059656215</v>
      </c>
      <c r="E7" s="13">
        <f t="shared" si="1"/>
        <v>96.22504486493763</v>
      </c>
      <c r="F7" s="14">
        <f>(E7^2*'Main Xmer'!$F$14)*3</f>
        <v>7189.4794059656215</v>
      </c>
      <c r="G7" s="14">
        <f>'Main Xmer'!$B$3/SQRT(3)</f>
        <v>7199.5578567946341</v>
      </c>
      <c r="H7" s="14">
        <f>'Main Xmer'!$B$4/SQRT(3)</f>
        <v>277.12812921102039</v>
      </c>
      <c r="I7" s="13">
        <f>(G7^2/'Main Xmer'!$F$24)*3</f>
        <v>1000.0000000000002</v>
      </c>
      <c r="J7" s="13">
        <f t="shared" si="2"/>
        <v>15378.958811931243</v>
      </c>
      <c r="K7" s="16">
        <f t="shared" si="3"/>
        <v>0.83875941818304434</v>
      </c>
    </row>
    <row r="8" spans="1:11" x14ac:dyDescent="0.25">
      <c r="A8" s="16">
        <v>0.1</v>
      </c>
      <c r="B8">
        <f>A8*'Main Xmer'!$B$5</f>
        <v>100000</v>
      </c>
      <c r="C8" s="13">
        <f t="shared" si="0"/>
        <v>4.6299139469897819</v>
      </c>
      <c r="D8" s="14">
        <f>(C8^2*'Main Xmer'!$F$13)*3</f>
        <v>11233.561571821287</v>
      </c>
      <c r="E8" s="13">
        <f t="shared" si="1"/>
        <v>120.28130608117203</v>
      </c>
      <c r="F8" s="14">
        <f>(E8^2*'Main Xmer'!$F$14)*3</f>
        <v>11233.561571821287</v>
      </c>
      <c r="G8" s="14">
        <f>'Main Xmer'!$B$3/SQRT(3)</f>
        <v>7199.5578567946341</v>
      </c>
      <c r="H8" s="14">
        <f>'Main Xmer'!$B$4/SQRT(3)</f>
        <v>277.12812921102039</v>
      </c>
      <c r="I8" s="13">
        <f>(G8^2/'Main Xmer'!$F$24)*3</f>
        <v>1000.0000000000002</v>
      </c>
      <c r="J8" s="13">
        <f t="shared" si="2"/>
        <v>23467.123143642573</v>
      </c>
      <c r="K8" s="16">
        <f t="shared" si="3"/>
        <v>0.8099322107283512</v>
      </c>
    </row>
    <row r="9" spans="1:11" x14ac:dyDescent="0.25">
      <c r="A9" s="16">
        <v>0.12</v>
      </c>
      <c r="B9">
        <f>A9*'Main Xmer'!$B$5</f>
        <v>120000</v>
      </c>
      <c r="C9" s="13">
        <f t="shared" si="0"/>
        <v>5.5558967363877372</v>
      </c>
      <c r="D9" s="14">
        <f>(C9^2*'Main Xmer'!$F$13)*3</f>
        <v>16176.328663422646</v>
      </c>
      <c r="E9" s="13">
        <f t="shared" si="1"/>
        <v>144.33756729740642</v>
      </c>
      <c r="F9" s="14">
        <f>(E9^2*'Main Xmer'!$F$14)*3</f>
        <v>16176.328663422646</v>
      </c>
      <c r="G9" s="14">
        <f>'Main Xmer'!$B$3/SQRT(3)</f>
        <v>7199.5578567946341</v>
      </c>
      <c r="H9" s="14">
        <f>'Main Xmer'!$B$4/SQRT(3)</f>
        <v>277.12812921102039</v>
      </c>
      <c r="I9" s="13">
        <f>(G9^2/'Main Xmer'!$F$24)*3</f>
        <v>1000.0000000000002</v>
      </c>
      <c r="J9" s="13">
        <f t="shared" si="2"/>
        <v>33352.657326845292</v>
      </c>
      <c r="K9" s="16">
        <f t="shared" si="3"/>
        <v>0.78251007900202396</v>
      </c>
    </row>
    <row r="10" spans="1:11" x14ac:dyDescent="0.25">
      <c r="A10" s="16">
        <v>0.14000000000000001</v>
      </c>
      <c r="B10">
        <f>A10*'Main Xmer'!$B$5</f>
        <v>140000</v>
      </c>
      <c r="C10" s="13">
        <f t="shared" si="0"/>
        <v>6.4818795257856934</v>
      </c>
      <c r="D10" s="14">
        <f>(C10^2*'Main Xmer'!$F$13)*3</f>
        <v>22017.780680769712</v>
      </c>
      <c r="E10" s="13">
        <f t="shared" si="1"/>
        <v>168.39382851364081</v>
      </c>
      <c r="F10" s="14">
        <f>(E10^2*'Main Xmer'!$F$14)*3</f>
        <v>22017.780680769709</v>
      </c>
      <c r="G10" s="14">
        <f>'Main Xmer'!$B$3/SQRT(3)</f>
        <v>7199.5578567946341</v>
      </c>
      <c r="H10" s="14">
        <f>'Main Xmer'!$B$4/SQRT(3)</f>
        <v>277.12812921102039</v>
      </c>
      <c r="I10" s="13">
        <f>(G10^2/'Main Xmer'!$F$24)*3</f>
        <v>1000.0000000000002</v>
      </c>
      <c r="J10" s="13">
        <f t="shared" si="2"/>
        <v>45035.561361539425</v>
      </c>
      <c r="K10" s="16">
        <f t="shared" si="3"/>
        <v>0.75661131822360994</v>
      </c>
    </row>
    <row r="11" spans="1:11" x14ac:dyDescent="0.25">
      <c r="A11" s="16">
        <v>0.16</v>
      </c>
      <c r="B11">
        <f>A11*'Main Xmer'!$B$5</f>
        <v>160000</v>
      </c>
      <c r="C11" s="13">
        <f t="shared" si="0"/>
        <v>7.4078623151836505</v>
      </c>
      <c r="D11" s="14">
        <f>(C11^2*'Main Xmer'!$F$13)*3</f>
        <v>28757.917623862486</v>
      </c>
      <c r="E11" s="13">
        <f t="shared" si="1"/>
        <v>192.45008972987526</v>
      </c>
      <c r="F11" s="14">
        <f>(E11^2*'Main Xmer'!$F$14)*3</f>
        <v>28757.917623862486</v>
      </c>
      <c r="G11" s="14">
        <f>'Main Xmer'!$B$3/SQRT(3)</f>
        <v>7199.5578567946341</v>
      </c>
      <c r="H11" s="14">
        <f>'Main Xmer'!$B$4/SQRT(3)</f>
        <v>277.12812921102039</v>
      </c>
      <c r="I11" s="13">
        <f>(G11^2/'Main Xmer'!$F$24)*3</f>
        <v>1000.0000000000002</v>
      </c>
      <c r="J11" s="13">
        <f t="shared" si="2"/>
        <v>58515.835247724972</v>
      </c>
      <c r="K11" s="16">
        <f t="shared" si="3"/>
        <v>0.73221238094078045</v>
      </c>
    </row>
    <row r="12" spans="1:11" x14ac:dyDescent="0.25">
      <c r="A12" s="16">
        <v>0.18</v>
      </c>
      <c r="B12">
        <f>A12*'Main Xmer'!$B$5</f>
        <v>180000</v>
      </c>
      <c r="C12" s="13">
        <f t="shared" si="0"/>
        <v>8.3338451045816058</v>
      </c>
      <c r="D12" s="14">
        <f>(C12^2*'Main Xmer'!$F$13)*3</f>
        <v>36396.739492700945</v>
      </c>
      <c r="E12" s="13">
        <f t="shared" si="1"/>
        <v>216.50635094610965</v>
      </c>
      <c r="F12" s="14">
        <f>(E12^2*'Main Xmer'!$F$14)*3</f>
        <v>36396.739492700959</v>
      </c>
      <c r="G12" s="14">
        <f>'Main Xmer'!$B$3/SQRT(3)</f>
        <v>7199.5578567946341</v>
      </c>
      <c r="H12" s="14">
        <f>'Main Xmer'!$B$4/SQRT(3)</f>
        <v>277.12812921102039</v>
      </c>
      <c r="I12" s="13">
        <f>(G12^2/'Main Xmer'!$F$24)*3</f>
        <v>1000.0000000000002</v>
      </c>
      <c r="J12" s="13">
        <f t="shared" si="2"/>
        <v>73793.478985401904</v>
      </c>
      <c r="K12" s="16">
        <f t="shared" si="3"/>
        <v>0.70923808097667285</v>
      </c>
    </row>
    <row r="13" spans="1:11" x14ac:dyDescent="0.25">
      <c r="A13" s="16">
        <v>0.2</v>
      </c>
      <c r="B13">
        <f>A13*'Main Xmer'!$B$5</f>
        <v>200000</v>
      </c>
      <c r="C13" s="13">
        <f t="shared" si="0"/>
        <v>9.2598278939795637</v>
      </c>
      <c r="D13" s="14">
        <f>(C13^2*'Main Xmer'!$F$13)*3</f>
        <v>44934.246287285147</v>
      </c>
      <c r="E13" s="13">
        <f t="shared" si="1"/>
        <v>240.56261216234407</v>
      </c>
      <c r="F13" s="14">
        <f>(E13^2*'Main Xmer'!$F$14)*3</f>
        <v>44934.246287285147</v>
      </c>
      <c r="G13" s="14">
        <f>'Main Xmer'!$B$3/SQRT(3)</f>
        <v>7199.5578567946341</v>
      </c>
      <c r="H13" s="14">
        <f>'Main Xmer'!$B$4/SQRT(3)</f>
        <v>277.12812921102039</v>
      </c>
      <c r="I13" s="13">
        <f>(G13^2/'Main Xmer'!$F$24)*3</f>
        <v>1000.0000000000002</v>
      </c>
      <c r="J13" s="13">
        <f t="shared" si="2"/>
        <v>90868.492574570293</v>
      </c>
      <c r="K13" s="16">
        <f t="shared" si="3"/>
        <v>0.6875959586744369</v>
      </c>
    </row>
    <row r="14" spans="1:11" x14ac:dyDescent="0.25">
      <c r="A14" s="16">
        <v>0.22</v>
      </c>
      <c r="B14">
        <f>A14*'Main Xmer'!$B$5</f>
        <v>220000</v>
      </c>
      <c r="C14" s="13">
        <f t="shared" si="0"/>
        <v>10.185810683377518</v>
      </c>
      <c r="D14" s="14">
        <f>(C14^2*'Main Xmer'!$F$13)*3</f>
        <v>54370.438007614997</v>
      </c>
      <c r="E14" s="13">
        <f t="shared" si="1"/>
        <v>264.61887337857843</v>
      </c>
      <c r="F14" s="14">
        <f>(E14^2*'Main Xmer'!$F$14)*3</f>
        <v>54370.43800761499</v>
      </c>
      <c r="G14" s="14">
        <f>'Main Xmer'!$B$3/SQRT(3)</f>
        <v>7199.5578567946341</v>
      </c>
      <c r="H14" s="14">
        <f>'Main Xmer'!$B$4/SQRT(3)</f>
        <v>277.12812921102039</v>
      </c>
      <c r="I14" s="13">
        <f>(G14^2/'Main Xmer'!$F$24)*3</f>
        <v>1000.0000000000002</v>
      </c>
      <c r="J14" s="13">
        <f t="shared" si="2"/>
        <v>109740.87601522999</v>
      </c>
      <c r="K14" s="16">
        <f t="shared" si="3"/>
        <v>0.66719056083856199</v>
      </c>
    </row>
    <row r="15" spans="1:11" x14ac:dyDescent="0.25">
      <c r="A15" s="16">
        <v>0.24</v>
      </c>
      <c r="B15">
        <f>A15*'Main Xmer'!$B$5</f>
        <v>240000</v>
      </c>
      <c r="C15" s="13">
        <f t="shared" si="0"/>
        <v>11.111793472775474</v>
      </c>
      <c r="D15" s="14">
        <f>(C15^2*'Main Xmer'!$F$13)*3</f>
        <v>64705.314653690584</v>
      </c>
      <c r="E15" s="13">
        <f t="shared" si="1"/>
        <v>288.67513459481285</v>
      </c>
      <c r="F15" s="14">
        <f>(E15^2*'Main Xmer'!$F$14)*3</f>
        <v>64705.314653690584</v>
      </c>
      <c r="G15" s="14">
        <f>'Main Xmer'!$B$3/SQRT(3)</f>
        <v>7199.5578567946341</v>
      </c>
      <c r="H15" s="14">
        <f>'Main Xmer'!$B$4/SQRT(3)</f>
        <v>277.12812921102039</v>
      </c>
      <c r="I15" s="13">
        <f>(G15^2/'Main Xmer'!$F$24)*3</f>
        <v>1000.0000000000002</v>
      </c>
      <c r="J15" s="13">
        <f t="shared" si="2"/>
        <v>130410.62930738117</v>
      </c>
      <c r="K15" s="16">
        <f t="shared" si="3"/>
        <v>0.64792957061941825</v>
      </c>
    </row>
    <row r="16" spans="1:11" x14ac:dyDescent="0.25">
      <c r="A16" s="16">
        <v>0.26</v>
      </c>
      <c r="B16">
        <f>A16*'Main Xmer'!$B$5</f>
        <v>260000</v>
      </c>
      <c r="C16" s="13">
        <f t="shared" si="0"/>
        <v>12.037776262173432</v>
      </c>
      <c r="D16" s="14">
        <f>(C16^2*'Main Xmer'!$F$13)*3</f>
        <v>75938.876225511878</v>
      </c>
      <c r="E16" s="13">
        <f t="shared" si="1"/>
        <v>312.73139581104726</v>
      </c>
      <c r="F16" s="14">
        <f>(E16^2*'Main Xmer'!$F$14)*3</f>
        <v>75938.876225511864</v>
      </c>
      <c r="G16" s="14">
        <f>'Main Xmer'!$B$3/SQRT(3)</f>
        <v>7199.5578567946341</v>
      </c>
      <c r="H16" s="14">
        <f>'Main Xmer'!$B$4/SQRT(3)</f>
        <v>277.12812921102039</v>
      </c>
      <c r="I16" s="13">
        <f>(G16^2/'Main Xmer'!$F$24)*3</f>
        <v>1000.0000000000002</v>
      </c>
      <c r="J16" s="13">
        <f t="shared" si="2"/>
        <v>152877.75245102373</v>
      </c>
      <c r="K16" s="16">
        <f t="shared" si="3"/>
        <v>0.62972634988571263</v>
      </c>
    </row>
    <row r="17" spans="1:11" x14ac:dyDescent="0.25">
      <c r="A17" s="16">
        <v>0.28000000000000003</v>
      </c>
      <c r="B17">
        <f>A17*'Main Xmer'!$B$5</f>
        <v>280000</v>
      </c>
      <c r="C17" s="13">
        <f t="shared" si="0"/>
        <v>12.963759051571387</v>
      </c>
      <c r="D17" s="14">
        <f>(C17^2*'Main Xmer'!$F$13)*3</f>
        <v>88071.12272307885</v>
      </c>
      <c r="E17" s="13">
        <f t="shared" si="1"/>
        <v>336.78765702728163</v>
      </c>
      <c r="F17" s="14">
        <f>(E17^2*'Main Xmer'!$F$14)*3</f>
        <v>88071.122723078835</v>
      </c>
      <c r="G17" s="14">
        <f>'Main Xmer'!$B$3/SQRT(3)</f>
        <v>7199.5578567946341</v>
      </c>
      <c r="H17" s="14">
        <f>'Main Xmer'!$B$4/SQRT(3)</f>
        <v>277.12812921102039</v>
      </c>
      <c r="I17" s="13">
        <f>(G17^2/'Main Xmer'!$F$24)*3</f>
        <v>1000.0000000000002</v>
      </c>
      <c r="J17" s="13">
        <f t="shared" si="2"/>
        <v>177142.2454461577</v>
      </c>
      <c r="K17" s="16">
        <f t="shared" si="3"/>
        <v>0.6125008195790963</v>
      </c>
    </row>
    <row r="18" spans="1:11" x14ac:dyDescent="0.25">
      <c r="A18" s="16">
        <v>0.3</v>
      </c>
      <c r="B18">
        <f>A18*'Main Xmer'!$B$5</f>
        <v>300000</v>
      </c>
      <c r="C18" s="13">
        <f t="shared" si="0"/>
        <v>13.889741840969343</v>
      </c>
      <c r="D18" s="14">
        <f>(C18^2*'Main Xmer'!$F$13)*3</f>
        <v>101102.05414639154</v>
      </c>
      <c r="E18" s="13">
        <f t="shared" si="1"/>
        <v>360.84391824351604</v>
      </c>
      <c r="F18" s="14">
        <f>(E18^2*'Main Xmer'!$F$14)*3</f>
        <v>101102.05414639154</v>
      </c>
      <c r="G18" s="14">
        <f>'Main Xmer'!$B$3/SQRT(3)</f>
        <v>7199.5578567946341</v>
      </c>
      <c r="H18" s="14">
        <f>'Main Xmer'!$B$4/SQRT(3)</f>
        <v>277.12812921102039</v>
      </c>
      <c r="I18" s="13">
        <f>(G18^2/'Main Xmer'!$F$24)*3</f>
        <v>1000.0000000000002</v>
      </c>
      <c r="J18" s="13">
        <f t="shared" si="2"/>
        <v>203204.10829278309</v>
      </c>
      <c r="K18" s="16">
        <f t="shared" si="3"/>
        <v>0.59617955230494402</v>
      </c>
    </row>
    <row r="19" spans="1:11" x14ac:dyDescent="0.25">
      <c r="A19" s="16">
        <v>0.32</v>
      </c>
      <c r="B19">
        <f>A19*'Main Xmer'!$B$5</f>
        <v>320000</v>
      </c>
      <c r="C19" s="13">
        <f t="shared" si="0"/>
        <v>14.815724630367301</v>
      </c>
      <c r="D19" s="14">
        <f>(C19^2*'Main Xmer'!$F$13)*3</f>
        <v>115031.67049544994</v>
      </c>
      <c r="E19" s="13">
        <f t="shared" si="1"/>
        <v>384.90017945975052</v>
      </c>
      <c r="F19" s="14">
        <f>(E19^2*'Main Xmer'!$F$14)*3</f>
        <v>115031.67049544994</v>
      </c>
      <c r="G19" s="14">
        <f>'Main Xmer'!$B$3/SQRT(3)</f>
        <v>7199.5578567946341</v>
      </c>
      <c r="H19" s="14">
        <f>'Main Xmer'!$B$4/SQRT(3)</f>
        <v>277.12812921102039</v>
      </c>
      <c r="I19" s="13">
        <f>(G19^2/'Main Xmer'!$F$24)*3</f>
        <v>1000.0000000000002</v>
      </c>
      <c r="J19" s="13">
        <f t="shared" si="2"/>
        <v>231063.34099089989</v>
      </c>
      <c r="K19" s="16">
        <f t="shared" si="3"/>
        <v>0.58069549577474877</v>
      </c>
    </row>
    <row r="20" spans="1:11" x14ac:dyDescent="0.25">
      <c r="A20" s="16">
        <v>0.34</v>
      </c>
      <c r="B20">
        <f>A20*'Main Xmer'!$B$5</f>
        <v>340000</v>
      </c>
      <c r="C20" s="13">
        <f t="shared" si="0"/>
        <v>15.741707419765255</v>
      </c>
      <c r="D20" s="14">
        <f>(C20^2*'Main Xmer'!$F$13)*3</f>
        <v>129859.97177025402</v>
      </c>
      <c r="E20" s="13">
        <f t="shared" si="1"/>
        <v>408.95644067598488</v>
      </c>
      <c r="F20" s="14">
        <f>(E20^2*'Main Xmer'!$F$14)*3</f>
        <v>129859.97177025402</v>
      </c>
      <c r="G20" s="14">
        <f>'Main Xmer'!$B$3/SQRT(3)</f>
        <v>7199.5578567946341</v>
      </c>
      <c r="H20" s="14">
        <f>'Main Xmer'!$B$4/SQRT(3)</f>
        <v>277.12812921102039</v>
      </c>
      <c r="I20" s="13">
        <f>(G20^2/'Main Xmer'!$F$24)*3</f>
        <v>1000.0000000000002</v>
      </c>
      <c r="J20" s="13">
        <f t="shared" si="2"/>
        <v>260719.94354050804</v>
      </c>
      <c r="K20" s="16">
        <f t="shared" si="3"/>
        <v>0.56598753488375397</v>
      </c>
    </row>
    <row r="21" spans="1:11" x14ac:dyDescent="0.25">
      <c r="A21" s="16">
        <v>0.36</v>
      </c>
      <c r="B21">
        <f>A21*'Main Xmer'!$B$5</f>
        <v>360000</v>
      </c>
      <c r="C21" s="13">
        <f t="shared" si="0"/>
        <v>16.667690209163212</v>
      </c>
      <c r="D21" s="14">
        <f>(C21^2*'Main Xmer'!$F$13)*3</f>
        <v>145586.95797080378</v>
      </c>
      <c r="E21" s="13">
        <f t="shared" si="1"/>
        <v>433.0127018922193</v>
      </c>
      <c r="F21" s="14">
        <f>(E21^2*'Main Xmer'!$F$14)*3</f>
        <v>145586.95797080384</v>
      </c>
      <c r="G21" s="14">
        <f>'Main Xmer'!$B$3/SQRT(3)</f>
        <v>7199.5578567946341</v>
      </c>
      <c r="H21" s="14">
        <f>'Main Xmer'!$B$4/SQRT(3)</f>
        <v>277.12812921102039</v>
      </c>
      <c r="I21" s="13">
        <f>(G21^2/'Main Xmer'!$F$24)*3</f>
        <v>1000.0000000000002</v>
      </c>
      <c r="J21" s="13">
        <f t="shared" si="2"/>
        <v>292173.91594160761</v>
      </c>
      <c r="K21" s="16">
        <f t="shared" si="3"/>
        <v>0.55199999754702322</v>
      </c>
    </row>
    <row r="22" spans="1:11" x14ac:dyDescent="0.25">
      <c r="A22" s="16">
        <v>0.38</v>
      </c>
      <c r="B22">
        <f>A22*'Main Xmer'!$B$5</f>
        <v>380000</v>
      </c>
      <c r="C22" s="13">
        <f t="shared" si="0"/>
        <v>17.593672998561168</v>
      </c>
      <c r="D22" s="14">
        <f>(C22^2*'Main Xmer'!$F$13)*3</f>
        <v>162212.6290970993</v>
      </c>
      <c r="E22" s="13">
        <f t="shared" si="1"/>
        <v>457.06896310845372</v>
      </c>
      <c r="F22" s="14">
        <f>(E22^2*'Main Xmer'!$F$14)*3</f>
        <v>162212.62909709936</v>
      </c>
      <c r="G22" s="14">
        <f>'Main Xmer'!$B$3/SQRT(3)</f>
        <v>7199.5578567946341</v>
      </c>
      <c r="H22" s="14">
        <f>'Main Xmer'!$B$4/SQRT(3)</f>
        <v>277.12812921102039</v>
      </c>
      <c r="I22" s="13">
        <f>(G22^2/'Main Xmer'!$F$24)*3</f>
        <v>1000.0000000000002</v>
      </c>
      <c r="J22" s="13">
        <f t="shared" si="2"/>
        <v>325425.25819419866</v>
      </c>
      <c r="K22" s="16">
        <f t="shared" si="3"/>
        <v>0.53868215744464976</v>
      </c>
    </row>
    <row r="23" spans="1:11" x14ac:dyDescent="0.25">
      <c r="A23" s="16">
        <v>0.4</v>
      </c>
      <c r="B23">
        <f>A23*'Main Xmer'!$B$5</f>
        <v>400000</v>
      </c>
      <c r="C23" s="13">
        <f t="shared" si="0"/>
        <v>18.519655787959127</v>
      </c>
      <c r="D23" s="14">
        <f>(C23^2*'Main Xmer'!$F$13)*3</f>
        <v>179736.98514914059</v>
      </c>
      <c r="E23" s="13">
        <f t="shared" si="1"/>
        <v>481.12522432468813</v>
      </c>
      <c r="F23" s="14">
        <f>(E23^2*'Main Xmer'!$F$14)*3</f>
        <v>179736.98514914059</v>
      </c>
      <c r="G23" s="14">
        <f>'Main Xmer'!$B$3/SQRT(3)</f>
        <v>7199.5578567946341</v>
      </c>
      <c r="H23" s="14">
        <f>'Main Xmer'!$B$4/SQRT(3)</f>
        <v>277.12812921102039</v>
      </c>
      <c r="I23" s="13">
        <f>(G23^2/'Main Xmer'!$F$24)*3</f>
        <v>1000.0000000000002</v>
      </c>
      <c r="J23" s="13">
        <f t="shared" si="2"/>
        <v>360473.97029828117</v>
      </c>
      <c r="K23" s="16">
        <f t="shared" si="3"/>
        <v>0.52598775976922363</v>
      </c>
    </row>
    <row r="24" spans="1:11" x14ac:dyDescent="0.25">
      <c r="A24" s="16">
        <v>0.42</v>
      </c>
      <c r="B24">
        <f>A24*'Main Xmer'!$B$5</f>
        <v>420000</v>
      </c>
      <c r="C24" s="13">
        <f t="shared" ref="C24:C48" si="4">($B24/3)/G24</f>
        <v>19.44563857735708</v>
      </c>
      <c r="D24" s="14">
        <f>(C24^2*'Main Xmer'!$F$13)*3</f>
        <v>198160.02612692741</v>
      </c>
      <c r="E24" s="13">
        <f t="shared" ref="E24:E48" si="5">($B24/3)/H24</f>
        <v>505.18148554092249</v>
      </c>
      <c r="F24" s="14">
        <f>(E24^2*'Main Xmer'!$F$14)*3</f>
        <v>198160.02612692743</v>
      </c>
      <c r="G24" s="14">
        <f>'Main Xmer'!$B$3/SQRT(3)</f>
        <v>7199.5578567946341</v>
      </c>
      <c r="H24" s="14">
        <f>'Main Xmer'!$B$4/SQRT(3)</f>
        <v>277.12812921102039</v>
      </c>
      <c r="I24" s="13">
        <f>(G24^2/'Main Xmer'!$F$24)*3</f>
        <v>1000.0000000000002</v>
      </c>
      <c r="J24" s="13">
        <f t="shared" ref="J24:J48" si="6">D24+F24+I24</f>
        <v>397320.05225385481</v>
      </c>
      <c r="K24" s="16">
        <f t="shared" ref="K24:K48" si="7">B24/(B24+J24)</f>
        <v>0.51387458174041034</v>
      </c>
    </row>
    <row r="25" spans="1:11" x14ac:dyDescent="0.25">
      <c r="A25" s="16">
        <v>0.44</v>
      </c>
      <c r="B25">
        <f>A25*'Main Xmer'!$B$5</f>
        <v>440000</v>
      </c>
      <c r="C25" s="13">
        <f t="shared" si="4"/>
        <v>20.371621366755036</v>
      </c>
      <c r="D25" s="14">
        <f>(C25^2*'Main Xmer'!$F$13)*3</f>
        <v>217481.75203045999</v>
      </c>
      <c r="E25" s="13">
        <f t="shared" si="5"/>
        <v>529.23774675715686</v>
      </c>
      <c r="F25" s="14">
        <f>(E25^2*'Main Xmer'!$F$14)*3</f>
        <v>217481.75203045996</v>
      </c>
      <c r="G25" s="14">
        <f>'Main Xmer'!$B$3/SQRT(3)</f>
        <v>7199.5578567946341</v>
      </c>
      <c r="H25" s="14">
        <f>'Main Xmer'!$B$4/SQRT(3)</f>
        <v>277.12812921102039</v>
      </c>
      <c r="I25" s="13">
        <f>(G25^2/'Main Xmer'!$F$24)*3</f>
        <v>1000.0000000000002</v>
      </c>
      <c r="J25" s="13">
        <f t="shared" si="6"/>
        <v>435963.50406091998</v>
      </c>
      <c r="K25" s="16">
        <f t="shared" si="7"/>
        <v>0.50230403202894125</v>
      </c>
    </row>
    <row r="26" spans="1:11" x14ac:dyDescent="0.25">
      <c r="A26" s="16">
        <v>0.46</v>
      </c>
      <c r="B26">
        <f>A26*'Main Xmer'!$B$5</f>
        <v>460000</v>
      </c>
      <c r="C26" s="13">
        <f t="shared" si="4"/>
        <v>21.297604156152996</v>
      </c>
      <c r="D26" s="14">
        <f>(C26^2*'Main Xmer'!$F$13)*3</f>
        <v>237702.1628597384</v>
      </c>
      <c r="E26" s="13">
        <f t="shared" si="5"/>
        <v>553.29400797339133</v>
      </c>
      <c r="F26" s="14">
        <f>(E26^2*'Main Xmer'!$F$14)*3</f>
        <v>237702.16285973837</v>
      </c>
      <c r="G26" s="14">
        <f>'Main Xmer'!$B$3/SQRT(3)</f>
        <v>7199.5578567946341</v>
      </c>
      <c r="H26" s="14">
        <f>'Main Xmer'!$B$4/SQRT(3)</f>
        <v>277.12812921102039</v>
      </c>
      <c r="I26" s="13">
        <f>(G26^2/'Main Xmer'!$F$24)*3</f>
        <v>1000.0000000000002</v>
      </c>
      <c r="J26" s="13">
        <f t="shared" si="6"/>
        <v>476404.32571947679</v>
      </c>
      <c r="K26" s="16">
        <f t="shared" si="7"/>
        <v>0.49124078922485076</v>
      </c>
    </row>
    <row r="27" spans="1:11" x14ac:dyDescent="0.25">
      <c r="A27" s="16">
        <v>0.48</v>
      </c>
      <c r="B27">
        <f>A27*'Main Xmer'!$B$5</f>
        <v>480000</v>
      </c>
      <c r="C27" s="13">
        <f t="shared" si="4"/>
        <v>22.223586945550949</v>
      </c>
      <c r="D27" s="14">
        <f>(C27^2*'Main Xmer'!$F$13)*3</f>
        <v>258821.25861476234</v>
      </c>
      <c r="E27" s="13">
        <f t="shared" si="5"/>
        <v>577.35026918962569</v>
      </c>
      <c r="F27" s="14">
        <f>(E27^2*'Main Xmer'!$F$14)*3</f>
        <v>258821.25861476234</v>
      </c>
      <c r="G27" s="14">
        <f>'Main Xmer'!$B$3/SQRT(3)</f>
        <v>7199.5578567946341</v>
      </c>
      <c r="H27" s="14">
        <f>'Main Xmer'!$B$4/SQRT(3)</f>
        <v>277.12812921102039</v>
      </c>
      <c r="I27" s="13">
        <f>(G27^2/'Main Xmer'!$F$24)*3</f>
        <v>1000.0000000000002</v>
      </c>
      <c r="J27" s="13">
        <f t="shared" si="6"/>
        <v>518642.51722952467</v>
      </c>
      <c r="K27" s="16">
        <f t="shared" si="7"/>
        <v>0.48065247745673378</v>
      </c>
    </row>
    <row r="28" spans="1:11" x14ac:dyDescent="0.25">
      <c r="A28" s="16">
        <v>0.5</v>
      </c>
      <c r="B28">
        <f>A28*'Main Xmer'!$B$5</f>
        <v>500000</v>
      </c>
      <c r="C28" s="13">
        <f t="shared" si="4"/>
        <v>23.149569734948905</v>
      </c>
      <c r="D28" s="14">
        <f>(C28^2*'Main Xmer'!$F$13)*3</f>
        <v>280839.0392955321</v>
      </c>
      <c r="E28" s="13">
        <f t="shared" si="5"/>
        <v>601.40653040586005</v>
      </c>
      <c r="F28" s="14">
        <f>(E28^2*'Main Xmer'!$F$14)*3</f>
        <v>280839.03929553198</v>
      </c>
      <c r="G28" s="14">
        <f>'Main Xmer'!$B$3/SQRT(3)</f>
        <v>7199.5578567946341</v>
      </c>
      <c r="H28" s="14">
        <f>'Main Xmer'!$B$4/SQRT(3)</f>
        <v>277.12812921102039</v>
      </c>
      <c r="I28" s="13">
        <f>(G28^2/'Main Xmer'!$F$24)*3</f>
        <v>1000.0000000000002</v>
      </c>
      <c r="J28" s="13">
        <f t="shared" si="6"/>
        <v>562678.07859106408</v>
      </c>
      <c r="K28" s="16">
        <f t="shared" si="7"/>
        <v>0.47050937633240497</v>
      </c>
    </row>
    <row r="29" spans="1:11" x14ac:dyDescent="0.25">
      <c r="A29" s="16">
        <v>0.52</v>
      </c>
      <c r="B29">
        <f>A29*'Main Xmer'!$B$5</f>
        <v>520000</v>
      </c>
      <c r="C29" s="13">
        <f t="shared" si="4"/>
        <v>24.075552524346865</v>
      </c>
      <c r="D29" s="14">
        <f>(C29^2*'Main Xmer'!$F$13)*3</f>
        <v>303755.50490204751</v>
      </c>
      <c r="E29" s="13">
        <f t="shared" si="5"/>
        <v>625.46279162209453</v>
      </c>
      <c r="F29" s="14">
        <f>(E29^2*'Main Xmer'!$F$14)*3</f>
        <v>303755.50490204745</v>
      </c>
      <c r="G29" s="14">
        <f>'Main Xmer'!$B$3/SQRT(3)</f>
        <v>7199.5578567946341</v>
      </c>
      <c r="H29" s="14">
        <f>'Main Xmer'!$B$4/SQRT(3)</f>
        <v>277.12812921102039</v>
      </c>
      <c r="I29" s="13">
        <f>(G29^2/'Main Xmer'!$F$24)*3</f>
        <v>1000.0000000000002</v>
      </c>
      <c r="J29" s="13">
        <f t="shared" si="6"/>
        <v>608511.00980409491</v>
      </c>
      <c r="K29" s="16">
        <f t="shared" si="7"/>
        <v>0.46078416203513156</v>
      </c>
    </row>
    <row r="30" spans="1:11" x14ac:dyDescent="0.25">
      <c r="A30" s="16">
        <v>0.54</v>
      </c>
      <c r="B30">
        <f>A30*'Main Xmer'!$B$5</f>
        <v>540000</v>
      </c>
      <c r="C30" s="13">
        <f t="shared" si="4"/>
        <v>25.001535313744817</v>
      </c>
      <c r="D30" s="14">
        <f>(C30^2*'Main Xmer'!$F$13)*3</f>
        <v>327570.65543430857</v>
      </c>
      <c r="E30" s="13">
        <f t="shared" si="5"/>
        <v>649.51905283832889</v>
      </c>
      <c r="F30" s="14">
        <f>(E30^2*'Main Xmer'!$F$14)*3</f>
        <v>327570.65543430857</v>
      </c>
      <c r="G30" s="14">
        <f>'Main Xmer'!$B$3/SQRT(3)</f>
        <v>7199.5578567946341</v>
      </c>
      <c r="H30" s="14">
        <f>'Main Xmer'!$B$4/SQRT(3)</f>
        <v>277.12812921102039</v>
      </c>
      <c r="I30" s="13">
        <f>(G30^2/'Main Xmer'!$F$24)*3</f>
        <v>1000.0000000000002</v>
      </c>
      <c r="J30" s="13">
        <f t="shared" si="6"/>
        <v>656141.31086861715</v>
      </c>
      <c r="K30" s="16">
        <f t="shared" si="7"/>
        <v>0.45145167639754985</v>
      </c>
    </row>
    <row r="31" spans="1:11" x14ac:dyDescent="0.25">
      <c r="A31" s="16">
        <v>0.56000000000000005</v>
      </c>
      <c r="B31">
        <f>A31*'Main Xmer'!$B$5</f>
        <v>560000</v>
      </c>
      <c r="C31" s="13">
        <f t="shared" si="4"/>
        <v>25.927518103142773</v>
      </c>
      <c r="D31" s="14">
        <f>(C31^2*'Main Xmer'!$F$13)*3</f>
        <v>352284.4908923154</v>
      </c>
      <c r="E31" s="13">
        <f t="shared" si="5"/>
        <v>673.57531405456325</v>
      </c>
      <c r="F31" s="14">
        <f>(E31^2*'Main Xmer'!$F$14)*3</f>
        <v>352284.49089231534</v>
      </c>
      <c r="G31" s="14">
        <f>'Main Xmer'!$B$3/SQRT(3)</f>
        <v>7199.5578567946341</v>
      </c>
      <c r="H31" s="14">
        <f>'Main Xmer'!$B$4/SQRT(3)</f>
        <v>277.12812921102039</v>
      </c>
      <c r="I31" s="13">
        <f>(G31^2/'Main Xmer'!$F$24)*3</f>
        <v>1000.0000000000002</v>
      </c>
      <c r="J31" s="13">
        <f t="shared" si="6"/>
        <v>705568.9817846308</v>
      </c>
      <c r="K31" s="16">
        <f t="shared" si="7"/>
        <v>0.44248872093113484</v>
      </c>
    </row>
    <row r="32" spans="1:11" x14ac:dyDescent="0.25">
      <c r="A32" s="16">
        <v>0.57999999999999996</v>
      </c>
      <c r="B32">
        <f>A32*'Main Xmer'!$B$5</f>
        <v>580000</v>
      </c>
      <c r="C32" s="13">
        <f t="shared" si="4"/>
        <v>26.853500892540733</v>
      </c>
      <c r="D32" s="14">
        <f>(C32^2*'Main Xmer'!$F$13)*3</f>
        <v>377897.01127606799</v>
      </c>
      <c r="E32" s="13">
        <f t="shared" si="5"/>
        <v>697.63157527079773</v>
      </c>
      <c r="F32" s="14">
        <f>(E32^2*'Main Xmer'!$F$14)*3</f>
        <v>377897.01127606793</v>
      </c>
      <c r="G32" s="14">
        <f>'Main Xmer'!$B$3/SQRT(3)</f>
        <v>7199.5578567946341</v>
      </c>
      <c r="H32" s="14">
        <f>'Main Xmer'!$B$4/SQRT(3)</f>
        <v>277.12812921102039</v>
      </c>
      <c r="I32" s="13">
        <f>(G32^2/'Main Xmer'!$F$24)*3</f>
        <v>1000.0000000000002</v>
      </c>
      <c r="J32" s="13">
        <f t="shared" si="6"/>
        <v>756794.02255213587</v>
      </c>
      <c r="K32" s="16">
        <f t="shared" si="7"/>
        <v>0.43387387302397934</v>
      </c>
    </row>
    <row r="33" spans="1:11" x14ac:dyDescent="0.25">
      <c r="A33" s="16">
        <v>0.6</v>
      </c>
      <c r="B33">
        <f>A33*'Main Xmer'!$B$5</f>
        <v>600000</v>
      </c>
      <c r="C33" s="13">
        <f t="shared" si="4"/>
        <v>27.779483681938686</v>
      </c>
      <c r="D33" s="14">
        <f>(C33^2*'Main Xmer'!$F$13)*3</f>
        <v>404408.21658556617</v>
      </c>
      <c r="E33" s="13">
        <f t="shared" si="5"/>
        <v>721.68783648703209</v>
      </c>
      <c r="F33" s="14">
        <f>(E33^2*'Main Xmer'!$F$14)*3</f>
        <v>404408.21658556617</v>
      </c>
      <c r="G33" s="14">
        <f>'Main Xmer'!$B$3/SQRT(3)</f>
        <v>7199.5578567946341</v>
      </c>
      <c r="H33" s="14">
        <f>'Main Xmer'!$B$4/SQRT(3)</f>
        <v>277.12812921102039</v>
      </c>
      <c r="I33" s="13">
        <f>(G33^2/'Main Xmer'!$F$24)*3</f>
        <v>1000.0000000000002</v>
      </c>
      <c r="J33" s="13">
        <f t="shared" si="6"/>
        <v>809816.43317113235</v>
      </c>
      <c r="K33" s="16">
        <f t="shared" si="7"/>
        <v>0.42558732178373482</v>
      </c>
    </row>
    <row r="34" spans="1:11" x14ac:dyDescent="0.25">
      <c r="A34" s="16">
        <v>0.62</v>
      </c>
      <c r="B34">
        <f>A34*'Main Xmer'!$B$5</f>
        <v>620000</v>
      </c>
      <c r="C34" s="13">
        <f t="shared" si="4"/>
        <v>28.705466471336642</v>
      </c>
      <c r="D34" s="14">
        <f>(C34^2*'Main Xmer'!$F$13)*3</f>
        <v>431818.10682081</v>
      </c>
      <c r="E34" s="13">
        <f t="shared" si="5"/>
        <v>745.74409770326656</v>
      </c>
      <c r="F34" s="14">
        <f>(E34^2*'Main Xmer'!$F$14)*3</f>
        <v>431818.10682081012</v>
      </c>
      <c r="G34" s="14">
        <f>'Main Xmer'!$B$3/SQRT(3)</f>
        <v>7199.5578567946341</v>
      </c>
      <c r="H34" s="14">
        <f>'Main Xmer'!$B$4/SQRT(3)</f>
        <v>277.12812921102039</v>
      </c>
      <c r="I34" s="13">
        <f>(G34^2/'Main Xmer'!$F$24)*3</f>
        <v>1000.0000000000002</v>
      </c>
      <c r="J34" s="13">
        <f t="shared" si="6"/>
        <v>864636.21364162012</v>
      </c>
      <c r="K34" s="16">
        <f t="shared" si="7"/>
        <v>0.4176107212683573</v>
      </c>
    </row>
    <row r="35" spans="1:11" x14ac:dyDescent="0.25">
      <c r="A35" s="16">
        <v>0.64</v>
      </c>
      <c r="B35">
        <f>A35*'Main Xmer'!$B$5</f>
        <v>640000</v>
      </c>
      <c r="C35" s="13">
        <f t="shared" si="4"/>
        <v>29.631449260734602</v>
      </c>
      <c r="D35" s="14">
        <f>(C35^2*'Main Xmer'!$F$13)*3</f>
        <v>460126.68198179977</v>
      </c>
      <c r="E35" s="13">
        <f t="shared" si="5"/>
        <v>769.80035891950104</v>
      </c>
      <c r="F35" s="14">
        <f>(E35^2*'Main Xmer'!$F$14)*3</f>
        <v>460126.68198179977</v>
      </c>
      <c r="G35" s="14">
        <f>'Main Xmer'!$B$3/SQRT(3)</f>
        <v>7199.5578567946341</v>
      </c>
      <c r="H35" s="14">
        <f>'Main Xmer'!$B$4/SQRT(3)</f>
        <v>277.12812921102039</v>
      </c>
      <c r="I35" s="13">
        <f>(G35^2/'Main Xmer'!$F$24)*3</f>
        <v>1000.0000000000002</v>
      </c>
      <c r="J35" s="13">
        <f t="shared" si="6"/>
        <v>921253.36396359955</v>
      </c>
      <c r="K35" s="16">
        <f t="shared" si="7"/>
        <v>0.40992705910026883</v>
      </c>
    </row>
    <row r="36" spans="1:11" x14ac:dyDescent="0.25">
      <c r="A36" s="16">
        <v>0.66</v>
      </c>
      <c r="B36">
        <f>A36*'Main Xmer'!$B$5</f>
        <v>660000</v>
      </c>
      <c r="C36" s="13">
        <f t="shared" si="4"/>
        <v>30.557432050132554</v>
      </c>
      <c r="D36" s="14">
        <f>(C36^2*'Main Xmer'!$F$13)*3</f>
        <v>489333.94206853502</v>
      </c>
      <c r="E36" s="13">
        <f t="shared" si="5"/>
        <v>793.8566201357354</v>
      </c>
      <c r="F36" s="14">
        <f>(E36^2*'Main Xmer'!$F$14)*3</f>
        <v>489333.94206853514</v>
      </c>
      <c r="G36" s="14">
        <f>'Main Xmer'!$B$3/SQRT(3)</f>
        <v>7199.5578567946341</v>
      </c>
      <c r="H36" s="14">
        <f>'Main Xmer'!$B$4/SQRT(3)</f>
        <v>277.12812921102039</v>
      </c>
      <c r="I36" s="13">
        <f>(G36^2/'Main Xmer'!$F$24)*3</f>
        <v>1000.0000000000002</v>
      </c>
      <c r="J36" s="13">
        <f t="shared" si="6"/>
        <v>979667.88413707016</v>
      </c>
      <c r="K36" s="16">
        <f t="shared" si="7"/>
        <v>0.40252053869271637</v>
      </c>
    </row>
    <row r="37" spans="1:11" x14ac:dyDescent="0.25">
      <c r="A37" s="16">
        <v>0.68</v>
      </c>
      <c r="B37">
        <f>A37*'Main Xmer'!$B$5</f>
        <v>680000</v>
      </c>
      <c r="C37" s="13">
        <f t="shared" si="4"/>
        <v>31.483414839530511</v>
      </c>
      <c r="D37" s="14">
        <f>(C37^2*'Main Xmer'!$F$13)*3</f>
        <v>519439.88708101609</v>
      </c>
      <c r="E37" s="13">
        <f t="shared" si="5"/>
        <v>817.91288135196976</v>
      </c>
      <c r="F37" s="14">
        <f>(E37^2*'Main Xmer'!$F$14)*3</f>
        <v>519439.88708101609</v>
      </c>
      <c r="G37" s="14">
        <f>'Main Xmer'!$B$3/SQRT(3)</f>
        <v>7199.5578567946341</v>
      </c>
      <c r="H37" s="14">
        <f>'Main Xmer'!$B$4/SQRT(3)</f>
        <v>277.12812921102039</v>
      </c>
      <c r="I37" s="13">
        <f>(G37^2/'Main Xmer'!$F$24)*3</f>
        <v>1000.0000000000002</v>
      </c>
      <c r="J37" s="13">
        <f t="shared" si="6"/>
        <v>1039879.7741620322</v>
      </c>
      <c r="K37" s="16">
        <f t="shared" si="7"/>
        <v>0.39537647352781546</v>
      </c>
    </row>
    <row r="38" spans="1:11" x14ac:dyDescent="0.25">
      <c r="A38" s="16">
        <v>0.7</v>
      </c>
      <c r="B38">
        <f>A38*'Main Xmer'!$B$5</f>
        <v>700000</v>
      </c>
      <c r="C38" s="13">
        <f t="shared" si="4"/>
        <v>32.409397628928467</v>
      </c>
      <c r="D38" s="14">
        <f>(C38^2*'Main Xmer'!$F$13)*3</f>
        <v>550444.51701924275</v>
      </c>
      <c r="E38" s="13">
        <f t="shared" si="5"/>
        <v>841.96914256820423</v>
      </c>
      <c r="F38" s="14">
        <f>(E38^2*'Main Xmer'!$F$14)*3</f>
        <v>550444.51701924298</v>
      </c>
      <c r="G38" s="14">
        <f>'Main Xmer'!$B$3/SQRT(3)</f>
        <v>7199.5578567946341</v>
      </c>
      <c r="H38" s="14">
        <f>'Main Xmer'!$B$4/SQRT(3)</f>
        <v>277.12812921102039</v>
      </c>
      <c r="I38" s="13">
        <f>(G38^2/'Main Xmer'!$F$24)*3</f>
        <v>1000.0000000000002</v>
      </c>
      <c r="J38" s="13">
        <f t="shared" si="6"/>
        <v>1101889.0340384857</v>
      </c>
      <c r="K38" s="16">
        <f t="shared" si="7"/>
        <v>0.38848119211376975</v>
      </c>
    </row>
    <row r="39" spans="1:11" x14ac:dyDescent="0.25">
      <c r="A39" s="16">
        <v>0.72</v>
      </c>
      <c r="B39">
        <f>A39*'Main Xmer'!$B$5</f>
        <v>720000</v>
      </c>
      <c r="C39" s="13">
        <f t="shared" si="4"/>
        <v>33.335380418326423</v>
      </c>
      <c r="D39" s="14">
        <f>(C39^2*'Main Xmer'!$F$13)*3</f>
        <v>582347.83188321511</v>
      </c>
      <c r="E39" s="13">
        <f t="shared" si="5"/>
        <v>866.02540378443859</v>
      </c>
      <c r="F39" s="14">
        <f>(E39^2*'Main Xmer'!$F$14)*3</f>
        <v>582347.83188321535</v>
      </c>
      <c r="G39" s="14">
        <f>'Main Xmer'!$B$3/SQRT(3)</f>
        <v>7199.5578567946341</v>
      </c>
      <c r="H39" s="14">
        <f>'Main Xmer'!$B$4/SQRT(3)</f>
        <v>277.12812921102039</v>
      </c>
      <c r="I39" s="13">
        <f>(G39^2/'Main Xmer'!$F$24)*3</f>
        <v>1000.0000000000002</v>
      </c>
      <c r="J39" s="13">
        <f t="shared" si="6"/>
        <v>1165695.6637664305</v>
      </c>
      <c r="K39" s="16">
        <f t="shared" si="7"/>
        <v>0.38182195241510719</v>
      </c>
    </row>
    <row r="40" spans="1:11" x14ac:dyDescent="0.25">
      <c r="A40" s="16">
        <v>0.74</v>
      </c>
      <c r="B40">
        <f>A40*'Main Xmer'!$B$5</f>
        <v>740000</v>
      </c>
      <c r="C40" s="13">
        <f t="shared" si="4"/>
        <v>34.261363207724379</v>
      </c>
      <c r="D40" s="14">
        <f>(C40^2*'Main Xmer'!$F$13)*3</f>
        <v>615149.83167293342</v>
      </c>
      <c r="E40" s="13">
        <f t="shared" si="5"/>
        <v>890.08166500067296</v>
      </c>
      <c r="F40" s="14">
        <f>(E40^2*'Main Xmer'!$F$14)*3</f>
        <v>615149.83167293342</v>
      </c>
      <c r="G40" s="14">
        <f>'Main Xmer'!$B$3/SQRT(3)</f>
        <v>7199.5578567946341</v>
      </c>
      <c r="H40" s="14">
        <f>'Main Xmer'!$B$4/SQRT(3)</f>
        <v>277.12812921102039</v>
      </c>
      <c r="I40" s="13">
        <f>(G40^2/'Main Xmer'!$F$24)*3</f>
        <v>1000.0000000000002</v>
      </c>
      <c r="J40" s="13">
        <f t="shared" si="6"/>
        <v>1231299.6633458668</v>
      </c>
      <c r="K40" s="16">
        <f t="shared" si="7"/>
        <v>0.37538686469615967</v>
      </c>
    </row>
    <row r="41" spans="1:11" x14ac:dyDescent="0.25">
      <c r="A41" s="16">
        <v>0.76</v>
      </c>
      <c r="B41">
        <f>A41*'Main Xmer'!$B$5</f>
        <v>760000</v>
      </c>
      <c r="C41" s="13">
        <f t="shared" si="4"/>
        <v>35.187345997122335</v>
      </c>
      <c r="D41" s="14">
        <f>(C41^2*'Main Xmer'!$F$13)*3</f>
        <v>648850.5163883972</v>
      </c>
      <c r="E41" s="13">
        <f t="shared" si="5"/>
        <v>914.13792621690743</v>
      </c>
      <c r="F41" s="14">
        <f>(E41^2*'Main Xmer'!$F$14)*3</f>
        <v>648850.51638839743</v>
      </c>
      <c r="G41" s="14">
        <f>'Main Xmer'!$B$3/SQRT(3)</f>
        <v>7199.5578567946341</v>
      </c>
      <c r="H41" s="14">
        <f>'Main Xmer'!$B$4/SQRT(3)</f>
        <v>277.12812921102039</v>
      </c>
      <c r="I41" s="13">
        <f>(G41^2/'Main Xmer'!$F$24)*3</f>
        <v>1000.0000000000002</v>
      </c>
      <c r="J41" s="13">
        <f t="shared" si="6"/>
        <v>1298701.0327767946</v>
      </c>
      <c r="K41" s="16">
        <f t="shared" si="7"/>
        <v>0.36916482184637811</v>
      </c>
    </row>
    <row r="42" spans="1:11" x14ac:dyDescent="0.25">
      <c r="A42" s="16">
        <v>0.78</v>
      </c>
      <c r="B42">
        <f>A42*'Main Xmer'!$B$5</f>
        <v>780000</v>
      </c>
      <c r="C42" s="13">
        <f t="shared" si="4"/>
        <v>36.113328786520292</v>
      </c>
      <c r="D42" s="14">
        <f>(C42^2*'Main Xmer'!$F$13)*3</f>
        <v>683449.88602960692</v>
      </c>
      <c r="E42" s="13">
        <f t="shared" si="5"/>
        <v>938.19418743314179</v>
      </c>
      <c r="F42" s="14">
        <f>(E42^2*'Main Xmer'!$F$14)*3</f>
        <v>683449.88602960692</v>
      </c>
      <c r="G42" s="14">
        <f>'Main Xmer'!$B$3/SQRT(3)</f>
        <v>7199.5578567946341</v>
      </c>
      <c r="H42" s="14">
        <f>'Main Xmer'!$B$4/SQRT(3)</f>
        <v>277.12812921102039</v>
      </c>
      <c r="I42" s="13">
        <f>(G42^2/'Main Xmer'!$F$24)*3</f>
        <v>1000.0000000000002</v>
      </c>
      <c r="J42" s="13">
        <f t="shared" si="6"/>
        <v>1367899.7720592138</v>
      </c>
      <c r="K42" s="16">
        <f t="shared" si="7"/>
        <v>0.36314543636838598</v>
      </c>
    </row>
    <row r="43" spans="1:11" x14ac:dyDescent="0.25">
      <c r="A43" s="16">
        <v>0.8</v>
      </c>
      <c r="B43">
        <f>A43*'Main Xmer'!$B$5</f>
        <v>800000</v>
      </c>
      <c r="C43" s="13">
        <f t="shared" si="4"/>
        <v>37.039311575918255</v>
      </c>
      <c r="D43" s="14">
        <f>(C43^2*'Main Xmer'!$F$13)*3</f>
        <v>718947.94059656234</v>
      </c>
      <c r="E43" s="13">
        <f t="shared" si="5"/>
        <v>962.25044864937627</v>
      </c>
      <c r="F43" s="14">
        <f>(E43^2*'Main Xmer'!$F$14)*3</f>
        <v>718947.94059656234</v>
      </c>
      <c r="G43" s="14">
        <f>'Main Xmer'!$B$3/SQRT(3)</f>
        <v>7199.5578567946341</v>
      </c>
      <c r="H43" s="14">
        <f>'Main Xmer'!$B$4/SQRT(3)</f>
        <v>277.12812921102039</v>
      </c>
      <c r="I43" s="13">
        <f>(G43^2/'Main Xmer'!$F$24)*3</f>
        <v>1000.0000000000002</v>
      </c>
      <c r="J43" s="13">
        <f t="shared" si="6"/>
        <v>1438895.8811931247</v>
      </c>
      <c r="K43" s="16">
        <f t="shared" si="7"/>
        <v>0.35731898330782308</v>
      </c>
    </row>
    <row r="44" spans="1:11" x14ac:dyDescent="0.25">
      <c r="A44" s="16">
        <v>0.82</v>
      </c>
      <c r="B44">
        <f>A44*'Main Xmer'!$B$5</f>
        <v>820000</v>
      </c>
      <c r="C44" s="13">
        <f t="shared" si="4"/>
        <v>37.965294365316204</v>
      </c>
      <c r="D44" s="14">
        <f>(C44^2*'Main Xmer'!$F$13)*3</f>
        <v>755344.68008926301</v>
      </c>
      <c r="E44" s="13">
        <f t="shared" si="5"/>
        <v>986.30670986561051</v>
      </c>
      <c r="F44" s="14">
        <f>(E44^2*'Main Xmer'!$F$14)*3</f>
        <v>755344.68008926301</v>
      </c>
      <c r="G44" s="14">
        <f>'Main Xmer'!$B$3/SQRT(3)</f>
        <v>7199.5578567946341</v>
      </c>
      <c r="H44" s="14">
        <f>'Main Xmer'!$B$4/SQRT(3)</f>
        <v>277.12812921102039</v>
      </c>
      <c r="I44" s="13">
        <f>(G44^2/'Main Xmer'!$F$24)*3</f>
        <v>1000.0000000000002</v>
      </c>
      <c r="J44" s="13">
        <f t="shared" si="6"/>
        <v>1511689.360178526</v>
      </c>
      <c r="K44" s="16">
        <f t="shared" si="7"/>
        <v>0.35167634848975621</v>
      </c>
    </row>
    <row r="45" spans="1:11" x14ac:dyDescent="0.25">
      <c r="A45" s="16">
        <v>0.84</v>
      </c>
      <c r="B45">
        <f>A45*'Main Xmer'!$B$5</f>
        <v>840000</v>
      </c>
      <c r="C45" s="13">
        <f t="shared" si="4"/>
        <v>38.89127715471416</v>
      </c>
      <c r="D45" s="14">
        <f>(C45^2*'Main Xmer'!$F$13)*3</f>
        <v>792640.10450770962</v>
      </c>
      <c r="E45" s="13">
        <f t="shared" si="5"/>
        <v>1010.362971081845</v>
      </c>
      <c r="F45" s="14">
        <f>(E45^2*'Main Xmer'!$F$14)*3</f>
        <v>792640.10450770974</v>
      </c>
      <c r="G45" s="14">
        <f>'Main Xmer'!$B$3/SQRT(3)</f>
        <v>7199.5578567946341</v>
      </c>
      <c r="H45" s="14">
        <f>'Main Xmer'!$B$4/SQRT(3)</f>
        <v>277.12812921102039</v>
      </c>
      <c r="I45" s="13">
        <f>(G45^2/'Main Xmer'!$F$24)*3</f>
        <v>1000.0000000000002</v>
      </c>
      <c r="J45" s="13">
        <f t="shared" si="6"/>
        <v>1586280.2090154192</v>
      </c>
      <c r="K45" s="16">
        <f t="shared" si="7"/>
        <v>0.3462089815013043</v>
      </c>
    </row>
    <row r="46" spans="1:11" x14ac:dyDescent="0.25">
      <c r="A46" s="16">
        <v>0.86</v>
      </c>
      <c r="B46">
        <f>A46*'Main Xmer'!$B$5</f>
        <v>860000</v>
      </c>
      <c r="C46" s="13">
        <f t="shared" si="4"/>
        <v>39.817259944112124</v>
      </c>
      <c r="D46" s="14">
        <f>(C46^2*'Main Xmer'!$F$13)*3</f>
        <v>830834.21385190228</v>
      </c>
      <c r="E46" s="13">
        <f t="shared" si="5"/>
        <v>1034.4192322980796</v>
      </c>
      <c r="F46" s="14">
        <f>(E46^2*'Main Xmer'!$F$14)*3</f>
        <v>830834.21385190228</v>
      </c>
      <c r="G46" s="14">
        <f>'Main Xmer'!$B$3/SQRT(3)</f>
        <v>7199.5578567946341</v>
      </c>
      <c r="H46" s="14">
        <f>'Main Xmer'!$B$4/SQRT(3)</f>
        <v>277.12812921102039</v>
      </c>
      <c r="I46" s="13">
        <f>(G46^2/'Main Xmer'!$F$24)*3</f>
        <v>1000.0000000000002</v>
      </c>
      <c r="J46" s="13">
        <f t="shared" si="6"/>
        <v>1662668.4277038046</v>
      </c>
      <c r="K46" s="16">
        <f t="shared" si="7"/>
        <v>0.34090885292554812</v>
      </c>
    </row>
    <row r="47" spans="1:11" x14ac:dyDescent="0.25">
      <c r="A47" s="16">
        <v>0.88</v>
      </c>
      <c r="B47">
        <f>A47*'Main Xmer'!$B$5</f>
        <v>880000</v>
      </c>
      <c r="C47" s="13">
        <f t="shared" si="4"/>
        <v>40.743242733510073</v>
      </c>
      <c r="D47" s="14">
        <f>(C47^2*'Main Xmer'!$F$13)*3</f>
        <v>869927.00812183996</v>
      </c>
      <c r="E47" s="13">
        <f t="shared" si="5"/>
        <v>1058.4754935143137</v>
      </c>
      <c r="F47" s="14">
        <f>(E47^2*'Main Xmer'!$F$14)*3</f>
        <v>869927.00812183984</v>
      </c>
      <c r="G47" s="14">
        <f>'Main Xmer'!$B$3/SQRT(3)</f>
        <v>7199.5578567946341</v>
      </c>
      <c r="H47" s="14">
        <f>'Main Xmer'!$B$4/SQRT(3)</f>
        <v>277.12812921102039</v>
      </c>
      <c r="I47" s="13">
        <f>(G47^2/'Main Xmer'!$F$24)*3</f>
        <v>1000.0000000000002</v>
      </c>
      <c r="J47" s="13">
        <f t="shared" si="6"/>
        <v>1740854.0162436799</v>
      </c>
      <c r="K47" s="16">
        <f t="shared" si="7"/>
        <v>0.33576841538898594</v>
      </c>
    </row>
    <row r="48" spans="1:11" x14ac:dyDescent="0.25">
      <c r="A48" s="16">
        <v>0.9</v>
      </c>
      <c r="B48">
        <f>A48*'Main Xmer'!$B$5</f>
        <v>900000</v>
      </c>
      <c r="C48" s="13">
        <f t="shared" si="4"/>
        <v>41.669225522908029</v>
      </c>
      <c r="D48" s="14">
        <f>(C48^2*'Main Xmer'!$F$13)*3</f>
        <v>909918.4873175238</v>
      </c>
      <c r="E48" s="13">
        <f t="shared" si="5"/>
        <v>1082.5317547305483</v>
      </c>
      <c r="F48" s="14">
        <f>(E48^2*'Main Xmer'!$F$14)*3</f>
        <v>909918.48731752415</v>
      </c>
      <c r="G48" s="14">
        <f>'Main Xmer'!$B$3/SQRT(3)</f>
        <v>7199.5578567946341</v>
      </c>
      <c r="H48" s="14">
        <f>'Main Xmer'!$B$4/SQRT(3)</f>
        <v>277.12812921102039</v>
      </c>
      <c r="I48" s="13">
        <f>(G48^2/'Main Xmer'!$F$24)*3</f>
        <v>1000.0000000000002</v>
      </c>
      <c r="J48" s="13">
        <f t="shared" si="6"/>
        <v>1820836.9746350478</v>
      </c>
      <c r="K48" s="16">
        <f t="shared" si="7"/>
        <v>0.33078056803484857</v>
      </c>
    </row>
    <row r="49" spans="1:11" x14ac:dyDescent="0.25">
      <c r="A49" s="16">
        <v>0.92</v>
      </c>
      <c r="B49">
        <f>A49*'Main Xmer'!$B$5</f>
        <v>920000</v>
      </c>
      <c r="C49" s="13">
        <f t="shared" ref="C49:C53" si="8">($B49/3)/G49</f>
        <v>42.595208312305992</v>
      </c>
      <c r="D49" s="14">
        <f>(C49^2*'Main Xmer'!$F$13)*3</f>
        <v>950808.65143895359</v>
      </c>
      <c r="E49" s="13">
        <f t="shared" ref="E49:E53" si="9">($B49/3)/H49</f>
        <v>1106.5880159467827</v>
      </c>
      <c r="F49" s="14">
        <f>(E49^2*'Main Xmer'!$F$14)*3</f>
        <v>950808.65143895347</v>
      </c>
      <c r="G49" s="14">
        <f>'Main Xmer'!$B$3/SQRT(3)</f>
        <v>7199.5578567946341</v>
      </c>
      <c r="H49" s="14">
        <f>'Main Xmer'!$B$4/SQRT(3)</f>
        <v>277.12812921102039</v>
      </c>
      <c r="I49" s="13">
        <f>(G49^2/'Main Xmer'!$F$24)*3</f>
        <v>1000.0000000000002</v>
      </c>
      <c r="J49" s="13">
        <f t="shared" ref="J49:J53" si="10">D49+F49+I49</f>
        <v>1902617.3028779072</v>
      </c>
      <c r="K49" s="16">
        <f t="shared" ref="K49:K53" si="11">B49/(B49+J49)</f>
        <v>0.32593862407843205</v>
      </c>
    </row>
    <row r="50" spans="1:11" x14ac:dyDescent="0.25">
      <c r="A50" s="16">
        <v>0.94</v>
      </c>
      <c r="B50">
        <f>A50*'Main Xmer'!$B$5</f>
        <v>940000</v>
      </c>
      <c r="C50" s="13">
        <f t="shared" si="8"/>
        <v>43.521191101703941</v>
      </c>
      <c r="D50" s="14">
        <f>(C50^2*'Main Xmer'!$F$13)*3</f>
        <v>992597.5004861285</v>
      </c>
      <c r="E50" s="13">
        <f t="shared" si="9"/>
        <v>1130.644277163017</v>
      </c>
      <c r="F50" s="14">
        <f>(E50^2*'Main Xmer'!$F$14)*3</f>
        <v>992597.50048612873</v>
      </c>
      <c r="G50" s="14">
        <f>'Main Xmer'!$B$3/SQRT(3)</f>
        <v>7199.5578567946341</v>
      </c>
      <c r="H50" s="14">
        <f>'Main Xmer'!$B$4/SQRT(3)</f>
        <v>277.12812921102039</v>
      </c>
      <c r="I50" s="13">
        <f>(G50^2/'Main Xmer'!$F$24)*3</f>
        <v>1000.0000000000002</v>
      </c>
      <c r="J50" s="13">
        <f t="shared" si="10"/>
        <v>1986195.0009722572</v>
      </c>
      <c r="K50" s="16">
        <f t="shared" si="11"/>
        <v>0.32123628113904773</v>
      </c>
    </row>
    <row r="51" spans="1:11" x14ac:dyDescent="0.25">
      <c r="A51" s="16">
        <v>0.96000000000000096</v>
      </c>
      <c r="B51">
        <f>A51*'Main Xmer'!$B$5</f>
        <v>960000.00000000093</v>
      </c>
      <c r="C51" s="13">
        <f t="shared" si="8"/>
        <v>44.44717389110194</v>
      </c>
      <c r="D51" s="14">
        <f>(C51^2*'Main Xmer'!$F$13)*3</f>
        <v>1035285.0344590513</v>
      </c>
      <c r="E51" s="13">
        <f t="shared" si="9"/>
        <v>1154.7005383792525</v>
      </c>
      <c r="F51" s="14">
        <f>(E51^2*'Main Xmer'!$F$14)*3</f>
        <v>1035285.0344590513</v>
      </c>
      <c r="G51" s="14">
        <f>'Main Xmer'!$B$3/SQRT(3)</f>
        <v>7199.5578567946341</v>
      </c>
      <c r="H51" s="14">
        <f>'Main Xmer'!$B$4/SQRT(3)</f>
        <v>277.12812921102039</v>
      </c>
      <c r="I51" s="13">
        <f>(G51^2/'Main Xmer'!$F$24)*3</f>
        <v>1000.0000000000002</v>
      </c>
      <c r="J51" s="13">
        <f t="shared" si="10"/>
        <v>2071570.0689181027</v>
      </c>
      <c r="K51" s="16">
        <f t="shared" si="11"/>
        <v>0.31666759407695383</v>
      </c>
    </row>
    <row r="52" spans="1:11" x14ac:dyDescent="0.25">
      <c r="A52" s="16">
        <v>0.98000000000000098</v>
      </c>
      <c r="B52">
        <f>A52*'Main Xmer'!$B$5</f>
        <v>980000.00000000093</v>
      </c>
      <c r="C52" s="13">
        <f t="shared" si="8"/>
        <v>45.373156680499896</v>
      </c>
      <c r="D52" s="14">
        <f>(C52^2*'Main Xmer'!$F$13)*3</f>
        <v>1078871.253357718</v>
      </c>
      <c r="E52" s="13">
        <f t="shared" si="9"/>
        <v>1178.7567995954869</v>
      </c>
      <c r="F52" s="14">
        <f>(E52^2*'Main Xmer'!$F$14)*3</f>
        <v>1078871.253357718</v>
      </c>
      <c r="G52" s="14">
        <f>'Main Xmer'!$B$3/SQRT(3)</f>
        <v>7199.5578567946341</v>
      </c>
      <c r="H52" s="14">
        <f>'Main Xmer'!$B$4/SQRT(3)</f>
        <v>277.12812921102039</v>
      </c>
      <c r="I52" s="13">
        <f>(G52^2/'Main Xmer'!$F$24)*3</f>
        <v>1000.0000000000002</v>
      </c>
      <c r="J52" s="13">
        <f t="shared" si="10"/>
        <v>2158742.506715436</v>
      </c>
      <c r="K52" s="16">
        <f t="shared" si="11"/>
        <v>0.31222695009331303</v>
      </c>
    </row>
    <row r="53" spans="1:11" x14ac:dyDescent="0.25">
      <c r="A53" s="16">
        <v>1</v>
      </c>
      <c r="B53">
        <f>A53*'Main Xmer'!$B$5</f>
        <v>1000000</v>
      </c>
      <c r="C53" s="13">
        <f t="shared" si="8"/>
        <v>46.29913946989781</v>
      </c>
      <c r="D53" s="14">
        <f>(C53^2*'Main Xmer'!$F$13)*3</f>
        <v>1123356.1571821284</v>
      </c>
      <c r="E53" s="13">
        <f t="shared" si="9"/>
        <v>1202.8130608117201</v>
      </c>
      <c r="F53" s="14">
        <f>(E53^2*'Main Xmer'!$F$14)*3</f>
        <v>1123356.1571821279</v>
      </c>
      <c r="G53" s="14">
        <f>'Main Xmer'!$B$3/SQRT(3)</f>
        <v>7199.5578567946341</v>
      </c>
      <c r="H53" s="14">
        <f>'Main Xmer'!$B$4/SQRT(3)</f>
        <v>277.12812921102039</v>
      </c>
      <c r="I53" s="13">
        <f>(G53^2/'Main Xmer'!$F$24)*3</f>
        <v>1000.0000000000002</v>
      </c>
      <c r="J53" s="13">
        <f t="shared" si="10"/>
        <v>2247712.3143642563</v>
      </c>
      <c r="K53" s="16">
        <f t="shared" si="11"/>
        <v>0.30790904587734436</v>
      </c>
    </row>
    <row r="54" spans="1:11" x14ac:dyDescent="0.25">
      <c r="A54" s="16"/>
      <c r="C54" s="13"/>
      <c r="D54" s="14"/>
      <c r="E54" s="13"/>
      <c r="F54" s="14"/>
      <c r="G54" s="14"/>
      <c r="H54" s="14"/>
      <c r="I54" s="13"/>
      <c r="J54" s="13"/>
      <c r="K54" s="16"/>
    </row>
    <row r="55" spans="1:11" x14ac:dyDescent="0.25">
      <c r="A55" s="16"/>
      <c r="C55" s="13"/>
      <c r="D55" s="14"/>
      <c r="E55" s="13"/>
      <c r="F55" s="14"/>
      <c r="G55" s="14"/>
      <c r="H55" s="14"/>
      <c r="I55" s="13"/>
      <c r="J55" s="13"/>
      <c r="K55" s="16"/>
    </row>
    <row r="56" spans="1:11" x14ac:dyDescent="0.25">
      <c r="A56" s="16"/>
      <c r="C56" s="13"/>
      <c r="D56" s="14"/>
      <c r="E56" s="13"/>
      <c r="F56" s="14"/>
      <c r="G56" s="14"/>
      <c r="H56" s="14"/>
      <c r="I56" s="13"/>
      <c r="J56" s="13"/>
      <c r="K56" s="16"/>
    </row>
    <row r="57" spans="1:11" x14ac:dyDescent="0.25">
      <c r="A57" s="16"/>
      <c r="C57" s="13"/>
      <c r="D57" s="14"/>
      <c r="E57" s="13"/>
      <c r="F57" s="14"/>
      <c r="G57" s="14"/>
      <c r="H57" s="14"/>
      <c r="I57" s="13"/>
      <c r="J57" s="13"/>
      <c r="K57" s="1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32A0-448C-4367-BE43-0A27414893B8}">
  <dimension ref="A1:J24"/>
  <sheetViews>
    <sheetView workbookViewId="0">
      <selection activeCell="C12" sqref="C12"/>
    </sheetView>
  </sheetViews>
  <sheetFormatPr defaultColWidth="8.85546875" defaultRowHeight="15" x14ac:dyDescent="0.25"/>
  <cols>
    <col min="1" max="1" width="11.140625" customWidth="1"/>
    <col min="6" max="6" width="11.85546875" customWidth="1"/>
  </cols>
  <sheetData>
    <row r="1" spans="1:10" x14ac:dyDescent="0.25">
      <c r="A1" t="s">
        <v>0</v>
      </c>
    </row>
    <row r="2" spans="1:10" x14ac:dyDescent="0.25">
      <c r="A2" s="7" t="s">
        <v>6</v>
      </c>
      <c r="B2" s="8" t="s">
        <v>33</v>
      </c>
      <c r="E2" t="s">
        <v>7</v>
      </c>
    </row>
    <row r="3" spans="1:10" x14ac:dyDescent="0.25">
      <c r="A3" s="1" t="s">
        <v>1</v>
      </c>
      <c r="B3" s="1">
        <v>12470</v>
      </c>
      <c r="C3" t="s">
        <v>10</v>
      </c>
      <c r="E3" t="s">
        <v>16</v>
      </c>
      <c r="F3" s="4">
        <f>B5/(SQRT(3)*B3)</f>
        <v>46.299139469897817</v>
      </c>
      <c r="G3" t="s">
        <v>17</v>
      </c>
    </row>
    <row r="4" spans="1:10" x14ac:dyDescent="0.25">
      <c r="A4" s="1" t="s">
        <v>2</v>
      </c>
      <c r="B4" s="1">
        <v>480</v>
      </c>
      <c r="C4" t="s">
        <v>10</v>
      </c>
      <c r="F4" s="4"/>
    </row>
    <row r="5" spans="1:10" x14ac:dyDescent="0.25">
      <c r="A5" s="1" t="s">
        <v>5</v>
      </c>
      <c r="B5" s="1">
        <v>1000000</v>
      </c>
      <c r="C5" t="s">
        <v>5</v>
      </c>
      <c r="E5" t="s">
        <v>3</v>
      </c>
      <c r="F5" s="4">
        <f>B3/B4</f>
        <v>25.979166666666668</v>
      </c>
    </row>
    <row r="6" spans="1:10" x14ac:dyDescent="0.25">
      <c r="A6" s="1" t="s">
        <v>4</v>
      </c>
      <c r="B6" s="1">
        <v>7.5</v>
      </c>
      <c r="E6" t="s">
        <v>25</v>
      </c>
      <c r="F6" s="4">
        <f>B3^2/B5</f>
        <v>155.5009</v>
      </c>
      <c r="G6" t="s">
        <v>9</v>
      </c>
    </row>
    <row r="7" spans="1:10" x14ac:dyDescent="0.25">
      <c r="A7" s="1" t="s">
        <v>8</v>
      </c>
      <c r="B7" s="50">
        <v>5.7500000000000002E-2</v>
      </c>
      <c r="C7" t="s">
        <v>11</v>
      </c>
      <c r="E7" t="s">
        <v>24</v>
      </c>
      <c r="F7" s="4">
        <f>B4^2/B5</f>
        <v>0.23039999999999999</v>
      </c>
      <c r="G7" t="s">
        <v>9</v>
      </c>
    </row>
    <row r="8" spans="1:10" x14ac:dyDescent="0.25">
      <c r="E8" t="s">
        <v>12</v>
      </c>
      <c r="F8" s="4">
        <f>ATAN(B6)</f>
        <v>1.4382447944982226</v>
      </c>
      <c r="G8" t="s">
        <v>13</v>
      </c>
    </row>
    <row r="9" spans="1:10" x14ac:dyDescent="0.25">
      <c r="A9" s="1" t="s">
        <v>18</v>
      </c>
      <c r="B9" s="9">
        <f>0.0009*B5</f>
        <v>900</v>
      </c>
      <c r="E9" t="s">
        <v>15</v>
      </c>
      <c r="F9" s="18">
        <f>COS(F8)*B7</f>
        <v>7.5994139052335315E-3</v>
      </c>
      <c r="G9" t="s">
        <v>11</v>
      </c>
    </row>
    <row r="10" spans="1:10" x14ac:dyDescent="0.25">
      <c r="E10" t="s">
        <v>14</v>
      </c>
      <c r="F10" s="19">
        <f>SIN(F8)*B7</f>
        <v>5.6995604289251496E-2</v>
      </c>
      <c r="G10" t="s">
        <v>11</v>
      </c>
      <c r="I10" s="23">
        <f>F10/F9</f>
        <v>7.5000000000000009</v>
      </c>
      <c r="J10" s="23" t="s">
        <v>47</v>
      </c>
    </row>
    <row r="11" spans="1:10" x14ac:dyDescent="0.25">
      <c r="F11" s="4"/>
    </row>
    <row r="12" spans="1:10" x14ac:dyDescent="0.25">
      <c r="G12" s="9" t="s">
        <v>27</v>
      </c>
      <c r="H12" s="9">
        <v>1</v>
      </c>
    </row>
    <row r="13" spans="1:10" x14ac:dyDescent="0.25">
      <c r="E13" s="5" t="s">
        <v>28</v>
      </c>
      <c r="F13" s="20">
        <f>F9*F6/H13</f>
        <v>0.59085785086816445</v>
      </c>
      <c r="G13" s="5" t="s">
        <v>9</v>
      </c>
      <c r="H13" s="9">
        <v>2</v>
      </c>
      <c r="I13" t="s">
        <v>34</v>
      </c>
    </row>
    <row r="14" spans="1:10" x14ac:dyDescent="0.25">
      <c r="E14" s="5" t="s">
        <v>26</v>
      </c>
      <c r="F14" s="21">
        <f>F9*F7/H13</f>
        <v>8.7545248188290281E-4</v>
      </c>
      <c r="G14" s="5" t="s">
        <v>9</v>
      </c>
    </row>
    <row r="15" spans="1:10" x14ac:dyDescent="0.25">
      <c r="E15" s="5" t="s">
        <v>29</v>
      </c>
      <c r="F15" s="21">
        <f>F10*F6/H15</f>
        <v>4.431433881511234</v>
      </c>
      <c r="G15" s="5" t="s">
        <v>9</v>
      </c>
      <c r="H15" s="9">
        <v>2</v>
      </c>
      <c r="I15" t="s">
        <v>34</v>
      </c>
    </row>
    <row r="16" spans="1:10" x14ac:dyDescent="0.25">
      <c r="E16" s="5" t="s">
        <v>30</v>
      </c>
      <c r="F16" s="22">
        <f>F10*F7/H15</f>
        <v>6.5658936141217723E-3</v>
      </c>
      <c r="G16" s="5" t="s">
        <v>9</v>
      </c>
    </row>
    <row r="17" spans="5:9" x14ac:dyDescent="0.25">
      <c r="F17" s="3"/>
    </row>
    <row r="18" spans="5:9" x14ac:dyDescent="0.25">
      <c r="E18" s="5" t="s">
        <v>31</v>
      </c>
      <c r="F18" s="3">
        <f>B3/F20</f>
        <v>17955.697294845813</v>
      </c>
    </row>
    <row r="19" spans="5:9" x14ac:dyDescent="0.25">
      <c r="E19" t="s">
        <v>20</v>
      </c>
      <c r="F19" s="3">
        <f>B9/B3</f>
        <v>7.2173215717722533E-2</v>
      </c>
      <c r="G19" t="s">
        <v>17</v>
      </c>
    </row>
    <row r="20" spans="5:9" x14ac:dyDescent="0.25">
      <c r="E20" s="2" t="s">
        <v>19</v>
      </c>
      <c r="F20" s="3">
        <f>H20*F3</f>
        <v>0.69448709204846726</v>
      </c>
      <c r="G20" t="s">
        <v>17</v>
      </c>
      <c r="H20" s="10">
        <v>1.4999999999999999E-2</v>
      </c>
      <c r="I20" t="s">
        <v>32</v>
      </c>
    </row>
    <row r="21" spans="5:9" x14ac:dyDescent="0.25">
      <c r="E21" t="s">
        <v>21</v>
      </c>
      <c r="F21" s="3">
        <f>F19</f>
        <v>7.2173215717722533E-2</v>
      </c>
      <c r="G21" t="s">
        <v>17</v>
      </c>
    </row>
    <row r="22" spans="5:9" x14ac:dyDescent="0.25">
      <c r="F22" s="3"/>
    </row>
    <row r="23" spans="5:9" x14ac:dyDescent="0.25">
      <c r="E23" s="5" t="s">
        <v>22</v>
      </c>
      <c r="F23" s="6">
        <f>B3/F20</f>
        <v>17955.697294845813</v>
      </c>
      <c r="G23" s="5" t="s">
        <v>9</v>
      </c>
    </row>
    <row r="24" spans="5:9" x14ac:dyDescent="0.25">
      <c r="E24" s="5" t="s">
        <v>23</v>
      </c>
      <c r="F24" s="6">
        <f>B3/F21</f>
        <v>172778.77777777778</v>
      </c>
      <c r="G24" s="5" t="s">
        <v>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2F28-2D13-42C2-ACEA-8E0DFE8E8AB1}">
  <dimension ref="A1:K57"/>
  <sheetViews>
    <sheetView workbookViewId="0">
      <pane xSplit="1" ySplit="2" topLeftCell="G3" activePane="bottomRight" state="frozenSplit"/>
      <selection pane="topRight" activeCell="B1" sqref="B1"/>
      <selection pane="bottomLeft" activeCell="A3" sqref="A3"/>
      <selection pane="bottomRight" activeCell="L6" sqref="L6"/>
    </sheetView>
  </sheetViews>
  <sheetFormatPr defaultRowHeight="15" x14ac:dyDescent="0.25"/>
  <cols>
    <col min="1" max="1" width="12.7109375" customWidth="1"/>
    <col min="2" max="2" width="25.7109375" customWidth="1"/>
    <col min="3" max="3" width="18.42578125" bestFit="1" customWidth="1"/>
    <col min="4" max="4" width="24.28515625" bestFit="1" customWidth="1"/>
    <col min="5" max="5" width="20.7109375" bestFit="1" customWidth="1"/>
    <col min="6" max="6" width="26.7109375" bestFit="1" customWidth="1"/>
    <col min="7" max="7" width="24.42578125" bestFit="1" customWidth="1"/>
    <col min="8" max="8" width="26.85546875" bestFit="1" customWidth="1"/>
    <col min="9" max="9" width="13.28515625" bestFit="1" customWidth="1"/>
    <col min="10" max="10" width="13.5703125" bestFit="1" customWidth="1"/>
    <col min="11" max="11" width="13.140625" bestFit="1" customWidth="1"/>
  </cols>
  <sheetData>
    <row r="1" spans="1:11" s="12" customFormat="1" x14ac:dyDescent="0.25">
      <c r="A1" s="12" t="s">
        <v>38</v>
      </c>
    </row>
    <row r="2" spans="1:11" s="11" customFormat="1" x14ac:dyDescent="0.25">
      <c r="A2" s="15" t="s">
        <v>42</v>
      </c>
      <c r="B2" s="15" t="s">
        <v>37</v>
      </c>
      <c r="C2" s="15" t="s">
        <v>35</v>
      </c>
      <c r="D2" s="15" t="s">
        <v>39</v>
      </c>
      <c r="E2" s="15" t="s">
        <v>36</v>
      </c>
      <c r="F2" s="15" t="s">
        <v>40</v>
      </c>
      <c r="G2" s="15" t="s">
        <v>45</v>
      </c>
      <c r="H2" s="15" t="s">
        <v>46</v>
      </c>
      <c r="I2" s="15" t="s">
        <v>41</v>
      </c>
      <c r="J2" s="15" t="s">
        <v>43</v>
      </c>
      <c r="K2" s="15" t="s">
        <v>44</v>
      </c>
    </row>
    <row r="3" spans="1:11" x14ac:dyDescent="0.25">
      <c r="A3" s="16">
        <v>0</v>
      </c>
      <c r="B3">
        <f>A3*'Main Xmer (2)'!$B$5</f>
        <v>0</v>
      </c>
      <c r="C3" s="13">
        <f>($B3/3)/G3</f>
        <v>0</v>
      </c>
      <c r="D3" s="14">
        <f>(C3^2*'Main Xmer (2)'!$F$13)*3</f>
        <v>0</v>
      </c>
      <c r="E3" s="13">
        <f>($B3/3)/H3</f>
        <v>0</v>
      </c>
      <c r="F3" s="14">
        <f>(E3^2*'Main Xmer (2)'!$F$14)*3</f>
        <v>0</v>
      </c>
      <c r="G3" s="14">
        <f>'Main Xmer (2)'!$B$3/SQRT(3)</f>
        <v>7199.5578567946341</v>
      </c>
      <c r="H3" s="14">
        <f>'Main Xmer (2)'!$B$4/SQRT(3)</f>
        <v>277.12812921102039</v>
      </c>
      <c r="I3" s="13">
        <f>(G3^2/'Main Xmer (2)'!$F$24)*3</f>
        <v>900.00000000000023</v>
      </c>
      <c r="J3" s="13">
        <f>D3+F3+I3</f>
        <v>900.00000000000023</v>
      </c>
      <c r="K3" s="24">
        <f>B3/(B3+J3)</f>
        <v>0</v>
      </c>
    </row>
    <row r="4" spans="1:11" x14ac:dyDescent="0.25">
      <c r="A4" s="16">
        <v>0.02</v>
      </c>
      <c r="B4">
        <f>A4*'Main Xmer (2)'!$B$5</f>
        <v>20000</v>
      </c>
      <c r="C4" s="13">
        <f t="shared" ref="C4:C53" si="0">($B4/3)/G4</f>
        <v>0.92598278939795631</v>
      </c>
      <c r="D4" s="14">
        <f>(C4^2*'Main Xmer (2)'!$F$13)*3</f>
        <v>1.5198827810467064</v>
      </c>
      <c r="E4" s="13">
        <f t="shared" ref="E4:E53" si="1">($B4/3)/H4</f>
        <v>24.056261216234407</v>
      </c>
      <c r="F4" s="14">
        <f>(E4^2*'Main Xmer (2)'!$F$14)*3</f>
        <v>1.5198827810467064</v>
      </c>
      <c r="G4" s="14">
        <f>'Main Xmer (2)'!$B$3/SQRT(3)</f>
        <v>7199.5578567946341</v>
      </c>
      <c r="H4" s="14">
        <f>'Main Xmer (2)'!$B$4/SQRT(3)</f>
        <v>277.12812921102039</v>
      </c>
      <c r="I4" s="13">
        <f>(G4^2/'Main Xmer (2)'!$F$24)*3</f>
        <v>900.00000000000023</v>
      </c>
      <c r="J4" s="13">
        <f t="shared" ref="J4:J53" si="2">D4+F4+I4</f>
        <v>903.03976556209363</v>
      </c>
      <c r="K4" s="24">
        <f t="shared" ref="K4:K53" si="3">B4/(B4+J4)</f>
        <v>0.95679863906445517</v>
      </c>
    </row>
    <row r="5" spans="1:11" x14ac:dyDescent="0.25">
      <c r="A5" s="16">
        <v>0.04</v>
      </c>
      <c r="B5">
        <f>A5*'Main Xmer (2)'!$B$5</f>
        <v>40000</v>
      </c>
      <c r="C5" s="13">
        <f t="shared" si="0"/>
        <v>1.8519655787959126</v>
      </c>
      <c r="D5" s="14">
        <f>(C5^2*'Main Xmer (2)'!$F$13)*3</f>
        <v>6.0795311241868255</v>
      </c>
      <c r="E5" s="13">
        <f t="shared" si="1"/>
        <v>48.112522432468815</v>
      </c>
      <c r="F5" s="14">
        <f>(E5^2*'Main Xmer (2)'!$F$14)*3</f>
        <v>6.0795311241868255</v>
      </c>
      <c r="G5" s="14">
        <f>'Main Xmer (2)'!$B$3/SQRT(3)</f>
        <v>7199.5578567946341</v>
      </c>
      <c r="H5" s="14">
        <f>'Main Xmer (2)'!$B$4/SQRT(3)</f>
        <v>277.12812921102039</v>
      </c>
      <c r="I5" s="13">
        <f>(G5^2/'Main Xmer (2)'!$F$24)*3</f>
        <v>900.00000000000023</v>
      </c>
      <c r="J5" s="13">
        <f t="shared" si="2"/>
        <v>912.15906224837386</v>
      </c>
      <c r="K5" s="24">
        <f t="shared" si="3"/>
        <v>0.97770445062895583</v>
      </c>
    </row>
    <row r="6" spans="1:11" x14ac:dyDescent="0.25">
      <c r="A6" s="16">
        <v>0.06</v>
      </c>
      <c r="B6">
        <f>A6*'Main Xmer (2)'!$B$5</f>
        <v>60000</v>
      </c>
      <c r="C6" s="13">
        <f t="shared" si="0"/>
        <v>2.7779483681938686</v>
      </c>
      <c r="D6" s="14">
        <f>(C6^2*'Main Xmer (2)'!$F$13)*3</f>
        <v>13.678945029420355</v>
      </c>
      <c r="E6" s="13">
        <f t="shared" si="1"/>
        <v>72.168783648703211</v>
      </c>
      <c r="F6" s="14">
        <f>(E6^2*'Main Xmer (2)'!$F$14)*3</f>
        <v>13.678945029420351</v>
      </c>
      <c r="G6" s="14">
        <f>'Main Xmer (2)'!$B$3/SQRT(3)</f>
        <v>7199.5578567946341</v>
      </c>
      <c r="H6" s="14">
        <f>'Main Xmer (2)'!$B$4/SQRT(3)</f>
        <v>277.12812921102039</v>
      </c>
      <c r="I6" s="13">
        <f>(G6^2/'Main Xmer (2)'!$F$24)*3</f>
        <v>900.00000000000023</v>
      </c>
      <c r="J6" s="13">
        <f t="shared" si="2"/>
        <v>927.35789005884089</v>
      </c>
      <c r="K6" s="24">
        <f t="shared" si="3"/>
        <v>0.98477928598623587</v>
      </c>
    </row>
    <row r="7" spans="1:11" x14ac:dyDescent="0.25">
      <c r="A7" s="16">
        <v>0.08</v>
      </c>
      <c r="B7">
        <f>A7*'Main Xmer (2)'!$B$5</f>
        <v>80000</v>
      </c>
      <c r="C7" s="13">
        <f t="shared" si="0"/>
        <v>3.7039311575918252</v>
      </c>
      <c r="D7" s="14">
        <f>(C7^2*'Main Xmer (2)'!$F$13)*3</f>
        <v>24.318124496747302</v>
      </c>
      <c r="E7" s="13">
        <f t="shared" si="1"/>
        <v>96.22504486493763</v>
      </c>
      <c r="F7" s="14">
        <f>(E7^2*'Main Xmer (2)'!$F$14)*3</f>
        <v>24.318124496747302</v>
      </c>
      <c r="G7" s="14">
        <f>'Main Xmer (2)'!$B$3/SQRT(3)</f>
        <v>7199.5578567946341</v>
      </c>
      <c r="H7" s="14">
        <f>'Main Xmer (2)'!$B$4/SQRT(3)</f>
        <v>277.12812921102039</v>
      </c>
      <c r="I7" s="13">
        <f>(G7^2/'Main Xmer (2)'!$F$24)*3</f>
        <v>900.00000000000023</v>
      </c>
      <c r="J7" s="13">
        <f t="shared" si="2"/>
        <v>948.63624899349486</v>
      </c>
      <c r="K7" s="24">
        <f t="shared" si="3"/>
        <v>0.98828101012010205</v>
      </c>
    </row>
    <row r="8" spans="1:11" x14ac:dyDescent="0.25">
      <c r="A8" s="16">
        <v>0.1</v>
      </c>
      <c r="B8">
        <f>A8*'Main Xmer (2)'!$B$5</f>
        <v>100000</v>
      </c>
      <c r="C8" s="13">
        <f t="shared" si="0"/>
        <v>4.6299139469897819</v>
      </c>
      <c r="D8" s="14">
        <f>(C8^2*'Main Xmer (2)'!$F$13)*3</f>
        <v>37.997069526167664</v>
      </c>
      <c r="E8" s="13">
        <f t="shared" si="1"/>
        <v>120.28130608117203</v>
      </c>
      <c r="F8" s="14">
        <f>(E8^2*'Main Xmer (2)'!$F$14)*3</f>
        <v>37.997069526167664</v>
      </c>
      <c r="G8" s="14">
        <f>'Main Xmer (2)'!$B$3/SQRT(3)</f>
        <v>7199.5578567946341</v>
      </c>
      <c r="H8" s="14">
        <f>'Main Xmer (2)'!$B$4/SQRT(3)</f>
        <v>277.12812921102039</v>
      </c>
      <c r="I8" s="13">
        <f>(G8^2/'Main Xmer (2)'!$F$24)*3</f>
        <v>900.00000000000023</v>
      </c>
      <c r="J8" s="13">
        <f t="shared" si="2"/>
        <v>975.99413905233553</v>
      </c>
      <c r="K8" s="24">
        <f t="shared" si="3"/>
        <v>0.99033439435408477</v>
      </c>
    </row>
    <row r="9" spans="1:11" x14ac:dyDescent="0.25">
      <c r="A9" s="16">
        <v>0.12</v>
      </c>
      <c r="B9">
        <f>A9*'Main Xmer (2)'!$B$5</f>
        <v>120000</v>
      </c>
      <c r="C9" s="13">
        <f t="shared" si="0"/>
        <v>5.5558967363877372</v>
      </c>
      <c r="D9" s="14">
        <f>(C9^2*'Main Xmer (2)'!$F$13)*3</f>
        <v>54.715780117681419</v>
      </c>
      <c r="E9" s="13">
        <f t="shared" si="1"/>
        <v>144.33756729740642</v>
      </c>
      <c r="F9" s="14">
        <f>(E9^2*'Main Xmer (2)'!$F$14)*3</f>
        <v>54.715780117681405</v>
      </c>
      <c r="G9" s="14">
        <f>'Main Xmer (2)'!$B$3/SQRT(3)</f>
        <v>7199.5578567946341</v>
      </c>
      <c r="H9" s="14">
        <f>'Main Xmer (2)'!$B$4/SQRT(3)</f>
        <v>277.12812921102039</v>
      </c>
      <c r="I9" s="13">
        <f>(G9^2/'Main Xmer (2)'!$F$24)*3</f>
        <v>900.00000000000023</v>
      </c>
      <c r="J9" s="13">
        <f t="shared" si="2"/>
        <v>1009.431560235363</v>
      </c>
      <c r="K9" s="24">
        <f t="shared" si="3"/>
        <v>0.99165824062455088</v>
      </c>
    </row>
    <row r="10" spans="1:11" x14ac:dyDescent="0.25">
      <c r="A10" s="16">
        <v>0.14000000000000001</v>
      </c>
      <c r="B10">
        <f>A10*'Main Xmer (2)'!$B$5</f>
        <v>140000</v>
      </c>
      <c r="C10" s="13">
        <f t="shared" si="0"/>
        <v>6.4818795257856934</v>
      </c>
      <c r="D10" s="14">
        <f>(C10^2*'Main Xmer (2)'!$F$13)*3</f>
        <v>74.474256271288596</v>
      </c>
      <c r="E10" s="13">
        <f t="shared" si="1"/>
        <v>168.39382851364081</v>
      </c>
      <c r="F10" s="14">
        <f>(E10^2*'Main Xmer (2)'!$F$14)*3</f>
        <v>74.474256271288581</v>
      </c>
      <c r="G10" s="14">
        <f>'Main Xmer (2)'!$B$3/SQRT(3)</f>
        <v>7199.5578567946341</v>
      </c>
      <c r="H10" s="14">
        <f>'Main Xmer (2)'!$B$4/SQRT(3)</f>
        <v>277.12812921102039</v>
      </c>
      <c r="I10" s="13">
        <f>(G10^2/'Main Xmer (2)'!$F$24)*3</f>
        <v>900.00000000000023</v>
      </c>
      <c r="J10" s="13">
        <f t="shared" si="2"/>
        <v>1048.9485125425774</v>
      </c>
      <c r="K10" s="24">
        <f t="shared" si="3"/>
        <v>0.99256323054085505</v>
      </c>
    </row>
    <row r="11" spans="1:11" x14ac:dyDescent="0.25">
      <c r="A11" s="16">
        <v>0.16</v>
      </c>
      <c r="B11">
        <f>A11*'Main Xmer (2)'!$B$5</f>
        <v>160000</v>
      </c>
      <c r="C11" s="13">
        <f t="shared" si="0"/>
        <v>7.4078623151836505</v>
      </c>
      <c r="D11" s="14">
        <f>(C11^2*'Main Xmer (2)'!$F$13)*3</f>
        <v>97.272497986989208</v>
      </c>
      <c r="E11" s="13">
        <f t="shared" si="1"/>
        <v>192.45008972987526</v>
      </c>
      <c r="F11" s="14">
        <f>(E11^2*'Main Xmer (2)'!$F$14)*3</f>
        <v>97.272497986989208</v>
      </c>
      <c r="G11" s="14">
        <f>'Main Xmer (2)'!$B$3/SQRT(3)</f>
        <v>7199.5578567946341</v>
      </c>
      <c r="H11" s="14">
        <f>'Main Xmer (2)'!$B$4/SQRT(3)</f>
        <v>277.12812921102039</v>
      </c>
      <c r="I11" s="13">
        <f>(G11^2/'Main Xmer (2)'!$F$24)*3</f>
        <v>900.00000000000023</v>
      </c>
      <c r="J11" s="13">
        <f t="shared" si="2"/>
        <v>1094.5449959739785</v>
      </c>
      <c r="K11" s="24">
        <f t="shared" si="3"/>
        <v>0.99320557380759633</v>
      </c>
    </row>
    <row r="12" spans="1:11" x14ac:dyDescent="0.25">
      <c r="A12" s="16">
        <v>0.18</v>
      </c>
      <c r="B12">
        <f>A12*'Main Xmer (2)'!$B$5</f>
        <v>180000</v>
      </c>
      <c r="C12" s="13">
        <f t="shared" si="0"/>
        <v>8.3338451045816058</v>
      </c>
      <c r="D12" s="14">
        <f>(C12^2*'Main Xmer (2)'!$F$13)*3</f>
        <v>123.11050526478317</v>
      </c>
      <c r="E12" s="13">
        <f t="shared" si="1"/>
        <v>216.50635094610965</v>
      </c>
      <c r="F12" s="14">
        <f>(E12^2*'Main Xmer (2)'!$F$14)*3</f>
        <v>123.1105052647832</v>
      </c>
      <c r="G12" s="14">
        <f>'Main Xmer (2)'!$B$3/SQRT(3)</f>
        <v>7199.5578567946341</v>
      </c>
      <c r="H12" s="14">
        <f>'Main Xmer (2)'!$B$4/SQRT(3)</f>
        <v>277.12812921102039</v>
      </c>
      <c r="I12" s="13">
        <f>(G12^2/'Main Xmer (2)'!$F$24)*3</f>
        <v>900.00000000000023</v>
      </c>
      <c r="J12" s="13">
        <f t="shared" si="2"/>
        <v>1146.2210105295667</v>
      </c>
      <c r="K12" s="24">
        <f t="shared" si="3"/>
        <v>0.99367239899272908</v>
      </c>
    </row>
    <row r="13" spans="1:11" x14ac:dyDescent="0.25">
      <c r="A13" s="16">
        <v>0.2</v>
      </c>
      <c r="B13">
        <f>A13*'Main Xmer (2)'!$B$5</f>
        <v>200000</v>
      </c>
      <c r="C13" s="13">
        <f t="shared" si="0"/>
        <v>9.2598278939795637</v>
      </c>
      <c r="D13" s="14">
        <f>(C13^2*'Main Xmer (2)'!$F$13)*3</f>
        <v>151.98827810467066</v>
      </c>
      <c r="E13" s="13">
        <f t="shared" si="1"/>
        <v>240.56261216234407</v>
      </c>
      <c r="F13" s="14">
        <f>(E13^2*'Main Xmer (2)'!$F$14)*3</f>
        <v>151.98827810467066</v>
      </c>
      <c r="G13" s="14">
        <f>'Main Xmer (2)'!$B$3/SQRT(3)</f>
        <v>7199.5578567946341</v>
      </c>
      <c r="H13" s="14">
        <f>'Main Xmer (2)'!$B$4/SQRT(3)</f>
        <v>277.12812921102039</v>
      </c>
      <c r="I13" s="13">
        <f>(G13^2/'Main Xmer (2)'!$F$24)*3</f>
        <v>900.00000000000023</v>
      </c>
      <c r="J13" s="13">
        <f t="shared" si="2"/>
        <v>1203.9765562093417</v>
      </c>
      <c r="K13" s="24">
        <f t="shared" si="3"/>
        <v>0.99401613935859268</v>
      </c>
    </row>
    <row r="14" spans="1:11" x14ac:dyDescent="0.25">
      <c r="A14" s="16">
        <v>0.22</v>
      </c>
      <c r="B14">
        <f>A14*'Main Xmer (2)'!$B$5</f>
        <v>220000</v>
      </c>
      <c r="C14" s="13">
        <f t="shared" si="0"/>
        <v>10.185810683377518</v>
      </c>
      <c r="D14" s="14">
        <f>(C14^2*'Main Xmer (2)'!$F$13)*3</f>
        <v>183.90581650665143</v>
      </c>
      <c r="E14" s="13">
        <f t="shared" si="1"/>
        <v>264.61887337857843</v>
      </c>
      <c r="F14" s="14">
        <f>(E14^2*'Main Xmer (2)'!$F$14)*3</f>
        <v>183.90581650665138</v>
      </c>
      <c r="G14" s="14">
        <f>'Main Xmer (2)'!$B$3/SQRT(3)</f>
        <v>7199.5578567946341</v>
      </c>
      <c r="H14" s="14">
        <f>'Main Xmer (2)'!$B$4/SQRT(3)</f>
        <v>277.12812921102039</v>
      </c>
      <c r="I14" s="13">
        <f>(G14^2/'Main Xmer (2)'!$F$24)*3</f>
        <v>900.00000000000023</v>
      </c>
      <c r="J14" s="13">
        <f t="shared" si="2"/>
        <v>1267.811633013303</v>
      </c>
      <c r="K14" s="24">
        <f t="shared" si="3"/>
        <v>0.99427023920173241</v>
      </c>
    </row>
    <row r="15" spans="1:11" x14ac:dyDescent="0.25">
      <c r="A15" s="16">
        <v>0.24</v>
      </c>
      <c r="B15">
        <f>A15*'Main Xmer (2)'!$B$5</f>
        <v>240000</v>
      </c>
      <c r="C15" s="13">
        <f t="shared" si="0"/>
        <v>11.111793472775474</v>
      </c>
      <c r="D15" s="14">
        <f>(C15^2*'Main Xmer (2)'!$F$13)*3</f>
        <v>218.86312047072568</v>
      </c>
      <c r="E15" s="13">
        <f t="shared" si="1"/>
        <v>288.67513459481285</v>
      </c>
      <c r="F15" s="14">
        <f>(E15^2*'Main Xmer (2)'!$F$14)*3</f>
        <v>218.86312047072562</v>
      </c>
      <c r="G15" s="14">
        <f>'Main Xmer (2)'!$B$3/SQRT(3)</f>
        <v>7199.5578567946341</v>
      </c>
      <c r="H15" s="14">
        <f>'Main Xmer (2)'!$B$4/SQRT(3)</f>
        <v>277.12812921102039</v>
      </c>
      <c r="I15" s="13">
        <f>(G15^2/'Main Xmer (2)'!$F$24)*3</f>
        <v>900.00000000000023</v>
      </c>
      <c r="J15" s="13">
        <f t="shared" si="2"/>
        <v>1337.7262409414516</v>
      </c>
      <c r="K15" s="24">
        <f t="shared" si="3"/>
        <v>0.9944570363623717</v>
      </c>
    </row>
    <row r="16" spans="1:11" x14ac:dyDescent="0.25">
      <c r="A16" s="16">
        <v>0.26</v>
      </c>
      <c r="B16">
        <f>A16*'Main Xmer (2)'!$B$5</f>
        <v>260000</v>
      </c>
      <c r="C16" s="13">
        <f t="shared" si="0"/>
        <v>12.037776262173432</v>
      </c>
      <c r="D16" s="14">
        <f>(C16^2*'Main Xmer (2)'!$F$13)*3</f>
        <v>256.86018999689338</v>
      </c>
      <c r="E16" s="13">
        <f t="shared" si="1"/>
        <v>312.73139581104726</v>
      </c>
      <c r="F16" s="14">
        <f>(E16^2*'Main Xmer (2)'!$F$14)*3</f>
        <v>256.86018999689333</v>
      </c>
      <c r="G16" s="14">
        <f>'Main Xmer (2)'!$B$3/SQRT(3)</f>
        <v>7199.5578567946341</v>
      </c>
      <c r="H16" s="14">
        <f>'Main Xmer (2)'!$B$4/SQRT(3)</f>
        <v>277.12812921102039</v>
      </c>
      <c r="I16" s="13">
        <f>(G16^2/'Main Xmer (2)'!$F$24)*3</f>
        <v>900.00000000000023</v>
      </c>
      <c r="J16" s="13">
        <f t="shared" si="2"/>
        <v>1413.720379993787</v>
      </c>
      <c r="K16" s="24">
        <f t="shared" si="3"/>
        <v>0.99459201920259277</v>
      </c>
    </row>
    <row r="17" spans="1:11" x14ac:dyDescent="0.25">
      <c r="A17" s="16">
        <v>0.28000000000000003</v>
      </c>
      <c r="B17">
        <f>A17*'Main Xmer (2)'!$B$5</f>
        <v>280000</v>
      </c>
      <c r="C17" s="13">
        <f t="shared" si="0"/>
        <v>12.963759051571387</v>
      </c>
      <c r="D17" s="14">
        <f>(C17^2*'Main Xmer (2)'!$F$13)*3</f>
        <v>297.89702508515438</v>
      </c>
      <c r="E17" s="13">
        <f t="shared" si="1"/>
        <v>336.78765702728163</v>
      </c>
      <c r="F17" s="14">
        <f>(E17^2*'Main Xmer (2)'!$F$14)*3</f>
        <v>297.89702508515433</v>
      </c>
      <c r="G17" s="14">
        <f>'Main Xmer (2)'!$B$3/SQRT(3)</f>
        <v>7199.5578567946341</v>
      </c>
      <c r="H17" s="14">
        <f>'Main Xmer (2)'!$B$4/SQRT(3)</f>
        <v>277.12812921102039</v>
      </c>
      <c r="I17" s="13">
        <f>(G17^2/'Main Xmer (2)'!$F$24)*3</f>
        <v>900.00000000000023</v>
      </c>
      <c r="J17" s="13">
        <f t="shared" si="2"/>
        <v>1495.794050170309</v>
      </c>
      <c r="K17" s="24">
        <f t="shared" si="3"/>
        <v>0.99468626501075286</v>
      </c>
    </row>
    <row r="18" spans="1:11" x14ac:dyDescent="0.25">
      <c r="A18" s="16">
        <v>0.3</v>
      </c>
      <c r="B18">
        <f>A18*'Main Xmer (2)'!$B$5</f>
        <v>300000</v>
      </c>
      <c r="C18" s="13">
        <f t="shared" si="0"/>
        <v>13.889741840969343</v>
      </c>
      <c r="D18" s="14">
        <f>(C18^2*'Main Xmer (2)'!$F$13)*3</f>
        <v>341.97362573550885</v>
      </c>
      <c r="E18" s="13">
        <f t="shared" si="1"/>
        <v>360.84391824351604</v>
      </c>
      <c r="F18" s="14">
        <f>(E18^2*'Main Xmer (2)'!$F$14)*3</f>
        <v>341.97362573550879</v>
      </c>
      <c r="G18" s="14">
        <f>'Main Xmer (2)'!$B$3/SQRT(3)</f>
        <v>7199.5578567946341</v>
      </c>
      <c r="H18" s="14">
        <f>'Main Xmer (2)'!$B$4/SQRT(3)</f>
        <v>277.12812921102039</v>
      </c>
      <c r="I18" s="13">
        <f>(G18^2/'Main Xmer (2)'!$F$24)*3</f>
        <v>900.00000000000023</v>
      </c>
      <c r="J18" s="13">
        <f t="shared" si="2"/>
        <v>1583.9472514710178</v>
      </c>
      <c r="K18" s="24">
        <f t="shared" si="3"/>
        <v>0.99474790596148588</v>
      </c>
    </row>
    <row r="19" spans="1:11" x14ac:dyDescent="0.25">
      <c r="A19" s="16">
        <v>0.32</v>
      </c>
      <c r="B19">
        <f>A19*'Main Xmer (2)'!$B$5</f>
        <v>320000</v>
      </c>
      <c r="C19" s="13">
        <f t="shared" si="0"/>
        <v>14.815724630367301</v>
      </c>
      <c r="D19" s="14">
        <f>(C19^2*'Main Xmer (2)'!$F$13)*3</f>
        <v>389.08999194795683</v>
      </c>
      <c r="E19" s="13">
        <f t="shared" si="1"/>
        <v>384.90017945975052</v>
      </c>
      <c r="F19" s="14">
        <f>(E19^2*'Main Xmer (2)'!$F$14)*3</f>
        <v>389.08999194795683</v>
      </c>
      <c r="G19" s="14">
        <f>'Main Xmer (2)'!$B$3/SQRT(3)</f>
        <v>7199.5578567946341</v>
      </c>
      <c r="H19" s="14">
        <f>'Main Xmer (2)'!$B$4/SQRT(3)</f>
        <v>277.12812921102039</v>
      </c>
      <c r="I19" s="13">
        <f>(G19^2/'Main Xmer (2)'!$F$24)*3</f>
        <v>900.00000000000023</v>
      </c>
      <c r="J19" s="13">
        <f t="shared" si="2"/>
        <v>1678.1799838959139</v>
      </c>
      <c r="K19" s="24">
        <f t="shared" si="3"/>
        <v>0.99478304688250874</v>
      </c>
    </row>
    <row r="20" spans="1:11" x14ac:dyDescent="0.25">
      <c r="A20" s="16">
        <v>0.34</v>
      </c>
      <c r="B20">
        <f>A20*'Main Xmer (2)'!$B$5</f>
        <v>340000</v>
      </c>
      <c r="C20" s="13">
        <f t="shared" si="0"/>
        <v>15.741707419765255</v>
      </c>
      <c r="D20" s="14">
        <f>(C20^2*'Main Xmer (2)'!$F$13)*3</f>
        <v>439.24612372249806</v>
      </c>
      <c r="E20" s="13">
        <f t="shared" si="1"/>
        <v>408.95644067598488</v>
      </c>
      <c r="F20" s="14">
        <f>(E20^2*'Main Xmer (2)'!$F$14)*3</f>
        <v>439.24612372249806</v>
      </c>
      <c r="G20" s="14">
        <f>'Main Xmer (2)'!$B$3/SQRT(3)</f>
        <v>7199.5578567946341</v>
      </c>
      <c r="H20" s="14">
        <f>'Main Xmer (2)'!$B$4/SQRT(3)</f>
        <v>277.12812921102039</v>
      </c>
      <c r="I20" s="13">
        <f>(G20^2/'Main Xmer (2)'!$F$24)*3</f>
        <v>900.00000000000023</v>
      </c>
      <c r="J20" s="13">
        <f t="shared" si="2"/>
        <v>1778.4922474449963</v>
      </c>
      <c r="K20" s="24">
        <f t="shared" si="3"/>
        <v>0.99479635995890181</v>
      </c>
    </row>
    <row r="21" spans="1:11" x14ac:dyDescent="0.25">
      <c r="A21" s="16">
        <v>0.36</v>
      </c>
      <c r="B21">
        <f>A21*'Main Xmer (2)'!$B$5</f>
        <v>360000</v>
      </c>
      <c r="C21" s="13">
        <f t="shared" si="0"/>
        <v>16.667690209163212</v>
      </c>
      <c r="D21" s="14">
        <f>(C21^2*'Main Xmer (2)'!$F$13)*3</f>
        <v>492.44202105913268</v>
      </c>
      <c r="E21" s="13">
        <f t="shared" si="1"/>
        <v>433.0127018922193</v>
      </c>
      <c r="F21" s="14">
        <f>(E21^2*'Main Xmer (2)'!$F$14)*3</f>
        <v>492.4420210591328</v>
      </c>
      <c r="G21" s="14">
        <f>'Main Xmer (2)'!$B$3/SQRT(3)</f>
        <v>7199.5578567946341</v>
      </c>
      <c r="H21" s="14">
        <f>'Main Xmer (2)'!$B$4/SQRT(3)</f>
        <v>277.12812921102039</v>
      </c>
      <c r="I21" s="13">
        <f>(G21^2/'Main Xmer (2)'!$F$24)*3</f>
        <v>900.00000000000023</v>
      </c>
      <c r="J21" s="13">
        <f t="shared" si="2"/>
        <v>1884.8840421182658</v>
      </c>
      <c r="K21" s="24">
        <f t="shared" si="3"/>
        <v>0.99479148169698384</v>
      </c>
    </row>
    <row r="22" spans="1:11" x14ac:dyDescent="0.25">
      <c r="A22" s="16">
        <v>0.38</v>
      </c>
      <c r="B22">
        <f>A22*'Main Xmer (2)'!$B$5</f>
        <v>380000</v>
      </c>
      <c r="C22" s="13">
        <f t="shared" si="0"/>
        <v>17.593672998561168</v>
      </c>
      <c r="D22" s="14">
        <f>(C22^2*'Main Xmer (2)'!$F$13)*3</f>
        <v>548.67768395786084</v>
      </c>
      <c r="E22" s="13">
        <f t="shared" si="1"/>
        <v>457.06896310845372</v>
      </c>
      <c r="F22" s="14">
        <f>(E22^2*'Main Xmer (2)'!$F$14)*3</f>
        <v>548.67768395786095</v>
      </c>
      <c r="G22" s="14">
        <f>'Main Xmer (2)'!$B$3/SQRT(3)</f>
        <v>7199.5578567946341</v>
      </c>
      <c r="H22" s="14">
        <f>'Main Xmer (2)'!$B$4/SQRT(3)</f>
        <v>277.12812921102039</v>
      </c>
      <c r="I22" s="13">
        <f>(G22^2/'Main Xmer (2)'!$F$24)*3</f>
        <v>900.00000000000023</v>
      </c>
      <c r="J22" s="13">
        <f t="shared" si="2"/>
        <v>1997.3553679157219</v>
      </c>
      <c r="K22" s="24">
        <f t="shared" si="3"/>
        <v>0.99477128482737276</v>
      </c>
    </row>
    <row r="23" spans="1:11" x14ac:dyDescent="0.25">
      <c r="A23" s="16">
        <v>0.4</v>
      </c>
      <c r="B23">
        <f>A23*'Main Xmer (2)'!$B$5</f>
        <v>400000</v>
      </c>
      <c r="C23" s="13">
        <f t="shared" si="0"/>
        <v>18.519655787959127</v>
      </c>
      <c r="D23" s="14">
        <f>(C23^2*'Main Xmer (2)'!$F$13)*3</f>
        <v>607.95311241868262</v>
      </c>
      <c r="E23" s="13">
        <f t="shared" si="1"/>
        <v>481.12522432468813</v>
      </c>
      <c r="F23" s="14">
        <f>(E23^2*'Main Xmer (2)'!$F$14)*3</f>
        <v>607.95311241868262</v>
      </c>
      <c r="G23" s="14">
        <f>'Main Xmer (2)'!$B$3/SQRT(3)</f>
        <v>7199.5578567946341</v>
      </c>
      <c r="H23" s="14">
        <f>'Main Xmer (2)'!$B$4/SQRT(3)</f>
        <v>277.12812921102039</v>
      </c>
      <c r="I23" s="13">
        <f>(G23^2/'Main Xmer (2)'!$F$24)*3</f>
        <v>900.00000000000023</v>
      </c>
      <c r="J23" s="13">
        <f t="shared" si="2"/>
        <v>2115.9062248373657</v>
      </c>
      <c r="K23" s="24">
        <f t="shared" si="3"/>
        <v>0.9947380688202514</v>
      </c>
    </row>
    <row r="24" spans="1:11" x14ac:dyDescent="0.25">
      <c r="A24" s="16">
        <v>0.42</v>
      </c>
      <c r="B24">
        <f>A24*'Main Xmer (2)'!$B$5</f>
        <v>420000</v>
      </c>
      <c r="C24" s="13">
        <f t="shared" si="0"/>
        <v>19.44563857735708</v>
      </c>
      <c r="D24" s="14">
        <f>(C24^2*'Main Xmer (2)'!$F$13)*3</f>
        <v>670.26830644159736</v>
      </c>
      <c r="E24" s="13">
        <f t="shared" si="1"/>
        <v>505.18148554092249</v>
      </c>
      <c r="F24" s="14">
        <f>(E24^2*'Main Xmer (2)'!$F$14)*3</f>
        <v>670.26830644159736</v>
      </c>
      <c r="G24" s="14">
        <f>'Main Xmer (2)'!$B$3/SQRT(3)</f>
        <v>7199.5578567946341</v>
      </c>
      <c r="H24" s="14">
        <f>'Main Xmer (2)'!$B$4/SQRT(3)</f>
        <v>277.12812921102039</v>
      </c>
      <c r="I24" s="13">
        <f>(G24^2/'Main Xmer (2)'!$F$24)*3</f>
        <v>900.00000000000023</v>
      </c>
      <c r="J24" s="13">
        <f t="shared" si="2"/>
        <v>2240.5366128831947</v>
      </c>
      <c r="K24" s="24">
        <f t="shared" si="3"/>
        <v>0.99469369608409397</v>
      </c>
    </row>
    <row r="25" spans="1:11" x14ac:dyDescent="0.25">
      <c r="A25" s="16">
        <v>0.44</v>
      </c>
      <c r="B25">
        <f>A25*'Main Xmer (2)'!$B$5</f>
        <v>440000</v>
      </c>
      <c r="C25" s="13">
        <f t="shared" si="0"/>
        <v>20.371621366755036</v>
      </c>
      <c r="D25" s="14">
        <f>(C25^2*'Main Xmer (2)'!$F$13)*3</f>
        <v>735.62326602660573</v>
      </c>
      <c r="E25" s="13">
        <f t="shared" si="1"/>
        <v>529.23774675715686</v>
      </c>
      <c r="F25" s="14">
        <f>(E25^2*'Main Xmer (2)'!$F$14)*3</f>
        <v>735.62326602660551</v>
      </c>
      <c r="G25" s="14">
        <f>'Main Xmer (2)'!$B$3/SQRT(3)</f>
        <v>7199.5578567946341</v>
      </c>
      <c r="H25" s="14">
        <f>'Main Xmer (2)'!$B$4/SQRT(3)</f>
        <v>277.12812921102039</v>
      </c>
      <c r="I25" s="13">
        <f>(G25^2/'Main Xmer (2)'!$F$24)*3</f>
        <v>900.00000000000023</v>
      </c>
      <c r="J25" s="13">
        <f t="shared" si="2"/>
        <v>2371.2465320532115</v>
      </c>
      <c r="K25" s="24">
        <f t="shared" si="3"/>
        <v>0.99463969109510963</v>
      </c>
    </row>
    <row r="26" spans="1:11" x14ac:dyDescent="0.25">
      <c r="A26" s="16">
        <v>0.46</v>
      </c>
      <c r="B26">
        <f>A26*'Main Xmer (2)'!$B$5</f>
        <v>460000</v>
      </c>
      <c r="C26" s="13">
        <f t="shared" si="0"/>
        <v>21.297604156152996</v>
      </c>
      <c r="D26" s="14">
        <f>(C26^2*'Main Xmer (2)'!$F$13)*3</f>
        <v>804.01799117370774</v>
      </c>
      <c r="E26" s="13">
        <f t="shared" si="1"/>
        <v>553.29400797339133</v>
      </c>
      <c r="F26" s="14">
        <f>(E26^2*'Main Xmer (2)'!$F$14)*3</f>
        <v>804.01799117370751</v>
      </c>
      <c r="G26" s="14">
        <f>'Main Xmer (2)'!$B$3/SQRT(3)</f>
        <v>7199.5578567946341</v>
      </c>
      <c r="H26" s="14">
        <f>'Main Xmer (2)'!$B$4/SQRT(3)</f>
        <v>277.12812921102039</v>
      </c>
      <c r="I26" s="13">
        <f>(G26^2/'Main Xmer (2)'!$F$24)*3</f>
        <v>900.00000000000023</v>
      </c>
      <c r="J26" s="13">
        <f t="shared" si="2"/>
        <v>2508.0359823474155</v>
      </c>
      <c r="K26" s="24">
        <f t="shared" si="3"/>
        <v>0.99457731371732716</v>
      </c>
    </row>
    <row r="27" spans="1:11" x14ac:dyDescent="0.25">
      <c r="A27" s="16">
        <v>0.48</v>
      </c>
      <c r="B27">
        <f>A27*'Main Xmer (2)'!$B$5</f>
        <v>480000</v>
      </c>
      <c r="C27" s="13">
        <f t="shared" si="0"/>
        <v>22.223586945550949</v>
      </c>
      <c r="D27" s="14">
        <f>(C27^2*'Main Xmer (2)'!$F$13)*3</f>
        <v>875.4524818829027</v>
      </c>
      <c r="E27" s="13">
        <f t="shared" si="1"/>
        <v>577.35026918962569</v>
      </c>
      <c r="F27" s="14">
        <f>(E27^2*'Main Xmer (2)'!$F$14)*3</f>
        <v>875.45248188290248</v>
      </c>
      <c r="G27" s="14">
        <f>'Main Xmer (2)'!$B$3/SQRT(3)</f>
        <v>7199.5578567946341</v>
      </c>
      <c r="H27" s="14">
        <f>'Main Xmer (2)'!$B$4/SQRT(3)</f>
        <v>277.12812921102039</v>
      </c>
      <c r="I27" s="13">
        <f>(G27^2/'Main Xmer (2)'!$F$24)*3</f>
        <v>900.00000000000023</v>
      </c>
      <c r="J27" s="13">
        <f t="shared" si="2"/>
        <v>2650.9049637658054</v>
      </c>
      <c r="K27" s="24">
        <f t="shared" si="3"/>
        <v>0.99450761422696421</v>
      </c>
    </row>
    <row r="28" spans="1:11" x14ac:dyDescent="0.25">
      <c r="A28" s="16">
        <v>0.5</v>
      </c>
      <c r="B28">
        <f>A28*'Main Xmer (2)'!$B$5</f>
        <v>500000</v>
      </c>
      <c r="C28" s="13">
        <f t="shared" si="0"/>
        <v>23.149569734948905</v>
      </c>
      <c r="D28" s="14">
        <f>(C28^2*'Main Xmer (2)'!$F$13)*3</f>
        <v>949.9267381541913</v>
      </c>
      <c r="E28" s="13">
        <f t="shared" si="1"/>
        <v>601.40653040586005</v>
      </c>
      <c r="F28" s="14">
        <f>(E28^2*'Main Xmer (2)'!$F$14)*3</f>
        <v>949.92673815419107</v>
      </c>
      <c r="G28" s="14">
        <f>'Main Xmer (2)'!$B$3/SQRT(3)</f>
        <v>7199.5578567946341</v>
      </c>
      <c r="H28" s="14">
        <f>'Main Xmer (2)'!$B$4/SQRT(3)</f>
        <v>277.12812921102039</v>
      </c>
      <c r="I28" s="13">
        <f>(G28^2/'Main Xmer (2)'!$F$24)*3</f>
        <v>900.00000000000023</v>
      </c>
      <c r="J28" s="13">
        <f t="shared" si="2"/>
        <v>2799.8534763083826</v>
      </c>
      <c r="K28" s="24">
        <f t="shared" si="3"/>
        <v>0.99443147515467534</v>
      </c>
    </row>
    <row r="29" spans="1:11" x14ac:dyDescent="0.25">
      <c r="A29" s="16">
        <v>0.52</v>
      </c>
      <c r="B29">
        <f>A29*'Main Xmer (2)'!$B$5</f>
        <v>520000</v>
      </c>
      <c r="C29" s="13">
        <f t="shared" si="0"/>
        <v>24.075552524346865</v>
      </c>
      <c r="D29" s="14">
        <f>(C29^2*'Main Xmer (2)'!$F$13)*3</f>
        <v>1027.4407599875735</v>
      </c>
      <c r="E29" s="13">
        <f t="shared" si="1"/>
        <v>625.46279162209453</v>
      </c>
      <c r="F29" s="14">
        <f>(E29^2*'Main Xmer (2)'!$F$14)*3</f>
        <v>1027.4407599875733</v>
      </c>
      <c r="G29" s="14">
        <f>'Main Xmer (2)'!$B$3/SQRT(3)</f>
        <v>7199.5578567946341</v>
      </c>
      <c r="H29" s="14">
        <f>'Main Xmer (2)'!$B$4/SQRT(3)</f>
        <v>277.12812921102039</v>
      </c>
      <c r="I29" s="13">
        <f>(G29^2/'Main Xmer (2)'!$F$24)*3</f>
        <v>900.00000000000023</v>
      </c>
      <c r="J29" s="13">
        <f t="shared" si="2"/>
        <v>2954.8815199751471</v>
      </c>
      <c r="K29" s="24">
        <f t="shared" si="3"/>
        <v>0.99434964348858024</v>
      </c>
    </row>
    <row r="30" spans="1:11" x14ac:dyDescent="0.25">
      <c r="A30" s="16">
        <v>0.54</v>
      </c>
      <c r="B30">
        <f>A30*'Main Xmer (2)'!$B$5</f>
        <v>540000</v>
      </c>
      <c r="C30" s="13">
        <f t="shared" si="0"/>
        <v>25.001535313744817</v>
      </c>
      <c r="D30" s="14">
        <f>(C30^2*'Main Xmer (2)'!$F$13)*3</f>
        <v>1107.9945473830487</v>
      </c>
      <c r="E30" s="13">
        <f t="shared" si="1"/>
        <v>649.51905283832889</v>
      </c>
      <c r="F30" s="14">
        <f>(E30^2*'Main Xmer (2)'!$F$14)*3</f>
        <v>1107.9945473830485</v>
      </c>
      <c r="G30" s="14">
        <f>'Main Xmer (2)'!$B$3/SQRT(3)</f>
        <v>7199.5578567946341</v>
      </c>
      <c r="H30" s="14">
        <f>'Main Xmer (2)'!$B$4/SQRT(3)</f>
        <v>277.12812921102039</v>
      </c>
      <c r="I30" s="13">
        <f>(G30^2/'Main Xmer (2)'!$F$24)*3</f>
        <v>900.00000000000023</v>
      </c>
      <c r="J30" s="13">
        <f t="shared" si="2"/>
        <v>3115.989094766097</v>
      </c>
      <c r="K30" s="24">
        <f t="shared" si="3"/>
        <v>0.99426275573297029</v>
      </c>
    </row>
    <row r="31" spans="1:11" x14ac:dyDescent="0.25">
      <c r="A31" s="16">
        <v>0.56000000000000005</v>
      </c>
      <c r="B31">
        <f>A31*'Main Xmer (2)'!$B$5</f>
        <v>560000</v>
      </c>
      <c r="C31" s="13">
        <f t="shared" si="0"/>
        <v>25.927518103142773</v>
      </c>
      <c r="D31" s="14">
        <f>(C31^2*'Main Xmer (2)'!$F$13)*3</f>
        <v>1191.5881003406175</v>
      </c>
      <c r="E31" s="13">
        <f t="shared" si="1"/>
        <v>673.57531405456325</v>
      </c>
      <c r="F31" s="14">
        <f>(E31^2*'Main Xmer (2)'!$F$14)*3</f>
        <v>1191.5881003406173</v>
      </c>
      <c r="G31" s="14">
        <f>'Main Xmer (2)'!$B$3/SQRT(3)</f>
        <v>7199.5578567946341</v>
      </c>
      <c r="H31" s="14">
        <f>'Main Xmer (2)'!$B$4/SQRT(3)</f>
        <v>277.12812921102039</v>
      </c>
      <c r="I31" s="13">
        <f>(G31^2/'Main Xmer (2)'!$F$24)*3</f>
        <v>900.00000000000023</v>
      </c>
      <c r="J31" s="13">
        <f t="shared" si="2"/>
        <v>3283.1762006812351</v>
      </c>
      <c r="K31" s="24">
        <f t="shared" si="3"/>
        <v>0.99417135760590947</v>
      </c>
    </row>
    <row r="32" spans="1:11" x14ac:dyDescent="0.25">
      <c r="A32" s="16">
        <v>0.57999999999999996</v>
      </c>
      <c r="B32">
        <f>A32*'Main Xmer (2)'!$B$5</f>
        <v>580000</v>
      </c>
      <c r="C32" s="13">
        <f t="shared" si="0"/>
        <v>26.853500892540733</v>
      </c>
      <c r="D32" s="14">
        <f>(C32^2*'Main Xmer (2)'!$F$13)*3</f>
        <v>1278.22141886028</v>
      </c>
      <c r="E32" s="13">
        <f t="shared" si="1"/>
        <v>697.63157527079773</v>
      </c>
      <c r="F32" s="14">
        <f>(E32^2*'Main Xmer (2)'!$F$14)*3</f>
        <v>1278.2214188602798</v>
      </c>
      <c r="G32" s="14">
        <f>'Main Xmer (2)'!$B$3/SQRT(3)</f>
        <v>7199.5578567946341</v>
      </c>
      <c r="H32" s="14">
        <f>'Main Xmer (2)'!$B$4/SQRT(3)</f>
        <v>277.12812921102039</v>
      </c>
      <c r="I32" s="13">
        <f>(G32^2/'Main Xmer (2)'!$F$24)*3</f>
        <v>900.00000000000023</v>
      </c>
      <c r="J32" s="13">
        <f t="shared" si="2"/>
        <v>3456.4428377205595</v>
      </c>
      <c r="K32" s="24">
        <f t="shared" si="3"/>
        <v>0.99407591966778253</v>
      </c>
    </row>
    <row r="33" spans="1:11" x14ac:dyDescent="0.25">
      <c r="A33" s="16">
        <v>0.6</v>
      </c>
      <c r="B33">
        <f>A33*'Main Xmer (2)'!$B$5</f>
        <v>600000</v>
      </c>
      <c r="C33" s="13">
        <f t="shared" si="0"/>
        <v>27.779483681938686</v>
      </c>
      <c r="D33" s="14">
        <f>(C33^2*'Main Xmer (2)'!$F$13)*3</f>
        <v>1367.8945029420354</v>
      </c>
      <c r="E33" s="13">
        <f t="shared" si="1"/>
        <v>721.68783648703209</v>
      </c>
      <c r="F33" s="14">
        <f>(E33^2*'Main Xmer (2)'!$F$14)*3</f>
        <v>1367.8945029420352</v>
      </c>
      <c r="G33" s="14">
        <f>'Main Xmer (2)'!$B$3/SQRT(3)</f>
        <v>7199.5578567946341</v>
      </c>
      <c r="H33" s="14">
        <f>'Main Xmer (2)'!$B$4/SQRT(3)</f>
        <v>277.12812921102039</v>
      </c>
      <c r="I33" s="13">
        <f>(G33^2/'Main Xmer (2)'!$F$24)*3</f>
        <v>900.00000000000023</v>
      </c>
      <c r="J33" s="13">
        <f t="shared" si="2"/>
        <v>3635.7890058840703</v>
      </c>
      <c r="K33" s="24">
        <f t="shared" si="3"/>
        <v>0.99397684982881518</v>
      </c>
    </row>
    <row r="34" spans="1:11" x14ac:dyDescent="0.25">
      <c r="A34" s="16">
        <v>0.62</v>
      </c>
      <c r="B34">
        <f>A34*'Main Xmer (2)'!$B$5</f>
        <v>620000</v>
      </c>
      <c r="C34" s="13">
        <f t="shared" si="0"/>
        <v>28.705466471336642</v>
      </c>
      <c r="D34" s="14">
        <f>(C34^2*'Main Xmer (2)'!$F$13)*3</f>
        <v>1460.6073525858844</v>
      </c>
      <c r="E34" s="13">
        <f t="shared" si="1"/>
        <v>745.74409770326656</v>
      </c>
      <c r="F34" s="14">
        <f>(E34^2*'Main Xmer (2)'!$F$14)*3</f>
        <v>1460.6073525858847</v>
      </c>
      <c r="G34" s="14">
        <f>'Main Xmer (2)'!$B$3/SQRT(3)</f>
        <v>7199.5578567946341</v>
      </c>
      <c r="H34" s="14">
        <f>'Main Xmer (2)'!$B$4/SQRT(3)</f>
        <v>277.12812921102039</v>
      </c>
      <c r="I34" s="13">
        <f>(G34^2/'Main Xmer (2)'!$F$24)*3</f>
        <v>900.00000000000023</v>
      </c>
      <c r="J34" s="13">
        <f t="shared" si="2"/>
        <v>3821.2147051717693</v>
      </c>
      <c r="K34" s="24">
        <f t="shared" si="3"/>
        <v>0.99387450343929429</v>
      </c>
    </row>
    <row r="35" spans="1:11" x14ac:dyDescent="0.25">
      <c r="A35" s="16">
        <v>0.64</v>
      </c>
      <c r="B35">
        <f>A35*'Main Xmer (2)'!$B$5</f>
        <v>640000</v>
      </c>
      <c r="C35" s="13">
        <f t="shared" si="0"/>
        <v>29.631449260734602</v>
      </c>
      <c r="D35" s="14">
        <f>(C35^2*'Main Xmer (2)'!$F$13)*3</f>
        <v>1556.3599677918273</v>
      </c>
      <c r="E35" s="13">
        <f t="shared" si="1"/>
        <v>769.80035891950104</v>
      </c>
      <c r="F35" s="14">
        <f>(E35^2*'Main Xmer (2)'!$F$14)*3</f>
        <v>1556.3599677918273</v>
      </c>
      <c r="G35" s="14">
        <f>'Main Xmer (2)'!$B$3/SQRT(3)</f>
        <v>7199.5578567946341</v>
      </c>
      <c r="H35" s="14">
        <f>'Main Xmer (2)'!$B$4/SQRT(3)</f>
        <v>277.12812921102039</v>
      </c>
      <c r="I35" s="13">
        <f>(G35^2/'Main Xmer (2)'!$F$24)*3</f>
        <v>900.00000000000023</v>
      </c>
      <c r="J35" s="13">
        <f t="shared" si="2"/>
        <v>4012.7199355836547</v>
      </c>
      <c r="K35" s="24">
        <f t="shared" si="3"/>
        <v>0.99376919149052678</v>
      </c>
    </row>
    <row r="36" spans="1:11" x14ac:dyDescent="0.25">
      <c r="A36" s="16">
        <v>0.66</v>
      </c>
      <c r="B36">
        <f>A36*'Main Xmer (2)'!$B$5</f>
        <v>660000</v>
      </c>
      <c r="C36" s="13">
        <f t="shared" si="0"/>
        <v>30.557432050132554</v>
      </c>
      <c r="D36" s="14">
        <f>(C36^2*'Main Xmer (2)'!$F$13)*3</f>
        <v>1655.1523485598627</v>
      </c>
      <c r="E36" s="13">
        <f t="shared" si="1"/>
        <v>793.8566201357354</v>
      </c>
      <c r="F36" s="14">
        <f>(E36^2*'Main Xmer (2)'!$F$14)*3</f>
        <v>1655.1523485598632</v>
      </c>
      <c r="G36" s="14">
        <f>'Main Xmer (2)'!$B$3/SQRT(3)</f>
        <v>7199.5578567946341</v>
      </c>
      <c r="H36" s="14">
        <f>'Main Xmer (2)'!$B$4/SQRT(3)</f>
        <v>277.12812921102039</v>
      </c>
      <c r="I36" s="13">
        <f>(G36^2/'Main Xmer (2)'!$F$24)*3</f>
        <v>900.00000000000023</v>
      </c>
      <c r="J36" s="13">
        <f t="shared" si="2"/>
        <v>4210.3046971197264</v>
      </c>
      <c r="K36" s="24">
        <f t="shared" si="3"/>
        <v>0.99366118732674635</v>
      </c>
    </row>
    <row r="37" spans="1:11" x14ac:dyDescent="0.25">
      <c r="A37" s="16">
        <v>0.68</v>
      </c>
      <c r="B37">
        <f>A37*'Main Xmer (2)'!$B$5</f>
        <v>680000</v>
      </c>
      <c r="C37" s="13">
        <f t="shared" si="0"/>
        <v>31.483414839530511</v>
      </c>
      <c r="D37" s="14">
        <f>(C37^2*'Main Xmer (2)'!$F$13)*3</f>
        <v>1756.9844948899922</v>
      </c>
      <c r="E37" s="13">
        <f t="shared" si="1"/>
        <v>817.91288135196976</v>
      </c>
      <c r="F37" s="14">
        <f>(E37^2*'Main Xmer (2)'!$F$14)*3</f>
        <v>1756.9844948899922</v>
      </c>
      <c r="G37" s="14">
        <f>'Main Xmer (2)'!$B$3/SQRT(3)</f>
        <v>7199.5578567946341</v>
      </c>
      <c r="H37" s="14">
        <f>'Main Xmer (2)'!$B$4/SQRT(3)</f>
        <v>277.12812921102039</v>
      </c>
      <c r="I37" s="13">
        <f>(G37^2/'Main Xmer (2)'!$F$24)*3</f>
        <v>900.00000000000023</v>
      </c>
      <c r="J37" s="13">
        <f t="shared" si="2"/>
        <v>4413.9689897799844</v>
      </c>
      <c r="K37" s="24">
        <f t="shared" si="3"/>
        <v>0.9935507321741327</v>
      </c>
    </row>
    <row r="38" spans="1:11" x14ac:dyDescent="0.25">
      <c r="A38" s="16">
        <v>0.7</v>
      </c>
      <c r="B38">
        <f>A38*'Main Xmer (2)'!$B$5</f>
        <v>700000</v>
      </c>
      <c r="C38" s="13">
        <f t="shared" si="0"/>
        <v>32.409397628928467</v>
      </c>
      <c r="D38" s="14">
        <f>(C38^2*'Main Xmer (2)'!$F$13)*3</f>
        <v>1861.8564067822147</v>
      </c>
      <c r="E38" s="13">
        <f t="shared" si="1"/>
        <v>841.96914256820423</v>
      </c>
      <c r="F38" s="14">
        <f>(E38^2*'Main Xmer (2)'!$F$14)*3</f>
        <v>1861.8564067822153</v>
      </c>
      <c r="G38" s="14">
        <f>'Main Xmer (2)'!$B$3/SQRT(3)</f>
        <v>7199.5578567946341</v>
      </c>
      <c r="H38" s="14">
        <f>'Main Xmer (2)'!$B$4/SQRT(3)</f>
        <v>277.12812921102039</v>
      </c>
      <c r="I38" s="13">
        <f>(G38^2/'Main Xmer (2)'!$F$24)*3</f>
        <v>900.00000000000023</v>
      </c>
      <c r="J38" s="13">
        <f t="shared" si="2"/>
        <v>4623.7128135644298</v>
      </c>
      <c r="K38" s="24">
        <f t="shared" si="3"/>
        <v>0.99343803972321343</v>
      </c>
    </row>
    <row r="39" spans="1:11" x14ac:dyDescent="0.25">
      <c r="A39" s="16">
        <v>0.72</v>
      </c>
      <c r="B39">
        <f>A39*'Main Xmer (2)'!$B$5</f>
        <v>720000</v>
      </c>
      <c r="C39" s="13">
        <f t="shared" si="0"/>
        <v>33.335380418326423</v>
      </c>
      <c r="D39" s="14">
        <f>(C39^2*'Main Xmer (2)'!$F$13)*3</f>
        <v>1969.7680842365307</v>
      </c>
      <c r="E39" s="13">
        <f t="shared" si="1"/>
        <v>866.02540378443859</v>
      </c>
      <c r="F39" s="14">
        <f>(E39^2*'Main Xmer (2)'!$F$14)*3</f>
        <v>1969.7680842365312</v>
      </c>
      <c r="G39" s="14">
        <f>'Main Xmer (2)'!$B$3/SQRT(3)</f>
        <v>7199.5578567946341</v>
      </c>
      <c r="H39" s="14">
        <f>'Main Xmer (2)'!$B$4/SQRT(3)</f>
        <v>277.12812921102039</v>
      </c>
      <c r="I39" s="13">
        <f>(G39^2/'Main Xmer (2)'!$F$24)*3</f>
        <v>900.00000000000023</v>
      </c>
      <c r="J39" s="13">
        <f t="shared" si="2"/>
        <v>4839.5361684730624</v>
      </c>
      <c r="K39" s="24">
        <f t="shared" si="3"/>
        <v>0.99332329994848922</v>
      </c>
    </row>
    <row r="40" spans="1:11" x14ac:dyDescent="0.25">
      <c r="A40" s="16">
        <v>0.74</v>
      </c>
      <c r="B40">
        <f>A40*'Main Xmer (2)'!$B$5</f>
        <v>740000</v>
      </c>
      <c r="C40" s="13">
        <f t="shared" si="0"/>
        <v>34.261363207724379</v>
      </c>
      <c r="D40" s="14">
        <f>(C40^2*'Main Xmer (2)'!$F$13)*3</f>
        <v>2080.7195272529402</v>
      </c>
      <c r="E40" s="13">
        <f t="shared" si="1"/>
        <v>890.08166500067296</v>
      </c>
      <c r="F40" s="14">
        <f>(E40^2*'Main Xmer (2)'!$F$14)*3</f>
        <v>2080.7195272529402</v>
      </c>
      <c r="G40" s="14">
        <f>'Main Xmer (2)'!$B$3/SQRT(3)</f>
        <v>7199.5578567946341</v>
      </c>
      <c r="H40" s="14">
        <f>'Main Xmer (2)'!$B$4/SQRT(3)</f>
        <v>277.12812921102039</v>
      </c>
      <c r="I40" s="13">
        <f>(G40^2/'Main Xmer (2)'!$F$24)*3</f>
        <v>900.00000000000023</v>
      </c>
      <c r="J40" s="13">
        <f t="shared" si="2"/>
        <v>5061.4390545058804</v>
      </c>
      <c r="K40" s="24">
        <f t="shared" si="3"/>
        <v>0.99320668230940934</v>
      </c>
    </row>
    <row r="41" spans="1:11" x14ac:dyDescent="0.25">
      <c r="A41" s="16">
        <v>0.76</v>
      </c>
      <c r="B41">
        <f>A41*'Main Xmer (2)'!$B$5</f>
        <v>760000</v>
      </c>
      <c r="C41" s="13">
        <f t="shared" si="0"/>
        <v>35.187345997122335</v>
      </c>
      <c r="D41" s="14">
        <f>(C41^2*'Main Xmer (2)'!$F$13)*3</f>
        <v>2194.7107358314433</v>
      </c>
      <c r="E41" s="13">
        <f t="shared" si="1"/>
        <v>914.13792621690743</v>
      </c>
      <c r="F41" s="14">
        <f>(E41^2*'Main Xmer (2)'!$F$14)*3</f>
        <v>2194.7107358314438</v>
      </c>
      <c r="G41" s="14">
        <f>'Main Xmer (2)'!$B$3/SQRT(3)</f>
        <v>7199.5578567946341</v>
      </c>
      <c r="H41" s="14">
        <f>'Main Xmer (2)'!$B$4/SQRT(3)</f>
        <v>277.12812921102039</v>
      </c>
      <c r="I41" s="13">
        <f>(G41^2/'Main Xmer (2)'!$F$24)*3</f>
        <v>900.00000000000023</v>
      </c>
      <c r="J41" s="13">
        <f t="shared" si="2"/>
        <v>5289.4214716628867</v>
      </c>
      <c r="K41" s="24">
        <f t="shared" si="3"/>
        <v>0.99308833844653011</v>
      </c>
    </row>
    <row r="42" spans="1:11" x14ac:dyDescent="0.25">
      <c r="A42" s="16">
        <v>0.78</v>
      </c>
      <c r="B42">
        <f>A42*'Main Xmer (2)'!$B$5</f>
        <v>780000</v>
      </c>
      <c r="C42" s="13">
        <f t="shared" si="0"/>
        <v>36.113328786520292</v>
      </c>
      <c r="D42" s="14">
        <f>(C42^2*'Main Xmer (2)'!$F$13)*3</f>
        <v>2311.7417099720396</v>
      </c>
      <c r="E42" s="13">
        <f t="shared" si="1"/>
        <v>938.19418743314179</v>
      </c>
      <c r="F42" s="14">
        <f>(E42^2*'Main Xmer (2)'!$F$14)*3</f>
        <v>2311.7417099720396</v>
      </c>
      <c r="G42" s="14">
        <f>'Main Xmer (2)'!$B$3/SQRT(3)</f>
        <v>7199.5578567946341</v>
      </c>
      <c r="H42" s="14">
        <f>'Main Xmer (2)'!$B$4/SQRT(3)</f>
        <v>277.12812921102039</v>
      </c>
      <c r="I42" s="13">
        <f>(G42^2/'Main Xmer (2)'!$F$24)*3</f>
        <v>900.00000000000023</v>
      </c>
      <c r="J42" s="13">
        <f t="shared" si="2"/>
        <v>5523.4834199440793</v>
      </c>
      <c r="K42" s="24">
        <f t="shared" si="3"/>
        <v>0.99296840446335688</v>
      </c>
    </row>
    <row r="43" spans="1:11" x14ac:dyDescent="0.25">
      <c r="A43" s="16">
        <v>0.8</v>
      </c>
      <c r="B43">
        <f>A43*'Main Xmer (2)'!$B$5</f>
        <v>800000</v>
      </c>
      <c r="C43" s="13">
        <f t="shared" si="0"/>
        <v>37.039311575918255</v>
      </c>
      <c r="D43" s="14">
        <f>(C43^2*'Main Xmer (2)'!$F$13)*3</f>
        <v>2431.8124496747305</v>
      </c>
      <c r="E43" s="13">
        <f t="shared" si="1"/>
        <v>962.25044864937627</v>
      </c>
      <c r="F43" s="14">
        <f>(E43^2*'Main Xmer (2)'!$F$14)*3</f>
        <v>2431.8124496747305</v>
      </c>
      <c r="G43" s="14">
        <f>'Main Xmer (2)'!$B$3/SQRT(3)</f>
        <v>7199.5578567946341</v>
      </c>
      <c r="H43" s="14">
        <f>'Main Xmer (2)'!$B$4/SQRT(3)</f>
        <v>277.12812921102039</v>
      </c>
      <c r="I43" s="13">
        <f>(G43^2/'Main Xmer (2)'!$F$24)*3</f>
        <v>900.00000000000023</v>
      </c>
      <c r="J43" s="13">
        <f t="shared" si="2"/>
        <v>5763.624899349461</v>
      </c>
      <c r="K43" s="24">
        <f t="shared" si="3"/>
        <v>0.99284700286629424</v>
      </c>
    </row>
    <row r="44" spans="1:11" x14ac:dyDescent="0.25">
      <c r="A44" s="16">
        <v>0.82</v>
      </c>
      <c r="B44">
        <f>A44*'Main Xmer (2)'!$B$5</f>
        <v>820000</v>
      </c>
      <c r="C44" s="13">
        <f t="shared" si="0"/>
        <v>37.965294365316204</v>
      </c>
      <c r="D44" s="14">
        <f>(C44^2*'Main Xmer (2)'!$F$13)*3</f>
        <v>2554.9229549395131</v>
      </c>
      <c r="E44" s="13">
        <f t="shared" si="1"/>
        <v>986.30670986561051</v>
      </c>
      <c r="F44" s="14">
        <f>(E44^2*'Main Xmer (2)'!$F$14)*3</f>
        <v>2554.9229549395122</v>
      </c>
      <c r="G44" s="14">
        <f>'Main Xmer (2)'!$B$3/SQRT(3)</f>
        <v>7199.5578567946341</v>
      </c>
      <c r="H44" s="14">
        <f>'Main Xmer (2)'!$B$4/SQRT(3)</f>
        <v>277.12812921102039</v>
      </c>
      <c r="I44" s="13">
        <f>(G44^2/'Main Xmer (2)'!$F$24)*3</f>
        <v>900.00000000000023</v>
      </c>
      <c r="J44" s="13">
        <f t="shared" si="2"/>
        <v>6009.8459098790254</v>
      </c>
      <c r="K44" s="24">
        <f t="shared" si="3"/>
        <v>0.99272424422101291</v>
      </c>
    </row>
    <row r="45" spans="1:11" x14ac:dyDescent="0.25">
      <c r="A45" s="16">
        <v>0.84</v>
      </c>
      <c r="B45">
        <f>A45*'Main Xmer (2)'!$B$5</f>
        <v>840000</v>
      </c>
      <c r="C45" s="13">
        <f t="shared" si="0"/>
        <v>38.89127715471416</v>
      </c>
      <c r="D45" s="14">
        <f>(C45^2*'Main Xmer (2)'!$F$13)*3</f>
        <v>2681.0732257663894</v>
      </c>
      <c r="E45" s="13">
        <f t="shared" si="1"/>
        <v>1010.362971081845</v>
      </c>
      <c r="F45" s="14">
        <f>(E45^2*'Main Xmer (2)'!$F$14)*3</f>
        <v>2681.0732257663894</v>
      </c>
      <c r="G45" s="14">
        <f>'Main Xmer (2)'!$B$3/SQRT(3)</f>
        <v>7199.5578567946341</v>
      </c>
      <c r="H45" s="14">
        <f>'Main Xmer (2)'!$B$4/SQRT(3)</f>
        <v>277.12812921102039</v>
      </c>
      <c r="I45" s="13">
        <f>(G45^2/'Main Xmer (2)'!$F$24)*3</f>
        <v>900.00000000000023</v>
      </c>
      <c r="J45" s="13">
        <f t="shared" si="2"/>
        <v>6262.1464515327789</v>
      </c>
      <c r="K45" s="24">
        <f t="shared" si="3"/>
        <v>0.99260022857244579</v>
      </c>
    </row>
    <row r="46" spans="1:11" x14ac:dyDescent="0.25">
      <c r="A46" s="16">
        <v>0.86</v>
      </c>
      <c r="B46">
        <f>A46*'Main Xmer (2)'!$B$5</f>
        <v>860000</v>
      </c>
      <c r="C46" s="13">
        <f t="shared" si="0"/>
        <v>39.817259944112124</v>
      </c>
      <c r="D46" s="14">
        <f>(C46^2*'Main Xmer (2)'!$F$13)*3</f>
        <v>2810.2632621553603</v>
      </c>
      <c r="E46" s="13">
        <f t="shared" si="1"/>
        <v>1034.4192322980796</v>
      </c>
      <c r="F46" s="14">
        <f>(E46^2*'Main Xmer (2)'!$F$14)*3</f>
        <v>2810.2632621553603</v>
      </c>
      <c r="G46" s="14">
        <f>'Main Xmer (2)'!$B$3/SQRT(3)</f>
        <v>7199.5578567946341</v>
      </c>
      <c r="H46" s="14">
        <f>'Main Xmer (2)'!$B$4/SQRT(3)</f>
        <v>277.12812921102039</v>
      </c>
      <c r="I46" s="13">
        <f>(G46^2/'Main Xmer (2)'!$F$24)*3</f>
        <v>900.00000000000023</v>
      </c>
      <c r="J46" s="13">
        <f t="shared" si="2"/>
        <v>6520.5265243107206</v>
      </c>
      <c r="K46" s="24">
        <f t="shared" si="3"/>
        <v>0.99247504666685149</v>
      </c>
    </row>
    <row r="47" spans="1:11" x14ac:dyDescent="0.25">
      <c r="A47" s="16">
        <v>0.88</v>
      </c>
      <c r="B47">
        <f>A47*'Main Xmer (2)'!$B$5</f>
        <v>880000</v>
      </c>
      <c r="C47" s="13">
        <f t="shared" si="0"/>
        <v>40.743242733510073</v>
      </c>
      <c r="D47" s="14">
        <f>(C47^2*'Main Xmer (2)'!$F$13)*3</f>
        <v>2942.4930641064229</v>
      </c>
      <c r="E47" s="13">
        <f t="shared" si="1"/>
        <v>1058.4754935143137</v>
      </c>
      <c r="F47" s="14">
        <f>(E47^2*'Main Xmer (2)'!$F$14)*3</f>
        <v>2942.493064106422</v>
      </c>
      <c r="G47" s="14">
        <f>'Main Xmer (2)'!$B$3/SQRT(3)</f>
        <v>7199.5578567946341</v>
      </c>
      <c r="H47" s="14">
        <f>'Main Xmer (2)'!$B$4/SQRT(3)</f>
        <v>277.12812921102039</v>
      </c>
      <c r="I47" s="13">
        <f>(G47^2/'Main Xmer (2)'!$F$24)*3</f>
        <v>900.00000000000023</v>
      </c>
      <c r="J47" s="13">
        <f t="shared" si="2"/>
        <v>6784.986128212845</v>
      </c>
      <c r="K47" s="24">
        <f t="shared" si="3"/>
        <v>0.99234878100740431</v>
      </c>
    </row>
    <row r="48" spans="1:11" x14ac:dyDescent="0.25">
      <c r="A48" s="16">
        <v>0.9</v>
      </c>
      <c r="B48">
        <f>A48*'Main Xmer (2)'!$B$5</f>
        <v>900000</v>
      </c>
      <c r="C48" s="13">
        <f t="shared" si="0"/>
        <v>41.669225522908029</v>
      </c>
      <c r="D48" s="14">
        <f>(C48^2*'Main Xmer (2)'!$F$13)*3</f>
        <v>3077.7626316195792</v>
      </c>
      <c r="E48" s="13">
        <f t="shared" si="1"/>
        <v>1082.5317547305483</v>
      </c>
      <c r="F48" s="14">
        <f>(E48^2*'Main Xmer (2)'!$F$14)*3</f>
        <v>3077.7626316195801</v>
      </c>
      <c r="G48" s="14">
        <f>'Main Xmer (2)'!$B$3/SQRT(3)</f>
        <v>7199.5578567946341</v>
      </c>
      <c r="H48" s="14">
        <f>'Main Xmer (2)'!$B$4/SQRT(3)</f>
        <v>277.12812921102039</v>
      </c>
      <c r="I48" s="13">
        <f>(G48^2/'Main Xmer (2)'!$F$24)*3</f>
        <v>900.00000000000023</v>
      </c>
      <c r="J48" s="13">
        <f t="shared" si="2"/>
        <v>7055.5252632391594</v>
      </c>
      <c r="K48" s="24">
        <f t="shared" si="3"/>
        <v>0.99222150676917875</v>
      </c>
    </row>
    <row r="49" spans="1:11" x14ac:dyDescent="0.25">
      <c r="A49" s="16">
        <v>0.92</v>
      </c>
      <c r="B49">
        <f>A49*'Main Xmer (2)'!$B$5</f>
        <v>920000</v>
      </c>
      <c r="C49" s="13">
        <f t="shared" si="0"/>
        <v>42.595208312305992</v>
      </c>
      <c r="D49" s="14">
        <f>(C49^2*'Main Xmer (2)'!$F$13)*3</f>
        <v>3216.071964694831</v>
      </c>
      <c r="E49" s="13">
        <f t="shared" si="1"/>
        <v>1106.5880159467827</v>
      </c>
      <c r="F49" s="14">
        <f>(E49^2*'Main Xmer (2)'!$F$14)*3</f>
        <v>3216.0719646948301</v>
      </c>
      <c r="G49" s="14">
        <f>'Main Xmer (2)'!$B$3/SQRT(3)</f>
        <v>7199.5578567946341</v>
      </c>
      <c r="H49" s="14">
        <f>'Main Xmer (2)'!$B$4/SQRT(3)</f>
        <v>277.12812921102039</v>
      </c>
      <c r="I49" s="13">
        <f>(G49^2/'Main Xmer (2)'!$F$24)*3</f>
        <v>900.00000000000023</v>
      </c>
      <c r="J49" s="13">
        <f t="shared" si="2"/>
        <v>7332.143929389661</v>
      </c>
      <c r="K49" s="24">
        <f t="shared" si="3"/>
        <v>0.99209329259490442</v>
      </c>
    </row>
    <row r="50" spans="1:11" x14ac:dyDescent="0.25">
      <c r="A50" s="16">
        <v>0.94</v>
      </c>
      <c r="B50">
        <f>A50*'Main Xmer (2)'!$B$5</f>
        <v>940000</v>
      </c>
      <c r="C50" s="13">
        <f t="shared" si="0"/>
        <v>43.521191101703941</v>
      </c>
      <c r="D50" s="14">
        <f>(C50^2*'Main Xmer (2)'!$F$13)*3</f>
        <v>3357.4210633321732</v>
      </c>
      <c r="E50" s="13">
        <f t="shared" si="1"/>
        <v>1130.644277163017</v>
      </c>
      <c r="F50" s="14">
        <f>(E50^2*'Main Xmer (2)'!$F$14)*3</f>
        <v>3357.4210633321736</v>
      </c>
      <c r="G50" s="14">
        <f>'Main Xmer (2)'!$B$3/SQRT(3)</f>
        <v>7199.5578567946341</v>
      </c>
      <c r="H50" s="14">
        <f>'Main Xmer (2)'!$B$4/SQRT(3)</f>
        <v>277.12812921102039</v>
      </c>
      <c r="I50" s="13">
        <f>(G50^2/'Main Xmer (2)'!$F$24)*3</f>
        <v>900.00000000000023</v>
      </c>
      <c r="J50" s="13">
        <f t="shared" si="2"/>
        <v>7614.8421266643472</v>
      </c>
      <c r="K50" s="24">
        <f t="shared" si="3"/>
        <v>0.99196420128923379</v>
      </c>
    </row>
    <row r="51" spans="1:11" x14ac:dyDescent="0.25">
      <c r="A51" s="16">
        <v>0.96000000000000096</v>
      </c>
      <c r="B51">
        <f>A51*'Main Xmer (2)'!$B$5</f>
        <v>960000.00000000093</v>
      </c>
      <c r="C51" s="13">
        <f t="shared" si="0"/>
        <v>44.44717389110194</v>
      </c>
      <c r="D51" s="14">
        <f>(C51^2*'Main Xmer (2)'!$F$13)*3</f>
        <v>3501.8099275316172</v>
      </c>
      <c r="E51" s="13">
        <f t="shared" si="1"/>
        <v>1154.7005383792525</v>
      </c>
      <c r="F51" s="14">
        <f>(E51^2*'Main Xmer (2)'!$F$14)*3</f>
        <v>3501.8099275316172</v>
      </c>
      <c r="G51" s="14">
        <f>'Main Xmer (2)'!$B$3/SQRT(3)</f>
        <v>7199.5578567946341</v>
      </c>
      <c r="H51" s="14">
        <f>'Main Xmer (2)'!$B$4/SQRT(3)</f>
        <v>277.12812921102039</v>
      </c>
      <c r="I51" s="13">
        <f>(G51^2/'Main Xmer (2)'!$F$24)*3</f>
        <v>900.00000000000023</v>
      </c>
      <c r="J51" s="13">
        <f t="shared" si="2"/>
        <v>7903.6198550632344</v>
      </c>
      <c r="K51" s="24">
        <f t="shared" si="3"/>
        <v>0.99183429042630633</v>
      </c>
    </row>
    <row r="52" spans="1:11" x14ac:dyDescent="0.25">
      <c r="A52" s="16">
        <v>0.98000000000000098</v>
      </c>
      <c r="B52">
        <f>A52*'Main Xmer (2)'!$B$5</f>
        <v>980000.00000000093</v>
      </c>
      <c r="C52" s="13">
        <f t="shared" si="0"/>
        <v>45.373156680499896</v>
      </c>
      <c r="D52" s="14">
        <f>(C52^2*'Main Xmer (2)'!$F$13)*3</f>
        <v>3649.238557293148</v>
      </c>
      <c r="E52" s="13">
        <f t="shared" si="1"/>
        <v>1178.7567995954869</v>
      </c>
      <c r="F52" s="14">
        <f>(E52^2*'Main Xmer (2)'!$F$14)*3</f>
        <v>3649.238557293148</v>
      </c>
      <c r="G52" s="14">
        <f>'Main Xmer (2)'!$B$3/SQRT(3)</f>
        <v>7199.5578567946341</v>
      </c>
      <c r="H52" s="14">
        <f>'Main Xmer (2)'!$B$4/SQRT(3)</f>
        <v>277.12812921102039</v>
      </c>
      <c r="I52" s="13">
        <f>(G52^2/'Main Xmer (2)'!$F$24)*3</f>
        <v>900.00000000000023</v>
      </c>
      <c r="J52" s="13">
        <f t="shared" si="2"/>
        <v>8198.477114586296</v>
      </c>
      <c r="K52" s="24">
        <f t="shared" si="3"/>
        <v>0.99170361288298603</v>
      </c>
    </row>
    <row r="53" spans="1:11" x14ac:dyDescent="0.25">
      <c r="A53" s="16">
        <v>1</v>
      </c>
      <c r="B53">
        <f>A53*'Main Xmer (2)'!$B$5</f>
        <v>1000000</v>
      </c>
      <c r="C53" s="13">
        <f t="shared" si="0"/>
        <v>46.29913946989781</v>
      </c>
      <c r="D53" s="14">
        <f>(C53^2*'Main Xmer (2)'!$F$13)*3</f>
        <v>3799.7069526167652</v>
      </c>
      <c r="E53" s="13">
        <f t="shared" si="1"/>
        <v>1202.8130608117201</v>
      </c>
      <c r="F53" s="14">
        <f>(E53^2*'Main Xmer (2)'!$F$14)*3</f>
        <v>3799.7069526167643</v>
      </c>
      <c r="G53" s="14">
        <f>'Main Xmer (2)'!$B$3/SQRT(3)</f>
        <v>7199.5578567946341</v>
      </c>
      <c r="H53" s="14">
        <f>'Main Xmer (2)'!$B$4/SQRT(3)</f>
        <v>277.12812921102039</v>
      </c>
      <c r="I53" s="13">
        <f>(G53^2/'Main Xmer (2)'!$F$24)*3</f>
        <v>900.00000000000023</v>
      </c>
      <c r="J53" s="13">
        <f t="shared" si="2"/>
        <v>8499.4139052335304</v>
      </c>
      <c r="K53" s="24">
        <f t="shared" si="3"/>
        <v>0.9915722173081678</v>
      </c>
    </row>
    <row r="54" spans="1:11" x14ac:dyDescent="0.25">
      <c r="A54" s="16"/>
      <c r="C54" s="13"/>
      <c r="D54" s="14"/>
      <c r="E54" s="13"/>
      <c r="F54" s="14"/>
      <c r="G54" s="14"/>
      <c r="H54" s="14"/>
      <c r="I54" s="13"/>
      <c r="J54" s="13"/>
      <c r="K54" s="16"/>
    </row>
    <row r="55" spans="1:11" x14ac:dyDescent="0.25">
      <c r="A55" s="16"/>
      <c r="C55" s="13"/>
      <c r="D55" s="14"/>
      <c r="E55" s="13"/>
      <c r="F55" s="14"/>
      <c r="G55" s="14"/>
      <c r="H55" s="14"/>
      <c r="I55" s="13"/>
      <c r="J55" s="13"/>
      <c r="K55" s="16"/>
    </row>
    <row r="56" spans="1:11" x14ac:dyDescent="0.25">
      <c r="A56" s="16"/>
      <c r="C56" s="13"/>
      <c r="D56" s="14"/>
      <c r="E56" s="13"/>
      <c r="F56" s="14"/>
      <c r="G56" s="14"/>
      <c r="H56" s="14"/>
      <c r="I56" s="13"/>
      <c r="J56" s="13"/>
      <c r="K56" s="16"/>
    </row>
    <row r="57" spans="1:11" x14ac:dyDescent="0.25">
      <c r="A57" s="16"/>
      <c r="C57" s="13"/>
      <c r="D57" s="14"/>
      <c r="E57" s="13"/>
      <c r="F57" s="14"/>
      <c r="G57" s="14"/>
      <c r="H57" s="14"/>
      <c r="I57" s="13"/>
      <c r="J57" s="13"/>
      <c r="K57" s="1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B5A4-789C-4C18-9DE2-7F0DAA3AF7AC}">
  <dimension ref="A1:I24"/>
  <sheetViews>
    <sheetView workbookViewId="0">
      <selection activeCell="B38" sqref="B38"/>
    </sheetView>
  </sheetViews>
  <sheetFormatPr defaultColWidth="8.85546875" defaultRowHeight="15" x14ac:dyDescent="0.25"/>
  <cols>
    <col min="1" max="1" width="11.140625" customWidth="1"/>
  </cols>
  <sheetData>
    <row r="1" spans="1:9" x14ac:dyDescent="0.25">
      <c r="A1" t="s">
        <v>0</v>
      </c>
    </row>
    <row r="2" spans="1:9" x14ac:dyDescent="0.25">
      <c r="A2" s="7" t="s">
        <v>6</v>
      </c>
      <c r="B2" s="8" t="s">
        <v>33</v>
      </c>
      <c r="E2" t="s">
        <v>7</v>
      </c>
    </row>
    <row r="3" spans="1:9" x14ac:dyDescent="0.25">
      <c r="A3" s="1" t="s">
        <v>1</v>
      </c>
      <c r="B3" s="1">
        <v>277</v>
      </c>
      <c r="C3" t="s">
        <v>10</v>
      </c>
      <c r="E3" t="s">
        <v>16</v>
      </c>
      <c r="F3" s="3">
        <f>B5/(1.732*B3)</f>
        <v>234.49029105977104</v>
      </c>
      <c r="G3" t="s">
        <v>17</v>
      </c>
    </row>
    <row r="4" spans="1:9" x14ac:dyDescent="0.25">
      <c r="A4" s="1" t="s">
        <v>2</v>
      </c>
      <c r="B4" s="1">
        <v>208</v>
      </c>
      <c r="C4" t="s">
        <v>10</v>
      </c>
      <c r="F4" s="3"/>
    </row>
    <row r="5" spans="1:9" x14ac:dyDescent="0.25">
      <c r="A5" s="1" t="s">
        <v>5</v>
      </c>
      <c r="B5" s="1">
        <v>112500</v>
      </c>
      <c r="C5" t="s">
        <v>5</v>
      </c>
      <c r="E5" t="s">
        <v>3</v>
      </c>
      <c r="F5" s="3">
        <f>B3/B4</f>
        <v>1.3317307692307692</v>
      </c>
    </row>
    <row r="6" spans="1:9" x14ac:dyDescent="0.25">
      <c r="A6" s="1" t="s">
        <v>4</v>
      </c>
      <c r="B6" s="1">
        <v>1.51</v>
      </c>
      <c r="E6" t="s">
        <v>25</v>
      </c>
      <c r="F6" s="3">
        <f>B3*B3/B5</f>
        <v>0.68203555555555551</v>
      </c>
      <c r="G6" t="s">
        <v>9</v>
      </c>
    </row>
    <row r="7" spans="1:9" x14ac:dyDescent="0.25">
      <c r="A7" s="1" t="s">
        <v>8</v>
      </c>
      <c r="B7" s="1">
        <v>6.1</v>
      </c>
      <c r="C7" t="s">
        <v>11</v>
      </c>
      <c r="E7" t="s">
        <v>24</v>
      </c>
      <c r="F7" s="3">
        <f>B4*B4/B5</f>
        <v>0.3845688888888889</v>
      </c>
      <c r="G7" t="s">
        <v>9</v>
      </c>
    </row>
    <row r="8" spans="1:9" x14ac:dyDescent="0.25">
      <c r="E8" t="s">
        <v>12</v>
      </c>
      <c r="F8" s="3">
        <f>ATAN(B6)</f>
        <v>0.98585650080668363</v>
      </c>
      <c r="G8" t="s">
        <v>13</v>
      </c>
    </row>
    <row r="9" spans="1:9" x14ac:dyDescent="0.25">
      <c r="A9" s="1" t="s">
        <v>18</v>
      </c>
      <c r="B9" s="9">
        <f>0.0015*B5</f>
        <v>168.75</v>
      </c>
      <c r="E9" t="s">
        <v>15</v>
      </c>
      <c r="F9" s="3">
        <f>COS(F8)*B7</f>
        <v>3.3681102025308172</v>
      </c>
      <c r="G9" t="s">
        <v>11</v>
      </c>
    </row>
    <row r="10" spans="1:9" x14ac:dyDescent="0.25">
      <c r="E10" t="s">
        <v>14</v>
      </c>
      <c r="F10" s="3">
        <f>SIN(F8)*B7</f>
        <v>5.0858464058215338</v>
      </c>
      <c r="G10" t="s">
        <v>11</v>
      </c>
    </row>
    <row r="11" spans="1:9" x14ac:dyDescent="0.25">
      <c r="F11" s="3"/>
    </row>
    <row r="12" spans="1:9" x14ac:dyDescent="0.25">
      <c r="E12" t="s">
        <v>27</v>
      </c>
      <c r="F12" s="3">
        <v>1</v>
      </c>
    </row>
    <row r="13" spans="1:9" x14ac:dyDescent="0.25">
      <c r="E13" s="5" t="s">
        <v>28</v>
      </c>
      <c r="F13" s="6">
        <f>F9*F6/H13</f>
        <v>1.1485854565777203</v>
      </c>
      <c r="G13" s="5" t="s">
        <v>9</v>
      </c>
      <c r="H13" s="9">
        <v>2</v>
      </c>
      <c r="I13" t="s">
        <v>34</v>
      </c>
    </row>
    <row r="14" spans="1:9" x14ac:dyDescent="0.25">
      <c r="E14" s="5" t="s">
        <v>26</v>
      </c>
      <c r="F14" s="6">
        <f>F9*F7/H13</f>
        <v>0.64763519912130352</v>
      </c>
      <c r="G14" s="5" t="s">
        <v>9</v>
      </c>
    </row>
    <row r="15" spans="1:9" x14ac:dyDescent="0.25">
      <c r="E15" s="5" t="s">
        <v>29</v>
      </c>
      <c r="F15" s="6">
        <f>F10*F6/H15</f>
        <v>1.7343640394323574</v>
      </c>
      <c r="G15" s="5" t="s">
        <v>9</v>
      </c>
      <c r="H15" s="9">
        <v>2</v>
      </c>
      <c r="I15" t="s">
        <v>34</v>
      </c>
    </row>
    <row r="16" spans="1:9" x14ac:dyDescent="0.25">
      <c r="E16" s="5" t="s">
        <v>30</v>
      </c>
      <c r="F16" s="6">
        <f>F10*F7/H15</f>
        <v>0.97792915067316821</v>
      </c>
      <c r="G16" s="5" t="s">
        <v>9</v>
      </c>
    </row>
    <row r="17" spans="5:9" x14ac:dyDescent="0.25">
      <c r="F17" s="3"/>
    </row>
    <row r="18" spans="5:9" x14ac:dyDescent="0.25">
      <c r="F18" s="3"/>
    </row>
    <row r="19" spans="5:9" x14ac:dyDescent="0.25">
      <c r="E19" t="s">
        <v>20</v>
      </c>
      <c r="F19" s="3">
        <f>B9/B3</f>
        <v>0.6092057761732852</v>
      </c>
      <c r="G19" t="s">
        <v>17</v>
      </c>
    </row>
    <row r="20" spans="5:9" x14ac:dyDescent="0.25">
      <c r="E20" s="2" t="s">
        <v>19</v>
      </c>
      <c r="F20" s="3">
        <f>H20*F3</f>
        <v>5.862257276494276</v>
      </c>
      <c r="G20" t="s">
        <v>17</v>
      </c>
      <c r="H20" s="10">
        <v>2.5000000000000001E-2</v>
      </c>
      <c r="I20" t="s">
        <v>32</v>
      </c>
    </row>
    <row r="21" spans="5:9" x14ac:dyDescent="0.25">
      <c r="E21" t="s">
        <v>21</v>
      </c>
      <c r="F21" s="3">
        <f>F19</f>
        <v>0.6092057761732852</v>
      </c>
      <c r="G21" t="s">
        <v>17</v>
      </c>
    </row>
    <row r="22" spans="5:9" x14ac:dyDescent="0.25">
      <c r="F22" s="3"/>
    </row>
    <row r="23" spans="5:9" x14ac:dyDescent="0.25">
      <c r="E23" s="5" t="s">
        <v>22</v>
      </c>
      <c r="F23" s="6">
        <f>B3/F20</f>
        <v>47.251423288888894</v>
      </c>
      <c r="G23" s="5" t="s">
        <v>9</v>
      </c>
    </row>
    <row r="24" spans="5:9" x14ac:dyDescent="0.25">
      <c r="E24" s="5" t="s">
        <v>23</v>
      </c>
      <c r="F24" s="6">
        <f>B3/F21</f>
        <v>454.69037037037037</v>
      </c>
      <c r="G24" s="5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479E-28FA-4FB2-9607-A200C40D75FF}">
  <dimension ref="A1:J27"/>
  <sheetViews>
    <sheetView workbookViewId="0">
      <selection activeCell="J16" sqref="J16:J18"/>
    </sheetView>
  </sheetViews>
  <sheetFormatPr defaultRowHeight="15" x14ac:dyDescent="0.25"/>
  <cols>
    <col min="1" max="1" width="30.28515625" bestFit="1" customWidth="1"/>
    <col min="2" max="2" width="10.85546875" bestFit="1" customWidth="1"/>
    <col min="6" max="6" width="8" bestFit="1" customWidth="1"/>
  </cols>
  <sheetData>
    <row r="1" spans="1:10" x14ac:dyDescent="0.25">
      <c r="A1" s="56" t="s">
        <v>6</v>
      </c>
      <c r="B1" s="56"/>
      <c r="C1" s="56"/>
      <c r="E1" s="57" t="s">
        <v>55</v>
      </c>
      <c r="F1" s="57"/>
      <c r="G1" s="57"/>
    </row>
    <row r="2" spans="1:10" x14ac:dyDescent="0.25">
      <c r="A2" s="45" t="s">
        <v>91</v>
      </c>
      <c r="B2" s="52">
        <v>0.99429999999999996</v>
      </c>
      <c r="C2" s="45"/>
      <c r="E2" s="28" t="s">
        <v>79</v>
      </c>
      <c r="F2" s="28">
        <f>B8</f>
        <v>1000000</v>
      </c>
      <c r="G2" s="28" t="s">
        <v>5</v>
      </c>
    </row>
    <row r="3" spans="1:10" x14ac:dyDescent="0.25">
      <c r="A3" s="45" t="s">
        <v>90</v>
      </c>
      <c r="B3" s="25">
        <v>1E-4</v>
      </c>
      <c r="C3" s="45"/>
      <c r="E3" s="28" t="s">
        <v>56</v>
      </c>
      <c r="F3" s="28">
        <f>B6</f>
        <v>12470</v>
      </c>
      <c r="G3" s="28" t="s">
        <v>49</v>
      </c>
    </row>
    <row r="4" spans="1:10" x14ac:dyDescent="0.25">
      <c r="A4" s="45" t="s">
        <v>52</v>
      </c>
      <c r="B4" s="53">
        <f>B2+B3</f>
        <v>0.99439999999999995</v>
      </c>
      <c r="C4" s="45"/>
      <c r="E4" s="28" t="s">
        <v>57</v>
      </c>
      <c r="F4" s="28">
        <f>B7</f>
        <v>480</v>
      </c>
      <c r="G4" s="28" t="s">
        <v>49</v>
      </c>
    </row>
    <row r="5" spans="1:10" x14ac:dyDescent="0.25">
      <c r="A5" s="45" t="s">
        <v>53</v>
      </c>
      <c r="B5" s="26">
        <v>0.5</v>
      </c>
      <c r="C5" s="45"/>
      <c r="E5" s="28" t="s">
        <v>58</v>
      </c>
      <c r="F5" s="30">
        <f>F2/(F3*SQRT(3))</f>
        <v>46.299139469897817</v>
      </c>
      <c r="G5" s="28" t="s">
        <v>17</v>
      </c>
    </row>
    <row r="6" spans="1:10" x14ac:dyDescent="0.25">
      <c r="A6" s="45" t="s">
        <v>48</v>
      </c>
      <c r="B6" s="27">
        <v>12470</v>
      </c>
      <c r="C6" s="45" t="s">
        <v>49</v>
      </c>
      <c r="E6" s="28" t="s">
        <v>59</v>
      </c>
      <c r="F6" s="30">
        <f>F2/(F4*SQRT(3))</f>
        <v>1202.8130608117206</v>
      </c>
      <c r="G6" s="28" t="s">
        <v>17</v>
      </c>
    </row>
    <row r="7" spans="1:10" x14ac:dyDescent="0.25">
      <c r="A7" s="45" t="s">
        <v>50</v>
      </c>
      <c r="B7" s="27">
        <v>480</v>
      </c>
      <c r="C7" s="45" t="s">
        <v>49</v>
      </c>
      <c r="E7" s="28" t="s">
        <v>80</v>
      </c>
      <c r="F7" s="47">
        <f>F3^2/F2</f>
        <v>155.5009</v>
      </c>
      <c r="G7" s="28" t="s">
        <v>73</v>
      </c>
    </row>
    <row r="8" spans="1:10" x14ac:dyDescent="0.25">
      <c r="A8" s="45" t="s">
        <v>51</v>
      </c>
      <c r="B8" s="27">
        <v>1000000</v>
      </c>
      <c r="C8" s="45" t="s">
        <v>5</v>
      </c>
      <c r="E8" s="28" t="s">
        <v>81</v>
      </c>
      <c r="F8" s="47">
        <f>F4^2/F2</f>
        <v>0.23039999999999999</v>
      </c>
      <c r="G8" s="28" t="s">
        <v>73</v>
      </c>
    </row>
    <row r="9" spans="1:10" x14ac:dyDescent="0.25">
      <c r="A9" s="29" t="s">
        <v>54</v>
      </c>
      <c r="B9" s="31">
        <v>5.8000000000000003E-2</v>
      </c>
      <c r="C9" s="29" t="s">
        <v>11</v>
      </c>
    </row>
    <row r="10" spans="1:10" x14ac:dyDescent="0.25">
      <c r="A10" s="29" t="s">
        <v>64</v>
      </c>
      <c r="B10" s="31">
        <v>1.4999999999999999E-2</v>
      </c>
      <c r="C10" s="29" t="s">
        <v>11</v>
      </c>
    </row>
    <row r="11" spans="1:10" x14ac:dyDescent="0.25">
      <c r="A11" s="29" t="s">
        <v>65</v>
      </c>
      <c r="B11" s="32">
        <v>1</v>
      </c>
      <c r="C11" s="29"/>
    </row>
    <row r="12" spans="1:10" x14ac:dyDescent="0.25">
      <c r="A12" s="46" t="s">
        <v>66</v>
      </c>
      <c r="B12" s="32">
        <v>1</v>
      </c>
      <c r="C12" s="46"/>
    </row>
    <row r="14" spans="1:10" x14ac:dyDescent="0.25">
      <c r="A14" s="58" t="s">
        <v>63</v>
      </c>
      <c r="B14" s="58"/>
      <c r="C14" s="58"/>
    </row>
    <row r="15" spans="1:10" x14ac:dyDescent="0.25">
      <c r="A15" s="33" t="s">
        <v>60</v>
      </c>
      <c r="B15" s="34">
        <f>B5</f>
        <v>0.5</v>
      </c>
      <c r="C15" s="35" t="s">
        <v>11</v>
      </c>
    </row>
    <row r="16" spans="1:10" x14ac:dyDescent="0.25">
      <c r="A16" s="36" t="s">
        <v>61</v>
      </c>
      <c r="B16" s="37">
        <f>((1*B15)/B4-1*B15)/(2*B15^2)</f>
        <v>5.6315366049879412E-3</v>
      </c>
      <c r="C16" s="38" t="s">
        <v>11</v>
      </c>
      <c r="D16" t="s">
        <v>70</v>
      </c>
      <c r="J16">
        <f>B16/2</f>
        <v>2.8157683024939706E-3</v>
      </c>
    </row>
    <row r="17" spans="1:10" x14ac:dyDescent="0.25">
      <c r="A17" s="36" t="s">
        <v>62</v>
      </c>
      <c r="B17" s="39">
        <f>1/(B15^2*B16)</f>
        <v>710.2857142857132</v>
      </c>
      <c r="C17" s="38" t="s">
        <v>11</v>
      </c>
      <c r="D17" t="s">
        <v>70</v>
      </c>
    </row>
    <row r="18" spans="1:10" x14ac:dyDescent="0.25">
      <c r="A18" s="36" t="s">
        <v>67</v>
      </c>
      <c r="B18" s="40">
        <f>SQRT(B9^2-B16^2)</f>
        <v>5.7725954262070722E-2</v>
      </c>
      <c r="C18" s="38" t="s">
        <v>11</v>
      </c>
      <c r="D18" t="s">
        <v>69</v>
      </c>
      <c r="J18">
        <f>B18/2</f>
        <v>2.8862977131035361E-2</v>
      </c>
    </row>
    <row r="19" spans="1:10" x14ac:dyDescent="0.25">
      <c r="A19" s="41" t="s">
        <v>68</v>
      </c>
      <c r="B19" s="42">
        <f>1/B10</f>
        <v>66.666666666666671</v>
      </c>
      <c r="C19" s="43" t="s">
        <v>11</v>
      </c>
      <c r="D19" t="s">
        <v>71</v>
      </c>
    </row>
    <row r="21" spans="1:10" x14ac:dyDescent="0.25">
      <c r="A21" s="59" t="s">
        <v>72</v>
      </c>
      <c r="B21" s="59"/>
      <c r="C21" s="59"/>
    </row>
    <row r="22" spans="1:10" x14ac:dyDescent="0.25">
      <c r="A22" s="33" t="s">
        <v>74</v>
      </c>
      <c r="B22" s="48">
        <f>B16*(B11/(B11+1))*F7</f>
        <v>0.43785450522928465</v>
      </c>
      <c r="C22" s="35" t="s">
        <v>73</v>
      </c>
      <c r="D22" t="s">
        <v>94</v>
      </c>
    </row>
    <row r="23" spans="1:10" x14ac:dyDescent="0.25">
      <c r="A23" s="36" t="s">
        <v>75</v>
      </c>
      <c r="B23" s="54">
        <f>B16*(1/(B11+1))*F8</f>
        <v>6.4875301689461078E-4</v>
      </c>
      <c r="C23" s="38" t="s">
        <v>73</v>
      </c>
      <c r="D23" t="s">
        <v>92</v>
      </c>
    </row>
    <row r="24" spans="1:10" x14ac:dyDescent="0.25">
      <c r="A24" s="36" t="s">
        <v>76</v>
      </c>
      <c r="B24" s="37">
        <f>B18*(B12/(B12+1))*F7</f>
        <v>4.4882189205554166</v>
      </c>
      <c r="C24" s="38" t="s">
        <v>73</v>
      </c>
      <c r="D24" t="s">
        <v>94</v>
      </c>
    </row>
    <row r="25" spans="1:10" x14ac:dyDescent="0.25">
      <c r="A25" s="36" t="s">
        <v>77</v>
      </c>
      <c r="B25" s="51">
        <f>B18*(1/(B12+1))*F8</f>
        <v>6.6500299309905468E-3</v>
      </c>
      <c r="C25" s="38" t="s">
        <v>73</v>
      </c>
      <c r="D25" t="s">
        <v>92</v>
      </c>
    </row>
    <row r="26" spans="1:10" x14ac:dyDescent="0.25">
      <c r="A26" s="36" t="s">
        <v>62</v>
      </c>
      <c r="B26" s="39">
        <f>B17*F7</f>
        <v>110450.06782857126</v>
      </c>
      <c r="C26" s="38" t="s">
        <v>73</v>
      </c>
      <c r="D26" t="s">
        <v>93</v>
      </c>
    </row>
    <row r="27" spans="1:10" x14ac:dyDescent="0.25">
      <c r="A27" s="41" t="s">
        <v>68</v>
      </c>
      <c r="B27" s="42">
        <f>B19*F7</f>
        <v>10366.726666666667</v>
      </c>
      <c r="C27" s="43" t="s">
        <v>73</v>
      </c>
      <c r="D27" t="s">
        <v>93</v>
      </c>
    </row>
  </sheetData>
  <mergeCells count="4">
    <mergeCell ref="A1:C1"/>
    <mergeCell ref="E1:G1"/>
    <mergeCell ref="A14:C14"/>
    <mergeCell ref="A21:C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39E1-916A-4C7E-8E05-252F82B4ACA3}">
  <dimension ref="A1:O59"/>
  <sheetViews>
    <sheetView workbookViewId="0">
      <pane xSplit="1" ySplit="2" topLeftCell="H3" activePane="bottomRight" state="frozenSplit"/>
      <selection pane="topRight" activeCell="B1" sqref="B1"/>
      <selection pane="bottomLeft" activeCell="A3" sqref="A3"/>
      <selection pane="bottomRight" activeCell="J6" sqref="J6"/>
    </sheetView>
  </sheetViews>
  <sheetFormatPr defaultRowHeight="15" x14ac:dyDescent="0.25"/>
  <cols>
    <col min="1" max="1" width="12.7109375" customWidth="1"/>
    <col min="2" max="2" width="25.7109375" customWidth="1"/>
    <col min="3" max="3" width="18.42578125" bestFit="1" customWidth="1"/>
    <col min="4" max="4" width="24.28515625" bestFit="1" customWidth="1"/>
    <col min="5" max="5" width="20.7109375" bestFit="1" customWidth="1"/>
    <col min="6" max="6" width="26.7109375" bestFit="1" customWidth="1"/>
    <col min="7" max="7" width="24.42578125" bestFit="1" customWidth="1"/>
    <col min="8" max="8" width="26.85546875" bestFit="1" customWidth="1"/>
    <col min="9" max="9" width="13.28515625" bestFit="1" customWidth="1"/>
    <col min="10" max="10" width="13.5703125" bestFit="1" customWidth="1"/>
    <col min="11" max="11" width="13.140625" bestFit="1" customWidth="1"/>
  </cols>
  <sheetData>
    <row r="1" spans="1:11" s="12" customFormat="1" x14ac:dyDescent="0.25">
      <c r="A1" s="12" t="s">
        <v>38</v>
      </c>
    </row>
    <row r="2" spans="1:11" s="11" customFormat="1" x14ac:dyDescent="0.25">
      <c r="A2" s="15" t="s">
        <v>42</v>
      </c>
      <c r="B2" s="15" t="s">
        <v>37</v>
      </c>
      <c r="C2" s="15" t="s">
        <v>35</v>
      </c>
      <c r="D2" s="15" t="s">
        <v>39</v>
      </c>
      <c r="E2" s="15" t="s">
        <v>36</v>
      </c>
      <c r="F2" s="15" t="s">
        <v>40</v>
      </c>
      <c r="G2" s="15" t="s">
        <v>45</v>
      </c>
      <c r="H2" s="15" t="s">
        <v>46</v>
      </c>
      <c r="I2" s="15" t="s">
        <v>41</v>
      </c>
      <c r="J2" s="15" t="s">
        <v>43</v>
      </c>
      <c r="K2" s="15" t="s">
        <v>44</v>
      </c>
    </row>
    <row r="3" spans="1:11" x14ac:dyDescent="0.25">
      <c r="A3" s="16">
        <v>0</v>
      </c>
      <c r="B3">
        <f>A3*'Xmer Calc_Main'!$B$8</f>
        <v>0</v>
      </c>
      <c r="C3" s="13">
        <f>($B3/3)/G3</f>
        <v>0</v>
      </c>
      <c r="D3" s="14">
        <f>(C3^2*'Xmer Calc_Main'!$B$22)*3</f>
        <v>0</v>
      </c>
      <c r="E3" s="13">
        <f>($B3/3)/H3</f>
        <v>0</v>
      </c>
      <c r="F3" s="14">
        <f>(E3^2*'Xmer Calc_Main'!$B$23)*3</f>
        <v>0</v>
      </c>
      <c r="G3" s="14">
        <f>'Xmer Calc_Main'!$B$6/SQRT(3)</f>
        <v>7199.5578567946341</v>
      </c>
      <c r="H3" s="14">
        <f>'Xmer Calc_Main'!$B$7/SQRT(3)</f>
        <v>277.12812921102039</v>
      </c>
      <c r="I3" s="13">
        <f>(G3^2/'Xmer Calc_Main'!$B$26)*3</f>
        <v>1407.8841512469853</v>
      </c>
      <c r="J3" s="13">
        <f>D3+F3+I3</f>
        <v>1407.8841512469853</v>
      </c>
      <c r="K3" s="24">
        <f>B3/(B3+J3)</f>
        <v>0</v>
      </c>
    </row>
    <row r="4" spans="1:11" x14ac:dyDescent="0.25">
      <c r="A4" s="16">
        <v>0.02</v>
      </c>
      <c r="B4">
        <f>A4*'Xmer Calc_Main'!$B$8</f>
        <v>20000</v>
      </c>
      <c r="C4" s="13">
        <f t="shared" ref="C4:C53" si="0">($B4/3)/G4</f>
        <v>0.92598278939795631</v>
      </c>
      <c r="D4" s="14">
        <f>(C4^2*'Xmer Calc_Main'!$B$22)*3</f>
        <v>1.1263073209975882</v>
      </c>
      <c r="E4" s="13">
        <f t="shared" ref="E4:E53" si="1">($B4/3)/H4</f>
        <v>24.056261216234407</v>
      </c>
      <c r="F4" s="14">
        <f>(E4^2*'Xmer Calc_Main'!$B$23)*3</f>
        <v>1.1263073209975882</v>
      </c>
      <c r="G4" s="14">
        <f>'Xmer Calc_Main'!$B$6/SQRT(3)</f>
        <v>7199.5578567946341</v>
      </c>
      <c r="H4" s="14">
        <f>'Xmer Calc_Main'!$B$7/SQRT(3)</f>
        <v>277.12812921102039</v>
      </c>
      <c r="I4" s="13">
        <f>(G4^2/'Xmer Calc_Main'!$B$26)*3</f>
        <v>1407.8841512469853</v>
      </c>
      <c r="J4" s="13">
        <f t="shared" ref="J4:J53" si="2">D4+F4+I4</f>
        <v>1410.1367658889806</v>
      </c>
      <c r="K4" s="24">
        <f t="shared" ref="K4:K53" si="3">B4/(B4+J4)</f>
        <v>0.9341369566524379</v>
      </c>
    </row>
    <row r="5" spans="1:11" x14ac:dyDescent="0.25">
      <c r="A5" s="16">
        <v>0.04</v>
      </c>
      <c r="B5">
        <f>A5*'Xmer Calc_Main'!$B$8</f>
        <v>40000</v>
      </c>
      <c r="C5" s="13">
        <f t="shared" si="0"/>
        <v>1.8519655787959126</v>
      </c>
      <c r="D5" s="14">
        <f>(C5^2*'Xmer Calc_Main'!$B$22)*3</f>
        <v>4.5052292839903529</v>
      </c>
      <c r="E5" s="13">
        <f t="shared" si="1"/>
        <v>48.112522432468815</v>
      </c>
      <c r="F5" s="14">
        <f>(E5^2*'Xmer Calc_Main'!$B$23)*3</f>
        <v>4.5052292839903529</v>
      </c>
      <c r="G5" s="14">
        <f>'Xmer Calc_Main'!$B$6/SQRT(3)</f>
        <v>7199.5578567946341</v>
      </c>
      <c r="H5" s="14">
        <f>'Xmer Calc_Main'!$B$7/SQRT(3)</f>
        <v>277.12812921102039</v>
      </c>
      <c r="I5" s="13">
        <f>(G5^2/'Xmer Calc_Main'!$B$26)*3</f>
        <v>1407.8841512469853</v>
      </c>
      <c r="J5" s="13">
        <f t="shared" si="2"/>
        <v>1416.8946098149661</v>
      </c>
      <c r="K5" s="24">
        <f t="shared" si="3"/>
        <v>0.96578945323729815</v>
      </c>
    </row>
    <row r="6" spans="1:11" x14ac:dyDescent="0.25">
      <c r="A6" s="16">
        <v>0.06</v>
      </c>
      <c r="B6">
        <f>A6*'Xmer Calc_Main'!$B$8</f>
        <v>60000</v>
      </c>
      <c r="C6" s="13">
        <f t="shared" si="0"/>
        <v>2.7779483681938686</v>
      </c>
      <c r="D6" s="14">
        <f>(C6^2*'Xmer Calc_Main'!$B$22)*3</f>
        <v>10.136765888978292</v>
      </c>
      <c r="E6" s="13">
        <f t="shared" si="1"/>
        <v>72.168783648703211</v>
      </c>
      <c r="F6" s="14">
        <f>(E6^2*'Xmer Calc_Main'!$B$23)*3</f>
        <v>10.136765888978292</v>
      </c>
      <c r="G6" s="14">
        <f>'Xmer Calc_Main'!$B$6/SQRT(3)</f>
        <v>7199.5578567946341</v>
      </c>
      <c r="H6" s="14">
        <f>'Xmer Calc_Main'!$B$7/SQRT(3)</f>
        <v>277.12812921102039</v>
      </c>
      <c r="I6" s="13">
        <f>(G6^2/'Xmer Calc_Main'!$B$26)*3</f>
        <v>1407.8841512469853</v>
      </c>
      <c r="J6" s="13">
        <f t="shared" si="2"/>
        <v>1428.1576830249419</v>
      </c>
      <c r="K6" s="24">
        <f t="shared" si="3"/>
        <v>0.97675076484640211</v>
      </c>
    </row>
    <row r="7" spans="1:11" x14ac:dyDescent="0.25">
      <c r="A7" s="16">
        <v>0.08</v>
      </c>
      <c r="B7">
        <f>A7*'Xmer Calc_Main'!$B$8</f>
        <v>80000</v>
      </c>
      <c r="C7" s="13">
        <f t="shared" si="0"/>
        <v>3.7039311575918252</v>
      </c>
      <c r="D7" s="14">
        <f>(C7^2*'Xmer Calc_Main'!$B$22)*3</f>
        <v>18.020917135961412</v>
      </c>
      <c r="E7" s="13">
        <f t="shared" si="1"/>
        <v>96.22504486493763</v>
      </c>
      <c r="F7" s="14">
        <f>(E7^2*'Xmer Calc_Main'!$B$23)*3</f>
        <v>18.020917135961412</v>
      </c>
      <c r="G7" s="14">
        <f>'Xmer Calc_Main'!$B$6/SQRT(3)</f>
        <v>7199.5578567946341</v>
      </c>
      <c r="H7" s="14">
        <f>'Xmer Calc_Main'!$B$7/SQRT(3)</f>
        <v>277.12812921102039</v>
      </c>
      <c r="I7" s="13">
        <f>(G7^2/'Xmer Calc_Main'!$B$26)*3</f>
        <v>1407.8841512469853</v>
      </c>
      <c r="J7" s="13">
        <f t="shared" si="2"/>
        <v>1443.9259855189082</v>
      </c>
      <c r="K7" s="24">
        <f t="shared" si="3"/>
        <v>0.98227091869594252</v>
      </c>
    </row>
    <row r="8" spans="1:11" x14ac:dyDescent="0.25">
      <c r="A8" s="16">
        <v>0.1</v>
      </c>
      <c r="B8">
        <f>A8*'Xmer Calc_Main'!$B$8</f>
        <v>100000</v>
      </c>
      <c r="C8" s="13">
        <f t="shared" si="0"/>
        <v>4.6299139469897819</v>
      </c>
      <c r="D8" s="14">
        <f>(C8^2*'Xmer Calc_Main'!$B$22)*3</f>
        <v>28.157683024939708</v>
      </c>
      <c r="E8" s="13">
        <f t="shared" si="1"/>
        <v>120.28130608117203</v>
      </c>
      <c r="F8" s="14">
        <f>(E8^2*'Xmer Calc_Main'!$B$23)*3</f>
        <v>28.157683024939701</v>
      </c>
      <c r="G8" s="14">
        <f>'Xmer Calc_Main'!$B$6/SQRT(3)</f>
        <v>7199.5578567946341</v>
      </c>
      <c r="H8" s="14">
        <f>'Xmer Calc_Main'!$B$7/SQRT(3)</f>
        <v>277.12812921102039</v>
      </c>
      <c r="I8" s="13">
        <f>(G8^2/'Xmer Calc_Main'!$B$26)*3</f>
        <v>1407.8841512469853</v>
      </c>
      <c r="J8" s="13">
        <f t="shared" si="2"/>
        <v>1464.1995172968648</v>
      </c>
      <c r="K8" s="24">
        <f t="shared" si="3"/>
        <v>0.98556929908024105</v>
      </c>
    </row>
    <row r="9" spans="1:11" x14ac:dyDescent="0.25">
      <c r="A9" s="16">
        <v>0.12</v>
      </c>
      <c r="B9">
        <f>A9*'Xmer Calc_Main'!$B$8</f>
        <v>120000</v>
      </c>
      <c r="C9" s="13">
        <f t="shared" si="0"/>
        <v>5.5558967363877372</v>
      </c>
      <c r="D9" s="14">
        <f>(C9^2*'Xmer Calc_Main'!$B$22)*3</f>
        <v>40.547063555913169</v>
      </c>
      <c r="E9" s="13">
        <f t="shared" si="1"/>
        <v>144.33756729740642</v>
      </c>
      <c r="F9" s="14">
        <f>(E9^2*'Xmer Calc_Main'!$B$23)*3</f>
        <v>40.547063555913169</v>
      </c>
      <c r="G9" s="14">
        <f>'Xmer Calc_Main'!$B$6/SQRT(3)</f>
        <v>7199.5578567946341</v>
      </c>
      <c r="H9" s="14">
        <f>'Xmer Calc_Main'!$B$7/SQRT(3)</f>
        <v>277.12812921102039</v>
      </c>
      <c r="I9" s="13">
        <f>(G9^2/'Xmer Calc_Main'!$B$26)*3</f>
        <v>1407.8841512469853</v>
      </c>
      <c r="J9" s="13">
        <f t="shared" si="2"/>
        <v>1488.9782783588116</v>
      </c>
      <c r="K9" s="24">
        <f t="shared" si="3"/>
        <v>0.98774392295120605</v>
      </c>
    </row>
    <row r="10" spans="1:11" x14ac:dyDescent="0.25">
      <c r="A10" s="16">
        <v>0.14000000000000001</v>
      </c>
      <c r="B10">
        <f>A10*'Xmer Calc_Main'!$B$8</f>
        <v>140000</v>
      </c>
      <c r="C10" s="13">
        <f t="shared" si="0"/>
        <v>6.4818795257856934</v>
      </c>
      <c r="D10" s="14">
        <f>(C10^2*'Xmer Calc_Main'!$B$22)*3</f>
        <v>55.189058728881804</v>
      </c>
      <c r="E10" s="13">
        <f t="shared" si="1"/>
        <v>168.39382851364081</v>
      </c>
      <c r="F10" s="14">
        <f>(E10^2*'Xmer Calc_Main'!$B$23)*3</f>
        <v>55.189058728881804</v>
      </c>
      <c r="G10" s="14">
        <f>'Xmer Calc_Main'!$B$6/SQRT(3)</f>
        <v>7199.5578567946341</v>
      </c>
      <c r="H10" s="14">
        <f>'Xmer Calc_Main'!$B$7/SQRT(3)</f>
        <v>277.12812921102039</v>
      </c>
      <c r="I10" s="13">
        <f>(G10^2/'Xmer Calc_Main'!$B$26)*3</f>
        <v>1407.8841512469853</v>
      </c>
      <c r="J10" s="13">
        <f t="shared" si="2"/>
        <v>1518.262268704749</v>
      </c>
      <c r="K10" s="24">
        <f t="shared" si="3"/>
        <v>0.98927161594295177</v>
      </c>
    </row>
    <row r="11" spans="1:11" x14ac:dyDescent="0.25">
      <c r="A11" s="16">
        <v>0.16</v>
      </c>
      <c r="B11">
        <f>A11*'Xmer Calc_Main'!$B$8</f>
        <v>160000</v>
      </c>
      <c r="C11" s="13">
        <f t="shared" si="0"/>
        <v>7.4078623151836505</v>
      </c>
      <c r="D11" s="14">
        <f>(C11^2*'Xmer Calc_Main'!$B$22)*3</f>
        <v>72.083668543845647</v>
      </c>
      <c r="E11" s="13">
        <f t="shared" si="1"/>
        <v>192.45008972987526</v>
      </c>
      <c r="F11" s="14">
        <f>(E11^2*'Xmer Calc_Main'!$B$23)*3</f>
        <v>72.083668543845647</v>
      </c>
      <c r="G11" s="14">
        <f>'Xmer Calc_Main'!$B$6/SQRT(3)</f>
        <v>7199.5578567946341</v>
      </c>
      <c r="H11" s="14">
        <f>'Xmer Calc_Main'!$B$7/SQRT(3)</f>
        <v>277.12812921102039</v>
      </c>
      <c r="I11" s="13">
        <f>(G11^2/'Xmer Calc_Main'!$B$26)*3</f>
        <v>1407.8841512469853</v>
      </c>
      <c r="J11" s="13">
        <f t="shared" si="2"/>
        <v>1552.0514883346766</v>
      </c>
      <c r="K11" s="24">
        <f t="shared" si="3"/>
        <v>0.99039287044617486</v>
      </c>
    </row>
    <row r="12" spans="1:11" x14ac:dyDescent="0.25">
      <c r="A12" s="16">
        <v>0.18</v>
      </c>
      <c r="B12">
        <f>A12*'Xmer Calc_Main'!$B$8</f>
        <v>180000</v>
      </c>
      <c r="C12" s="13">
        <f t="shared" si="0"/>
        <v>8.3338451045816058</v>
      </c>
      <c r="D12" s="14">
        <f>(C12^2*'Xmer Calc_Main'!$B$22)*3</f>
        <v>91.230893000804613</v>
      </c>
      <c r="E12" s="13">
        <f t="shared" si="1"/>
        <v>216.50635094610965</v>
      </c>
      <c r="F12" s="14">
        <f>(E12^2*'Xmer Calc_Main'!$B$23)*3</f>
        <v>91.230893000804627</v>
      </c>
      <c r="G12" s="14">
        <f>'Xmer Calc_Main'!$B$6/SQRT(3)</f>
        <v>7199.5578567946341</v>
      </c>
      <c r="H12" s="14">
        <f>'Xmer Calc_Main'!$B$7/SQRT(3)</f>
        <v>277.12812921102039</v>
      </c>
      <c r="I12" s="13">
        <f>(G12^2/'Xmer Calc_Main'!$B$26)*3</f>
        <v>1407.8841512469853</v>
      </c>
      <c r="J12" s="13">
        <f t="shared" si="2"/>
        <v>1590.3459372485945</v>
      </c>
      <c r="K12" s="24">
        <f t="shared" si="3"/>
        <v>0.99124212287255542</v>
      </c>
    </row>
    <row r="13" spans="1:11" x14ac:dyDescent="0.25">
      <c r="A13" s="16">
        <v>0.2</v>
      </c>
      <c r="B13">
        <f>A13*'Xmer Calc_Main'!$B$8</f>
        <v>200000</v>
      </c>
      <c r="C13" s="13">
        <f t="shared" si="0"/>
        <v>9.2598278939795637</v>
      </c>
      <c r="D13" s="14">
        <f>(C13^2*'Xmer Calc_Main'!$B$22)*3</f>
        <v>112.63073209975883</v>
      </c>
      <c r="E13" s="13">
        <f t="shared" si="1"/>
        <v>240.56261216234407</v>
      </c>
      <c r="F13" s="14">
        <f>(E13^2*'Xmer Calc_Main'!$B$23)*3</f>
        <v>112.6307320997588</v>
      </c>
      <c r="G13" s="14">
        <f>'Xmer Calc_Main'!$B$6/SQRT(3)</f>
        <v>7199.5578567946341</v>
      </c>
      <c r="H13" s="14">
        <f>'Xmer Calc_Main'!$B$7/SQRT(3)</f>
        <v>277.12812921102039</v>
      </c>
      <c r="I13" s="13">
        <f>(G13^2/'Xmer Calc_Main'!$B$26)*3</f>
        <v>1407.8841512469853</v>
      </c>
      <c r="J13" s="13">
        <f t="shared" si="2"/>
        <v>1633.1456154465029</v>
      </c>
      <c r="K13" s="24">
        <f t="shared" si="3"/>
        <v>0.99190041096436976</v>
      </c>
    </row>
    <row r="14" spans="1:11" x14ac:dyDescent="0.25">
      <c r="A14" s="16">
        <v>0.22</v>
      </c>
      <c r="B14">
        <f>A14*'Xmer Calc_Main'!$B$8</f>
        <v>220000</v>
      </c>
      <c r="C14" s="13">
        <f t="shared" si="0"/>
        <v>10.185810683377518</v>
      </c>
      <c r="D14" s="14">
        <f>(C14^2*'Xmer Calc_Main'!$B$22)*3</f>
        <v>136.28318584070814</v>
      </c>
      <c r="E14" s="13">
        <f t="shared" si="1"/>
        <v>264.61887337857843</v>
      </c>
      <c r="F14" s="14">
        <f>(E14^2*'Xmer Calc_Main'!$B$23)*3</f>
        <v>136.28318584070811</v>
      </c>
      <c r="G14" s="14">
        <f>'Xmer Calc_Main'!$B$6/SQRT(3)</f>
        <v>7199.5578567946341</v>
      </c>
      <c r="H14" s="14">
        <f>'Xmer Calc_Main'!$B$7/SQRT(3)</f>
        <v>277.12812921102039</v>
      </c>
      <c r="I14" s="13">
        <f>(G14^2/'Xmer Calc_Main'!$B$26)*3</f>
        <v>1407.8841512469853</v>
      </c>
      <c r="J14" s="13">
        <f t="shared" si="2"/>
        <v>1680.4505229284016</v>
      </c>
      <c r="K14" s="24">
        <f t="shared" si="3"/>
        <v>0.99241949157463205</v>
      </c>
    </row>
    <row r="15" spans="1:11" x14ac:dyDescent="0.25">
      <c r="A15" s="16">
        <v>0.24</v>
      </c>
      <c r="B15">
        <f>A15*'Xmer Calc_Main'!$B$8</f>
        <v>240000</v>
      </c>
      <c r="C15" s="13">
        <f t="shared" si="0"/>
        <v>11.111793472775474</v>
      </c>
      <c r="D15" s="14">
        <f>(C15^2*'Xmer Calc_Main'!$B$22)*3</f>
        <v>162.18825422365268</v>
      </c>
      <c r="E15" s="13">
        <f t="shared" si="1"/>
        <v>288.67513459481285</v>
      </c>
      <c r="F15" s="14">
        <f>(E15^2*'Xmer Calc_Main'!$B$23)*3</f>
        <v>162.18825422365268</v>
      </c>
      <c r="G15" s="14">
        <f>'Xmer Calc_Main'!$B$6/SQRT(3)</f>
        <v>7199.5578567946341</v>
      </c>
      <c r="H15" s="14">
        <f>'Xmer Calc_Main'!$B$7/SQRT(3)</f>
        <v>277.12812921102039</v>
      </c>
      <c r="I15" s="13">
        <f>(G15^2/'Xmer Calc_Main'!$B$26)*3</f>
        <v>1407.8841512469853</v>
      </c>
      <c r="J15" s="13">
        <f t="shared" si="2"/>
        <v>1732.2606596942906</v>
      </c>
      <c r="K15" s="24">
        <f t="shared" si="3"/>
        <v>0.99283396988483497</v>
      </c>
    </row>
    <row r="16" spans="1:11" x14ac:dyDescent="0.25">
      <c r="A16" s="16">
        <v>0.26</v>
      </c>
      <c r="B16">
        <f>A16*'Xmer Calc_Main'!$B$8</f>
        <v>260000</v>
      </c>
      <c r="C16" s="13">
        <f t="shared" si="0"/>
        <v>12.037776262173432</v>
      </c>
      <c r="D16" s="14">
        <f>(C16^2*'Xmer Calc_Main'!$B$22)*3</f>
        <v>190.34593724859241</v>
      </c>
      <c r="E16" s="13">
        <f t="shared" si="1"/>
        <v>312.73139581104726</v>
      </c>
      <c r="F16" s="14">
        <f>(E16^2*'Xmer Calc_Main'!$B$23)*3</f>
        <v>190.34593724859238</v>
      </c>
      <c r="G16" s="14">
        <f>'Xmer Calc_Main'!$B$6/SQRT(3)</f>
        <v>7199.5578567946341</v>
      </c>
      <c r="H16" s="14">
        <f>'Xmer Calc_Main'!$B$7/SQRT(3)</f>
        <v>277.12812921102039</v>
      </c>
      <c r="I16" s="13">
        <f>(G16^2/'Xmer Calc_Main'!$B$26)*3</f>
        <v>1407.8841512469853</v>
      </c>
      <c r="J16" s="13">
        <f t="shared" si="2"/>
        <v>1788.5760257441702</v>
      </c>
      <c r="K16" s="24">
        <f t="shared" si="3"/>
        <v>0.99316786067254403</v>
      </c>
    </row>
    <row r="17" spans="1:11" x14ac:dyDescent="0.25">
      <c r="A17" s="16">
        <v>0.28000000000000003</v>
      </c>
      <c r="B17">
        <f>A17*'Xmer Calc_Main'!$B$8</f>
        <v>280000</v>
      </c>
      <c r="C17" s="13">
        <f t="shared" si="0"/>
        <v>12.963759051571387</v>
      </c>
      <c r="D17" s="14">
        <f>(C17^2*'Xmer Calc_Main'!$B$22)*3</f>
        <v>220.75623491552722</v>
      </c>
      <c r="E17" s="13">
        <f t="shared" si="1"/>
        <v>336.78765702728163</v>
      </c>
      <c r="F17" s="14">
        <f>(E17^2*'Xmer Calc_Main'!$B$23)*3</f>
        <v>220.75623491552722</v>
      </c>
      <c r="G17" s="14">
        <f>'Xmer Calc_Main'!$B$6/SQRT(3)</f>
        <v>7199.5578567946341</v>
      </c>
      <c r="H17" s="14">
        <f>'Xmer Calc_Main'!$B$7/SQRT(3)</f>
        <v>277.12812921102039</v>
      </c>
      <c r="I17" s="13">
        <f>(G17^2/'Xmer Calc_Main'!$B$26)*3</f>
        <v>1407.8841512469853</v>
      </c>
      <c r="J17" s="13">
        <f t="shared" si="2"/>
        <v>1849.3966210780397</v>
      </c>
      <c r="K17" s="24">
        <f t="shared" si="3"/>
        <v>0.99343835167557815</v>
      </c>
    </row>
    <row r="18" spans="1:11" x14ac:dyDescent="0.25">
      <c r="A18" s="16">
        <v>0.3</v>
      </c>
      <c r="B18">
        <f>A18*'Xmer Calc_Main'!$B$8</f>
        <v>300000</v>
      </c>
      <c r="C18" s="13">
        <f t="shared" si="0"/>
        <v>13.889741840969343</v>
      </c>
      <c r="D18" s="14">
        <f>(C18^2*'Xmer Calc_Main'!$B$22)*3</f>
        <v>253.41914722445728</v>
      </c>
      <c r="E18" s="13">
        <f t="shared" si="1"/>
        <v>360.84391824351604</v>
      </c>
      <c r="F18" s="14">
        <f>(E18^2*'Xmer Calc_Main'!$B$23)*3</f>
        <v>253.41914722445728</v>
      </c>
      <c r="G18" s="14">
        <f>'Xmer Calc_Main'!$B$6/SQRT(3)</f>
        <v>7199.5578567946341</v>
      </c>
      <c r="H18" s="14">
        <f>'Xmer Calc_Main'!$B$7/SQRT(3)</f>
        <v>277.12812921102039</v>
      </c>
      <c r="I18" s="13">
        <f>(G18^2/'Xmer Calc_Main'!$B$26)*3</f>
        <v>1407.8841512469853</v>
      </c>
      <c r="J18" s="13">
        <f t="shared" si="2"/>
        <v>1914.7224456958998</v>
      </c>
      <c r="K18" s="24">
        <f t="shared" si="3"/>
        <v>0.99365806864208062</v>
      </c>
    </row>
    <row r="19" spans="1:11" x14ac:dyDescent="0.25">
      <c r="A19" s="16">
        <v>0.32</v>
      </c>
      <c r="B19">
        <f>A19*'Xmer Calc_Main'!$B$8</f>
        <v>320000</v>
      </c>
      <c r="C19" s="13">
        <f t="shared" si="0"/>
        <v>14.815724630367301</v>
      </c>
      <c r="D19" s="14">
        <f>(C19^2*'Xmer Calc_Main'!$B$22)*3</f>
        <v>288.33467417538259</v>
      </c>
      <c r="E19" s="13">
        <f t="shared" si="1"/>
        <v>384.90017945975052</v>
      </c>
      <c r="F19" s="14">
        <f>(E19^2*'Xmer Calc_Main'!$B$23)*3</f>
        <v>288.33467417538259</v>
      </c>
      <c r="G19" s="14">
        <f>'Xmer Calc_Main'!$B$6/SQRT(3)</f>
        <v>7199.5578567946341</v>
      </c>
      <c r="H19" s="14">
        <f>'Xmer Calc_Main'!$B$7/SQRT(3)</f>
        <v>277.12812921102039</v>
      </c>
      <c r="I19" s="13">
        <f>(G19^2/'Xmer Calc_Main'!$B$26)*3</f>
        <v>1407.8841512469853</v>
      </c>
      <c r="J19" s="13">
        <f t="shared" si="2"/>
        <v>1984.5534995977505</v>
      </c>
      <c r="K19" s="24">
        <f t="shared" si="3"/>
        <v>0.99383649470750079</v>
      </c>
    </row>
    <row r="20" spans="1:11" x14ac:dyDescent="0.25">
      <c r="A20" s="16">
        <v>0.34</v>
      </c>
      <c r="B20">
        <f>A20*'Xmer Calc_Main'!$B$8</f>
        <v>340000</v>
      </c>
      <c r="C20" s="13">
        <f t="shared" si="0"/>
        <v>15.741707419765255</v>
      </c>
      <c r="D20" s="14">
        <f>(C20^2*'Xmer Calc_Main'!$B$22)*3</f>
        <v>325.50281576830287</v>
      </c>
      <c r="E20" s="13">
        <f t="shared" si="1"/>
        <v>408.95644067598488</v>
      </c>
      <c r="F20" s="14">
        <f>(E20^2*'Xmer Calc_Main'!$B$23)*3</f>
        <v>325.50281576830287</v>
      </c>
      <c r="G20" s="14">
        <f>'Xmer Calc_Main'!$B$6/SQRT(3)</f>
        <v>7199.5578567946341</v>
      </c>
      <c r="H20" s="14">
        <f>'Xmer Calc_Main'!$B$7/SQRT(3)</f>
        <v>277.12812921102039</v>
      </c>
      <c r="I20" s="13">
        <f>(G20^2/'Xmer Calc_Main'!$B$26)*3</f>
        <v>1407.8841512469853</v>
      </c>
      <c r="J20" s="13">
        <f t="shared" si="2"/>
        <v>2058.8897827835908</v>
      </c>
      <c r="K20" s="24">
        <f t="shared" si="3"/>
        <v>0.9939808908808333</v>
      </c>
    </row>
    <row r="21" spans="1:11" x14ac:dyDescent="0.25">
      <c r="A21" s="16">
        <v>0.36</v>
      </c>
      <c r="B21">
        <f>A21*'Xmer Calc_Main'!$B$8</f>
        <v>360000</v>
      </c>
      <c r="C21" s="13">
        <f t="shared" si="0"/>
        <v>16.667690209163212</v>
      </c>
      <c r="D21" s="14">
        <f>(C21^2*'Xmer Calc_Main'!$B$22)*3</f>
        <v>364.92357200321845</v>
      </c>
      <c r="E21" s="13">
        <f t="shared" si="1"/>
        <v>433.0127018922193</v>
      </c>
      <c r="F21" s="14">
        <f>(E21^2*'Xmer Calc_Main'!$B$23)*3</f>
        <v>364.92357200321851</v>
      </c>
      <c r="G21" s="14">
        <f>'Xmer Calc_Main'!$B$6/SQRT(3)</f>
        <v>7199.5578567946341</v>
      </c>
      <c r="H21" s="14">
        <f>'Xmer Calc_Main'!$B$7/SQRT(3)</f>
        <v>277.12812921102039</v>
      </c>
      <c r="I21" s="13">
        <f>(G21^2/'Xmer Calc_Main'!$B$26)*3</f>
        <v>1407.8841512469853</v>
      </c>
      <c r="J21" s="13">
        <f t="shared" si="2"/>
        <v>2137.7312952534221</v>
      </c>
      <c r="K21" s="24">
        <f t="shared" si="3"/>
        <v>0.99409691089738861</v>
      </c>
    </row>
    <row r="22" spans="1:11" x14ac:dyDescent="0.25">
      <c r="A22" s="16">
        <v>0.38</v>
      </c>
      <c r="B22">
        <f>A22*'Xmer Calc_Main'!$B$8</f>
        <v>380000</v>
      </c>
      <c r="C22" s="13">
        <f t="shared" si="0"/>
        <v>17.593672998561168</v>
      </c>
      <c r="D22" s="14">
        <f>(C22^2*'Xmer Calc_Main'!$B$22)*3</f>
        <v>406.59694288012918</v>
      </c>
      <c r="E22" s="13">
        <f t="shared" si="1"/>
        <v>457.06896310845372</v>
      </c>
      <c r="F22" s="14">
        <f>(E22^2*'Xmer Calc_Main'!$B$23)*3</f>
        <v>406.59694288012929</v>
      </c>
      <c r="G22" s="14">
        <f>'Xmer Calc_Main'!$B$6/SQRT(3)</f>
        <v>7199.5578567946341</v>
      </c>
      <c r="H22" s="14">
        <f>'Xmer Calc_Main'!$B$7/SQRT(3)</f>
        <v>277.12812921102039</v>
      </c>
      <c r="I22" s="13">
        <f>(G22^2/'Xmer Calc_Main'!$B$26)*3</f>
        <v>1407.8841512469853</v>
      </c>
      <c r="J22" s="13">
        <f t="shared" si="2"/>
        <v>2221.0780370072439</v>
      </c>
      <c r="K22" s="24">
        <f t="shared" si="3"/>
        <v>0.99418902262425146</v>
      </c>
    </row>
    <row r="23" spans="1:11" x14ac:dyDescent="0.25">
      <c r="A23" s="16">
        <v>0.4</v>
      </c>
      <c r="B23">
        <f>A23*'Xmer Calc_Main'!$B$8</f>
        <v>400000</v>
      </c>
      <c r="C23" s="13">
        <f t="shared" si="0"/>
        <v>18.519655787959127</v>
      </c>
      <c r="D23" s="14">
        <f>(C23^2*'Xmer Calc_Main'!$B$22)*3</f>
        <v>450.52292839903532</v>
      </c>
      <c r="E23" s="13">
        <f t="shared" si="1"/>
        <v>481.12522432468813</v>
      </c>
      <c r="F23" s="14">
        <f>(E23^2*'Xmer Calc_Main'!$B$23)*3</f>
        <v>450.52292839903521</v>
      </c>
      <c r="G23" s="14">
        <f>'Xmer Calc_Main'!$B$6/SQRT(3)</f>
        <v>7199.5578567946341</v>
      </c>
      <c r="H23" s="14">
        <f>'Xmer Calc_Main'!$B$7/SQRT(3)</f>
        <v>277.12812921102039</v>
      </c>
      <c r="I23" s="13">
        <f>(G23^2/'Xmer Calc_Main'!$B$26)*3</f>
        <v>1407.8841512469853</v>
      </c>
      <c r="J23" s="13">
        <f t="shared" si="2"/>
        <v>2308.9300080450557</v>
      </c>
      <c r="K23" s="24">
        <f t="shared" si="3"/>
        <v>0.99426080348751178</v>
      </c>
    </row>
    <row r="24" spans="1:11" x14ac:dyDescent="0.25">
      <c r="A24" s="16">
        <v>0.42</v>
      </c>
      <c r="B24">
        <f>A24*'Xmer Calc_Main'!$B$8</f>
        <v>420000</v>
      </c>
      <c r="C24" s="13">
        <f t="shared" si="0"/>
        <v>19.44563857735708</v>
      </c>
      <c r="D24" s="14">
        <f>(C24^2*'Xmer Calc_Main'!$B$22)*3</f>
        <v>496.70152855993626</v>
      </c>
      <c r="E24" s="13">
        <f t="shared" si="1"/>
        <v>505.18148554092249</v>
      </c>
      <c r="F24" s="14">
        <f>(E24^2*'Xmer Calc_Main'!$B$23)*3</f>
        <v>496.70152855993632</v>
      </c>
      <c r="G24" s="14">
        <f>'Xmer Calc_Main'!$B$6/SQRT(3)</f>
        <v>7199.5578567946341</v>
      </c>
      <c r="H24" s="14">
        <f>'Xmer Calc_Main'!$B$7/SQRT(3)</f>
        <v>277.12812921102039</v>
      </c>
      <c r="I24" s="13">
        <f>(G24^2/'Xmer Calc_Main'!$B$26)*3</f>
        <v>1407.8841512469853</v>
      </c>
      <c r="J24" s="13">
        <f t="shared" si="2"/>
        <v>2401.2872083668581</v>
      </c>
      <c r="K24" s="24">
        <f t="shared" si="3"/>
        <v>0.99431515177371532</v>
      </c>
    </row>
    <row r="25" spans="1:11" x14ac:dyDescent="0.25">
      <c r="A25" s="16">
        <v>0.44</v>
      </c>
      <c r="B25">
        <f>A25*'Xmer Calc_Main'!$B$8</f>
        <v>440000</v>
      </c>
      <c r="C25" s="13">
        <f t="shared" si="0"/>
        <v>20.371621366755036</v>
      </c>
      <c r="D25" s="14">
        <f>(C25^2*'Xmer Calc_Main'!$B$22)*3</f>
        <v>545.13274336283257</v>
      </c>
      <c r="E25" s="13">
        <f t="shared" si="1"/>
        <v>529.23774675715686</v>
      </c>
      <c r="F25" s="14">
        <f>(E25^2*'Xmer Calc_Main'!$B$23)*3</f>
        <v>545.13274336283246</v>
      </c>
      <c r="G25" s="14">
        <f>'Xmer Calc_Main'!$B$6/SQRT(3)</f>
        <v>7199.5578567946341</v>
      </c>
      <c r="H25" s="14">
        <f>'Xmer Calc_Main'!$B$7/SQRT(3)</f>
        <v>277.12812921102039</v>
      </c>
      <c r="I25" s="13">
        <f>(G25^2/'Xmer Calc_Main'!$B$26)*3</f>
        <v>1407.8841512469853</v>
      </c>
      <c r="J25" s="13">
        <f t="shared" si="2"/>
        <v>2498.1496379726505</v>
      </c>
      <c r="K25" s="24">
        <f t="shared" si="3"/>
        <v>0.99435444048745403</v>
      </c>
    </row>
    <row r="26" spans="1:11" x14ac:dyDescent="0.25">
      <c r="A26" s="16">
        <v>0.46</v>
      </c>
      <c r="B26">
        <f>A26*'Xmer Calc_Main'!$B$8</f>
        <v>460000</v>
      </c>
      <c r="C26" s="13">
        <f t="shared" si="0"/>
        <v>21.297604156152996</v>
      </c>
      <c r="D26" s="14">
        <f>(C26^2*'Xmer Calc_Main'!$B$22)*3</f>
        <v>595.81657280772413</v>
      </c>
      <c r="E26" s="13">
        <f t="shared" si="1"/>
        <v>553.29400797339133</v>
      </c>
      <c r="F26" s="14">
        <f>(E26^2*'Xmer Calc_Main'!$B$23)*3</f>
        <v>595.81657280772401</v>
      </c>
      <c r="G26" s="14">
        <f>'Xmer Calc_Main'!$B$6/SQRT(3)</f>
        <v>7199.5578567946341</v>
      </c>
      <c r="H26" s="14">
        <f>'Xmer Calc_Main'!$B$7/SQRT(3)</f>
        <v>277.12812921102039</v>
      </c>
      <c r="I26" s="13">
        <f>(G26^2/'Xmer Calc_Main'!$B$26)*3</f>
        <v>1407.8841512469853</v>
      </c>
      <c r="J26" s="13">
        <f t="shared" si="2"/>
        <v>2599.5172968624333</v>
      </c>
      <c r="K26" s="24">
        <f t="shared" si="3"/>
        <v>0.99438063119466191</v>
      </c>
    </row>
    <row r="27" spans="1:11" x14ac:dyDescent="0.25">
      <c r="A27" s="16">
        <v>0.48</v>
      </c>
      <c r="B27">
        <f>A27*'Xmer Calc_Main'!$B$8</f>
        <v>480000</v>
      </c>
      <c r="C27" s="13">
        <f t="shared" si="0"/>
        <v>22.223586945550949</v>
      </c>
      <c r="D27" s="14">
        <f>(C27^2*'Xmer Calc_Main'!$B$22)*3</f>
        <v>648.75301689461071</v>
      </c>
      <c r="E27" s="13">
        <f t="shared" si="1"/>
        <v>577.35026918962569</v>
      </c>
      <c r="F27" s="14">
        <f>(E27^2*'Xmer Calc_Main'!$B$23)*3</f>
        <v>648.75301689461071</v>
      </c>
      <c r="G27" s="14">
        <f>'Xmer Calc_Main'!$B$6/SQRT(3)</f>
        <v>7199.5578567946341</v>
      </c>
      <c r="H27" s="14">
        <f>'Xmer Calc_Main'!$B$7/SQRT(3)</f>
        <v>277.12812921102039</v>
      </c>
      <c r="I27" s="13">
        <f>(G27^2/'Xmer Calc_Main'!$B$26)*3</f>
        <v>1407.8841512469853</v>
      </c>
      <c r="J27" s="13">
        <f t="shared" si="2"/>
        <v>2705.3901850362067</v>
      </c>
      <c r="K27" s="24">
        <f t="shared" si="3"/>
        <v>0.99439535948832236</v>
      </c>
    </row>
    <row r="28" spans="1:11" x14ac:dyDescent="0.25">
      <c r="A28" s="16">
        <v>0.5</v>
      </c>
      <c r="B28">
        <f>A28*'Xmer Calc_Main'!$B$8</f>
        <v>500000</v>
      </c>
      <c r="C28" s="13">
        <f t="shared" si="0"/>
        <v>23.149569734948905</v>
      </c>
      <c r="D28" s="14">
        <f>(C28^2*'Xmer Calc_Main'!$B$22)*3</f>
        <v>703.94207562349243</v>
      </c>
      <c r="E28" s="13">
        <f t="shared" si="1"/>
        <v>601.40653040586005</v>
      </c>
      <c r="F28" s="14">
        <f>(E28^2*'Xmer Calc_Main'!$B$23)*3</f>
        <v>703.94207562349231</v>
      </c>
      <c r="G28" s="14">
        <f>'Xmer Calc_Main'!$B$6/SQRT(3)</f>
        <v>7199.5578567946341</v>
      </c>
      <c r="H28" s="14">
        <f>'Xmer Calc_Main'!$B$7/SQRT(3)</f>
        <v>277.12812921102039</v>
      </c>
      <c r="I28" s="13">
        <f>(G28^2/'Xmer Calc_Main'!$B$26)*3</f>
        <v>1407.8841512469853</v>
      </c>
      <c r="J28" s="13">
        <f t="shared" si="2"/>
        <v>2815.7683024939702</v>
      </c>
      <c r="K28" s="24">
        <f t="shared" si="3"/>
        <v>0.99440000000000006</v>
      </c>
    </row>
    <row r="29" spans="1:11" x14ac:dyDescent="0.25">
      <c r="A29" s="16">
        <v>0.52</v>
      </c>
      <c r="B29">
        <f>A29*'Xmer Calc_Main'!$B$8</f>
        <v>520000</v>
      </c>
      <c r="C29" s="13">
        <f t="shared" si="0"/>
        <v>24.075552524346865</v>
      </c>
      <c r="D29" s="14">
        <f>(C29^2*'Xmer Calc_Main'!$B$22)*3</f>
        <v>761.38374899436963</v>
      </c>
      <c r="E29" s="13">
        <f t="shared" si="1"/>
        <v>625.46279162209453</v>
      </c>
      <c r="F29" s="14">
        <f>(E29^2*'Xmer Calc_Main'!$B$23)*3</f>
        <v>761.38374899436951</v>
      </c>
      <c r="G29" s="14">
        <f>'Xmer Calc_Main'!$B$6/SQRT(3)</f>
        <v>7199.5578567946341</v>
      </c>
      <c r="H29" s="14">
        <f>'Xmer Calc_Main'!$B$7/SQRT(3)</f>
        <v>277.12812921102039</v>
      </c>
      <c r="I29" s="13">
        <f>(G29^2/'Xmer Calc_Main'!$B$26)*3</f>
        <v>1407.8841512469853</v>
      </c>
      <c r="J29" s="13">
        <f t="shared" si="2"/>
        <v>2930.6516492357246</v>
      </c>
      <c r="K29" s="24">
        <f t="shared" si="3"/>
        <v>0.99439571644922142</v>
      </c>
    </row>
    <row r="30" spans="1:11" x14ac:dyDescent="0.25">
      <c r="A30" s="16">
        <v>0.54</v>
      </c>
      <c r="B30">
        <f>A30*'Xmer Calc_Main'!$B$8</f>
        <v>540000</v>
      </c>
      <c r="C30" s="13">
        <f t="shared" si="0"/>
        <v>25.001535313744817</v>
      </c>
      <c r="D30" s="14">
        <f>(C30^2*'Xmer Calc_Main'!$B$22)*3</f>
        <v>821.07803700724162</v>
      </c>
      <c r="E30" s="13">
        <f t="shared" si="1"/>
        <v>649.51905283832889</v>
      </c>
      <c r="F30" s="14">
        <f>(E30^2*'Xmer Calc_Main'!$B$23)*3</f>
        <v>821.07803700724162</v>
      </c>
      <c r="G30" s="14">
        <f>'Xmer Calc_Main'!$B$6/SQRT(3)</f>
        <v>7199.5578567946341</v>
      </c>
      <c r="H30" s="14">
        <f>'Xmer Calc_Main'!$B$7/SQRT(3)</f>
        <v>277.12812921102039</v>
      </c>
      <c r="I30" s="13">
        <f>(G30^2/'Xmer Calc_Main'!$B$26)*3</f>
        <v>1407.8841512469853</v>
      </c>
      <c r="J30" s="13">
        <f t="shared" si="2"/>
        <v>3050.0402252614685</v>
      </c>
      <c r="K30" s="24">
        <f t="shared" si="3"/>
        <v>0.99438350059969371</v>
      </c>
    </row>
    <row r="31" spans="1:11" x14ac:dyDescent="0.25">
      <c r="A31" s="16">
        <v>0.56000000000000005</v>
      </c>
      <c r="B31">
        <f>A31*'Xmer Calc_Main'!$B$8</f>
        <v>560000</v>
      </c>
      <c r="C31" s="13">
        <f t="shared" si="0"/>
        <v>25.927518103142773</v>
      </c>
      <c r="D31" s="14">
        <f>(C31^2*'Xmer Calc_Main'!$B$22)*3</f>
        <v>883.02493966210886</v>
      </c>
      <c r="E31" s="13">
        <f t="shared" si="1"/>
        <v>673.57531405456325</v>
      </c>
      <c r="F31" s="14">
        <f>(E31^2*'Xmer Calc_Main'!$B$23)*3</f>
        <v>883.02493966210886</v>
      </c>
      <c r="G31" s="14">
        <f>'Xmer Calc_Main'!$B$6/SQRT(3)</f>
        <v>7199.5578567946341</v>
      </c>
      <c r="H31" s="14">
        <f>'Xmer Calc_Main'!$B$7/SQRT(3)</f>
        <v>277.12812921102039</v>
      </c>
      <c r="I31" s="13">
        <f>(G31^2/'Xmer Calc_Main'!$B$26)*3</f>
        <v>1407.8841512469853</v>
      </c>
      <c r="J31" s="13">
        <f t="shared" si="2"/>
        <v>3173.934030571203</v>
      </c>
      <c r="K31" s="24">
        <f t="shared" si="3"/>
        <v>0.99436420288869587</v>
      </c>
    </row>
    <row r="32" spans="1:11" x14ac:dyDescent="0.25">
      <c r="A32" s="16">
        <v>0.57999999999999996</v>
      </c>
      <c r="B32">
        <f>A32*'Xmer Calc_Main'!$B$8</f>
        <v>580000</v>
      </c>
      <c r="C32" s="13">
        <f t="shared" si="0"/>
        <v>26.853500892540733</v>
      </c>
      <c r="D32" s="14">
        <f>(C32^2*'Xmer Calc_Main'!$B$22)*3</f>
        <v>947.22445695897159</v>
      </c>
      <c r="E32" s="13">
        <f t="shared" si="1"/>
        <v>697.63157527079773</v>
      </c>
      <c r="F32" s="14">
        <f>(E32^2*'Xmer Calc_Main'!$B$23)*3</f>
        <v>947.22445695897147</v>
      </c>
      <c r="G32" s="14">
        <f>'Xmer Calc_Main'!$B$6/SQRT(3)</f>
        <v>7199.5578567946341</v>
      </c>
      <c r="H32" s="14">
        <f>'Xmer Calc_Main'!$B$7/SQRT(3)</f>
        <v>277.12812921102039</v>
      </c>
      <c r="I32" s="13">
        <f>(G32^2/'Xmer Calc_Main'!$B$26)*3</f>
        <v>1407.8841512469853</v>
      </c>
      <c r="J32" s="13">
        <f t="shared" si="2"/>
        <v>3302.3330651649285</v>
      </c>
      <c r="K32" s="24">
        <f t="shared" si="3"/>
        <v>0.99433855673470095</v>
      </c>
    </row>
    <row r="33" spans="1:11" x14ac:dyDescent="0.25">
      <c r="A33" s="16">
        <v>0.6</v>
      </c>
      <c r="B33">
        <f>A33*'Xmer Calc_Main'!$B$8</f>
        <v>600000</v>
      </c>
      <c r="C33" s="13">
        <f t="shared" si="0"/>
        <v>27.779483681938686</v>
      </c>
      <c r="D33" s="14">
        <f>(C33^2*'Xmer Calc_Main'!$B$22)*3</f>
        <v>1013.6765888978291</v>
      </c>
      <c r="E33" s="13">
        <f t="shared" si="1"/>
        <v>721.68783648703209</v>
      </c>
      <c r="F33" s="14">
        <f>(E33^2*'Xmer Calc_Main'!$B$23)*3</f>
        <v>1013.6765888978291</v>
      </c>
      <c r="G33" s="14">
        <f>'Xmer Calc_Main'!$B$6/SQRT(3)</f>
        <v>7199.5578567946341</v>
      </c>
      <c r="H33" s="14">
        <f>'Xmer Calc_Main'!$B$7/SQRT(3)</f>
        <v>277.12812921102039</v>
      </c>
      <c r="I33" s="13">
        <f>(G33^2/'Xmer Calc_Main'!$B$26)*3</f>
        <v>1407.8841512469853</v>
      </c>
      <c r="J33" s="13">
        <f t="shared" si="2"/>
        <v>3435.2373290426435</v>
      </c>
      <c r="K33" s="24">
        <f t="shared" si="3"/>
        <v>0.99430719799485379</v>
      </c>
    </row>
    <row r="34" spans="1:11" x14ac:dyDescent="0.25">
      <c r="A34" s="16">
        <v>0.62</v>
      </c>
      <c r="B34">
        <f>A34*'Xmer Calc_Main'!$B$8</f>
        <v>620000</v>
      </c>
      <c r="C34" s="13">
        <f t="shared" si="0"/>
        <v>28.705466471336642</v>
      </c>
      <c r="D34" s="14">
        <f>(C34^2*'Xmer Calc_Main'!$B$22)*3</f>
        <v>1082.3813354786819</v>
      </c>
      <c r="E34" s="13">
        <f t="shared" si="1"/>
        <v>745.74409770326656</v>
      </c>
      <c r="F34" s="14">
        <f>(E34^2*'Xmer Calc_Main'!$B$23)*3</f>
        <v>1082.3813354786821</v>
      </c>
      <c r="G34" s="14">
        <f>'Xmer Calc_Main'!$B$6/SQRT(3)</f>
        <v>7199.5578567946341</v>
      </c>
      <c r="H34" s="14">
        <f>'Xmer Calc_Main'!$B$7/SQRT(3)</f>
        <v>277.12812921102039</v>
      </c>
      <c r="I34" s="13">
        <f>(G34^2/'Xmer Calc_Main'!$B$26)*3</f>
        <v>1407.8841512469853</v>
      </c>
      <c r="J34" s="13">
        <f t="shared" si="2"/>
        <v>3572.6468222043495</v>
      </c>
      <c r="K34" s="24">
        <f t="shared" si="3"/>
        <v>0.994270680665018</v>
      </c>
    </row>
    <row r="35" spans="1:11" x14ac:dyDescent="0.25">
      <c r="A35" s="16">
        <v>0.64</v>
      </c>
      <c r="B35">
        <f>A35*'Xmer Calc_Main'!$B$8</f>
        <v>640000</v>
      </c>
      <c r="C35" s="13">
        <f t="shared" si="0"/>
        <v>29.631449260734602</v>
      </c>
      <c r="D35" s="14">
        <f>(C35^2*'Xmer Calc_Main'!$B$22)*3</f>
        <v>1153.3386967015304</v>
      </c>
      <c r="E35" s="13">
        <f t="shared" si="1"/>
        <v>769.80035891950104</v>
      </c>
      <c r="F35" s="14">
        <f>(E35^2*'Xmer Calc_Main'!$B$23)*3</f>
        <v>1153.3386967015304</v>
      </c>
      <c r="G35" s="14">
        <f>'Xmer Calc_Main'!$B$6/SQRT(3)</f>
        <v>7199.5578567946341</v>
      </c>
      <c r="H35" s="14">
        <f>'Xmer Calc_Main'!$B$7/SQRT(3)</f>
        <v>277.12812921102039</v>
      </c>
      <c r="I35" s="13">
        <f>(G35^2/'Xmer Calc_Main'!$B$26)*3</f>
        <v>1407.8841512469853</v>
      </c>
      <c r="J35" s="13">
        <f t="shared" si="2"/>
        <v>3714.561544650046</v>
      </c>
      <c r="K35" s="24">
        <f t="shared" si="3"/>
        <v>0.99422948964252633</v>
      </c>
    </row>
    <row r="36" spans="1:11" x14ac:dyDescent="0.25">
      <c r="A36" s="16">
        <v>0.66</v>
      </c>
      <c r="B36">
        <f>A36*'Xmer Calc_Main'!$B$8</f>
        <v>660000</v>
      </c>
      <c r="C36" s="13">
        <f t="shared" si="0"/>
        <v>30.557432050132554</v>
      </c>
      <c r="D36" s="14">
        <f>(C36^2*'Xmer Calc_Main'!$B$22)*3</f>
        <v>1226.5486725663732</v>
      </c>
      <c r="E36" s="13">
        <f t="shared" si="1"/>
        <v>793.8566201357354</v>
      </c>
      <c r="F36" s="14">
        <f>(E36^2*'Xmer Calc_Main'!$B$23)*3</f>
        <v>1226.5486725663732</v>
      </c>
      <c r="G36" s="14">
        <f>'Xmer Calc_Main'!$B$6/SQRT(3)</f>
        <v>7199.5578567946341</v>
      </c>
      <c r="H36" s="14">
        <f>'Xmer Calc_Main'!$B$7/SQRT(3)</f>
        <v>277.12812921102039</v>
      </c>
      <c r="I36" s="13">
        <f>(G36^2/'Xmer Calc_Main'!$B$26)*3</f>
        <v>1407.8841512469853</v>
      </c>
      <c r="J36" s="13">
        <f t="shared" si="2"/>
        <v>3860.9814963797317</v>
      </c>
      <c r="K36" s="24">
        <f t="shared" si="3"/>
        <v>0.99418405117336939</v>
      </c>
    </row>
    <row r="37" spans="1:11" x14ac:dyDescent="0.25">
      <c r="A37" s="16">
        <v>0.68</v>
      </c>
      <c r="B37">
        <f>A37*'Xmer Calc_Main'!$B$8</f>
        <v>680000</v>
      </c>
      <c r="C37" s="13">
        <f t="shared" si="0"/>
        <v>31.483414839530511</v>
      </c>
      <c r="D37" s="14">
        <f>(C37^2*'Xmer Calc_Main'!$B$22)*3</f>
        <v>1302.0112630732115</v>
      </c>
      <c r="E37" s="13">
        <f t="shared" si="1"/>
        <v>817.91288135196976</v>
      </c>
      <c r="F37" s="14">
        <f>(E37^2*'Xmer Calc_Main'!$B$23)*3</f>
        <v>1302.0112630732115</v>
      </c>
      <c r="G37" s="14">
        <f>'Xmer Calc_Main'!$B$6/SQRT(3)</f>
        <v>7199.5578567946341</v>
      </c>
      <c r="H37" s="14">
        <f>'Xmer Calc_Main'!$B$7/SQRT(3)</f>
        <v>277.12812921102039</v>
      </c>
      <c r="I37" s="13">
        <f>(G37^2/'Xmer Calc_Main'!$B$26)*3</f>
        <v>1407.8841512469853</v>
      </c>
      <c r="J37" s="13">
        <f t="shared" si="2"/>
        <v>4011.9066773934082</v>
      </c>
      <c r="K37" s="24">
        <f t="shared" si="3"/>
        <v>0.99413474145957292</v>
      </c>
    </row>
    <row r="38" spans="1:11" x14ac:dyDescent="0.25">
      <c r="A38" s="16">
        <v>0.7</v>
      </c>
      <c r="B38">
        <f>A38*'Xmer Calc_Main'!$B$8</f>
        <v>700000</v>
      </c>
      <c r="C38" s="13">
        <f t="shared" si="0"/>
        <v>32.409397628928467</v>
      </c>
      <c r="D38" s="14">
        <f>(C38^2*'Xmer Calc_Main'!$B$22)*3</f>
        <v>1379.726468222045</v>
      </c>
      <c r="E38" s="13">
        <f t="shared" si="1"/>
        <v>841.96914256820423</v>
      </c>
      <c r="F38" s="14">
        <f>(E38^2*'Xmer Calc_Main'!$B$23)*3</f>
        <v>1379.7264682220455</v>
      </c>
      <c r="G38" s="14">
        <f>'Xmer Calc_Main'!$B$6/SQRT(3)</f>
        <v>7199.5578567946341</v>
      </c>
      <c r="H38" s="14">
        <f>'Xmer Calc_Main'!$B$7/SQRT(3)</f>
        <v>277.12812921102039</v>
      </c>
      <c r="I38" s="13">
        <f>(G38^2/'Xmer Calc_Main'!$B$26)*3</f>
        <v>1407.8841512469853</v>
      </c>
      <c r="J38" s="13">
        <f t="shared" si="2"/>
        <v>4167.3370876910758</v>
      </c>
      <c r="K38" s="24">
        <f t="shared" si="3"/>
        <v>0.99408189379398593</v>
      </c>
    </row>
    <row r="39" spans="1:11" x14ac:dyDescent="0.25">
      <c r="A39" s="16">
        <v>0.72</v>
      </c>
      <c r="B39">
        <f>A39*'Xmer Calc_Main'!$B$8</f>
        <v>720000</v>
      </c>
      <c r="C39" s="13">
        <f t="shared" si="0"/>
        <v>33.335380418326423</v>
      </c>
      <c r="D39" s="14">
        <f>(C39^2*'Xmer Calc_Main'!$B$22)*3</f>
        <v>1459.6942880128738</v>
      </c>
      <c r="E39" s="13">
        <f t="shared" si="1"/>
        <v>866.02540378443859</v>
      </c>
      <c r="F39" s="14">
        <f>(E39^2*'Xmer Calc_Main'!$B$23)*3</f>
        <v>1459.694288012874</v>
      </c>
      <c r="G39" s="14">
        <f>'Xmer Calc_Main'!$B$6/SQRT(3)</f>
        <v>7199.5578567946341</v>
      </c>
      <c r="H39" s="14">
        <f>'Xmer Calc_Main'!$B$7/SQRT(3)</f>
        <v>277.12812921102039</v>
      </c>
      <c r="I39" s="13">
        <f>(G39^2/'Xmer Calc_Main'!$B$26)*3</f>
        <v>1407.8841512469853</v>
      </c>
      <c r="J39" s="13">
        <f t="shared" si="2"/>
        <v>4327.2727272727334</v>
      </c>
      <c r="K39" s="24">
        <f t="shared" si="3"/>
        <v>0.9940258045082585</v>
      </c>
    </row>
    <row r="40" spans="1:11" x14ac:dyDescent="0.25">
      <c r="A40" s="16">
        <v>0.74</v>
      </c>
      <c r="B40">
        <f>A40*'Xmer Calc_Main'!$B$8</f>
        <v>740000</v>
      </c>
      <c r="C40" s="13">
        <f t="shared" si="0"/>
        <v>34.261363207724379</v>
      </c>
      <c r="D40" s="14">
        <f>(C40^2*'Xmer Calc_Main'!$B$22)*3</f>
        <v>1541.9147224456979</v>
      </c>
      <c r="E40" s="13">
        <f t="shared" si="1"/>
        <v>890.08166500067296</v>
      </c>
      <c r="F40" s="14">
        <f>(E40^2*'Xmer Calc_Main'!$B$23)*3</f>
        <v>1541.9147224456979</v>
      </c>
      <c r="G40" s="14">
        <f>'Xmer Calc_Main'!$B$6/SQRT(3)</f>
        <v>7199.5578567946341</v>
      </c>
      <c r="H40" s="14">
        <f>'Xmer Calc_Main'!$B$7/SQRT(3)</f>
        <v>277.12812921102039</v>
      </c>
      <c r="I40" s="13">
        <f>(G40^2/'Xmer Calc_Main'!$B$26)*3</f>
        <v>1407.8841512469853</v>
      </c>
      <c r="J40" s="13">
        <f t="shared" si="2"/>
        <v>4491.713596138381</v>
      </c>
      <c r="K40" s="24">
        <f t="shared" si="3"/>
        <v>0.99396673795811374</v>
      </c>
    </row>
    <row r="41" spans="1:11" x14ac:dyDescent="0.25">
      <c r="A41" s="16">
        <v>0.76</v>
      </c>
      <c r="B41">
        <f>A41*'Xmer Calc_Main'!$B$8</f>
        <v>760000</v>
      </c>
      <c r="C41" s="13">
        <f t="shared" si="0"/>
        <v>35.187345997122335</v>
      </c>
      <c r="D41" s="14">
        <f>(C41^2*'Xmer Calc_Main'!$B$22)*3</f>
        <v>1626.3877715205167</v>
      </c>
      <c r="E41" s="13">
        <f t="shared" si="1"/>
        <v>914.13792621690743</v>
      </c>
      <c r="F41" s="14">
        <f>(E41^2*'Xmer Calc_Main'!$B$23)*3</f>
        <v>1626.3877715205172</v>
      </c>
      <c r="G41" s="14">
        <f>'Xmer Calc_Main'!$B$6/SQRT(3)</f>
        <v>7199.5578567946341</v>
      </c>
      <c r="H41" s="14">
        <f>'Xmer Calc_Main'!$B$7/SQRT(3)</f>
        <v>277.12812921102039</v>
      </c>
      <c r="I41" s="13">
        <f>(G41^2/'Xmer Calc_Main'!$B$26)*3</f>
        <v>1407.8841512469853</v>
      </c>
      <c r="J41" s="13">
        <f t="shared" si="2"/>
        <v>4660.6596942880187</v>
      </c>
      <c r="K41" s="24">
        <f t="shared" si="3"/>
        <v>0.99390493072292829</v>
      </c>
    </row>
    <row r="42" spans="1:11" x14ac:dyDescent="0.25">
      <c r="A42" s="16">
        <v>0.78</v>
      </c>
      <c r="B42">
        <f>A42*'Xmer Calc_Main'!$B$8</f>
        <v>780000</v>
      </c>
      <c r="C42" s="13">
        <f t="shared" si="0"/>
        <v>36.113328786520292</v>
      </c>
      <c r="D42" s="14">
        <f>(C42^2*'Xmer Calc_Main'!$B$22)*3</f>
        <v>1713.113435237331</v>
      </c>
      <c r="E42" s="13">
        <f t="shared" si="1"/>
        <v>938.19418743314179</v>
      </c>
      <c r="F42" s="14">
        <f>(E42^2*'Xmer Calc_Main'!$B$23)*3</f>
        <v>1713.113435237331</v>
      </c>
      <c r="G42" s="14">
        <f>'Xmer Calc_Main'!$B$6/SQRT(3)</f>
        <v>7199.5578567946341</v>
      </c>
      <c r="H42" s="14">
        <f>'Xmer Calc_Main'!$B$7/SQRT(3)</f>
        <v>277.12812921102039</v>
      </c>
      <c r="I42" s="13">
        <f>(G42^2/'Xmer Calc_Main'!$B$26)*3</f>
        <v>1407.8841512469853</v>
      </c>
      <c r="J42" s="13">
        <f t="shared" si="2"/>
        <v>4834.1110217216474</v>
      </c>
      <c r="K42" s="24">
        <f t="shared" si="3"/>
        <v>0.9938405951603857</v>
      </c>
    </row>
    <row r="43" spans="1:11" x14ac:dyDescent="0.25">
      <c r="A43" s="16">
        <v>0.8</v>
      </c>
      <c r="B43">
        <f>A43*'Xmer Calc_Main'!$B$8</f>
        <v>800000</v>
      </c>
      <c r="C43" s="13">
        <f t="shared" si="0"/>
        <v>37.039311575918255</v>
      </c>
      <c r="D43" s="14">
        <f>(C43^2*'Xmer Calc_Main'!$B$22)*3</f>
        <v>1802.0917135961413</v>
      </c>
      <c r="E43" s="13">
        <f t="shared" si="1"/>
        <v>962.25044864937627</v>
      </c>
      <c r="F43" s="14">
        <f>(E43^2*'Xmer Calc_Main'!$B$23)*3</f>
        <v>1802.0917135961408</v>
      </c>
      <c r="G43" s="14">
        <f>'Xmer Calc_Main'!$B$6/SQRT(3)</f>
        <v>7199.5578567946341</v>
      </c>
      <c r="H43" s="14">
        <f>'Xmer Calc_Main'!$B$7/SQRT(3)</f>
        <v>277.12812921102039</v>
      </c>
      <c r="I43" s="13">
        <f>(G43^2/'Xmer Calc_Main'!$B$26)*3</f>
        <v>1407.8841512469853</v>
      </c>
      <c r="J43" s="13">
        <f t="shared" si="2"/>
        <v>5012.0675784392679</v>
      </c>
      <c r="K43" s="24">
        <f t="shared" si="3"/>
        <v>0.99377392242886986</v>
      </c>
    </row>
    <row r="44" spans="1:11" x14ac:dyDescent="0.25">
      <c r="A44" s="16">
        <v>0.82</v>
      </c>
      <c r="B44">
        <f>A44*'Xmer Calc_Main'!$B$8</f>
        <v>820000</v>
      </c>
      <c r="C44" s="13">
        <f t="shared" si="0"/>
        <v>37.965294365316204</v>
      </c>
      <c r="D44" s="14">
        <f>(C44^2*'Xmer Calc_Main'!$B$22)*3</f>
        <v>1893.3226065969452</v>
      </c>
      <c r="E44" s="13">
        <f t="shared" si="1"/>
        <v>986.30670986561051</v>
      </c>
      <c r="F44" s="14">
        <f>(E44^2*'Xmer Calc_Main'!$B$23)*3</f>
        <v>1893.3226065969452</v>
      </c>
      <c r="G44" s="14">
        <f>'Xmer Calc_Main'!$B$6/SQRT(3)</f>
        <v>7199.5578567946341</v>
      </c>
      <c r="H44" s="14">
        <f>'Xmer Calc_Main'!$B$7/SQRT(3)</f>
        <v>277.12812921102039</v>
      </c>
      <c r="I44" s="13">
        <f>(G44^2/'Xmer Calc_Main'!$B$26)*3</f>
        <v>1407.8841512469853</v>
      </c>
      <c r="J44" s="13">
        <f t="shared" si="2"/>
        <v>5194.5293644408757</v>
      </c>
      <c r="K44" s="24">
        <f t="shared" si="3"/>
        <v>0.99370508506831523</v>
      </c>
    </row>
    <row r="45" spans="1:11" x14ac:dyDescent="0.25">
      <c r="A45" s="16">
        <v>0.84</v>
      </c>
      <c r="B45">
        <f>A45*'Xmer Calc_Main'!$B$8</f>
        <v>840000</v>
      </c>
      <c r="C45" s="13">
        <f t="shared" si="0"/>
        <v>38.89127715471416</v>
      </c>
      <c r="D45" s="14">
        <f>(C45^2*'Xmer Calc_Main'!$B$22)*3</f>
        <v>1986.8061142397451</v>
      </c>
      <c r="E45" s="13">
        <f t="shared" si="1"/>
        <v>1010.362971081845</v>
      </c>
      <c r="F45" s="14">
        <f>(E45^2*'Xmer Calc_Main'!$B$23)*3</f>
        <v>1986.8061142397453</v>
      </c>
      <c r="G45" s="14">
        <f>'Xmer Calc_Main'!$B$6/SQRT(3)</f>
        <v>7199.5578567946341</v>
      </c>
      <c r="H45" s="14">
        <f>'Xmer Calc_Main'!$B$7/SQRT(3)</f>
        <v>277.12812921102039</v>
      </c>
      <c r="I45" s="13">
        <f>(G45^2/'Xmer Calc_Main'!$B$26)*3</f>
        <v>1407.8841512469853</v>
      </c>
      <c r="J45" s="13">
        <f t="shared" si="2"/>
        <v>5381.4963797264754</v>
      </c>
      <c r="K45" s="24">
        <f t="shared" si="3"/>
        <v>0.99363423921297989</v>
      </c>
    </row>
    <row r="46" spans="1:11" x14ac:dyDescent="0.25">
      <c r="A46" s="16">
        <v>0.86</v>
      </c>
      <c r="B46">
        <f>A46*'Xmer Calc_Main'!$B$8</f>
        <v>860000</v>
      </c>
      <c r="C46" s="13">
        <f t="shared" si="0"/>
        <v>39.817259944112124</v>
      </c>
      <c r="D46" s="14">
        <f>(C46^2*'Xmer Calc_Main'!$B$22)*3</f>
        <v>2082.5422365245404</v>
      </c>
      <c r="E46" s="13">
        <f t="shared" si="1"/>
        <v>1034.4192322980796</v>
      </c>
      <c r="F46" s="14">
        <f>(E46^2*'Xmer Calc_Main'!$B$23)*3</f>
        <v>2082.5422365245408</v>
      </c>
      <c r="G46" s="14">
        <f>'Xmer Calc_Main'!$B$6/SQRT(3)</f>
        <v>7199.5578567946341</v>
      </c>
      <c r="H46" s="14">
        <f>'Xmer Calc_Main'!$B$7/SQRT(3)</f>
        <v>277.12812921102039</v>
      </c>
      <c r="I46" s="13">
        <f>(G46^2/'Xmer Calc_Main'!$B$26)*3</f>
        <v>1407.8841512469853</v>
      </c>
      <c r="J46" s="13">
        <f t="shared" si="2"/>
        <v>5572.9686242960661</v>
      </c>
      <c r="K46" s="24">
        <f t="shared" si="3"/>
        <v>0.99356152649596552</v>
      </c>
    </row>
    <row r="47" spans="1:11" x14ac:dyDescent="0.25">
      <c r="A47" s="16">
        <v>0.88</v>
      </c>
      <c r="B47">
        <f>A47*'Xmer Calc_Main'!$B$8</f>
        <v>880000</v>
      </c>
      <c r="C47" s="13">
        <f t="shared" si="0"/>
        <v>40.743242733510073</v>
      </c>
      <c r="D47" s="14">
        <f>(C47^2*'Xmer Calc_Main'!$B$22)*3</f>
        <v>2180.5309734513303</v>
      </c>
      <c r="E47" s="13">
        <f t="shared" si="1"/>
        <v>1058.4754935143137</v>
      </c>
      <c r="F47" s="14">
        <f>(E47^2*'Xmer Calc_Main'!$B$23)*3</f>
        <v>2180.5309734513298</v>
      </c>
      <c r="G47" s="14">
        <f>'Xmer Calc_Main'!$B$6/SQRT(3)</f>
        <v>7199.5578567946341</v>
      </c>
      <c r="H47" s="14">
        <f>'Xmer Calc_Main'!$B$7/SQRT(3)</f>
        <v>277.12812921102039</v>
      </c>
      <c r="I47" s="13">
        <f>(G47^2/'Xmer Calc_Main'!$B$26)*3</f>
        <v>1407.8841512469853</v>
      </c>
      <c r="J47" s="13">
        <f t="shared" si="2"/>
        <v>5768.9460981496459</v>
      </c>
      <c r="K47" s="24">
        <f t="shared" si="3"/>
        <v>0.99348707569444372</v>
      </c>
    </row>
    <row r="48" spans="1:11" x14ac:dyDescent="0.25">
      <c r="A48" s="16">
        <v>0.9</v>
      </c>
      <c r="B48">
        <f>A48*'Xmer Calc_Main'!$B$8</f>
        <v>900000</v>
      </c>
      <c r="C48" s="13">
        <f t="shared" si="0"/>
        <v>41.669225522908029</v>
      </c>
      <c r="D48" s="14">
        <f>(C48^2*'Xmer Calc_Main'!$B$22)*3</f>
        <v>2280.7723250201152</v>
      </c>
      <c r="E48" s="13">
        <f t="shared" si="1"/>
        <v>1082.5317547305483</v>
      </c>
      <c r="F48" s="14">
        <f>(E48^2*'Xmer Calc_Main'!$B$23)*3</f>
        <v>2280.7723250201161</v>
      </c>
      <c r="G48" s="14">
        <f>'Xmer Calc_Main'!$B$6/SQRT(3)</f>
        <v>7199.5578567946341</v>
      </c>
      <c r="H48" s="14">
        <f>'Xmer Calc_Main'!$B$7/SQRT(3)</f>
        <v>277.12812921102039</v>
      </c>
      <c r="I48" s="13">
        <f>(G48^2/'Xmer Calc_Main'!$B$26)*3</f>
        <v>1407.8841512469853</v>
      </c>
      <c r="J48" s="13">
        <f t="shared" si="2"/>
        <v>5969.4288012872166</v>
      </c>
      <c r="K48" s="24">
        <f t="shared" si="3"/>
        <v>0.99341100415586259</v>
      </c>
    </row>
    <row r="49" spans="1:15" x14ac:dyDescent="0.25">
      <c r="A49" s="16">
        <v>0.92</v>
      </c>
      <c r="B49">
        <f>A49*'Xmer Calc_Main'!$B$8</f>
        <v>920000</v>
      </c>
      <c r="C49" s="13">
        <f t="shared" si="0"/>
        <v>42.595208312305992</v>
      </c>
      <c r="D49" s="14">
        <f>(C49^2*'Xmer Calc_Main'!$B$22)*3</f>
        <v>2383.2662912308965</v>
      </c>
      <c r="E49" s="13">
        <f t="shared" si="1"/>
        <v>1106.5880159467827</v>
      </c>
      <c r="F49" s="14">
        <f>(E49^2*'Xmer Calc_Main'!$B$23)*3</f>
        <v>2383.2662912308961</v>
      </c>
      <c r="G49" s="14">
        <f>'Xmer Calc_Main'!$B$6/SQRT(3)</f>
        <v>7199.5578567946341</v>
      </c>
      <c r="H49" s="14">
        <f>'Xmer Calc_Main'!$B$7/SQRT(3)</f>
        <v>277.12812921102039</v>
      </c>
      <c r="I49" s="13">
        <f>(G49^2/'Xmer Calc_Main'!$B$26)*3</f>
        <v>1407.8841512469853</v>
      </c>
      <c r="J49" s="13">
        <f t="shared" si="2"/>
        <v>6174.4167337087774</v>
      </c>
      <c r="K49" s="24">
        <f t="shared" si="3"/>
        <v>0.99333341903840988</v>
      </c>
    </row>
    <row r="50" spans="1:15" x14ac:dyDescent="0.25">
      <c r="A50" s="16">
        <v>0.94</v>
      </c>
      <c r="B50">
        <f>A50*'Xmer Calc_Main'!$B$8</f>
        <v>940000</v>
      </c>
      <c r="C50" s="13">
        <f t="shared" si="0"/>
        <v>43.521191101703941</v>
      </c>
      <c r="D50" s="14">
        <f>(C50^2*'Xmer Calc_Main'!$B$22)*3</f>
        <v>2488.0128720836719</v>
      </c>
      <c r="E50" s="13">
        <f t="shared" si="1"/>
        <v>1130.644277163017</v>
      </c>
      <c r="F50" s="14">
        <f>(E50^2*'Xmer Calc_Main'!$B$23)*3</f>
        <v>2488.0128720836719</v>
      </c>
      <c r="G50" s="14">
        <f>'Xmer Calc_Main'!$B$6/SQRT(3)</f>
        <v>7199.5578567946341</v>
      </c>
      <c r="H50" s="14">
        <f>'Xmer Calc_Main'!$B$7/SQRT(3)</f>
        <v>277.12812921102039</v>
      </c>
      <c r="I50" s="13">
        <f>(G50^2/'Xmer Calc_Main'!$B$26)*3</f>
        <v>1407.8841512469853</v>
      </c>
      <c r="J50" s="13">
        <f t="shared" si="2"/>
        <v>6383.9098954143292</v>
      </c>
      <c r="K50" s="24">
        <f t="shared" si="3"/>
        <v>0.99325441839335593</v>
      </c>
    </row>
    <row r="51" spans="1:15" x14ac:dyDescent="0.25">
      <c r="A51" s="16">
        <v>0.96000000000000096</v>
      </c>
      <c r="B51">
        <f>A51*'Xmer Calc_Main'!$B$8</f>
        <v>960000.00000000093</v>
      </c>
      <c r="C51" s="13">
        <f t="shared" si="0"/>
        <v>44.44717389110194</v>
      </c>
      <c r="D51" s="14">
        <f>(C51^2*'Xmer Calc_Main'!$B$22)*3</f>
        <v>2595.0120675784474</v>
      </c>
      <c r="E51" s="13">
        <f t="shared" si="1"/>
        <v>1154.7005383792525</v>
      </c>
      <c r="F51" s="14">
        <f>(E51^2*'Xmer Calc_Main'!$B$23)*3</f>
        <v>2595.0120675784474</v>
      </c>
      <c r="G51" s="14">
        <f>'Xmer Calc_Main'!$B$6/SQRT(3)</f>
        <v>7199.5578567946341</v>
      </c>
      <c r="H51" s="14">
        <f>'Xmer Calc_Main'!$B$7/SQRT(3)</f>
        <v>277.12812921102039</v>
      </c>
      <c r="I51" s="13">
        <f>(G51^2/'Xmer Calc_Main'!$B$26)*3</f>
        <v>1407.8841512469853</v>
      </c>
      <c r="J51" s="13">
        <f t="shared" si="2"/>
        <v>6597.9082864038801</v>
      </c>
      <c r="K51" s="24">
        <f t="shared" si="3"/>
        <v>0.99317409211230268</v>
      </c>
    </row>
    <row r="52" spans="1:15" x14ac:dyDescent="0.25">
      <c r="A52" s="16">
        <v>0.98000000000000098</v>
      </c>
      <c r="B52">
        <f>A52*'Xmer Calc_Main'!$B$8</f>
        <v>980000.00000000093</v>
      </c>
      <c r="C52" s="13">
        <f t="shared" si="0"/>
        <v>45.373156680499896</v>
      </c>
      <c r="D52" s="14">
        <f>(C52^2*'Xmer Calc_Main'!$B$22)*3</f>
        <v>2704.2638777152133</v>
      </c>
      <c r="E52" s="13">
        <f t="shared" si="1"/>
        <v>1178.7567995954869</v>
      </c>
      <c r="F52" s="14">
        <f>(E52^2*'Xmer Calc_Main'!$B$23)*3</f>
        <v>2704.2638777152138</v>
      </c>
      <c r="G52" s="14">
        <f>'Xmer Calc_Main'!$B$6/SQRT(3)</f>
        <v>7199.5578567946341</v>
      </c>
      <c r="H52" s="14">
        <f>'Xmer Calc_Main'!$B$7/SQRT(3)</f>
        <v>277.12812921102039</v>
      </c>
      <c r="I52" s="13">
        <f>(G52^2/'Xmer Calc_Main'!$B$26)*3</f>
        <v>1407.8841512469853</v>
      </c>
      <c r="J52" s="13">
        <f t="shared" si="2"/>
        <v>6816.4119066774119</v>
      </c>
      <c r="K52" s="24">
        <f t="shared" si="3"/>
        <v>0.99309252275860804</v>
      </c>
    </row>
    <row r="53" spans="1:15" x14ac:dyDescent="0.25">
      <c r="A53" s="16">
        <v>1</v>
      </c>
      <c r="B53">
        <f>A53*'Xmer Calc_Main'!$B$8</f>
        <v>1000000</v>
      </c>
      <c r="C53" s="13">
        <f t="shared" si="0"/>
        <v>46.29913946989781</v>
      </c>
      <c r="D53" s="14">
        <f>(C53^2*'Xmer Calc_Main'!$B$22)*3</f>
        <v>2815.7683024939697</v>
      </c>
      <c r="E53" s="13">
        <f t="shared" si="1"/>
        <v>1202.8130608117201</v>
      </c>
      <c r="F53" s="14">
        <f>(E53^2*'Xmer Calc_Main'!$B$23)*3</f>
        <v>2815.7683024939693</v>
      </c>
      <c r="G53" s="14">
        <f>'Xmer Calc_Main'!$B$6/SQRT(3)</f>
        <v>7199.5578567946341</v>
      </c>
      <c r="H53" s="14">
        <f>'Xmer Calc_Main'!$B$7/SQRT(3)</f>
        <v>277.12812921102039</v>
      </c>
      <c r="I53" s="13">
        <f>(G53^2/'Xmer Calc_Main'!$B$26)*3</f>
        <v>1407.8841512469853</v>
      </c>
      <c r="J53" s="13">
        <f t="shared" si="2"/>
        <v>7039.4207562349247</v>
      </c>
      <c r="K53" s="24">
        <f t="shared" si="3"/>
        <v>0.99300978629918113</v>
      </c>
      <c r="N53" s="4">
        <f>N55-1000000</f>
        <v>7130</v>
      </c>
    </row>
    <row r="54" spans="1:15" x14ac:dyDescent="0.25">
      <c r="A54" s="16"/>
      <c r="C54" s="13"/>
      <c r="D54" s="14"/>
      <c r="E54" s="13"/>
      <c r="F54" s="14"/>
      <c r="G54" s="14"/>
      <c r="H54" s="14"/>
      <c r="I54" s="13"/>
      <c r="J54" s="13"/>
      <c r="K54" s="16"/>
    </row>
    <row r="55" spans="1:15" x14ac:dyDescent="0.25">
      <c r="A55" s="16"/>
      <c r="C55" s="13"/>
      <c r="D55" s="14"/>
      <c r="E55" s="13"/>
      <c r="F55" s="14"/>
      <c r="G55" s="14"/>
      <c r="H55" s="14"/>
      <c r="I55" s="13"/>
      <c r="J55" s="13"/>
      <c r="K55" s="16"/>
      <c r="M55" t="s">
        <v>84</v>
      </c>
      <c r="N55" s="49">
        <v>1007130</v>
      </c>
    </row>
    <row r="56" spans="1:15" x14ac:dyDescent="0.25">
      <c r="A56" s="16"/>
      <c r="C56" s="13"/>
      <c r="D56" s="14"/>
      <c r="E56" s="13"/>
      <c r="F56" s="14"/>
      <c r="G56" s="14"/>
      <c r="H56" s="14"/>
      <c r="I56" s="13"/>
      <c r="J56" s="13"/>
      <c r="K56" s="16"/>
      <c r="M56" t="s">
        <v>85</v>
      </c>
      <c r="N56" t="s">
        <v>95</v>
      </c>
    </row>
    <row r="57" spans="1:15" x14ac:dyDescent="0.25">
      <c r="A57" s="16"/>
      <c r="C57" s="13"/>
      <c r="D57" s="14"/>
      <c r="E57" s="13"/>
      <c r="F57" s="14"/>
      <c r="G57" s="14"/>
      <c r="H57" s="14"/>
      <c r="I57" s="13"/>
      <c r="J57" s="13"/>
      <c r="K57" s="16"/>
      <c r="M57" t="s">
        <v>86</v>
      </c>
      <c r="N57" t="s">
        <v>96</v>
      </c>
    </row>
    <row r="58" spans="1:15" x14ac:dyDescent="0.25">
      <c r="M58" t="s">
        <v>87</v>
      </c>
      <c r="N58">
        <v>10115.299999999999</v>
      </c>
    </row>
    <row r="59" spans="1:15" x14ac:dyDescent="0.25">
      <c r="M59" t="s">
        <v>88</v>
      </c>
      <c r="N59">
        <v>110</v>
      </c>
      <c r="O59" t="s">
        <v>89</v>
      </c>
    </row>
  </sheetData>
  <conditionalFormatting sqref="K3:K53">
    <cfRule type="top10" dxfId="1" priority="1" rank="1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695F-AFD4-4EED-9680-A28DFC47F716}">
  <dimension ref="A1:J27"/>
  <sheetViews>
    <sheetView workbookViewId="0">
      <selection activeCell="J16" sqref="J16"/>
    </sheetView>
  </sheetViews>
  <sheetFormatPr defaultRowHeight="15" x14ac:dyDescent="0.25"/>
  <cols>
    <col min="1" max="1" width="30.28515625" bestFit="1" customWidth="1"/>
    <col min="2" max="2" width="10.85546875" bestFit="1" customWidth="1"/>
    <col min="6" max="6" width="8" bestFit="1" customWidth="1"/>
  </cols>
  <sheetData>
    <row r="1" spans="1:10" x14ac:dyDescent="0.25">
      <c r="A1" s="56" t="s">
        <v>6</v>
      </c>
      <c r="B1" s="56"/>
      <c r="C1" s="56"/>
      <c r="E1" s="57" t="s">
        <v>55</v>
      </c>
      <c r="F1" s="57"/>
      <c r="G1" s="57"/>
    </row>
    <row r="2" spans="1:10" x14ac:dyDescent="0.25">
      <c r="A2" s="45" t="s">
        <v>91</v>
      </c>
      <c r="B2" s="52">
        <v>0.98740000000000006</v>
      </c>
      <c r="C2" s="45"/>
      <c r="E2" s="28" t="s">
        <v>79</v>
      </c>
      <c r="F2" s="28">
        <f>B8</f>
        <v>112500</v>
      </c>
      <c r="G2" s="28" t="s">
        <v>5</v>
      </c>
    </row>
    <row r="3" spans="1:10" x14ac:dyDescent="0.25">
      <c r="A3" s="45" t="s">
        <v>90</v>
      </c>
      <c r="B3" s="25">
        <v>2.0000000000000001E-4</v>
      </c>
      <c r="C3" s="45"/>
      <c r="E3" s="28" t="s">
        <v>56</v>
      </c>
      <c r="F3" s="28">
        <f>B6</f>
        <v>480</v>
      </c>
      <c r="G3" s="28" t="s">
        <v>49</v>
      </c>
    </row>
    <row r="4" spans="1:10" x14ac:dyDescent="0.25">
      <c r="A4" s="45" t="s">
        <v>52</v>
      </c>
      <c r="B4" s="53">
        <f>B2+B3</f>
        <v>0.98760000000000003</v>
      </c>
      <c r="C4" s="45"/>
      <c r="E4" s="28" t="s">
        <v>57</v>
      </c>
      <c r="F4" s="28">
        <f>B7</f>
        <v>208</v>
      </c>
      <c r="G4" s="28" t="s">
        <v>49</v>
      </c>
    </row>
    <row r="5" spans="1:10" x14ac:dyDescent="0.25">
      <c r="A5" s="45" t="s">
        <v>53</v>
      </c>
      <c r="B5" s="26">
        <v>0.35</v>
      </c>
      <c r="C5" s="45"/>
      <c r="E5" s="28" t="s">
        <v>58</v>
      </c>
      <c r="F5" s="30">
        <f>F2/(F3*SQRT(3))</f>
        <v>135.31646934131857</v>
      </c>
      <c r="G5" s="28" t="s">
        <v>17</v>
      </c>
    </row>
    <row r="6" spans="1:10" x14ac:dyDescent="0.25">
      <c r="A6" s="45" t="s">
        <v>48</v>
      </c>
      <c r="B6" s="27">
        <v>480</v>
      </c>
      <c r="C6" s="45" t="s">
        <v>49</v>
      </c>
      <c r="E6" s="28" t="s">
        <v>59</v>
      </c>
      <c r="F6" s="30">
        <f>F2/(F4*SQRT(3))</f>
        <v>312.26877540304281</v>
      </c>
      <c r="G6" s="28" t="s">
        <v>17</v>
      </c>
    </row>
    <row r="7" spans="1:10" x14ac:dyDescent="0.25">
      <c r="A7" s="45" t="s">
        <v>50</v>
      </c>
      <c r="B7" s="27">
        <v>208</v>
      </c>
      <c r="C7" s="45" t="s">
        <v>49</v>
      </c>
      <c r="E7" s="28" t="s">
        <v>80</v>
      </c>
      <c r="F7" s="47">
        <f>F3^2/F2</f>
        <v>2.048</v>
      </c>
      <c r="G7" s="28" t="s">
        <v>73</v>
      </c>
    </row>
    <row r="8" spans="1:10" x14ac:dyDescent="0.25">
      <c r="A8" s="45" t="s">
        <v>51</v>
      </c>
      <c r="B8" s="27">
        <v>112500</v>
      </c>
      <c r="C8" s="45" t="s">
        <v>5</v>
      </c>
      <c r="E8" s="28" t="s">
        <v>81</v>
      </c>
      <c r="F8" s="47">
        <f>F4^2/F2</f>
        <v>0.3845688888888889</v>
      </c>
      <c r="G8" s="28" t="s">
        <v>73</v>
      </c>
    </row>
    <row r="9" spans="1:10" x14ac:dyDescent="0.25">
      <c r="A9" s="29" t="s">
        <v>54</v>
      </c>
      <c r="B9" s="31">
        <v>0.04</v>
      </c>
      <c r="C9" s="29" t="s">
        <v>11</v>
      </c>
    </row>
    <row r="10" spans="1:10" x14ac:dyDescent="0.25">
      <c r="A10" s="29" t="s">
        <v>64</v>
      </c>
      <c r="B10" s="31">
        <v>2.5000000000000001E-2</v>
      </c>
      <c r="C10" s="29" t="s">
        <v>11</v>
      </c>
    </row>
    <row r="11" spans="1:10" x14ac:dyDescent="0.25">
      <c r="A11" s="29" t="s">
        <v>65</v>
      </c>
      <c r="B11" s="32">
        <v>1</v>
      </c>
      <c r="C11" s="29"/>
    </row>
    <row r="12" spans="1:10" x14ac:dyDescent="0.25">
      <c r="A12" s="46" t="s">
        <v>66</v>
      </c>
      <c r="B12" s="32">
        <v>1</v>
      </c>
      <c r="C12" s="46"/>
    </row>
    <row r="14" spans="1:10" x14ac:dyDescent="0.25">
      <c r="A14" s="58" t="s">
        <v>63</v>
      </c>
      <c r="B14" s="58"/>
      <c r="C14" s="58"/>
    </row>
    <row r="15" spans="1:10" x14ac:dyDescent="0.25">
      <c r="A15" s="33" t="s">
        <v>60</v>
      </c>
      <c r="B15" s="34">
        <f>B5</f>
        <v>0.35</v>
      </c>
      <c r="C15" s="35" t="s">
        <v>11</v>
      </c>
    </row>
    <row r="16" spans="1:10" x14ac:dyDescent="0.25">
      <c r="A16" s="36" t="s">
        <v>61</v>
      </c>
      <c r="B16" s="37">
        <f>((1*B15)/B4-1*B15)/(2*B15^2)</f>
        <v>1.793670080425842E-2</v>
      </c>
      <c r="C16" s="38" t="s">
        <v>11</v>
      </c>
      <c r="D16" t="s">
        <v>70</v>
      </c>
      <c r="J16">
        <f>B16/2</f>
        <v>8.9683504021292101E-3</v>
      </c>
    </row>
    <row r="17" spans="1:10" x14ac:dyDescent="0.25">
      <c r="A17" s="36" t="s">
        <v>62</v>
      </c>
      <c r="B17" s="39">
        <f>1/(B15^2*B16)</f>
        <v>455.11520737327447</v>
      </c>
      <c r="C17" s="38" t="s">
        <v>11</v>
      </c>
      <c r="D17" t="s">
        <v>70</v>
      </c>
    </row>
    <row r="18" spans="1:10" x14ac:dyDescent="0.25">
      <c r="A18" s="36" t="s">
        <v>67</v>
      </c>
      <c r="B18" s="40">
        <f>SQRT(B9^2-B16^2)</f>
        <v>3.5752968607634744E-2</v>
      </c>
      <c r="C18" s="38" t="s">
        <v>11</v>
      </c>
      <c r="D18" t="s">
        <v>69</v>
      </c>
      <c r="J18">
        <f>B18/2</f>
        <v>1.7876484303817372E-2</v>
      </c>
    </row>
    <row r="19" spans="1:10" x14ac:dyDescent="0.25">
      <c r="A19" s="41" t="s">
        <v>68</v>
      </c>
      <c r="B19" s="42">
        <f>1/B10</f>
        <v>40</v>
      </c>
      <c r="C19" s="43" t="s">
        <v>11</v>
      </c>
      <c r="D19" t="s">
        <v>71</v>
      </c>
    </row>
    <row r="21" spans="1:10" x14ac:dyDescent="0.25">
      <c r="A21" s="59" t="s">
        <v>72</v>
      </c>
      <c r="B21" s="59"/>
      <c r="C21" s="59"/>
    </row>
    <row r="22" spans="1:10" x14ac:dyDescent="0.25">
      <c r="A22" s="33" t="s">
        <v>74</v>
      </c>
      <c r="B22" s="48">
        <f>B16*(B11/(B11+1))*F7</f>
        <v>1.8367181623560623E-2</v>
      </c>
      <c r="C22" s="35" t="s">
        <v>73</v>
      </c>
      <c r="D22" t="s">
        <v>94</v>
      </c>
    </row>
    <row r="23" spans="1:10" x14ac:dyDescent="0.25">
      <c r="A23" s="36" t="s">
        <v>75</v>
      </c>
      <c r="B23" s="54">
        <f>B16*(1/(B11+1))*F8</f>
        <v>3.4489485493130502E-3</v>
      </c>
      <c r="C23" s="38" t="s">
        <v>73</v>
      </c>
      <c r="D23" t="s">
        <v>92</v>
      </c>
    </row>
    <row r="24" spans="1:10" x14ac:dyDescent="0.25">
      <c r="A24" s="36" t="s">
        <v>76</v>
      </c>
      <c r="B24" s="37">
        <f>B18*(B12/(B12+1))*F7</f>
        <v>3.6611039854217979E-2</v>
      </c>
      <c r="C24" s="38" t="s">
        <v>73</v>
      </c>
      <c r="D24" t="s">
        <v>94</v>
      </c>
    </row>
    <row r="25" spans="1:10" x14ac:dyDescent="0.25">
      <c r="A25" s="36" t="s">
        <v>77</v>
      </c>
      <c r="B25" s="51">
        <f>B18*(1/(B12+1))*F8</f>
        <v>6.8747397059587094E-3</v>
      </c>
      <c r="C25" s="38" t="s">
        <v>73</v>
      </c>
      <c r="D25" t="s">
        <v>92</v>
      </c>
    </row>
    <row r="26" spans="1:10" x14ac:dyDescent="0.25">
      <c r="A26" s="36" t="s">
        <v>62</v>
      </c>
      <c r="B26" s="39">
        <f>B17*F7</f>
        <v>932.07594470046615</v>
      </c>
      <c r="C26" s="38" t="s">
        <v>73</v>
      </c>
      <c r="D26" t="s">
        <v>93</v>
      </c>
    </row>
    <row r="27" spans="1:10" x14ac:dyDescent="0.25">
      <c r="A27" s="41" t="s">
        <v>68</v>
      </c>
      <c r="B27" s="42">
        <f>B19*F7</f>
        <v>81.92</v>
      </c>
      <c r="C27" s="43" t="s">
        <v>73</v>
      </c>
      <c r="D27" t="s">
        <v>93</v>
      </c>
    </row>
  </sheetData>
  <mergeCells count="4">
    <mergeCell ref="A1:C1"/>
    <mergeCell ref="E1:G1"/>
    <mergeCell ref="A14:C14"/>
    <mergeCell ref="A21:C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2148-9183-441A-BAC6-1E9029DA9EE5}">
  <dimension ref="A1:O59"/>
  <sheetViews>
    <sheetView workbookViewId="0">
      <pane xSplit="1" ySplit="2" topLeftCell="H3" activePane="bottomRight" state="frozenSplit"/>
      <selection pane="topRight" activeCell="B1" sqref="B1"/>
      <selection pane="bottomLeft" activeCell="A3" sqref="A3"/>
      <selection pane="bottomRight" activeCell="I16" sqref="I16"/>
    </sheetView>
  </sheetViews>
  <sheetFormatPr defaultRowHeight="15" x14ac:dyDescent="0.25"/>
  <cols>
    <col min="1" max="1" width="12.7109375" customWidth="1"/>
    <col min="2" max="2" width="25.7109375" customWidth="1"/>
    <col min="3" max="3" width="18.42578125" bestFit="1" customWidth="1"/>
    <col min="4" max="4" width="24.28515625" bestFit="1" customWidth="1"/>
    <col min="5" max="5" width="20.7109375" bestFit="1" customWidth="1"/>
    <col min="6" max="6" width="26.7109375" bestFit="1" customWidth="1"/>
    <col min="7" max="7" width="24.42578125" bestFit="1" customWidth="1"/>
    <col min="8" max="8" width="26.85546875" bestFit="1" customWidth="1"/>
    <col min="9" max="9" width="13.28515625" bestFit="1" customWidth="1"/>
    <col min="10" max="10" width="13.5703125" bestFit="1" customWidth="1"/>
    <col min="11" max="11" width="13.140625" bestFit="1" customWidth="1"/>
  </cols>
  <sheetData>
    <row r="1" spans="1:11" s="12" customFormat="1" x14ac:dyDescent="0.25">
      <c r="A1" s="12" t="s">
        <v>38</v>
      </c>
    </row>
    <row r="2" spans="1:11" s="11" customFormat="1" x14ac:dyDescent="0.25">
      <c r="A2" s="15" t="s">
        <v>42</v>
      </c>
      <c r="B2" s="15" t="s">
        <v>37</v>
      </c>
      <c r="C2" s="15" t="s">
        <v>35</v>
      </c>
      <c r="D2" s="15" t="s">
        <v>39</v>
      </c>
      <c r="E2" s="15" t="s">
        <v>36</v>
      </c>
      <c r="F2" s="15" t="s">
        <v>40</v>
      </c>
      <c r="G2" s="15" t="s">
        <v>45</v>
      </c>
      <c r="H2" s="15" t="s">
        <v>46</v>
      </c>
      <c r="I2" s="15" t="s">
        <v>41</v>
      </c>
      <c r="J2" s="15" t="s">
        <v>43</v>
      </c>
      <c r="K2" s="15" t="s">
        <v>44</v>
      </c>
    </row>
    <row r="3" spans="1:11" x14ac:dyDescent="0.25">
      <c r="A3" s="16">
        <v>0</v>
      </c>
      <c r="B3">
        <f>A3*'Xmer Calc_AC_MEL'!$B$8</f>
        <v>0</v>
      </c>
      <c r="C3" s="13">
        <f>($B3/3)/G3</f>
        <v>0</v>
      </c>
      <c r="D3" s="55">
        <f>(C3^2*'Xmer Calc_AC_MEL'!$B$22)*3</f>
        <v>0</v>
      </c>
      <c r="E3" s="13">
        <f>($B3/3)/H3</f>
        <v>0</v>
      </c>
      <c r="F3" s="14">
        <f>(E3^2*'Xmer Calc_AC_MEL'!$B$23)*3</f>
        <v>0</v>
      </c>
      <c r="G3" s="14">
        <f>'Xmer Calc_AC_MEL'!$B$6/SQRT(3)</f>
        <v>277.12812921102039</v>
      </c>
      <c r="H3" s="14">
        <f>'Xmer Calc_AC_MEL'!$B$7/SQRT(3)</f>
        <v>120.08885599144216</v>
      </c>
      <c r="I3" s="13">
        <f>(G3^2/'Xmer Calc_AC_MEL'!$B$26)*3</f>
        <v>247.19015795868637</v>
      </c>
      <c r="J3" s="13">
        <f>D3+F3+I3</f>
        <v>247.19015795868637</v>
      </c>
      <c r="K3" s="24">
        <f>B3/(B3+J3)</f>
        <v>0</v>
      </c>
    </row>
    <row r="4" spans="1:11" x14ac:dyDescent="0.25">
      <c r="A4" s="16">
        <v>0.02</v>
      </c>
      <c r="B4">
        <f>A4*'Xmer Calc_AC_MEL'!$B$8</f>
        <v>2250</v>
      </c>
      <c r="C4" s="13">
        <f t="shared" ref="C4:C53" si="0">($B4/3)/G4</f>
        <v>2.7063293868263707</v>
      </c>
      <c r="D4" s="55">
        <f>(C4^2*'Xmer Calc_AC_MEL'!$B$22)*3</f>
        <v>0.40357576809581447</v>
      </c>
      <c r="E4" s="13">
        <f t="shared" ref="E4:E53" si="1">($B4/3)/H4</f>
        <v>6.2453755080608557</v>
      </c>
      <c r="F4" s="14">
        <f>(E4^2*'Xmer Calc_AC_MEL'!$B$23)*3</f>
        <v>0.40357576809581447</v>
      </c>
      <c r="G4" s="14">
        <f>'Xmer Calc_AC_MEL'!$B$6/SQRT(3)</f>
        <v>277.12812921102039</v>
      </c>
      <c r="H4" s="14">
        <f>'Xmer Calc_AC_MEL'!$B$7/SQRT(3)</f>
        <v>120.08885599144216</v>
      </c>
      <c r="I4" s="13">
        <f>(G4^2/'Xmer Calc_AC_MEL'!$B$26)*3</f>
        <v>247.19015795868637</v>
      </c>
      <c r="J4" s="13">
        <f t="shared" ref="J4:J53" si="2">D4+F4+I4</f>
        <v>247.99730949487801</v>
      </c>
      <c r="K4" s="24">
        <f t="shared" ref="K4:K53" si="3">B4/(B4+J4)</f>
        <v>0.90072154659565029</v>
      </c>
    </row>
    <row r="5" spans="1:11" x14ac:dyDescent="0.25">
      <c r="A5" s="16">
        <v>0.04</v>
      </c>
      <c r="B5">
        <f>A5*'Xmer Calc_AC_MEL'!$B$8</f>
        <v>4500</v>
      </c>
      <c r="C5" s="13">
        <f t="shared" si="0"/>
        <v>5.4126587736527414</v>
      </c>
      <c r="D5" s="55">
        <f>(C5^2*'Xmer Calc_AC_MEL'!$B$22)*3</f>
        <v>1.6143030723832579</v>
      </c>
      <c r="E5" s="13">
        <f t="shared" si="1"/>
        <v>12.490751016121711</v>
      </c>
      <c r="F5" s="14">
        <f>(E5^2*'Xmer Calc_AC_MEL'!$B$23)*3</f>
        <v>1.6143030723832579</v>
      </c>
      <c r="G5" s="14">
        <f>'Xmer Calc_AC_MEL'!$B$6/SQRT(3)</f>
        <v>277.12812921102039</v>
      </c>
      <c r="H5" s="14">
        <f>'Xmer Calc_AC_MEL'!$B$7/SQRT(3)</f>
        <v>120.08885599144216</v>
      </c>
      <c r="I5" s="13">
        <f>(G5^2/'Xmer Calc_AC_MEL'!$B$26)*3</f>
        <v>247.19015795868637</v>
      </c>
      <c r="J5" s="13">
        <f t="shared" si="2"/>
        <v>250.41876410345287</v>
      </c>
      <c r="K5" s="24">
        <f t="shared" si="3"/>
        <v>0.9472849075968327</v>
      </c>
    </row>
    <row r="6" spans="1:11" x14ac:dyDescent="0.25">
      <c r="A6" s="16">
        <v>0.06</v>
      </c>
      <c r="B6">
        <f>A6*'Xmer Calc_AC_MEL'!$B$8</f>
        <v>6750</v>
      </c>
      <c r="C6" s="13">
        <f t="shared" si="0"/>
        <v>8.1189881604791108</v>
      </c>
      <c r="D6" s="55">
        <f>(C6^2*'Xmer Calc_AC_MEL'!$B$22)*3</f>
        <v>3.6321819128623289</v>
      </c>
      <c r="E6" s="13">
        <f t="shared" si="1"/>
        <v>18.736126524182566</v>
      </c>
      <c r="F6" s="14">
        <f>(E6^2*'Xmer Calc_AC_MEL'!$B$23)*3</f>
        <v>3.6321819128623298</v>
      </c>
      <c r="G6" s="14">
        <f>'Xmer Calc_AC_MEL'!$B$6/SQRT(3)</f>
        <v>277.12812921102039</v>
      </c>
      <c r="H6" s="14">
        <f>'Xmer Calc_AC_MEL'!$B$7/SQRT(3)</f>
        <v>120.08885599144216</v>
      </c>
      <c r="I6" s="13">
        <f>(G6^2/'Xmer Calc_AC_MEL'!$B$26)*3</f>
        <v>247.19015795868637</v>
      </c>
      <c r="J6" s="13">
        <f t="shared" si="2"/>
        <v>254.45452178441104</v>
      </c>
      <c r="K6" s="24">
        <f t="shared" si="3"/>
        <v>0.96367247142614221</v>
      </c>
    </row>
    <row r="7" spans="1:11" x14ac:dyDescent="0.25">
      <c r="A7" s="16">
        <v>0.08</v>
      </c>
      <c r="B7">
        <f>A7*'Xmer Calc_AC_MEL'!$B$8</f>
        <v>9000</v>
      </c>
      <c r="C7" s="13">
        <f t="shared" si="0"/>
        <v>10.825317547305483</v>
      </c>
      <c r="D7" s="55">
        <f>(C7^2*'Xmer Calc_AC_MEL'!$B$22)*3</f>
        <v>6.4572122895330315</v>
      </c>
      <c r="E7" s="13">
        <f t="shared" si="1"/>
        <v>24.981502032243423</v>
      </c>
      <c r="F7" s="14">
        <f>(E7^2*'Xmer Calc_AC_MEL'!$B$23)*3</f>
        <v>6.4572122895330315</v>
      </c>
      <c r="G7" s="14">
        <f>'Xmer Calc_AC_MEL'!$B$6/SQRT(3)</f>
        <v>277.12812921102039</v>
      </c>
      <c r="H7" s="14">
        <f>'Xmer Calc_AC_MEL'!$B$7/SQRT(3)</f>
        <v>120.08885599144216</v>
      </c>
      <c r="I7" s="13">
        <f>(G7^2/'Xmer Calc_AC_MEL'!$B$26)*3</f>
        <v>247.19015795868637</v>
      </c>
      <c r="J7" s="13">
        <f t="shared" si="2"/>
        <v>260.10458253775244</v>
      </c>
      <c r="K7" s="24">
        <f t="shared" si="3"/>
        <v>0.97191126944416528</v>
      </c>
    </row>
    <row r="8" spans="1:11" x14ac:dyDescent="0.25">
      <c r="A8" s="16">
        <v>0.1</v>
      </c>
      <c r="B8">
        <f>A8*'Xmer Calc_AC_MEL'!$B$8</f>
        <v>11250</v>
      </c>
      <c r="C8" s="13">
        <f t="shared" si="0"/>
        <v>13.531646934131853</v>
      </c>
      <c r="D8" s="55">
        <f>(C8^2*'Xmer Calc_AC_MEL'!$B$22)*3</f>
        <v>10.08939420239536</v>
      </c>
      <c r="E8" s="13">
        <f t="shared" si="1"/>
        <v>31.22687754030428</v>
      </c>
      <c r="F8" s="14">
        <f>(E8^2*'Xmer Calc_AC_MEL'!$B$23)*3</f>
        <v>10.089394202395361</v>
      </c>
      <c r="G8" s="14">
        <f>'Xmer Calc_AC_MEL'!$B$6/SQRT(3)</f>
        <v>277.12812921102039</v>
      </c>
      <c r="H8" s="14">
        <f>'Xmer Calc_AC_MEL'!$B$7/SQRT(3)</f>
        <v>120.08885599144216</v>
      </c>
      <c r="I8" s="13">
        <f>(G8^2/'Xmer Calc_AC_MEL'!$B$26)*3</f>
        <v>247.19015795868637</v>
      </c>
      <c r="J8" s="13">
        <f t="shared" si="2"/>
        <v>267.36894636347711</v>
      </c>
      <c r="K8" s="24">
        <f t="shared" si="3"/>
        <v>0.97678558813140248</v>
      </c>
    </row>
    <row r="9" spans="1:11" x14ac:dyDescent="0.25">
      <c r="A9" s="16">
        <v>0.12</v>
      </c>
      <c r="B9">
        <f>A9*'Xmer Calc_AC_MEL'!$B$8</f>
        <v>13500</v>
      </c>
      <c r="C9" s="13">
        <f t="shared" si="0"/>
        <v>16.237976320958222</v>
      </c>
      <c r="D9" s="55">
        <f>(C9^2*'Xmer Calc_AC_MEL'!$B$22)*3</f>
        <v>14.528727651449316</v>
      </c>
      <c r="E9" s="13">
        <f t="shared" si="1"/>
        <v>37.472253048365133</v>
      </c>
      <c r="F9" s="14">
        <f>(E9^2*'Xmer Calc_AC_MEL'!$B$23)*3</f>
        <v>14.528727651449319</v>
      </c>
      <c r="G9" s="14">
        <f>'Xmer Calc_AC_MEL'!$B$6/SQRT(3)</f>
        <v>277.12812921102039</v>
      </c>
      <c r="H9" s="14">
        <f>'Xmer Calc_AC_MEL'!$B$7/SQRT(3)</f>
        <v>120.08885599144216</v>
      </c>
      <c r="I9" s="13">
        <f>(G9^2/'Xmer Calc_AC_MEL'!$B$26)*3</f>
        <v>247.19015795868637</v>
      </c>
      <c r="J9" s="13">
        <f t="shared" si="2"/>
        <v>276.247613261585</v>
      </c>
      <c r="K9" s="24">
        <f t="shared" si="3"/>
        <v>0.9799475429727571</v>
      </c>
    </row>
    <row r="10" spans="1:11" x14ac:dyDescent="0.25">
      <c r="A10" s="16">
        <v>0.14000000000000001</v>
      </c>
      <c r="B10">
        <f>A10*'Xmer Calc_AC_MEL'!$B$8</f>
        <v>15750.000000000002</v>
      </c>
      <c r="C10" s="13">
        <f t="shared" si="0"/>
        <v>18.944305707784597</v>
      </c>
      <c r="D10" s="55">
        <f>(C10^2*'Xmer Calc_AC_MEL'!$B$22)*3</f>
        <v>19.775212636694913</v>
      </c>
      <c r="E10" s="13">
        <f t="shared" si="1"/>
        <v>43.717628556426</v>
      </c>
      <c r="F10" s="14">
        <f>(E10^2*'Xmer Calc_AC_MEL'!$B$23)*3</f>
        <v>19.775212636694917</v>
      </c>
      <c r="G10" s="14">
        <f>'Xmer Calc_AC_MEL'!$B$6/SQRT(3)</f>
        <v>277.12812921102039</v>
      </c>
      <c r="H10" s="14">
        <f>'Xmer Calc_AC_MEL'!$B$7/SQRT(3)</f>
        <v>120.08885599144216</v>
      </c>
      <c r="I10" s="13">
        <f>(G10^2/'Xmer Calc_AC_MEL'!$B$26)*3</f>
        <v>247.19015795868637</v>
      </c>
      <c r="J10" s="13">
        <f t="shared" si="2"/>
        <v>286.74058323207623</v>
      </c>
      <c r="K10" s="24">
        <f t="shared" si="3"/>
        <v>0.98211977167405884</v>
      </c>
    </row>
    <row r="11" spans="1:11" x14ac:dyDescent="0.25">
      <c r="A11" s="16">
        <v>0.16</v>
      </c>
      <c r="B11">
        <f>A11*'Xmer Calc_AC_MEL'!$B$8</f>
        <v>18000</v>
      </c>
      <c r="C11" s="13">
        <f t="shared" si="0"/>
        <v>21.650635094610966</v>
      </c>
      <c r="D11" s="55">
        <f>(C11^2*'Xmer Calc_AC_MEL'!$B$22)*3</f>
        <v>25.828849158132126</v>
      </c>
      <c r="E11" s="13">
        <f t="shared" si="1"/>
        <v>49.963004064486846</v>
      </c>
      <c r="F11" s="14">
        <f>(E11^2*'Xmer Calc_AC_MEL'!$B$23)*3</f>
        <v>25.828849158132126</v>
      </c>
      <c r="G11" s="14">
        <f>'Xmer Calc_AC_MEL'!$B$6/SQRT(3)</f>
        <v>277.12812921102039</v>
      </c>
      <c r="H11" s="14">
        <f>'Xmer Calc_AC_MEL'!$B$7/SQRT(3)</f>
        <v>120.08885599144216</v>
      </c>
      <c r="I11" s="13">
        <f>(G11^2/'Xmer Calc_AC_MEL'!$B$26)*3</f>
        <v>247.19015795868637</v>
      </c>
      <c r="J11" s="13">
        <f t="shared" si="2"/>
        <v>298.84785627495063</v>
      </c>
      <c r="K11" s="24">
        <f t="shared" si="3"/>
        <v>0.98366848784020722</v>
      </c>
    </row>
    <row r="12" spans="1:11" x14ac:dyDescent="0.25">
      <c r="A12" s="16">
        <v>0.18</v>
      </c>
      <c r="B12">
        <f>A12*'Xmer Calc_AC_MEL'!$B$8</f>
        <v>20250</v>
      </c>
      <c r="C12" s="13">
        <f t="shared" si="0"/>
        <v>24.356964481437334</v>
      </c>
      <c r="D12" s="55">
        <f>(C12^2*'Xmer Calc_AC_MEL'!$B$22)*3</f>
        <v>32.689637215760968</v>
      </c>
      <c r="E12" s="13">
        <f t="shared" si="1"/>
        <v>56.208379572547699</v>
      </c>
      <c r="F12" s="14">
        <f>(E12^2*'Xmer Calc_AC_MEL'!$B$23)*3</f>
        <v>32.689637215760968</v>
      </c>
      <c r="G12" s="14">
        <f>'Xmer Calc_AC_MEL'!$B$6/SQRT(3)</f>
        <v>277.12812921102039</v>
      </c>
      <c r="H12" s="14">
        <f>'Xmer Calc_AC_MEL'!$B$7/SQRT(3)</f>
        <v>120.08885599144216</v>
      </c>
      <c r="I12" s="13">
        <f>(G12^2/'Xmer Calc_AC_MEL'!$B$26)*3</f>
        <v>247.19015795868637</v>
      </c>
      <c r="J12" s="13">
        <f t="shared" si="2"/>
        <v>312.56943239020831</v>
      </c>
      <c r="K12" s="24">
        <f t="shared" si="3"/>
        <v>0.9847991062878626</v>
      </c>
    </row>
    <row r="13" spans="1:11" x14ac:dyDescent="0.25">
      <c r="A13" s="16">
        <v>0.2</v>
      </c>
      <c r="B13">
        <f>A13*'Xmer Calc_AC_MEL'!$B$8</f>
        <v>22500</v>
      </c>
      <c r="C13" s="13">
        <f t="shared" si="0"/>
        <v>27.063293868263706</v>
      </c>
      <c r="D13" s="55">
        <f>(C13^2*'Xmer Calc_AC_MEL'!$B$22)*3</f>
        <v>40.357576809581438</v>
      </c>
      <c r="E13" s="13">
        <f t="shared" si="1"/>
        <v>62.453755080608559</v>
      </c>
      <c r="F13" s="14">
        <f>(E13^2*'Xmer Calc_AC_MEL'!$B$23)*3</f>
        <v>40.357576809581445</v>
      </c>
      <c r="G13" s="14">
        <f>'Xmer Calc_AC_MEL'!$B$6/SQRT(3)</f>
        <v>277.12812921102039</v>
      </c>
      <c r="H13" s="14">
        <f>'Xmer Calc_AC_MEL'!$B$7/SQRT(3)</f>
        <v>120.08885599144216</v>
      </c>
      <c r="I13" s="13">
        <f>(G13^2/'Xmer Calc_AC_MEL'!$B$26)*3</f>
        <v>247.19015795868637</v>
      </c>
      <c r="J13" s="13">
        <f t="shared" si="2"/>
        <v>327.90531157784926</v>
      </c>
      <c r="K13" s="24">
        <f t="shared" si="3"/>
        <v>0.98563576871805492</v>
      </c>
    </row>
    <row r="14" spans="1:11" x14ac:dyDescent="0.25">
      <c r="A14" s="16">
        <v>0.22</v>
      </c>
      <c r="B14">
        <f>A14*'Xmer Calc_AC_MEL'!$B$8</f>
        <v>24750</v>
      </c>
      <c r="C14" s="13">
        <f t="shared" si="0"/>
        <v>29.769623255090075</v>
      </c>
      <c r="D14" s="55">
        <f>(C14^2*'Xmer Calc_AC_MEL'!$B$22)*3</f>
        <v>48.832667939593534</v>
      </c>
      <c r="E14" s="13">
        <f t="shared" si="1"/>
        <v>68.699130588669405</v>
      </c>
      <c r="F14" s="14">
        <f>(E14^2*'Xmer Calc_AC_MEL'!$B$23)*3</f>
        <v>48.832667939593534</v>
      </c>
      <c r="G14" s="14">
        <f>'Xmer Calc_AC_MEL'!$B$6/SQRT(3)</f>
        <v>277.12812921102039</v>
      </c>
      <c r="H14" s="14">
        <f>'Xmer Calc_AC_MEL'!$B$7/SQRT(3)</f>
        <v>120.08885599144216</v>
      </c>
      <c r="I14" s="13">
        <f>(G14^2/'Xmer Calc_AC_MEL'!$B$26)*3</f>
        <v>247.19015795868637</v>
      </c>
      <c r="J14" s="13">
        <f t="shared" si="2"/>
        <v>344.85549383787344</v>
      </c>
      <c r="K14" s="24">
        <f t="shared" si="3"/>
        <v>0.98625792071516194</v>
      </c>
    </row>
    <row r="15" spans="1:11" x14ac:dyDescent="0.25">
      <c r="A15" s="16">
        <v>0.24</v>
      </c>
      <c r="B15">
        <f>A15*'Xmer Calc_AC_MEL'!$B$8</f>
        <v>27000</v>
      </c>
      <c r="C15" s="13">
        <f t="shared" si="0"/>
        <v>32.475952641916443</v>
      </c>
      <c r="D15" s="55">
        <f>(C15^2*'Xmer Calc_AC_MEL'!$B$22)*3</f>
        <v>58.114910605797263</v>
      </c>
      <c r="E15" s="13">
        <f t="shared" si="1"/>
        <v>74.944506096730265</v>
      </c>
      <c r="F15" s="14">
        <f>(E15^2*'Xmer Calc_AC_MEL'!$B$23)*3</f>
        <v>58.114910605797277</v>
      </c>
      <c r="G15" s="14">
        <f>'Xmer Calc_AC_MEL'!$B$6/SQRT(3)</f>
        <v>277.12812921102039</v>
      </c>
      <c r="H15" s="14">
        <f>'Xmer Calc_AC_MEL'!$B$7/SQRT(3)</f>
        <v>120.08885599144216</v>
      </c>
      <c r="I15" s="13">
        <f>(G15^2/'Xmer Calc_AC_MEL'!$B$26)*3</f>
        <v>247.19015795868637</v>
      </c>
      <c r="J15" s="13">
        <f t="shared" si="2"/>
        <v>363.4199791702809</v>
      </c>
      <c r="K15" s="24">
        <f t="shared" si="3"/>
        <v>0.98671876616859566</v>
      </c>
    </row>
    <row r="16" spans="1:11" x14ac:dyDescent="0.25">
      <c r="A16" s="16">
        <v>0.26</v>
      </c>
      <c r="B16">
        <f>A16*'Xmer Calc_AC_MEL'!$B$8</f>
        <v>29250</v>
      </c>
      <c r="C16" s="13">
        <f t="shared" si="0"/>
        <v>35.182282028742819</v>
      </c>
      <c r="D16" s="55">
        <f>(C16^2*'Xmer Calc_AC_MEL'!$B$22)*3</f>
        <v>68.204304808192646</v>
      </c>
      <c r="E16" s="13">
        <f t="shared" si="1"/>
        <v>81.189881604791125</v>
      </c>
      <c r="F16" s="14">
        <f>(E16^2*'Xmer Calc_AC_MEL'!$B$23)*3</f>
        <v>68.204304808192646</v>
      </c>
      <c r="G16" s="14">
        <f>'Xmer Calc_AC_MEL'!$B$6/SQRT(3)</f>
        <v>277.12812921102039</v>
      </c>
      <c r="H16" s="14">
        <f>'Xmer Calc_AC_MEL'!$B$7/SQRT(3)</f>
        <v>120.08885599144216</v>
      </c>
      <c r="I16" s="13">
        <f>(G16^2/'Xmer Calc_AC_MEL'!$B$26)*3</f>
        <v>247.19015795868637</v>
      </c>
      <c r="J16" s="13">
        <f t="shared" si="2"/>
        <v>383.59876757507163</v>
      </c>
      <c r="K16" s="24">
        <f t="shared" si="3"/>
        <v>0.98705527564897699</v>
      </c>
    </row>
    <row r="17" spans="1:11" x14ac:dyDescent="0.25">
      <c r="A17" s="16">
        <v>0.28000000000000003</v>
      </c>
      <c r="B17">
        <f>A17*'Xmer Calc_AC_MEL'!$B$8</f>
        <v>31500.000000000004</v>
      </c>
      <c r="C17" s="13">
        <f t="shared" si="0"/>
        <v>37.888611415569194</v>
      </c>
      <c r="D17" s="55">
        <f>(C17^2*'Xmer Calc_AC_MEL'!$B$22)*3</f>
        <v>79.100850546779654</v>
      </c>
      <c r="E17" s="13">
        <f t="shared" si="1"/>
        <v>87.435257112852</v>
      </c>
      <c r="F17" s="14">
        <f>(E17^2*'Xmer Calc_AC_MEL'!$B$23)*3</f>
        <v>79.100850546779668</v>
      </c>
      <c r="G17" s="14">
        <f>'Xmer Calc_AC_MEL'!$B$6/SQRT(3)</f>
        <v>277.12812921102039</v>
      </c>
      <c r="H17" s="14">
        <f>'Xmer Calc_AC_MEL'!$B$7/SQRT(3)</f>
        <v>120.08885599144216</v>
      </c>
      <c r="I17" s="13">
        <f>(G17^2/'Xmer Calc_AC_MEL'!$B$26)*3</f>
        <v>247.19015795868637</v>
      </c>
      <c r="J17" s="13">
        <f t="shared" si="2"/>
        <v>405.39185905224571</v>
      </c>
      <c r="K17" s="24">
        <f t="shared" si="3"/>
        <v>0.98729393887894767</v>
      </c>
    </row>
    <row r="18" spans="1:11" x14ac:dyDescent="0.25">
      <c r="A18" s="16">
        <v>0.3</v>
      </c>
      <c r="B18">
        <f>A18*'Xmer Calc_AC_MEL'!$B$8</f>
        <v>33750</v>
      </c>
      <c r="C18" s="13">
        <f t="shared" si="0"/>
        <v>40.594940802395556</v>
      </c>
      <c r="D18" s="55">
        <f>(C18^2*'Xmer Calc_AC_MEL'!$B$22)*3</f>
        <v>90.804547821558231</v>
      </c>
      <c r="E18" s="13">
        <f t="shared" si="1"/>
        <v>93.680632620912831</v>
      </c>
      <c r="F18" s="14">
        <f>(E18^2*'Xmer Calc_AC_MEL'!$B$23)*3</f>
        <v>90.804547821558259</v>
      </c>
      <c r="G18" s="14">
        <f>'Xmer Calc_AC_MEL'!$B$6/SQRT(3)</f>
        <v>277.12812921102039</v>
      </c>
      <c r="H18" s="14">
        <f>'Xmer Calc_AC_MEL'!$B$7/SQRT(3)</f>
        <v>120.08885599144216</v>
      </c>
      <c r="I18" s="13">
        <f>(G18^2/'Xmer Calc_AC_MEL'!$B$26)*3</f>
        <v>247.19015795868637</v>
      </c>
      <c r="J18" s="13">
        <f t="shared" si="2"/>
        <v>428.79925360180289</v>
      </c>
      <c r="K18" s="24">
        <f t="shared" si="3"/>
        <v>0.98745423294656498</v>
      </c>
    </row>
    <row r="19" spans="1:11" x14ac:dyDescent="0.25">
      <c r="A19" s="16">
        <v>0.32</v>
      </c>
      <c r="B19">
        <f>A19*'Xmer Calc_AC_MEL'!$B$8</f>
        <v>36000</v>
      </c>
      <c r="C19" s="13">
        <f t="shared" si="0"/>
        <v>43.301270189221931</v>
      </c>
      <c r="D19" s="55">
        <f>(C19^2*'Xmer Calc_AC_MEL'!$B$22)*3</f>
        <v>103.3153966325285</v>
      </c>
      <c r="E19" s="13">
        <f t="shared" si="1"/>
        <v>99.926008128973692</v>
      </c>
      <c r="F19" s="14">
        <f>(E19^2*'Xmer Calc_AC_MEL'!$B$23)*3</f>
        <v>103.3153966325285</v>
      </c>
      <c r="G19" s="14">
        <f>'Xmer Calc_AC_MEL'!$B$6/SQRT(3)</f>
        <v>277.12812921102039</v>
      </c>
      <c r="H19" s="14">
        <f>'Xmer Calc_AC_MEL'!$B$7/SQRT(3)</f>
        <v>120.08885599144216</v>
      </c>
      <c r="I19" s="13">
        <f>(G19^2/'Xmer Calc_AC_MEL'!$B$26)*3</f>
        <v>247.19015795868637</v>
      </c>
      <c r="J19" s="13">
        <f t="shared" si="2"/>
        <v>453.82095122374335</v>
      </c>
      <c r="K19" s="24">
        <f t="shared" si="3"/>
        <v>0.98755079880841656</v>
      </c>
    </row>
    <row r="20" spans="1:11" x14ac:dyDescent="0.25">
      <c r="A20" s="16">
        <v>0.34</v>
      </c>
      <c r="B20">
        <f>A20*'Xmer Calc_AC_MEL'!$B$8</f>
        <v>38250</v>
      </c>
      <c r="C20" s="13">
        <f t="shared" si="0"/>
        <v>46.0075995760483</v>
      </c>
      <c r="D20" s="55">
        <f>(C20^2*'Xmer Calc_AC_MEL'!$B$22)*3</f>
        <v>116.63339697969036</v>
      </c>
      <c r="E20" s="13">
        <f t="shared" si="1"/>
        <v>106.17138363703455</v>
      </c>
      <c r="F20" s="14">
        <f>(E20^2*'Xmer Calc_AC_MEL'!$B$23)*3</f>
        <v>116.63339697969039</v>
      </c>
      <c r="G20" s="14">
        <f>'Xmer Calc_AC_MEL'!$B$6/SQRT(3)</f>
        <v>277.12812921102039</v>
      </c>
      <c r="H20" s="14">
        <f>'Xmer Calc_AC_MEL'!$B$7/SQRT(3)</f>
        <v>120.08885599144216</v>
      </c>
      <c r="I20" s="13">
        <f>(G20^2/'Xmer Calc_AC_MEL'!$B$26)*3</f>
        <v>247.19015795868637</v>
      </c>
      <c r="J20" s="13">
        <f t="shared" si="2"/>
        <v>480.45695191806715</v>
      </c>
      <c r="K20" s="24">
        <f t="shared" si="3"/>
        <v>0.9875948545478167</v>
      </c>
    </row>
    <row r="21" spans="1:11" x14ac:dyDescent="0.25">
      <c r="A21" s="16">
        <v>0.36</v>
      </c>
      <c r="B21">
        <f>A21*'Xmer Calc_AC_MEL'!$B$8</f>
        <v>40500</v>
      </c>
      <c r="C21" s="13">
        <f t="shared" si="0"/>
        <v>48.713928962874668</v>
      </c>
      <c r="D21" s="55">
        <f>(C21^2*'Xmer Calc_AC_MEL'!$B$22)*3</f>
        <v>130.75854886304387</v>
      </c>
      <c r="E21" s="13">
        <f t="shared" si="1"/>
        <v>112.4167591450954</v>
      </c>
      <c r="F21" s="14">
        <f>(E21^2*'Xmer Calc_AC_MEL'!$B$23)*3</f>
        <v>130.75854886304387</v>
      </c>
      <c r="G21" s="14">
        <f>'Xmer Calc_AC_MEL'!$B$6/SQRT(3)</f>
        <v>277.12812921102039</v>
      </c>
      <c r="H21" s="14">
        <f>'Xmer Calc_AC_MEL'!$B$7/SQRT(3)</f>
        <v>120.08885599144216</v>
      </c>
      <c r="I21" s="13">
        <f>(G21^2/'Xmer Calc_AC_MEL'!$B$26)*3</f>
        <v>247.19015795868637</v>
      </c>
      <c r="J21" s="13">
        <f t="shared" si="2"/>
        <v>508.70725568477411</v>
      </c>
      <c r="K21" s="24">
        <f t="shared" si="3"/>
        <v>0.98759514040486485</v>
      </c>
    </row>
    <row r="22" spans="1:11" x14ac:dyDescent="0.25">
      <c r="A22" s="16">
        <v>0.38</v>
      </c>
      <c r="B22">
        <f>A22*'Xmer Calc_AC_MEL'!$B$8</f>
        <v>42750</v>
      </c>
      <c r="C22" s="13">
        <f t="shared" si="0"/>
        <v>51.420258349701037</v>
      </c>
      <c r="D22" s="55">
        <f>(C22^2*'Xmer Calc_AC_MEL'!$B$22)*3</f>
        <v>145.69085228258896</v>
      </c>
      <c r="E22" s="13">
        <f t="shared" si="1"/>
        <v>118.66213465315626</v>
      </c>
      <c r="F22" s="14">
        <f>(E22^2*'Xmer Calc_AC_MEL'!$B$23)*3</f>
        <v>145.69085228258905</v>
      </c>
      <c r="G22" s="14">
        <f>'Xmer Calc_AC_MEL'!$B$6/SQRT(3)</f>
        <v>277.12812921102039</v>
      </c>
      <c r="H22" s="14">
        <f>'Xmer Calc_AC_MEL'!$B$7/SQRT(3)</f>
        <v>120.08885599144216</v>
      </c>
      <c r="I22" s="13">
        <f>(G22^2/'Xmer Calc_AC_MEL'!$B$26)*3</f>
        <v>247.19015795868637</v>
      </c>
      <c r="J22" s="13">
        <f t="shared" si="2"/>
        <v>538.57186252386441</v>
      </c>
      <c r="K22" s="24">
        <f t="shared" si="3"/>
        <v>0.98755856709169654</v>
      </c>
    </row>
    <row r="23" spans="1:11" x14ac:dyDescent="0.25">
      <c r="A23" s="16">
        <v>0.4</v>
      </c>
      <c r="B23">
        <f>A23*'Xmer Calc_AC_MEL'!$B$8</f>
        <v>45000</v>
      </c>
      <c r="C23" s="13">
        <f t="shared" si="0"/>
        <v>54.126587736527412</v>
      </c>
      <c r="D23" s="55">
        <f>(C23^2*'Xmer Calc_AC_MEL'!$B$22)*3</f>
        <v>161.43030723832575</v>
      </c>
      <c r="E23" s="13">
        <f t="shared" si="1"/>
        <v>124.90751016121712</v>
      </c>
      <c r="F23" s="14">
        <f>(E23^2*'Xmer Calc_AC_MEL'!$B$23)*3</f>
        <v>161.43030723832578</v>
      </c>
      <c r="G23" s="14">
        <f>'Xmer Calc_AC_MEL'!$B$6/SQRT(3)</f>
        <v>277.12812921102039</v>
      </c>
      <c r="H23" s="14">
        <f>'Xmer Calc_AC_MEL'!$B$7/SQRT(3)</f>
        <v>120.08885599144216</v>
      </c>
      <c r="I23" s="13">
        <f>(G23^2/'Xmer Calc_AC_MEL'!$B$26)*3</f>
        <v>247.19015795868637</v>
      </c>
      <c r="J23" s="13">
        <f t="shared" si="2"/>
        <v>570.05077243533788</v>
      </c>
      <c r="K23" s="24">
        <f t="shared" si="3"/>
        <v>0.9874906706757467</v>
      </c>
    </row>
    <row r="24" spans="1:11" x14ac:dyDescent="0.25">
      <c r="A24" s="16">
        <v>0.42</v>
      </c>
      <c r="B24">
        <f>A24*'Xmer Calc_AC_MEL'!$B$8</f>
        <v>47250</v>
      </c>
      <c r="C24" s="13">
        <f t="shared" si="0"/>
        <v>56.832917123353781</v>
      </c>
      <c r="D24" s="55">
        <f>(C24^2*'Xmer Calc_AC_MEL'!$B$22)*3</f>
        <v>177.97691373025415</v>
      </c>
      <c r="E24" s="13">
        <f t="shared" si="1"/>
        <v>131.15288566927796</v>
      </c>
      <c r="F24" s="14">
        <f>(E24^2*'Xmer Calc_AC_MEL'!$B$23)*3</f>
        <v>177.97691373025418</v>
      </c>
      <c r="G24" s="14">
        <f>'Xmer Calc_AC_MEL'!$B$6/SQRT(3)</f>
        <v>277.12812921102039</v>
      </c>
      <c r="H24" s="14">
        <f>'Xmer Calc_AC_MEL'!$B$7/SQRT(3)</f>
        <v>120.08885599144216</v>
      </c>
      <c r="I24" s="13">
        <f>(G24^2/'Xmer Calc_AC_MEL'!$B$26)*3</f>
        <v>247.19015795868637</v>
      </c>
      <c r="J24" s="13">
        <f t="shared" si="2"/>
        <v>603.14398541919468</v>
      </c>
      <c r="K24" s="24">
        <f t="shared" si="3"/>
        <v>0.98739593817277771</v>
      </c>
    </row>
    <row r="25" spans="1:11" x14ac:dyDescent="0.25">
      <c r="A25" s="16">
        <v>0.44</v>
      </c>
      <c r="B25">
        <f>A25*'Xmer Calc_AC_MEL'!$B$8</f>
        <v>49500</v>
      </c>
      <c r="C25" s="13">
        <f t="shared" si="0"/>
        <v>59.539246510180149</v>
      </c>
      <c r="D25" s="55">
        <f>(C25^2*'Xmer Calc_AC_MEL'!$B$22)*3</f>
        <v>195.33067175837414</v>
      </c>
      <c r="E25" s="13">
        <f t="shared" si="1"/>
        <v>137.39826117733881</v>
      </c>
      <c r="F25" s="14">
        <f>(E25^2*'Xmer Calc_AC_MEL'!$B$23)*3</f>
        <v>195.33067175837414</v>
      </c>
      <c r="G25" s="14">
        <f>'Xmer Calc_AC_MEL'!$B$6/SQRT(3)</f>
        <v>277.12812921102039</v>
      </c>
      <c r="H25" s="14">
        <f>'Xmer Calc_AC_MEL'!$B$7/SQRT(3)</f>
        <v>120.08885599144216</v>
      </c>
      <c r="I25" s="13">
        <f>(G25^2/'Xmer Calc_AC_MEL'!$B$26)*3</f>
        <v>247.19015795868637</v>
      </c>
      <c r="J25" s="13">
        <f t="shared" si="2"/>
        <v>637.85150147543459</v>
      </c>
      <c r="K25" s="24">
        <f t="shared" si="3"/>
        <v>0.98727804478305847</v>
      </c>
    </row>
    <row r="26" spans="1:11" x14ac:dyDescent="0.25">
      <c r="A26" s="16">
        <v>0.46</v>
      </c>
      <c r="B26">
        <f>A26*'Xmer Calc_AC_MEL'!$B$8</f>
        <v>51750</v>
      </c>
      <c r="C26" s="13">
        <f t="shared" si="0"/>
        <v>62.245575897006525</v>
      </c>
      <c r="D26" s="55">
        <f>(C26^2*'Xmer Calc_AC_MEL'!$B$22)*3</f>
        <v>213.49158132268582</v>
      </c>
      <c r="E26" s="13">
        <f t="shared" si="1"/>
        <v>143.64363668539968</v>
      </c>
      <c r="F26" s="14">
        <f>(E26^2*'Xmer Calc_AC_MEL'!$B$23)*3</f>
        <v>213.49158132268587</v>
      </c>
      <c r="G26" s="14">
        <f>'Xmer Calc_AC_MEL'!$B$6/SQRT(3)</f>
        <v>277.12812921102039</v>
      </c>
      <c r="H26" s="14">
        <f>'Xmer Calc_AC_MEL'!$B$7/SQRT(3)</f>
        <v>120.08885599144216</v>
      </c>
      <c r="I26" s="13">
        <f>(G26^2/'Xmer Calc_AC_MEL'!$B$26)*3</f>
        <v>247.19015795868637</v>
      </c>
      <c r="J26" s="13">
        <f t="shared" si="2"/>
        <v>674.17332060405806</v>
      </c>
      <c r="K26" s="24">
        <f t="shared" si="3"/>
        <v>0.98714002953406432</v>
      </c>
    </row>
    <row r="27" spans="1:11" x14ac:dyDescent="0.25">
      <c r="A27" s="16">
        <v>0.48</v>
      </c>
      <c r="B27">
        <f>A27*'Xmer Calc_AC_MEL'!$B$8</f>
        <v>54000</v>
      </c>
      <c r="C27" s="13">
        <f t="shared" si="0"/>
        <v>64.951905283832886</v>
      </c>
      <c r="D27" s="55">
        <f>(C27^2*'Xmer Calc_AC_MEL'!$B$22)*3</f>
        <v>232.45964242318905</v>
      </c>
      <c r="E27" s="13">
        <f t="shared" si="1"/>
        <v>149.88901219346053</v>
      </c>
      <c r="F27" s="14">
        <f>(E27^2*'Xmer Calc_AC_MEL'!$B$23)*3</f>
        <v>232.45964242318911</v>
      </c>
      <c r="G27" s="14">
        <f>'Xmer Calc_AC_MEL'!$B$6/SQRT(3)</f>
        <v>277.12812921102039</v>
      </c>
      <c r="H27" s="14">
        <f>'Xmer Calc_AC_MEL'!$B$7/SQRT(3)</f>
        <v>120.08885599144216</v>
      </c>
      <c r="I27" s="13">
        <f>(G27^2/'Xmer Calc_AC_MEL'!$B$26)*3</f>
        <v>247.19015795868637</v>
      </c>
      <c r="J27" s="13">
        <f t="shared" si="2"/>
        <v>712.10944280506453</v>
      </c>
      <c r="K27" s="24">
        <f t="shared" si="3"/>
        <v>0.98698442721259927</v>
      </c>
    </row>
    <row r="28" spans="1:11" x14ac:dyDescent="0.25">
      <c r="A28" s="16">
        <v>0.5</v>
      </c>
      <c r="B28">
        <f>A28*'Xmer Calc_AC_MEL'!$B$8</f>
        <v>56250</v>
      </c>
      <c r="C28" s="13">
        <f t="shared" si="0"/>
        <v>67.658234670659269</v>
      </c>
      <c r="D28" s="55">
        <f>(C28^2*'Xmer Calc_AC_MEL'!$B$22)*3</f>
        <v>252.23485505988401</v>
      </c>
      <c r="E28" s="13">
        <f t="shared" si="1"/>
        <v>156.13438770152138</v>
      </c>
      <c r="F28" s="14">
        <f>(E28^2*'Xmer Calc_AC_MEL'!$B$23)*3</f>
        <v>252.23485505988398</v>
      </c>
      <c r="G28" s="14">
        <f>'Xmer Calc_AC_MEL'!$B$6/SQRT(3)</f>
        <v>277.12812921102039</v>
      </c>
      <c r="H28" s="14">
        <f>'Xmer Calc_AC_MEL'!$B$7/SQRT(3)</f>
        <v>120.08885599144216</v>
      </c>
      <c r="I28" s="13">
        <f>(G28^2/'Xmer Calc_AC_MEL'!$B$26)*3</f>
        <v>247.19015795868637</v>
      </c>
      <c r="J28" s="13">
        <f t="shared" si="2"/>
        <v>751.65986807845434</v>
      </c>
      <c r="K28" s="24">
        <f t="shared" si="3"/>
        <v>0.98681336877175063</v>
      </c>
    </row>
    <row r="29" spans="1:11" x14ac:dyDescent="0.25">
      <c r="A29" s="16">
        <v>0.52</v>
      </c>
      <c r="B29">
        <f>A29*'Xmer Calc_AC_MEL'!$B$8</f>
        <v>58500</v>
      </c>
      <c r="C29" s="13">
        <f t="shared" si="0"/>
        <v>70.364564057485637</v>
      </c>
      <c r="D29" s="55">
        <f>(C29^2*'Xmer Calc_AC_MEL'!$B$22)*3</f>
        <v>272.81721923277058</v>
      </c>
      <c r="E29" s="13">
        <f t="shared" si="1"/>
        <v>162.37976320958225</v>
      </c>
      <c r="F29" s="14">
        <f>(E29^2*'Xmer Calc_AC_MEL'!$B$23)*3</f>
        <v>272.81721923277058</v>
      </c>
      <c r="G29" s="14">
        <f>'Xmer Calc_AC_MEL'!$B$6/SQRT(3)</f>
        <v>277.12812921102039</v>
      </c>
      <c r="H29" s="14">
        <f>'Xmer Calc_AC_MEL'!$B$7/SQRT(3)</f>
        <v>120.08885599144216</v>
      </c>
      <c r="I29" s="13">
        <f>(G29^2/'Xmer Calc_AC_MEL'!$B$26)*3</f>
        <v>247.19015795868637</v>
      </c>
      <c r="J29" s="13">
        <f t="shared" si="2"/>
        <v>792.82459642422759</v>
      </c>
      <c r="K29" s="24">
        <f t="shared" si="3"/>
        <v>0.98662865866450822</v>
      </c>
    </row>
    <row r="30" spans="1:11" x14ac:dyDescent="0.25">
      <c r="A30" s="16">
        <v>0.54</v>
      </c>
      <c r="B30">
        <f>A30*'Xmer Calc_AC_MEL'!$B$8</f>
        <v>60750.000000000007</v>
      </c>
      <c r="C30" s="13">
        <f t="shared" si="0"/>
        <v>73.07089344431202</v>
      </c>
      <c r="D30" s="55">
        <f>(C30^2*'Xmer Calc_AC_MEL'!$B$22)*3</f>
        <v>294.20673494184882</v>
      </c>
      <c r="E30" s="13">
        <f t="shared" si="1"/>
        <v>168.62513871764313</v>
      </c>
      <c r="F30" s="14">
        <f>(E30^2*'Xmer Calc_AC_MEL'!$B$23)*3</f>
        <v>294.20673494184882</v>
      </c>
      <c r="G30" s="14">
        <f>'Xmer Calc_AC_MEL'!$B$6/SQRT(3)</f>
        <v>277.12812921102039</v>
      </c>
      <c r="H30" s="14">
        <f>'Xmer Calc_AC_MEL'!$B$7/SQRT(3)</f>
        <v>120.08885599144216</v>
      </c>
      <c r="I30" s="13">
        <f>(G30^2/'Xmer Calc_AC_MEL'!$B$26)*3</f>
        <v>247.19015795868637</v>
      </c>
      <c r="J30" s="13">
        <f t="shared" si="2"/>
        <v>835.60362784238396</v>
      </c>
      <c r="K30" s="24">
        <f t="shared" si="3"/>
        <v>0.98643183506178034</v>
      </c>
    </row>
    <row r="31" spans="1:11" x14ac:dyDescent="0.25">
      <c r="A31" s="16">
        <v>0.56000000000000005</v>
      </c>
      <c r="B31">
        <f>A31*'Xmer Calc_AC_MEL'!$B$8</f>
        <v>63000.000000000007</v>
      </c>
      <c r="C31" s="13">
        <f t="shared" si="0"/>
        <v>75.777222831138388</v>
      </c>
      <c r="D31" s="55">
        <f>(C31^2*'Xmer Calc_AC_MEL'!$B$22)*3</f>
        <v>316.40340218711862</v>
      </c>
      <c r="E31" s="13">
        <f t="shared" si="1"/>
        <v>174.870514225704</v>
      </c>
      <c r="F31" s="14">
        <f>(E31^2*'Xmer Calc_AC_MEL'!$B$23)*3</f>
        <v>316.40340218711867</v>
      </c>
      <c r="G31" s="14">
        <f>'Xmer Calc_AC_MEL'!$B$6/SQRT(3)</f>
        <v>277.12812921102039</v>
      </c>
      <c r="H31" s="14">
        <f>'Xmer Calc_AC_MEL'!$B$7/SQRT(3)</f>
        <v>120.08885599144216</v>
      </c>
      <c r="I31" s="13">
        <f>(G31^2/'Xmer Calc_AC_MEL'!$B$26)*3</f>
        <v>247.19015795868637</v>
      </c>
      <c r="J31" s="13">
        <f t="shared" si="2"/>
        <v>879.99696233292366</v>
      </c>
      <c r="K31" s="24">
        <f t="shared" si="3"/>
        <v>0.98622421721698239</v>
      </c>
    </row>
    <row r="32" spans="1:11" x14ac:dyDescent="0.25">
      <c r="A32" s="16">
        <v>0.57999999999999996</v>
      </c>
      <c r="B32">
        <f>A32*'Xmer Calc_AC_MEL'!$B$8</f>
        <v>65249.999999999993</v>
      </c>
      <c r="C32" s="13">
        <f t="shared" si="0"/>
        <v>78.483552217964728</v>
      </c>
      <c r="D32" s="55">
        <f>(C32^2*'Xmer Calc_AC_MEL'!$B$22)*3</f>
        <v>339.40722096857974</v>
      </c>
      <c r="E32" s="13">
        <f t="shared" si="1"/>
        <v>181.11588973376479</v>
      </c>
      <c r="F32" s="14">
        <f>(E32^2*'Xmer Calc_AC_MEL'!$B$23)*3</f>
        <v>339.40722096857985</v>
      </c>
      <c r="G32" s="14">
        <f>'Xmer Calc_AC_MEL'!$B$6/SQRT(3)</f>
        <v>277.12812921102039</v>
      </c>
      <c r="H32" s="14">
        <f>'Xmer Calc_AC_MEL'!$B$7/SQRT(3)</f>
        <v>120.08885599144216</v>
      </c>
      <c r="I32" s="13">
        <f>(G32^2/'Xmer Calc_AC_MEL'!$B$26)*3</f>
        <v>247.19015795868637</v>
      </c>
      <c r="J32" s="13">
        <f t="shared" si="2"/>
        <v>926.00459989584601</v>
      </c>
      <c r="K32" s="24">
        <f t="shared" si="3"/>
        <v>0.98600694306804215</v>
      </c>
    </row>
    <row r="33" spans="1:11" x14ac:dyDescent="0.25">
      <c r="A33" s="16">
        <v>0.6</v>
      </c>
      <c r="B33">
        <f>A33*'Xmer Calc_AC_MEL'!$B$8</f>
        <v>67500</v>
      </c>
      <c r="C33" s="13">
        <f t="shared" si="0"/>
        <v>81.189881604791111</v>
      </c>
      <c r="D33" s="55">
        <f>(C33^2*'Xmer Calc_AC_MEL'!$B$22)*3</f>
        <v>363.21819128623292</v>
      </c>
      <c r="E33" s="13">
        <f t="shared" si="1"/>
        <v>187.36126524182566</v>
      </c>
      <c r="F33" s="14">
        <f>(E33^2*'Xmer Calc_AC_MEL'!$B$23)*3</f>
        <v>363.21819128623304</v>
      </c>
      <c r="G33" s="14">
        <f>'Xmer Calc_AC_MEL'!$B$6/SQRT(3)</f>
        <v>277.12812921102039</v>
      </c>
      <c r="H33" s="14">
        <f>'Xmer Calc_AC_MEL'!$B$7/SQRT(3)</f>
        <v>120.08885599144216</v>
      </c>
      <c r="I33" s="13">
        <f>(G33^2/'Xmer Calc_AC_MEL'!$B$26)*3</f>
        <v>247.19015795868637</v>
      </c>
      <c r="J33" s="13">
        <f t="shared" si="2"/>
        <v>973.62654053115239</v>
      </c>
      <c r="K33" s="24">
        <f t="shared" si="3"/>
        <v>0.98578099934644403</v>
      </c>
    </row>
    <row r="34" spans="1:11" x14ac:dyDescent="0.25">
      <c r="A34" s="16">
        <v>0.62</v>
      </c>
      <c r="B34">
        <f>A34*'Xmer Calc_AC_MEL'!$B$8</f>
        <v>69750</v>
      </c>
      <c r="C34" s="13">
        <f t="shared" si="0"/>
        <v>83.89621099161748</v>
      </c>
      <c r="D34" s="55">
        <f>(C34^2*'Xmer Calc_AC_MEL'!$B$22)*3</f>
        <v>387.83631314007755</v>
      </c>
      <c r="E34" s="13">
        <f t="shared" si="1"/>
        <v>193.60664074988654</v>
      </c>
      <c r="F34" s="14">
        <f>(E34^2*'Xmer Calc_AC_MEL'!$B$23)*3</f>
        <v>387.83631314007778</v>
      </c>
      <c r="G34" s="14">
        <f>'Xmer Calc_AC_MEL'!$B$6/SQRT(3)</f>
        <v>277.12812921102039</v>
      </c>
      <c r="H34" s="14">
        <f>'Xmer Calc_AC_MEL'!$B$7/SQRT(3)</f>
        <v>120.08885599144216</v>
      </c>
      <c r="I34" s="13">
        <f>(G34^2/'Xmer Calc_AC_MEL'!$B$26)*3</f>
        <v>247.19015795868637</v>
      </c>
      <c r="J34" s="13">
        <f t="shared" si="2"/>
        <v>1022.8627842388416</v>
      </c>
      <c r="K34" s="24">
        <f t="shared" si="3"/>
        <v>0.98554724587929721</v>
      </c>
    </row>
    <row r="35" spans="1:11" x14ac:dyDescent="0.25">
      <c r="A35" s="16">
        <v>0.64</v>
      </c>
      <c r="B35">
        <f>A35*'Xmer Calc_AC_MEL'!$B$8</f>
        <v>72000</v>
      </c>
      <c r="C35" s="13">
        <f t="shared" si="0"/>
        <v>86.602540378443862</v>
      </c>
      <c r="D35" s="55">
        <f>(C35^2*'Xmer Calc_AC_MEL'!$B$22)*3</f>
        <v>413.26158653011402</v>
      </c>
      <c r="E35" s="13">
        <f t="shared" si="1"/>
        <v>199.85201625794738</v>
      </c>
      <c r="F35" s="14">
        <f>(E35^2*'Xmer Calc_AC_MEL'!$B$23)*3</f>
        <v>413.26158653011402</v>
      </c>
      <c r="G35" s="14">
        <f>'Xmer Calc_AC_MEL'!$B$6/SQRT(3)</f>
        <v>277.12812921102039</v>
      </c>
      <c r="H35" s="14">
        <f>'Xmer Calc_AC_MEL'!$B$7/SQRT(3)</f>
        <v>120.08885599144216</v>
      </c>
      <c r="I35" s="13">
        <f>(G35^2/'Xmer Calc_AC_MEL'!$B$26)*3</f>
        <v>247.19015795868637</v>
      </c>
      <c r="J35" s="13">
        <f t="shared" si="2"/>
        <v>1073.7133310189145</v>
      </c>
      <c r="K35" s="24">
        <f t="shared" si="3"/>
        <v>0.98530643535035556</v>
      </c>
    </row>
    <row r="36" spans="1:11" x14ac:dyDescent="0.25">
      <c r="A36" s="16">
        <v>0.66</v>
      </c>
      <c r="B36">
        <f>A36*'Xmer Calc_AC_MEL'!$B$8</f>
        <v>74250</v>
      </c>
      <c r="C36" s="13">
        <f t="shared" si="0"/>
        <v>89.308869765270231</v>
      </c>
      <c r="D36" s="55">
        <f>(C36^2*'Xmer Calc_AC_MEL'!$B$22)*3</f>
        <v>439.49401145634192</v>
      </c>
      <c r="E36" s="13">
        <f t="shared" si="1"/>
        <v>206.09739176600823</v>
      </c>
      <c r="F36" s="14">
        <f>(E36^2*'Xmer Calc_AC_MEL'!$B$23)*3</f>
        <v>439.49401145634192</v>
      </c>
      <c r="G36" s="14">
        <f>'Xmer Calc_AC_MEL'!$B$6/SQRT(3)</f>
        <v>277.12812921102039</v>
      </c>
      <c r="H36" s="14">
        <f>'Xmer Calc_AC_MEL'!$B$7/SQRT(3)</f>
        <v>120.08885599144216</v>
      </c>
      <c r="I36" s="13">
        <f>(G36^2/'Xmer Calc_AC_MEL'!$B$26)*3</f>
        <v>247.19015795868637</v>
      </c>
      <c r="J36" s="13">
        <f t="shared" si="2"/>
        <v>1126.1781808713702</v>
      </c>
      <c r="K36" s="24">
        <f t="shared" si="3"/>
        <v>0.98505922948004854</v>
      </c>
    </row>
    <row r="37" spans="1:11" x14ac:dyDescent="0.25">
      <c r="A37" s="16">
        <v>0.68</v>
      </c>
      <c r="B37">
        <f>A37*'Xmer Calc_AC_MEL'!$B$8</f>
        <v>76500</v>
      </c>
      <c r="C37" s="13">
        <f t="shared" si="0"/>
        <v>92.015199152096599</v>
      </c>
      <c r="D37" s="55">
        <f>(C37^2*'Xmer Calc_AC_MEL'!$B$22)*3</f>
        <v>466.53358791876144</v>
      </c>
      <c r="E37" s="13">
        <f t="shared" si="1"/>
        <v>212.3427672740691</v>
      </c>
      <c r="F37" s="14">
        <f>(E37^2*'Xmer Calc_AC_MEL'!$B$23)*3</f>
        <v>466.53358791876155</v>
      </c>
      <c r="G37" s="14">
        <f>'Xmer Calc_AC_MEL'!$B$6/SQRT(3)</f>
        <v>277.12812921102039</v>
      </c>
      <c r="H37" s="14">
        <f>'Xmer Calc_AC_MEL'!$B$7/SQRT(3)</f>
        <v>120.08885599144216</v>
      </c>
      <c r="I37" s="13">
        <f>(G37^2/'Xmer Calc_AC_MEL'!$B$26)*3</f>
        <v>247.19015795868637</v>
      </c>
      <c r="J37" s="13">
        <f t="shared" si="2"/>
        <v>1180.2573337962094</v>
      </c>
      <c r="K37" s="24">
        <f t="shared" si="3"/>
        <v>0.98480621235940835</v>
      </c>
    </row>
    <row r="38" spans="1:11" x14ac:dyDescent="0.25">
      <c r="A38" s="16">
        <v>0.7</v>
      </c>
      <c r="B38">
        <f>A38*'Xmer Calc_AC_MEL'!$B$8</f>
        <v>78750</v>
      </c>
      <c r="C38" s="13">
        <f t="shared" si="0"/>
        <v>94.721528538922968</v>
      </c>
      <c r="D38" s="55">
        <f>(C38^2*'Xmer Calc_AC_MEL'!$B$22)*3</f>
        <v>494.38031591737263</v>
      </c>
      <c r="E38" s="13">
        <f t="shared" si="1"/>
        <v>218.58814278212995</v>
      </c>
      <c r="F38" s="14">
        <f>(E38^2*'Xmer Calc_AC_MEL'!$B$23)*3</f>
        <v>494.38031591737274</v>
      </c>
      <c r="G38" s="14">
        <f>'Xmer Calc_AC_MEL'!$B$6/SQRT(3)</f>
        <v>277.12812921102039</v>
      </c>
      <c r="H38" s="14">
        <f>'Xmer Calc_AC_MEL'!$B$7/SQRT(3)</f>
        <v>120.08885599144216</v>
      </c>
      <c r="I38" s="13">
        <f>(G38^2/'Xmer Calc_AC_MEL'!$B$26)*3</f>
        <v>247.19015795868637</v>
      </c>
      <c r="J38" s="13">
        <f t="shared" si="2"/>
        <v>1235.9507897934318</v>
      </c>
      <c r="K38" s="24">
        <f t="shared" si="3"/>
        <v>0.98454790150533344</v>
      </c>
    </row>
    <row r="39" spans="1:11" x14ac:dyDescent="0.25">
      <c r="A39" s="16">
        <v>0.72</v>
      </c>
      <c r="B39">
        <f>A39*'Xmer Calc_AC_MEL'!$B$8</f>
        <v>81000</v>
      </c>
      <c r="C39" s="13">
        <f t="shared" si="0"/>
        <v>97.427857925749336</v>
      </c>
      <c r="D39" s="55">
        <f>(C39^2*'Xmer Calc_AC_MEL'!$B$22)*3</f>
        <v>523.03419545217548</v>
      </c>
      <c r="E39" s="13">
        <f t="shared" si="1"/>
        <v>224.8335182901908</v>
      </c>
      <c r="F39" s="14">
        <f>(E39^2*'Xmer Calc_AC_MEL'!$B$23)*3</f>
        <v>523.03419545217548</v>
      </c>
      <c r="G39" s="14">
        <f>'Xmer Calc_AC_MEL'!$B$6/SQRT(3)</f>
        <v>277.12812921102039</v>
      </c>
      <c r="H39" s="14">
        <f>'Xmer Calc_AC_MEL'!$B$7/SQRT(3)</f>
        <v>120.08885599144216</v>
      </c>
      <c r="I39" s="13">
        <f>(G39^2/'Xmer Calc_AC_MEL'!$B$26)*3</f>
        <v>247.19015795868637</v>
      </c>
      <c r="J39" s="13">
        <f t="shared" si="2"/>
        <v>1293.2585488630373</v>
      </c>
      <c r="K39" s="24">
        <f t="shared" si="3"/>
        <v>0.98428475707891494</v>
      </c>
    </row>
    <row r="40" spans="1:11" x14ac:dyDescent="0.25">
      <c r="A40" s="16">
        <v>0.74</v>
      </c>
      <c r="B40">
        <f>A40*'Xmer Calc_AC_MEL'!$B$8</f>
        <v>83250</v>
      </c>
      <c r="C40" s="13">
        <f t="shared" si="0"/>
        <v>100.1341873125757</v>
      </c>
      <c r="D40" s="55">
        <f>(C40^2*'Xmer Calc_AC_MEL'!$B$22)*3</f>
        <v>552.49522652316978</v>
      </c>
      <c r="E40" s="13">
        <f t="shared" si="1"/>
        <v>231.07889379825167</v>
      </c>
      <c r="F40" s="14">
        <f>(E40^2*'Xmer Calc_AC_MEL'!$B$23)*3</f>
        <v>552.49522652317</v>
      </c>
      <c r="G40" s="14">
        <f>'Xmer Calc_AC_MEL'!$B$6/SQRT(3)</f>
        <v>277.12812921102039</v>
      </c>
      <c r="H40" s="14">
        <f>'Xmer Calc_AC_MEL'!$B$7/SQRT(3)</f>
        <v>120.08885599144216</v>
      </c>
      <c r="I40" s="13">
        <f>(G40^2/'Xmer Calc_AC_MEL'!$B$26)*3</f>
        <v>247.19015795868637</v>
      </c>
      <c r="J40" s="13">
        <f t="shared" si="2"/>
        <v>1352.1806110050261</v>
      </c>
      <c r="K40" s="24">
        <f t="shared" si="3"/>
        <v>0.98401718961332385</v>
      </c>
    </row>
    <row r="41" spans="1:11" x14ac:dyDescent="0.25">
      <c r="A41" s="16">
        <v>0.76</v>
      </c>
      <c r="B41">
        <f>A41*'Xmer Calc_AC_MEL'!$B$8</f>
        <v>85500</v>
      </c>
      <c r="C41" s="13">
        <f t="shared" si="0"/>
        <v>102.84051669940207</v>
      </c>
      <c r="D41" s="55">
        <f>(C41^2*'Xmer Calc_AC_MEL'!$B$22)*3</f>
        <v>582.76340913035585</v>
      </c>
      <c r="E41" s="13">
        <f t="shared" si="1"/>
        <v>237.32426930631252</v>
      </c>
      <c r="F41" s="14">
        <f>(E41^2*'Xmer Calc_AC_MEL'!$B$23)*3</f>
        <v>582.76340913035619</v>
      </c>
      <c r="G41" s="14">
        <f>'Xmer Calc_AC_MEL'!$B$6/SQRT(3)</f>
        <v>277.12812921102039</v>
      </c>
      <c r="H41" s="14">
        <f>'Xmer Calc_AC_MEL'!$B$7/SQRT(3)</f>
        <v>120.08885599144216</v>
      </c>
      <c r="I41" s="13">
        <f>(G41^2/'Xmer Calc_AC_MEL'!$B$26)*3</f>
        <v>247.19015795868637</v>
      </c>
      <c r="J41" s="13">
        <f t="shared" si="2"/>
        <v>1412.7169762193982</v>
      </c>
      <c r="K41" s="24">
        <f t="shared" si="3"/>
        <v>0.98374556652502376</v>
      </c>
    </row>
    <row r="42" spans="1:11" x14ac:dyDescent="0.25">
      <c r="A42" s="16">
        <v>0.78</v>
      </c>
      <c r="B42">
        <f>A42*'Xmer Calc_AC_MEL'!$B$8</f>
        <v>87750</v>
      </c>
      <c r="C42" s="13">
        <f t="shared" si="0"/>
        <v>105.54684608622846</v>
      </c>
      <c r="D42" s="55">
        <f>(C42^2*'Xmer Calc_AC_MEL'!$B$22)*3</f>
        <v>613.83874327373383</v>
      </c>
      <c r="E42" s="13">
        <f t="shared" si="1"/>
        <v>243.56964481437336</v>
      </c>
      <c r="F42" s="14">
        <f>(E42^2*'Xmer Calc_AC_MEL'!$B$23)*3</f>
        <v>613.83874327373371</v>
      </c>
      <c r="G42" s="14">
        <f>'Xmer Calc_AC_MEL'!$B$6/SQRT(3)</f>
        <v>277.12812921102039</v>
      </c>
      <c r="H42" s="14">
        <f>'Xmer Calc_AC_MEL'!$B$7/SQRT(3)</f>
        <v>120.08885599144216</v>
      </c>
      <c r="I42" s="13">
        <f>(G42^2/'Xmer Calc_AC_MEL'!$B$26)*3</f>
        <v>247.19015795868637</v>
      </c>
      <c r="J42" s="13">
        <f t="shared" si="2"/>
        <v>1474.867644506154</v>
      </c>
      <c r="K42" s="24">
        <f t="shared" si="3"/>
        <v>0.98347021762607267</v>
      </c>
    </row>
    <row r="43" spans="1:11" x14ac:dyDescent="0.25">
      <c r="A43" s="16">
        <v>0.8</v>
      </c>
      <c r="B43">
        <f>A43*'Xmer Calc_AC_MEL'!$B$8</f>
        <v>90000</v>
      </c>
      <c r="C43" s="13">
        <f t="shared" si="0"/>
        <v>108.25317547305482</v>
      </c>
      <c r="D43" s="55">
        <f>(C43^2*'Xmer Calc_AC_MEL'!$B$22)*3</f>
        <v>645.72122895330301</v>
      </c>
      <c r="E43" s="13">
        <f t="shared" si="1"/>
        <v>249.81502032243424</v>
      </c>
      <c r="F43" s="14">
        <f>(E43^2*'Xmer Calc_AC_MEL'!$B$23)*3</f>
        <v>645.72122895330313</v>
      </c>
      <c r="G43" s="14">
        <f>'Xmer Calc_AC_MEL'!$B$6/SQRT(3)</f>
        <v>277.12812921102039</v>
      </c>
      <c r="H43" s="14">
        <f>'Xmer Calc_AC_MEL'!$B$7/SQRT(3)</f>
        <v>120.08885599144216</v>
      </c>
      <c r="I43" s="13">
        <f>(G43^2/'Xmer Calc_AC_MEL'!$B$26)*3</f>
        <v>247.19015795868637</v>
      </c>
      <c r="J43" s="13">
        <f t="shared" si="2"/>
        <v>1538.6326158652926</v>
      </c>
      <c r="K43" s="24">
        <f t="shared" si="3"/>
        <v>0.98319143981184376</v>
      </c>
    </row>
    <row r="44" spans="1:11" x14ac:dyDescent="0.25">
      <c r="A44" s="16">
        <v>0.82</v>
      </c>
      <c r="B44">
        <f>A44*'Xmer Calc_AC_MEL'!$B$8</f>
        <v>92250</v>
      </c>
      <c r="C44" s="13">
        <f t="shared" si="0"/>
        <v>110.95950485988119</v>
      </c>
      <c r="D44" s="55">
        <f>(C44^2*'Xmer Calc_AC_MEL'!$B$22)*3</f>
        <v>678.41086616906409</v>
      </c>
      <c r="E44" s="13">
        <f t="shared" si="1"/>
        <v>256.06039583049505</v>
      </c>
      <c r="F44" s="14">
        <f>(E44^2*'Xmer Calc_AC_MEL'!$B$23)*3</f>
        <v>678.41086616906398</v>
      </c>
      <c r="G44" s="14">
        <f>'Xmer Calc_AC_MEL'!$B$6/SQRT(3)</f>
        <v>277.12812921102039</v>
      </c>
      <c r="H44" s="14">
        <f>'Xmer Calc_AC_MEL'!$B$7/SQRT(3)</f>
        <v>120.08885599144216</v>
      </c>
      <c r="I44" s="13">
        <f>(G44^2/'Xmer Calc_AC_MEL'!$B$26)*3</f>
        <v>247.19015795868637</v>
      </c>
      <c r="J44" s="13">
        <f t="shared" si="2"/>
        <v>1604.0118902968145</v>
      </c>
      <c r="K44" s="24">
        <f t="shared" si="3"/>
        <v>0.98290950106457153</v>
      </c>
    </row>
    <row r="45" spans="1:11" x14ac:dyDescent="0.25">
      <c r="A45" s="16">
        <v>0.84</v>
      </c>
      <c r="B45">
        <f>A45*'Xmer Calc_AC_MEL'!$B$8</f>
        <v>94500</v>
      </c>
      <c r="C45" s="13">
        <f t="shared" si="0"/>
        <v>113.66583424670756</v>
      </c>
      <c r="D45" s="55">
        <f>(C45^2*'Xmer Calc_AC_MEL'!$B$22)*3</f>
        <v>711.90765492101661</v>
      </c>
      <c r="E45" s="13">
        <f t="shared" si="1"/>
        <v>262.30577133855593</v>
      </c>
      <c r="F45" s="14">
        <f>(E45^2*'Xmer Calc_AC_MEL'!$B$23)*3</f>
        <v>711.90765492101673</v>
      </c>
      <c r="G45" s="14">
        <f>'Xmer Calc_AC_MEL'!$B$6/SQRT(3)</f>
        <v>277.12812921102039</v>
      </c>
      <c r="H45" s="14">
        <f>'Xmer Calc_AC_MEL'!$B$7/SQRT(3)</f>
        <v>120.08885599144216</v>
      </c>
      <c r="I45" s="13">
        <f>(G45^2/'Xmer Calc_AC_MEL'!$B$26)*3</f>
        <v>247.19015795868637</v>
      </c>
      <c r="J45" s="13">
        <f t="shared" si="2"/>
        <v>1671.0054678007198</v>
      </c>
      <c r="K45" s="24">
        <f t="shared" si="3"/>
        <v>0.9826246438864551</v>
      </c>
    </row>
    <row r="46" spans="1:11" x14ac:dyDescent="0.25">
      <c r="A46" s="16">
        <v>0.86</v>
      </c>
      <c r="B46">
        <f>A46*'Xmer Calc_AC_MEL'!$B$8</f>
        <v>96750</v>
      </c>
      <c r="C46" s="13">
        <f t="shared" si="0"/>
        <v>116.37216363353393</v>
      </c>
      <c r="D46" s="55">
        <f>(C46^2*'Xmer Calc_AC_MEL'!$B$22)*3</f>
        <v>746.21159520916081</v>
      </c>
      <c r="E46" s="13">
        <f t="shared" si="1"/>
        <v>268.5511468466168</v>
      </c>
      <c r="F46" s="14">
        <f>(E46^2*'Xmer Calc_AC_MEL'!$B$23)*3</f>
        <v>746.21159520916103</v>
      </c>
      <c r="G46" s="14">
        <f>'Xmer Calc_AC_MEL'!$B$6/SQRT(3)</f>
        <v>277.12812921102039</v>
      </c>
      <c r="H46" s="14">
        <f>'Xmer Calc_AC_MEL'!$B$7/SQRT(3)</f>
        <v>120.08885599144216</v>
      </c>
      <c r="I46" s="13">
        <f>(G46^2/'Xmer Calc_AC_MEL'!$B$26)*3</f>
        <v>247.19015795868637</v>
      </c>
      <c r="J46" s="13">
        <f t="shared" si="2"/>
        <v>1739.6133483770082</v>
      </c>
      <c r="K46" s="24">
        <f t="shared" si="3"/>
        <v>0.98233708825494459</v>
      </c>
    </row>
    <row r="47" spans="1:11" x14ac:dyDescent="0.25">
      <c r="A47" s="16">
        <v>0.88</v>
      </c>
      <c r="B47">
        <f>A47*'Xmer Calc_AC_MEL'!$B$8</f>
        <v>99000</v>
      </c>
      <c r="C47" s="13">
        <f t="shared" si="0"/>
        <v>119.0784930203603</v>
      </c>
      <c r="D47" s="55">
        <f>(C47^2*'Xmer Calc_AC_MEL'!$B$22)*3</f>
        <v>781.32268703349655</v>
      </c>
      <c r="E47" s="13">
        <f t="shared" si="1"/>
        <v>274.79652235467762</v>
      </c>
      <c r="F47" s="14">
        <f>(E47^2*'Xmer Calc_AC_MEL'!$B$23)*3</f>
        <v>781.32268703349655</v>
      </c>
      <c r="G47" s="14">
        <f>'Xmer Calc_AC_MEL'!$B$6/SQRT(3)</f>
        <v>277.12812921102039</v>
      </c>
      <c r="H47" s="14">
        <f>'Xmer Calc_AC_MEL'!$B$7/SQRT(3)</f>
        <v>120.08885599144216</v>
      </c>
      <c r="I47" s="13">
        <f>(G47^2/'Xmer Calc_AC_MEL'!$B$26)*3</f>
        <v>247.19015795868637</v>
      </c>
      <c r="J47" s="13">
        <f t="shared" si="2"/>
        <v>1809.8355320256794</v>
      </c>
      <c r="K47" s="24">
        <f t="shared" si="3"/>
        <v>0.982047034176038</v>
      </c>
    </row>
    <row r="48" spans="1:11" x14ac:dyDescent="0.25">
      <c r="A48" s="16">
        <v>0.9</v>
      </c>
      <c r="B48">
        <f>A48*'Xmer Calc_AC_MEL'!$B$8</f>
        <v>101250</v>
      </c>
      <c r="C48" s="13">
        <f t="shared" si="0"/>
        <v>121.78482240718667</v>
      </c>
      <c r="D48" s="55">
        <f>(C48^2*'Xmer Calc_AC_MEL'!$B$22)*3</f>
        <v>817.24093039402408</v>
      </c>
      <c r="E48" s="13">
        <f t="shared" si="1"/>
        <v>281.04189786273849</v>
      </c>
      <c r="F48" s="14">
        <f>(E48^2*'Xmer Calc_AC_MEL'!$B$23)*3</f>
        <v>817.24093039402419</v>
      </c>
      <c r="G48" s="14">
        <f>'Xmer Calc_AC_MEL'!$B$6/SQRT(3)</f>
        <v>277.12812921102039</v>
      </c>
      <c r="H48" s="14">
        <f>'Xmer Calc_AC_MEL'!$B$7/SQRT(3)</f>
        <v>120.08885599144216</v>
      </c>
      <c r="I48" s="13">
        <f>(G48^2/'Xmer Calc_AC_MEL'!$B$26)*3</f>
        <v>247.19015795868637</v>
      </c>
      <c r="J48" s="13">
        <f t="shared" si="2"/>
        <v>1881.6720187467347</v>
      </c>
      <c r="K48" s="24">
        <f t="shared" si="3"/>
        <v>0.9817546638979664</v>
      </c>
    </row>
    <row r="49" spans="1:15" x14ac:dyDescent="0.25">
      <c r="A49" s="16">
        <v>0.92</v>
      </c>
      <c r="B49">
        <f>A49*'Xmer Calc_AC_MEL'!$B$8</f>
        <v>103500</v>
      </c>
      <c r="C49" s="13">
        <f t="shared" si="0"/>
        <v>124.49115179401305</v>
      </c>
      <c r="D49" s="55">
        <f>(C49^2*'Xmer Calc_AC_MEL'!$B$22)*3</f>
        <v>853.96632529074327</v>
      </c>
      <c r="E49" s="13">
        <f t="shared" si="1"/>
        <v>287.28727337079937</v>
      </c>
      <c r="F49" s="14">
        <f>(E49^2*'Xmer Calc_AC_MEL'!$B$23)*3</f>
        <v>853.9663252907435</v>
      </c>
      <c r="G49" s="14">
        <f>'Xmer Calc_AC_MEL'!$B$6/SQRT(3)</f>
        <v>277.12812921102039</v>
      </c>
      <c r="H49" s="14">
        <f>'Xmer Calc_AC_MEL'!$B$7/SQRT(3)</f>
        <v>120.08885599144216</v>
      </c>
      <c r="I49" s="13">
        <f>(G49^2/'Xmer Calc_AC_MEL'!$B$26)*3</f>
        <v>247.19015795868637</v>
      </c>
      <c r="J49" s="13">
        <f t="shared" si="2"/>
        <v>1955.1228085401731</v>
      </c>
      <c r="K49" s="24">
        <f t="shared" si="3"/>
        <v>0.98146014383682612</v>
      </c>
    </row>
    <row r="50" spans="1:15" x14ac:dyDescent="0.25">
      <c r="A50" s="16">
        <v>0.94</v>
      </c>
      <c r="B50">
        <f>A50*'Xmer Calc_AC_MEL'!$B$8</f>
        <v>105750</v>
      </c>
      <c r="C50" s="13">
        <f t="shared" si="0"/>
        <v>127.19748118083942</v>
      </c>
      <c r="D50" s="55">
        <f>(C50^2*'Xmer Calc_AC_MEL'!$B$22)*3</f>
        <v>891.49887172365402</v>
      </c>
      <c r="E50" s="13">
        <f t="shared" si="1"/>
        <v>293.53264887886019</v>
      </c>
      <c r="F50" s="14">
        <f>(E50^2*'Xmer Calc_AC_MEL'!$B$23)*3</f>
        <v>891.49887172365402</v>
      </c>
      <c r="G50" s="14">
        <f>'Xmer Calc_AC_MEL'!$B$6/SQRT(3)</f>
        <v>277.12812921102039</v>
      </c>
      <c r="H50" s="14">
        <f>'Xmer Calc_AC_MEL'!$B$7/SQRT(3)</f>
        <v>120.08885599144216</v>
      </c>
      <c r="I50" s="13">
        <f>(G50^2/'Xmer Calc_AC_MEL'!$B$26)*3</f>
        <v>247.19015795868637</v>
      </c>
      <c r="J50" s="13">
        <f t="shared" si="2"/>
        <v>2030.1879014059944</v>
      </c>
      <c r="K50" s="24">
        <f t="shared" si="3"/>
        <v>0.98116362625695963</v>
      </c>
    </row>
    <row r="51" spans="1:15" x14ac:dyDescent="0.25">
      <c r="A51" s="16">
        <v>0.96000000000000096</v>
      </c>
      <c r="B51">
        <f>A51*'Xmer Calc_AC_MEL'!$B$8</f>
        <v>108000.0000000001</v>
      </c>
      <c r="C51" s="13">
        <f t="shared" si="0"/>
        <v>129.90381056766591</v>
      </c>
      <c r="D51" s="55">
        <f>(C51^2*'Xmer Calc_AC_MEL'!$B$22)*3</f>
        <v>929.83856969275826</v>
      </c>
      <c r="E51" s="13">
        <f t="shared" si="1"/>
        <v>299.77802438692135</v>
      </c>
      <c r="F51" s="14">
        <f>(E51^2*'Xmer Calc_AC_MEL'!$B$23)*3</f>
        <v>929.83856969275826</v>
      </c>
      <c r="G51" s="14">
        <f>'Xmer Calc_AC_MEL'!$B$6/SQRT(3)</f>
        <v>277.12812921102039</v>
      </c>
      <c r="H51" s="14">
        <f>'Xmer Calc_AC_MEL'!$B$7/SQRT(3)</f>
        <v>120.08885599144216</v>
      </c>
      <c r="I51" s="13">
        <f>(G51^2/'Xmer Calc_AC_MEL'!$B$26)*3</f>
        <v>247.19015795868637</v>
      </c>
      <c r="J51" s="13">
        <f t="shared" si="2"/>
        <v>2106.8672973442031</v>
      </c>
      <c r="K51" s="24">
        <f t="shared" si="3"/>
        <v>0.98086525074176711</v>
      </c>
    </row>
    <row r="52" spans="1:15" x14ac:dyDescent="0.25">
      <c r="A52" s="16">
        <v>0.98000000000000098</v>
      </c>
      <c r="B52">
        <f>A52*'Xmer Calc_AC_MEL'!$B$8</f>
        <v>110250.00000000012</v>
      </c>
      <c r="C52" s="13">
        <f t="shared" si="0"/>
        <v>132.6101399544923</v>
      </c>
      <c r="D52" s="55">
        <f>(C52^2*'Xmer Calc_AC_MEL'!$B$22)*3</f>
        <v>968.98541919805234</v>
      </c>
      <c r="E52" s="13">
        <f t="shared" si="1"/>
        <v>306.02339989498222</v>
      </c>
      <c r="F52" s="14">
        <f>(E52^2*'Xmer Calc_AC_MEL'!$B$23)*3</f>
        <v>968.98541919805234</v>
      </c>
      <c r="G52" s="14">
        <f>'Xmer Calc_AC_MEL'!$B$6/SQRT(3)</f>
        <v>277.12812921102039</v>
      </c>
      <c r="H52" s="14">
        <f>'Xmer Calc_AC_MEL'!$B$7/SQRT(3)</f>
        <v>120.08885599144216</v>
      </c>
      <c r="I52" s="13">
        <f>(G52^2/'Xmer Calc_AC_MEL'!$B$26)*3</f>
        <v>247.19015795868637</v>
      </c>
      <c r="J52" s="13">
        <f t="shared" si="2"/>
        <v>2185.1609963547912</v>
      </c>
      <c r="K52" s="24">
        <f t="shared" si="3"/>
        <v>0.98056514548482177</v>
      </c>
    </row>
    <row r="53" spans="1:15" x14ac:dyDescent="0.25">
      <c r="A53" s="16">
        <v>1</v>
      </c>
      <c r="B53">
        <f>A53*'Xmer Calc_AC_MEL'!$B$8</f>
        <v>112500</v>
      </c>
      <c r="C53" s="13">
        <f t="shared" si="0"/>
        <v>135.31646934131854</v>
      </c>
      <c r="D53" s="55">
        <f>(C53^2*'Xmer Calc_AC_MEL'!$B$22)*3</f>
        <v>1008.939420239536</v>
      </c>
      <c r="E53" s="13">
        <f t="shared" si="1"/>
        <v>312.26877540304275</v>
      </c>
      <c r="F53" s="14">
        <f>(E53^2*'Xmer Calc_AC_MEL'!$B$23)*3</f>
        <v>1008.9394202395359</v>
      </c>
      <c r="G53" s="14">
        <f>'Xmer Calc_AC_MEL'!$B$6/SQRT(3)</f>
        <v>277.12812921102039</v>
      </c>
      <c r="H53" s="14">
        <f>'Xmer Calc_AC_MEL'!$B$7/SQRT(3)</f>
        <v>120.08885599144216</v>
      </c>
      <c r="I53" s="13">
        <f>(G53^2/'Xmer Calc_AC_MEL'!$B$26)*3</f>
        <v>247.19015795868637</v>
      </c>
      <c r="J53" s="13">
        <f t="shared" si="2"/>
        <v>2265.0689984377586</v>
      </c>
      <c r="K53" s="24">
        <f t="shared" si="3"/>
        <v>0.9802634284263918</v>
      </c>
      <c r="N53" s="4">
        <f>N55-B53</f>
        <v>2322</v>
      </c>
    </row>
    <row r="54" spans="1:15" x14ac:dyDescent="0.25">
      <c r="A54" s="16"/>
      <c r="C54" s="13"/>
      <c r="D54" s="14"/>
      <c r="E54" s="13"/>
      <c r="F54" s="14"/>
      <c r="G54" s="14"/>
      <c r="H54" s="14"/>
      <c r="I54" s="13"/>
      <c r="J54" s="13"/>
      <c r="K54" s="16"/>
    </row>
    <row r="55" spans="1:15" x14ac:dyDescent="0.25">
      <c r="A55" s="16"/>
      <c r="C55" s="13"/>
      <c r="D55" s="14"/>
      <c r="E55" s="13"/>
      <c r="F55" s="14"/>
      <c r="G55" s="14"/>
      <c r="H55" s="14"/>
      <c r="I55" s="13"/>
      <c r="J55" s="13"/>
      <c r="K55" s="16"/>
      <c r="M55" t="s">
        <v>84</v>
      </c>
      <c r="N55" s="49">
        <v>114822</v>
      </c>
    </row>
    <row r="56" spans="1:15" x14ac:dyDescent="0.25">
      <c r="A56" s="16"/>
      <c r="C56" s="13"/>
      <c r="D56" s="14"/>
      <c r="E56" s="13"/>
      <c r="F56" s="14"/>
      <c r="G56" s="14"/>
      <c r="H56" s="14"/>
      <c r="I56" s="13"/>
      <c r="J56" s="13"/>
      <c r="K56" s="16"/>
      <c r="M56" t="s">
        <v>85</v>
      </c>
      <c r="N56" t="s">
        <v>97</v>
      </c>
    </row>
    <row r="57" spans="1:15" x14ac:dyDescent="0.25">
      <c r="A57" s="16"/>
      <c r="C57" s="13"/>
      <c r="D57" s="14"/>
      <c r="E57" s="13"/>
      <c r="F57" s="14"/>
      <c r="G57" s="14"/>
      <c r="H57" s="14"/>
      <c r="I57" s="13"/>
      <c r="J57" s="13"/>
      <c r="K57" s="16"/>
      <c r="M57" t="s">
        <v>86</v>
      </c>
      <c r="N57" t="s">
        <v>98</v>
      </c>
    </row>
    <row r="58" spans="1:15" x14ac:dyDescent="0.25">
      <c r="M58" t="s">
        <v>87</v>
      </c>
      <c r="N58">
        <v>1167.82</v>
      </c>
    </row>
    <row r="59" spans="1:15" x14ac:dyDescent="0.25">
      <c r="M59" t="s">
        <v>88</v>
      </c>
      <c r="N59">
        <v>109.979</v>
      </c>
      <c r="O59" t="s">
        <v>89</v>
      </c>
    </row>
  </sheetData>
  <conditionalFormatting sqref="K3:K53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Xmer</vt:lpstr>
      <vt:lpstr>Main Xmer Efficiency Plot</vt:lpstr>
      <vt:lpstr>Main Xmer (2)</vt:lpstr>
      <vt:lpstr>Main Xmer Efficiency Plot (2)</vt:lpstr>
      <vt:lpstr>MEL Xmer</vt:lpstr>
      <vt:lpstr>Xmer Calc_Main</vt:lpstr>
      <vt:lpstr>Xmer Calc Eff Plot</vt:lpstr>
      <vt:lpstr>Xmer Calc_AC_MEL</vt:lpstr>
      <vt:lpstr>Xmer Calc Eff_MEL</vt:lpstr>
      <vt:lpstr>Xmer Calc_AC_MEL_red</vt:lpstr>
      <vt:lpstr>Transformer Calculator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Ghatpande, Omkar</dc:creator>
  <cp:lastModifiedBy>Ghatpande, Omkar</cp:lastModifiedBy>
  <dcterms:created xsi:type="dcterms:W3CDTF">2022-09-12T00:54:45Z</dcterms:created>
  <dcterms:modified xsi:type="dcterms:W3CDTF">2022-09-25T18:02:12Z</dcterms:modified>
</cp:coreProperties>
</file>