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frank1\Git\prototype-building-electrical-models\design\Commercial\Medium Office\ASHRAE 90.1-2019\"/>
    </mc:Choice>
  </mc:AlternateContent>
  <xr:revisionPtr revIDLastSave="0" documentId="13_ncr:1_{6BD8CF1F-A15A-4460-B107-63700C159F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loor 1" sheetId="1" r:id="rId1"/>
    <sheet name="Floor 2" sheetId="7" r:id="rId2"/>
    <sheet name="Floor 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8" l="1"/>
  <c r="C10" i="8"/>
  <c r="C11" i="8" s="1"/>
  <c r="C14" i="8" s="1"/>
  <c r="E26" i="8"/>
  <c r="F25" i="8"/>
  <c r="C25" i="8"/>
  <c r="D24" i="8"/>
  <c r="H24" i="8" s="1"/>
  <c r="I24" i="8" s="1"/>
  <c r="D21" i="8"/>
  <c r="H21" i="8" s="1"/>
  <c r="I21" i="8" s="1"/>
  <c r="C19" i="8"/>
  <c r="H18" i="8"/>
  <c r="D23" i="8"/>
  <c r="H23" i="8" s="1"/>
  <c r="I23" i="8" s="1"/>
  <c r="C13" i="7"/>
  <c r="C10" i="7"/>
  <c r="D21" i="7" s="1"/>
  <c r="H21" i="7" s="1"/>
  <c r="I21" i="7" s="1"/>
  <c r="E26" i="7"/>
  <c r="F25" i="7"/>
  <c r="C25" i="7"/>
  <c r="D25" i="7" s="1"/>
  <c r="H25" i="7" s="1"/>
  <c r="I25" i="7" s="1"/>
  <c r="D24" i="7"/>
  <c r="H24" i="7" s="1"/>
  <c r="I24" i="7" s="1"/>
  <c r="C19" i="7"/>
  <c r="H18" i="7"/>
  <c r="D23" i="7"/>
  <c r="H23" i="7" s="1"/>
  <c r="I23" i="7" s="1"/>
  <c r="F25" i="1"/>
  <c r="C25" i="1"/>
  <c r="H19" i="1"/>
  <c r="H20" i="1"/>
  <c r="H21" i="1"/>
  <c r="H22" i="1"/>
  <c r="H23" i="1"/>
  <c r="I23" i="1" s="1"/>
  <c r="H24" i="1"/>
  <c r="I22" i="1"/>
  <c r="I21" i="1"/>
  <c r="H18" i="1"/>
  <c r="I19" i="1"/>
  <c r="I20" i="1"/>
  <c r="I24" i="1"/>
  <c r="I18" i="1"/>
  <c r="C19" i="1"/>
  <c r="C13" i="1"/>
  <c r="D25" i="8" l="1"/>
  <c r="H25" i="8" s="1"/>
  <c r="I25" i="8" s="1"/>
  <c r="D19" i="8"/>
  <c r="H19" i="8"/>
  <c r="I19" i="8" s="1"/>
  <c r="D22" i="8"/>
  <c r="H22" i="8" s="1"/>
  <c r="I22" i="8" s="1"/>
  <c r="I18" i="8"/>
  <c r="D20" i="8"/>
  <c r="H20" i="8" s="1"/>
  <c r="I20" i="8" s="1"/>
  <c r="D19" i="7"/>
  <c r="C11" i="7"/>
  <c r="C14" i="7" s="1"/>
  <c r="D20" i="7"/>
  <c r="H20" i="7" s="1"/>
  <c r="I20" i="7" s="1"/>
  <c r="H19" i="7"/>
  <c r="I19" i="7" s="1"/>
  <c r="I18" i="7"/>
  <c r="D22" i="7"/>
  <c r="H22" i="7" s="1"/>
  <c r="I22" i="7" s="1"/>
  <c r="I26" i="7" s="1"/>
  <c r="I26" i="8" l="1"/>
  <c r="H27" i="8"/>
  <c r="D26" i="8"/>
  <c r="D27" i="8" s="1"/>
  <c r="I27" i="8"/>
  <c r="I27" i="7"/>
  <c r="D26" i="7"/>
  <c r="D27" i="7"/>
  <c r="H27" i="7"/>
  <c r="E26" i="1"/>
  <c r="C10" i="1" l="1"/>
  <c r="D23" i="1" s="1"/>
  <c r="D24" i="1" l="1"/>
  <c r="D22" i="1"/>
  <c r="D20" i="1"/>
  <c r="C11" i="1"/>
  <c r="C14" i="1" s="1"/>
  <c r="D25" i="1"/>
  <c r="D21" i="1"/>
  <c r="D19" i="1"/>
  <c r="H25" i="1" l="1"/>
  <c r="D26" i="1"/>
  <c r="D27" i="1" s="1"/>
  <c r="I25" i="1" l="1"/>
  <c r="H27" i="1"/>
  <c r="I26" i="1" l="1"/>
  <c r="I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Frank</author>
  </authors>
  <commentList>
    <comment ref="C12" authorId="0" shapeId="0" xr:uid="{A5231210-8A22-49D4-9359-93C1E74767F9}">
      <text>
        <r>
          <rPr>
            <sz val="9"/>
            <color indexed="81"/>
            <rFont val="Tahoma"/>
            <family val="2"/>
          </rPr>
          <t>Per electrical circuit design</t>
        </r>
      </text>
    </comment>
    <comment ref="C13" authorId="0" shapeId="0" xr:uid="{28763333-59CD-4485-94F0-A0AEDC2920C6}">
      <text>
        <r>
          <rPr>
            <sz val="9"/>
            <color indexed="81"/>
            <rFont val="Tahoma"/>
            <family val="2"/>
          </rPr>
          <t>Effective connected load derived from EnergyPlus input description file (IDF); excludes elevators.</t>
        </r>
      </text>
    </comment>
    <comment ref="C17" authorId="0" shapeId="0" xr:uid="{F4787E6C-2CEE-4362-9ED9-4C5FF706FFFF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E17" authorId="0" shapeId="0" xr:uid="{1DBFE401-1FBF-4A56-9C80-0F2C3E099ECD}">
      <text>
        <r>
          <rPr>
            <sz val="9"/>
            <color indexed="81"/>
            <rFont val="Tahoma"/>
            <family val="2"/>
          </rPr>
          <t>Maximum number of devices based on design occupancy of detailed furniture layout by PNNL team. For reference only.</t>
        </r>
      </text>
    </comment>
    <comment ref="F17" authorId="0" shapeId="0" xr:uid="{08F16C3D-5DAE-43F9-B586-59B12DD2F989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 xml:space="preserve">Plug Load Characteristics </t>
        </r>
        <r>
          <rPr>
            <sz val="9"/>
            <color indexed="81"/>
            <rFont val="Tahoma"/>
            <family val="2"/>
          </rPr>
          <t>spreadsheet</t>
        </r>
      </text>
    </comment>
    <comment ref="G17" authorId="0" shapeId="0" xr:uid="{CF3CBF5F-F2BD-44EB-B003-A1F8B5204AD5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H17" authorId="0" shapeId="0" xr:uid="{CE9D26BD-8FEA-4FF0-A0BE-92F52AB74635}">
      <text>
        <r>
          <rPr>
            <sz val="9"/>
            <color indexed="81"/>
            <rFont val="Tahoma"/>
            <family val="2"/>
          </rPr>
          <t>Total connected load from devices is not equal to effective load from EnergyPlus due to individual load demand factors.</t>
        </r>
      </text>
    </comment>
    <comment ref="I17" authorId="0" shapeId="0" xr:uid="{CF8185D3-5940-4F0E-8F27-F73C65CB5890}">
      <text>
        <r>
          <rPr>
            <sz val="9"/>
            <color indexed="81"/>
            <rFont val="Tahoma"/>
            <family val="2"/>
          </rPr>
          <t>Uses device peak load instead of connected load to account for device demand factors. This column gives each device's "share" of the building's total plug load.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Frank</author>
  </authors>
  <commentList>
    <comment ref="C12" authorId="0" shapeId="0" xr:uid="{C05FEC3A-120B-429E-93B0-2EFFCBF3B541}">
      <text>
        <r>
          <rPr>
            <sz val="9"/>
            <color indexed="81"/>
            <rFont val="Tahoma"/>
            <family val="2"/>
          </rPr>
          <t>Per electrical circuit design</t>
        </r>
      </text>
    </comment>
    <comment ref="C13" authorId="0" shapeId="0" xr:uid="{0041FAAA-BD4F-41EB-A2EE-52536E64BD44}">
      <text>
        <r>
          <rPr>
            <sz val="9"/>
            <color indexed="81"/>
            <rFont val="Tahoma"/>
            <family val="2"/>
          </rPr>
          <t>Connected load derived from EnergyPlus input description file (IDF); excludes elevators.</t>
        </r>
      </text>
    </comment>
    <comment ref="C17" authorId="0" shapeId="0" xr:uid="{E483C9F8-95C8-4816-80AF-F165CD21BC0C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E17" authorId="0" shapeId="0" xr:uid="{D4AF8661-EB95-4B53-A550-32C3CD44F84E}">
      <text>
        <r>
          <rPr>
            <sz val="9"/>
            <color indexed="81"/>
            <rFont val="Tahoma"/>
            <family val="2"/>
          </rPr>
          <t>Maximum number of devices based on design occupancy of detailed furniture layout by PNNL team. For reference only.</t>
        </r>
      </text>
    </comment>
    <comment ref="F17" authorId="0" shapeId="0" xr:uid="{761E9C71-A28B-4EF5-8F6D-E5F5A96D298A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 xml:space="preserve">Plug Load Characteristics </t>
        </r>
        <r>
          <rPr>
            <sz val="9"/>
            <color indexed="81"/>
            <rFont val="Tahoma"/>
            <family val="2"/>
          </rPr>
          <t>spreadsheet</t>
        </r>
      </text>
    </comment>
    <comment ref="G17" authorId="0" shapeId="0" xr:uid="{5BED388A-0562-4848-8E71-59D72026882C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H17" authorId="0" shapeId="0" xr:uid="{FCB4CFFC-10E6-4031-B8C5-DCF1F9D76C34}">
      <text>
        <r>
          <rPr>
            <sz val="9"/>
            <color indexed="81"/>
            <rFont val="Tahoma"/>
            <family val="2"/>
          </rPr>
          <t>Total connected load from devices is not equal to effective load from EnergyPlus due to individual load demand factors.</t>
        </r>
      </text>
    </comment>
    <comment ref="I17" authorId="0" shapeId="0" xr:uid="{210542B0-9181-4F05-921F-E0F7B96DC27C}">
      <text>
        <r>
          <rPr>
            <sz val="9"/>
            <color indexed="81"/>
            <rFont val="Tahoma"/>
            <family val="2"/>
          </rPr>
          <t>Uses device peak load instead of connected load to account for device demand factors. This column gives each device's "share" of the building's total plug load.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Frank</author>
  </authors>
  <commentList>
    <comment ref="C12" authorId="0" shapeId="0" xr:uid="{89D005DD-B397-465F-8FB0-17CD329FFBA4}">
      <text>
        <r>
          <rPr>
            <sz val="9"/>
            <color indexed="81"/>
            <rFont val="Tahoma"/>
            <family val="2"/>
          </rPr>
          <t>Per electrical circuit design</t>
        </r>
      </text>
    </comment>
    <comment ref="C13" authorId="0" shapeId="0" xr:uid="{F0EDD084-1FD9-4624-834F-4E3E440A3975}">
      <text>
        <r>
          <rPr>
            <sz val="9"/>
            <color indexed="81"/>
            <rFont val="Tahoma"/>
            <family val="2"/>
          </rPr>
          <t>Connected load derived from EnergyPlus input description file (IDF); excludes elevators.</t>
        </r>
      </text>
    </comment>
    <comment ref="C17" authorId="0" shapeId="0" xr:uid="{A22F8F9B-FBE6-4776-94F6-0C5D42DB163E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E17" authorId="0" shapeId="0" xr:uid="{0BABD5F7-7071-4BD8-9552-31DA59834CA2}">
      <text>
        <r>
          <rPr>
            <sz val="9"/>
            <color indexed="81"/>
            <rFont val="Tahoma"/>
            <family val="2"/>
          </rPr>
          <t>Maximum number of devices based on design occupancy of detailed furniture layout by PNNL team. For reference only.</t>
        </r>
      </text>
    </comment>
    <comment ref="F17" authorId="0" shapeId="0" xr:uid="{4BF5DCD0-F95F-4D77-89E0-D8BB3C912434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 xml:space="preserve">Plug Load Characteristics </t>
        </r>
        <r>
          <rPr>
            <sz val="9"/>
            <color indexed="81"/>
            <rFont val="Tahoma"/>
            <family val="2"/>
          </rPr>
          <t>spreadsheet</t>
        </r>
      </text>
    </comment>
    <comment ref="G17" authorId="0" shapeId="0" xr:uid="{AF7E829A-D56A-43A1-96C4-F17AEF24876F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H17" authorId="0" shapeId="0" xr:uid="{0A8A66B8-AACB-4B71-898D-0A3375A91EC8}">
      <text>
        <r>
          <rPr>
            <sz val="9"/>
            <color indexed="81"/>
            <rFont val="Tahoma"/>
            <family val="2"/>
          </rPr>
          <t>Total connected load from devices is not equal to effective load from EnergyPlus due to individual load demand factors.</t>
        </r>
      </text>
    </comment>
    <comment ref="I17" authorId="0" shapeId="0" xr:uid="{B304B2E1-BE7B-4BD3-9715-9B2B8AB79180}">
      <text>
        <r>
          <rPr>
            <sz val="9"/>
            <color indexed="81"/>
            <rFont val="Tahoma"/>
            <family val="2"/>
          </rPr>
          <t>Uses device peak load instead of connected load to account for device demand factors. This column gives each device's "share" of the building's total plug load.</t>
        </r>
      </text>
    </comment>
  </commentList>
</comments>
</file>

<file path=xl/sharedStrings.xml><?xml version="1.0" encoding="utf-8"?>
<sst xmlns="http://schemas.openxmlformats.org/spreadsheetml/2006/main" count="141" uniqueCount="43">
  <si>
    <t>Device Type</t>
  </si>
  <si>
    <t>Floor Area:</t>
  </si>
  <si>
    <r>
      <t>ft</t>
    </r>
    <r>
      <rPr>
        <sz val="11"/>
        <color theme="1"/>
        <rFont val="Calibri"/>
        <family val="2"/>
      </rPr>
      <t>²</t>
    </r>
  </si>
  <si>
    <t>Total Receptacles:</t>
  </si>
  <si>
    <t>Notes</t>
  </si>
  <si>
    <t>Number of Devices</t>
  </si>
  <si>
    <r>
      <t>Density (Qty. per 1000 ft</t>
    </r>
    <r>
      <rPr>
        <b/>
        <sz val="11"/>
        <color theme="1"/>
        <rFont val="Calibri"/>
        <family val="2"/>
      </rPr>
      <t>²)</t>
    </r>
  </si>
  <si>
    <t>Versioning Information</t>
  </si>
  <si>
    <t>Building Category</t>
  </si>
  <si>
    <t>Commercial</t>
  </si>
  <si>
    <t>Building Type</t>
  </si>
  <si>
    <t>Medium Office</t>
  </si>
  <si>
    <t>Code/Year</t>
  </si>
  <si>
    <t>ASHRAE 90.1-2019</t>
  </si>
  <si>
    <t>Location</t>
  </si>
  <si>
    <t>Floor Characteristics</t>
  </si>
  <si>
    <t>Desktop computers</t>
  </si>
  <si>
    <t>Laptop computers</t>
  </si>
  <si>
    <t>Monitors</t>
  </si>
  <si>
    <t>TVs / displays</t>
  </si>
  <si>
    <t>Printers</t>
  </si>
  <si>
    <t>Floor Number:</t>
  </si>
  <si>
    <t>Other / Empty</t>
  </si>
  <si>
    <t>Design Maximum</t>
  </si>
  <si>
    <r>
      <t>m</t>
    </r>
    <r>
      <rPr>
        <sz val="11"/>
        <color theme="1"/>
        <rFont val="Calibri"/>
        <family val="2"/>
      </rPr>
      <t>²</t>
    </r>
  </si>
  <si>
    <t>Power Density:</t>
  </si>
  <si>
    <t>W/m²</t>
  </si>
  <si>
    <t>W</t>
  </si>
  <si>
    <t>Copiers</t>
  </si>
  <si>
    <t>Connected Plug Load</t>
  </si>
  <si>
    <t>-</t>
  </si>
  <si>
    <r>
      <t>Demand Factor (W</t>
    </r>
    <r>
      <rPr>
        <b/>
        <vertAlign val="subscript"/>
        <sz val="11"/>
        <color theme="1"/>
        <rFont val="Calibri"/>
        <family val="2"/>
        <scheme val="minor"/>
      </rPr>
      <t>peak</t>
    </r>
    <r>
      <rPr>
        <b/>
        <sz val="11"/>
        <color theme="1"/>
        <rFont val="Calibri"/>
        <family val="2"/>
        <scheme val="minor"/>
      </rPr>
      <t>/W</t>
    </r>
    <r>
      <rPr>
        <b/>
        <vertAlign val="subscript"/>
        <sz val="11"/>
        <color theme="1"/>
        <rFont val="Calibri"/>
        <family val="2"/>
        <scheme val="minor"/>
      </rPr>
      <t>rated</t>
    </r>
    <r>
      <rPr>
        <b/>
        <sz val="11"/>
        <color theme="1"/>
        <rFont val="Calibri"/>
        <family val="2"/>
        <scheme val="minor"/>
      </rPr>
      <t>)</t>
    </r>
  </si>
  <si>
    <r>
      <t>Rated Unit Power (W</t>
    </r>
    <r>
      <rPr>
        <b/>
        <vertAlign val="subscript"/>
        <sz val="11"/>
        <color theme="1"/>
        <rFont val="Calibri"/>
        <family val="2"/>
        <scheme val="minor"/>
      </rPr>
      <t>rated</t>
    </r>
    <r>
      <rPr>
        <b/>
        <sz val="11"/>
        <color theme="1"/>
        <rFont val="Calibri"/>
        <family val="2"/>
        <scheme val="minor"/>
      </rPr>
      <t>)</t>
    </r>
  </si>
  <si>
    <t>Assume all desktop computers converted to laptop computers.</t>
  </si>
  <si>
    <t>Multi-Function Devices</t>
  </si>
  <si>
    <t>IT Equipment</t>
  </si>
  <si>
    <r>
      <t>NEMs density &lt; 1 per 100,000 ft</t>
    </r>
    <r>
      <rPr>
        <sz val="11"/>
        <color theme="6"/>
        <rFont val="Calibri"/>
        <family val="2"/>
      </rPr>
      <t xml:space="preserve">². </t>
    </r>
    <r>
      <rPr>
        <sz val="11"/>
        <color theme="6"/>
        <rFont val="Calibri"/>
        <family val="2"/>
        <scheme val="minor"/>
      </rPr>
      <t>Assume none (MFDs only).</t>
    </r>
  </si>
  <si>
    <r>
      <t>Connected Load (W</t>
    </r>
    <r>
      <rPr>
        <b/>
        <vertAlign val="subscript"/>
        <sz val="11"/>
        <color theme="1"/>
        <rFont val="Calibri"/>
        <family val="2"/>
        <scheme val="minor"/>
      </rPr>
      <t>rated</t>
    </r>
    <r>
      <rPr>
        <b/>
        <sz val="11"/>
        <color theme="1"/>
        <rFont val="Calibri"/>
        <family val="2"/>
        <scheme val="minor"/>
      </rPr>
      <t>)</t>
    </r>
  </si>
  <si>
    <t>Effective Load (W)</t>
  </si>
  <si>
    <t>Effective Load:</t>
  </si>
  <si>
    <t>Total</t>
  </si>
  <si>
    <t>NEMs density is very high; assume fewer, larger devices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</si>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</sst>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</font>
    <font>
      <i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/>
      <name val="Calibri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3" xfId="0" applyBorder="1" applyAlignment="1">
      <alignment vertical="top"/>
    </xf>
    <xf numFmtId="1" fontId="0" fillId="0" borderId="0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 wrapText="1"/>
    </xf>
    <xf numFmtId="2" fontId="0" fillId="0" borderId="0" xfId="0" applyNumberFormat="1" applyBorder="1" applyAlignment="1">
      <alignment vertical="top"/>
    </xf>
    <xf numFmtId="2" fontId="0" fillId="0" borderId="0" xfId="0" applyNumberFormat="1" applyFill="1" applyBorder="1" applyAlignment="1">
      <alignment vertical="top"/>
    </xf>
    <xf numFmtId="0" fontId="0" fillId="0" borderId="2" xfId="0" applyNumberFormat="1" applyBorder="1" applyAlignment="1">
      <alignment horizontal="right" vertical="top"/>
    </xf>
    <xf numFmtId="0" fontId="5" fillId="0" borderId="0" xfId="0" applyFont="1" applyAlignment="1">
      <alignment vertical="top"/>
    </xf>
    <xf numFmtId="0" fontId="5" fillId="4" borderId="9" xfId="0" applyFont="1" applyFill="1" applyBorder="1" applyAlignment="1">
      <alignment vertical="top"/>
    </xf>
    <xf numFmtId="2" fontId="5" fillId="4" borderId="10" xfId="0" applyNumberFormat="1" applyFont="1" applyFill="1" applyBorder="1" applyAlignment="1">
      <alignment vertical="top"/>
    </xf>
    <xf numFmtId="1" fontId="5" fillId="4" borderId="10" xfId="0" applyNumberFormat="1" applyFont="1" applyFill="1" applyBorder="1" applyAlignment="1">
      <alignment vertical="top"/>
    </xf>
    <xf numFmtId="0" fontId="5" fillId="4" borderId="11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2" fontId="0" fillId="0" borderId="7" xfId="0" applyNumberFormat="1" applyFill="1" applyBorder="1" applyAlignment="1">
      <alignment vertical="top"/>
    </xf>
    <xf numFmtId="0" fontId="0" fillId="0" borderId="0" xfId="0" applyFill="1" applyBorder="1" applyAlignment="1">
      <alignment horizontal="right" vertical="top"/>
    </xf>
    <xf numFmtId="0" fontId="1" fillId="0" borderId="4" xfId="0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5" fillId="4" borderId="10" xfId="0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right" vertical="top" wrapText="1"/>
    </xf>
    <xf numFmtId="1" fontId="5" fillId="4" borderId="10" xfId="0" applyNumberFormat="1" applyFont="1" applyFill="1" applyBorder="1" applyAlignment="1">
      <alignment horizontal="right" vertical="top" wrapText="1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3" borderId="9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9" fillId="0" borderId="4" xfId="0" applyFont="1" applyBorder="1" applyAlignment="1">
      <alignment vertical="top"/>
    </xf>
    <xf numFmtId="2" fontId="9" fillId="0" borderId="0" xfId="0" applyNumberFormat="1" applyFont="1" applyFill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Fill="1" applyBorder="1" applyAlignment="1">
      <alignment horizontal="right" vertical="top"/>
    </xf>
    <xf numFmtId="1" fontId="9" fillId="0" borderId="0" xfId="0" applyNumberFormat="1" applyFont="1" applyBorder="1" applyAlignment="1">
      <alignment horizontal="right" vertical="top" wrapText="1"/>
    </xf>
    <xf numFmtId="0" fontId="9" fillId="0" borderId="5" xfId="0" applyFont="1" applyBorder="1" applyAlignment="1">
      <alignment vertical="top" wrapText="1"/>
    </xf>
    <xf numFmtId="164" fontId="9" fillId="0" borderId="0" xfId="0" applyNumberFormat="1" applyFont="1" applyBorder="1" applyAlignment="1">
      <alignment horizontal="right" vertical="top" wrapText="1"/>
    </xf>
    <xf numFmtId="164" fontId="0" fillId="0" borderId="0" xfId="0" applyNumberFormat="1" applyBorder="1" applyAlignment="1">
      <alignment horizontal="right" vertical="top" wrapText="1"/>
    </xf>
    <xf numFmtId="0" fontId="11" fillId="6" borderId="9" xfId="0" applyFont="1" applyFill="1" applyBorder="1" applyAlignment="1">
      <alignment vertical="top"/>
    </xf>
    <xf numFmtId="2" fontId="11" fillId="6" borderId="10" xfId="0" applyNumberFormat="1" applyFont="1" applyFill="1" applyBorder="1" applyAlignment="1">
      <alignment vertical="top"/>
    </xf>
    <xf numFmtId="1" fontId="11" fillId="6" borderId="10" xfId="0" applyNumberFormat="1" applyFont="1" applyFill="1" applyBorder="1" applyAlignment="1">
      <alignment vertical="top"/>
    </xf>
    <xf numFmtId="0" fontId="11" fillId="6" borderId="10" xfId="0" applyFont="1" applyFill="1" applyBorder="1" applyAlignment="1">
      <alignment horizontal="right" vertical="top" wrapText="1"/>
    </xf>
    <xf numFmtId="1" fontId="11" fillId="6" borderId="10" xfId="0" applyNumberFormat="1" applyFont="1" applyFill="1" applyBorder="1" applyAlignment="1">
      <alignment horizontal="right" vertical="top" wrapText="1"/>
    </xf>
    <xf numFmtId="0" fontId="11" fillId="6" borderId="11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right" vertical="center"/>
    </xf>
    <xf numFmtId="0" fontId="1" fillId="5" borderId="10" xfId="0" applyFont="1" applyFill="1" applyBorder="1" applyAlignment="1">
      <alignment horizontal="right" vertical="center" wrapText="1"/>
    </xf>
    <xf numFmtId="0" fontId="1" fillId="5" borderId="11" xfId="0" applyFont="1" applyFill="1" applyBorder="1" applyAlignment="1">
      <alignment vertical="center" wrapText="1"/>
    </xf>
  </cellXfs>
  <cellStyles count="2">
    <cellStyle name="Normal" xfId="0" builtinId="0"/>
    <cellStyle name="Normal 2" xfId="1" xr:uid="{851E28D6-5DEB-4D86-A213-06EBF2C71B6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workbookViewId="0">
      <selection activeCell="J3" sqref="J3"/>
    </sheetView>
  </sheetViews>
  <sheetFormatPr defaultRowHeight="15" x14ac:dyDescent="0.25"/>
  <cols>
    <col min="1" max="1" width="2.28515625" style="1" customWidth="1"/>
    <col min="2" max="2" width="21.85546875" style="1" bestFit="1" customWidth="1"/>
    <col min="3" max="3" width="24.140625" style="1" bestFit="1" customWidth="1"/>
    <col min="4" max="4" width="18.140625" style="1" bestFit="1" customWidth="1"/>
    <col min="5" max="5" width="16.5703125" style="1" bestFit="1" customWidth="1"/>
    <col min="6" max="6" width="24" style="26" bestFit="1" customWidth="1"/>
    <col min="7" max="7" width="27.5703125" style="26" bestFit="1" customWidth="1"/>
    <col min="8" max="8" width="22.5703125" style="26" bestFit="1" customWidth="1"/>
    <col min="9" max="9" width="19.28515625" style="26" bestFit="1" customWidth="1"/>
    <col min="10" max="10" width="71.5703125" style="1" customWidth="1"/>
    <col min="11" max="16384" width="9.140625" style="1"/>
  </cols>
  <sheetData>
    <row r="2" spans="2:10" x14ac:dyDescent="0.25">
      <c r="B2" s="38" t="s">
        <v>7</v>
      </c>
      <c r="C2" s="39"/>
      <c r="D2" s="40"/>
    </row>
    <row r="3" spans="2:10" x14ac:dyDescent="0.25">
      <c r="B3" s="2" t="s">
        <v>8</v>
      </c>
      <c r="C3" s="41" t="s">
        <v>9</v>
      </c>
      <c r="D3" s="42"/>
    </row>
    <row r="4" spans="2:10" x14ac:dyDescent="0.25">
      <c r="B4" s="3" t="s">
        <v>10</v>
      </c>
      <c r="C4" s="43" t="s">
        <v>11</v>
      </c>
      <c r="D4" s="44"/>
    </row>
    <row r="5" spans="2:10" x14ac:dyDescent="0.25">
      <c r="B5" s="3" t="s">
        <v>12</v>
      </c>
      <c r="C5" s="43" t="s">
        <v>13</v>
      </c>
      <c r="D5" s="44"/>
    </row>
    <row r="6" spans="2:10" x14ac:dyDescent="0.25">
      <c r="B6" s="4" t="s">
        <v>14</v>
      </c>
      <c r="C6" s="45" t="s">
        <v>42</v>
      </c>
      <c r="D6" s="46"/>
    </row>
    <row r="8" spans="2:10" x14ac:dyDescent="0.25">
      <c r="B8" s="32" t="s">
        <v>15</v>
      </c>
      <c r="C8" s="33"/>
      <c r="D8" s="34"/>
    </row>
    <row r="9" spans="2:10" x14ac:dyDescent="0.25">
      <c r="B9" s="2" t="s">
        <v>21</v>
      </c>
      <c r="C9" s="14">
        <v>1</v>
      </c>
      <c r="D9" s="5"/>
    </row>
    <row r="10" spans="2:10" x14ac:dyDescent="0.25">
      <c r="B10" s="31" t="s">
        <v>1</v>
      </c>
      <c r="C10" s="6">
        <f>53600/3</f>
        <v>17866.666666666668</v>
      </c>
      <c r="D10" s="7" t="s">
        <v>2</v>
      </c>
    </row>
    <row r="11" spans="2:10" x14ac:dyDescent="0.25">
      <c r="B11" s="31"/>
      <c r="C11" s="6">
        <f>C10*0.09290304</f>
        <v>1659.8676480000001</v>
      </c>
      <c r="D11" s="7" t="s">
        <v>24</v>
      </c>
    </row>
    <row r="12" spans="2:10" x14ac:dyDescent="0.25">
      <c r="B12" s="25" t="s">
        <v>3</v>
      </c>
      <c r="C12" s="22">
        <v>405</v>
      </c>
      <c r="D12" s="7"/>
    </row>
    <row r="13" spans="2:10" x14ac:dyDescent="0.25">
      <c r="B13" s="25" t="s">
        <v>39</v>
      </c>
      <c r="C13" s="22">
        <f>7937.1558+1673.2028+1059.217+1673.2138+1059.21</f>
        <v>13401.999400000001</v>
      </c>
      <c r="D13" s="7" t="s">
        <v>27</v>
      </c>
    </row>
    <row r="14" spans="2:10" x14ac:dyDescent="0.25">
      <c r="B14" s="20" t="s">
        <v>25</v>
      </c>
      <c r="C14" s="23">
        <f>C13/C11</f>
        <v>8.0741373664028426</v>
      </c>
      <c r="D14" s="8" t="s">
        <v>26</v>
      </c>
    </row>
    <row r="16" spans="2:10" x14ac:dyDescent="0.25">
      <c r="B16" s="35" t="s">
        <v>29</v>
      </c>
      <c r="C16" s="36"/>
      <c r="D16" s="36"/>
      <c r="E16" s="36"/>
      <c r="F16" s="36"/>
      <c r="G16" s="36"/>
      <c r="H16" s="36"/>
      <c r="I16" s="36"/>
      <c r="J16" s="37"/>
    </row>
    <row r="17" spans="2:12" s="61" customFormat="1" ht="18" x14ac:dyDescent="0.25">
      <c r="B17" s="62" t="s">
        <v>0</v>
      </c>
      <c r="C17" s="63" t="s">
        <v>6</v>
      </c>
      <c r="D17" s="63" t="s">
        <v>5</v>
      </c>
      <c r="E17" s="63" t="s">
        <v>23</v>
      </c>
      <c r="F17" s="64" t="s">
        <v>32</v>
      </c>
      <c r="G17" s="64" t="s">
        <v>31</v>
      </c>
      <c r="H17" s="64" t="s">
        <v>37</v>
      </c>
      <c r="I17" s="64" t="s">
        <v>38</v>
      </c>
      <c r="J17" s="65" t="s">
        <v>4</v>
      </c>
    </row>
    <row r="18" spans="2:12" x14ac:dyDescent="0.25">
      <c r="B18" s="47" t="s">
        <v>16</v>
      </c>
      <c r="C18" s="48">
        <v>0</v>
      </c>
      <c r="D18" s="49">
        <v>0</v>
      </c>
      <c r="E18" s="50" t="s">
        <v>30</v>
      </c>
      <c r="F18" s="51">
        <v>1046</v>
      </c>
      <c r="G18" s="53">
        <v>0.115</v>
      </c>
      <c r="H18" s="51">
        <f>F18*D18</f>
        <v>0</v>
      </c>
      <c r="I18" s="51">
        <f>H18*G18</f>
        <v>0</v>
      </c>
      <c r="J18" s="52" t="s">
        <v>33</v>
      </c>
    </row>
    <row r="19" spans="2:12" x14ac:dyDescent="0.25">
      <c r="B19" s="9" t="s">
        <v>17</v>
      </c>
      <c r="C19" s="13">
        <f>2.06+0.75</f>
        <v>2.81</v>
      </c>
      <c r="D19" s="10">
        <f>ROUND(C19*($C$10/1000),0)</f>
        <v>50</v>
      </c>
      <c r="E19" s="21">
        <v>68</v>
      </c>
      <c r="F19" s="28">
        <v>57</v>
      </c>
      <c r="G19" s="54">
        <v>0.32200000000000001</v>
      </c>
      <c r="H19" s="28">
        <f t="shared" ref="H19:H25" si="0">F19*D19</f>
        <v>2850</v>
      </c>
      <c r="I19" s="28">
        <f t="shared" ref="I19:I25" si="1">H19*G19</f>
        <v>917.7</v>
      </c>
      <c r="J19" s="11"/>
    </row>
    <row r="20" spans="2:12" x14ac:dyDescent="0.25">
      <c r="B20" s="9" t="s">
        <v>18</v>
      </c>
      <c r="C20" s="12">
        <v>1.87</v>
      </c>
      <c r="D20" s="10">
        <f>ROUND(C20*($C$10/1000),0)</f>
        <v>33</v>
      </c>
      <c r="E20" s="21">
        <v>68</v>
      </c>
      <c r="F20" s="28">
        <v>46</v>
      </c>
      <c r="G20" s="54">
        <v>0.55800000000000005</v>
      </c>
      <c r="H20" s="28">
        <f t="shared" si="0"/>
        <v>1518</v>
      </c>
      <c r="I20" s="28">
        <f t="shared" si="1"/>
        <v>847.0440000000001</v>
      </c>
      <c r="J20" s="11"/>
    </row>
    <row r="21" spans="2:12" x14ac:dyDescent="0.25">
      <c r="B21" s="9" t="s">
        <v>19</v>
      </c>
      <c r="C21" s="13">
        <v>0.26</v>
      </c>
      <c r="D21" s="10">
        <f>ROUND(C21*($C$10/1000),0)</f>
        <v>5</v>
      </c>
      <c r="E21" s="21">
        <v>25</v>
      </c>
      <c r="F21" s="28">
        <v>127</v>
      </c>
      <c r="G21" s="54">
        <v>0.55800000000000005</v>
      </c>
      <c r="H21" s="28">
        <f t="shared" si="0"/>
        <v>635</v>
      </c>
      <c r="I21" s="28">
        <f t="shared" si="1"/>
        <v>354.33000000000004</v>
      </c>
      <c r="J21" s="11"/>
    </row>
    <row r="22" spans="2:12" x14ac:dyDescent="0.25">
      <c r="B22" s="47" t="s">
        <v>28</v>
      </c>
      <c r="C22" s="48">
        <v>0</v>
      </c>
      <c r="D22" s="49">
        <f>ROUND(C22*($C$10/1000),0)</f>
        <v>0</v>
      </c>
      <c r="E22" s="50" t="s">
        <v>30</v>
      </c>
      <c r="F22" s="51">
        <v>648</v>
      </c>
      <c r="G22" s="53">
        <v>0.27100000000000002</v>
      </c>
      <c r="H22" s="51">
        <f t="shared" si="0"/>
        <v>0</v>
      </c>
      <c r="I22" s="51">
        <f t="shared" si="1"/>
        <v>0</v>
      </c>
      <c r="J22" s="52" t="s">
        <v>36</v>
      </c>
    </row>
    <row r="23" spans="2:12" x14ac:dyDescent="0.25">
      <c r="B23" s="9" t="s">
        <v>20</v>
      </c>
      <c r="C23" s="13">
        <v>0.52</v>
      </c>
      <c r="D23" s="10">
        <f>ROUND(C23*($C$10/1000),0)</f>
        <v>9</v>
      </c>
      <c r="E23" s="24" t="s">
        <v>30</v>
      </c>
      <c r="F23" s="28">
        <v>875</v>
      </c>
      <c r="G23" s="54">
        <v>0.27100000000000002</v>
      </c>
      <c r="H23" s="28">
        <f t="shared" si="0"/>
        <v>7875</v>
      </c>
      <c r="I23" s="28">
        <f t="shared" si="1"/>
        <v>2134.125</v>
      </c>
      <c r="J23" s="11"/>
    </row>
    <row r="24" spans="2:12" x14ac:dyDescent="0.25">
      <c r="B24" s="9" t="s">
        <v>34</v>
      </c>
      <c r="C24" s="13">
        <v>0.17</v>
      </c>
      <c r="D24" s="10">
        <f>ROUND(C24*($C$10/1000),0)</f>
        <v>3</v>
      </c>
      <c r="E24" s="24" t="s">
        <v>30</v>
      </c>
      <c r="F24" s="28">
        <v>684</v>
      </c>
      <c r="G24" s="54">
        <v>0.27100000000000002</v>
      </c>
      <c r="H24" s="28">
        <f t="shared" si="0"/>
        <v>2052</v>
      </c>
      <c r="I24" s="28">
        <f t="shared" si="1"/>
        <v>556.09199999999998</v>
      </c>
      <c r="J24" s="11"/>
    </row>
    <row r="25" spans="2:12" x14ac:dyDescent="0.25">
      <c r="B25" s="9" t="s">
        <v>35</v>
      </c>
      <c r="C25" s="13">
        <f>15.39/5</f>
        <v>3.0780000000000003</v>
      </c>
      <c r="D25" s="10">
        <f t="shared" ref="D25" si="2">ROUND(C25*($C$10/1000),0)</f>
        <v>55</v>
      </c>
      <c r="E25" s="24" t="s">
        <v>30</v>
      </c>
      <c r="F25" s="28">
        <f>32*5</f>
        <v>160</v>
      </c>
      <c r="G25" s="54">
        <v>0.22500000000000001</v>
      </c>
      <c r="H25" s="28">
        <f t="shared" si="0"/>
        <v>8800</v>
      </c>
      <c r="I25" s="28">
        <f t="shared" si="1"/>
        <v>1980</v>
      </c>
      <c r="J25" s="11" t="s">
        <v>41</v>
      </c>
    </row>
    <row r="26" spans="2:12" s="15" customFormat="1" x14ac:dyDescent="0.25">
      <c r="B26" s="16" t="s">
        <v>22</v>
      </c>
      <c r="C26" s="17"/>
      <c r="D26" s="18">
        <f>$C$12-SUM(D18:D25)</f>
        <v>250</v>
      </c>
      <c r="E26" s="18">
        <f>$C$12-SUM(E18:E25)</f>
        <v>244</v>
      </c>
      <c r="F26" s="27"/>
      <c r="G26" s="29"/>
      <c r="H26" s="29"/>
      <c r="I26" s="29">
        <f>$C$13-SUM(I18:I25)</f>
        <v>6612.7084000000004</v>
      </c>
      <c r="J26" s="19"/>
      <c r="L26" s="1"/>
    </row>
    <row r="27" spans="2:12" s="15" customFormat="1" x14ac:dyDescent="0.25">
      <c r="B27" s="55" t="s">
        <v>40</v>
      </c>
      <c r="C27" s="56"/>
      <c r="D27" s="57">
        <f>SUM(D18:D26)</f>
        <v>405</v>
      </c>
      <c r="E27" s="57"/>
      <c r="F27" s="58"/>
      <c r="G27" s="59"/>
      <c r="H27" s="59">
        <f t="shared" ref="H27:I27" si="3">SUM(H18:H26)</f>
        <v>23730</v>
      </c>
      <c r="I27" s="59">
        <f t="shared" si="3"/>
        <v>13401.999400000001</v>
      </c>
      <c r="J27" s="60"/>
      <c r="L27" s="1"/>
    </row>
  </sheetData>
  <mergeCells count="8">
    <mergeCell ref="B10:B11"/>
    <mergeCell ref="B8:D8"/>
    <mergeCell ref="B16:J16"/>
    <mergeCell ref="B2:D2"/>
    <mergeCell ref="C3:D3"/>
    <mergeCell ref="C4:D4"/>
    <mergeCell ref="C5:D5"/>
    <mergeCell ref="C6:D6"/>
  </mergeCells>
  <conditionalFormatting sqref="H26">
    <cfRule type="cellIs" dxfId="23" priority="8" operator="lessThan">
      <formula>0</formula>
    </cfRule>
  </conditionalFormatting>
  <conditionalFormatting sqref="D18:D21 D23:D25">
    <cfRule type="cellIs" dxfId="22" priority="7" operator="greaterThan">
      <formula>$E18</formula>
    </cfRule>
  </conditionalFormatting>
  <conditionalFormatting sqref="D22">
    <cfRule type="cellIs" dxfId="21" priority="6" operator="greaterThan">
      <formula>$E22</formula>
    </cfRule>
  </conditionalFormatting>
  <conditionalFormatting sqref="G26">
    <cfRule type="cellIs" dxfId="20" priority="5" operator="lessThan">
      <formula>0</formula>
    </cfRule>
  </conditionalFormatting>
  <conditionalFormatting sqref="I26">
    <cfRule type="cellIs" dxfId="19" priority="4" operator="lessThan">
      <formula>0</formula>
    </cfRule>
  </conditionalFormatting>
  <conditionalFormatting sqref="H27">
    <cfRule type="cellIs" dxfId="18" priority="3" operator="lessThan">
      <formula>0</formula>
    </cfRule>
  </conditionalFormatting>
  <conditionalFormatting sqref="G27">
    <cfRule type="cellIs" dxfId="17" priority="2" operator="lessThan">
      <formula>0</formula>
    </cfRule>
  </conditionalFormatting>
  <conditionalFormatting sqref="I27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9E94-09C3-4B36-9ECC-C7D178D08A9D}">
  <dimension ref="B2:L27"/>
  <sheetViews>
    <sheetView workbookViewId="0">
      <selection activeCell="C6" sqref="C6:D6"/>
    </sheetView>
  </sheetViews>
  <sheetFormatPr defaultRowHeight="15" x14ac:dyDescent="0.25"/>
  <cols>
    <col min="1" max="1" width="2.28515625" style="1" customWidth="1"/>
    <col min="2" max="2" width="21.85546875" style="1" bestFit="1" customWidth="1"/>
    <col min="3" max="3" width="24.140625" style="1" bestFit="1" customWidth="1"/>
    <col min="4" max="4" width="18.140625" style="1" bestFit="1" customWidth="1"/>
    <col min="5" max="5" width="16.5703125" style="1" bestFit="1" customWidth="1"/>
    <col min="6" max="6" width="24" style="26" bestFit="1" customWidth="1"/>
    <col min="7" max="7" width="27.5703125" style="26" bestFit="1" customWidth="1"/>
    <col min="8" max="8" width="22.5703125" style="26" bestFit="1" customWidth="1"/>
    <col min="9" max="9" width="19.28515625" style="26" bestFit="1" customWidth="1"/>
    <col min="10" max="10" width="71.5703125" style="1" customWidth="1"/>
    <col min="11" max="16384" width="9.140625" style="1"/>
  </cols>
  <sheetData>
    <row r="2" spans="2:10" x14ac:dyDescent="0.25">
      <c r="B2" s="38" t="s">
        <v>7</v>
      </c>
      <c r="C2" s="39"/>
      <c r="D2" s="40"/>
    </row>
    <row r="3" spans="2:10" x14ac:dyDescent="0.25">
      <c r="B3" s="2" t="s">
        <v>8</v>
      </c>
      <c r="C3" s="41" t="s">
        <v>9</v>
      </c>
      <c r="D3" s="42"/>
    </row>
    <row r="4" spans="2:10" x14ac:dyDescent="0.25">
      <c r="B4" s="30" t="s">
        <v>10</v>
      </c>
      <c r="C4" s="43" t="s">
        <v>11</v>
      </c>
      <c r="D4" s="44"/>
    </row>
    <row r="5" spans="2:10" x14ac:dyDescent="0.25">
      <c r="B5" s="30" t="s">
        <v>12</v>
      </c>
      <c r="C5" s="43" t="s">
        <v>13</v>
      </c>
      <c r="D5" s="44"/>
    </row>
    <row r="6" spans="2:10" x14ac:dyDescent="0.25">
      <c r="B6" s="4" t="s">
        <v>14</v>
      </c>
      <c r="C6" s="45" t="s">
        <v>42</v>
      </c>
      <c r="D6" s="46"/>
    </row>
    <row r="8" spans="2:10" x14ac:dyDescent="0.25">
      <c r="B8" s="32" t="s">
        <v>15</v>
      </c>
      <c r="C8" s="33"/>
      <c r="D8" s="34"/>
    </row>
    <row r="9" spans="2:10" x14ac:dyDescent="0.25">
      <c r="B9" s="2" t="s">
        <v>21</v>
      </c>
      <c r="C9" s="14">
        <v>2</v>
      </c>
      <c r="D9" s="5"/>
    </row>
    <row r="10" spans="2:10" x14ac:dyDescent="0.25">
      <c r="B10" s="31" t="s">
        <v>1</v>
      </c>
      <c r="C10" s="6">
        <f>53600/3</f>
        <v>17866.666666666668</v>
      </c>
      <c r="D10" s="7" t="s">
        <v>2</v>
      </c>
    </row>
    <row r="11" spans="2:10" x14ac:dyDescent="0.25">
      <c r="B11" s="31"/>
      <c r="C11" s="6">
        <f>C10*0.09290304</f>
        <v>1659.8676480000001</v>
      </c>
      <c r="D11" s="7" t="s">
        <v>24</v>
      </c>
    </row>
    <row r="12" spans="2:10" x14ac:dyDescent="0.25">
      <c r="B12" s="25" t="s">
        <v>3</v>
      </c>
      <c r="C12" s="22">
        <v>646</v>
      </c>
      <c r="D12" s="7"/>
    </row>
    <row r="13" spans="2:10" x14ac:dyDescent="0.25">
      <c r="B13" s="25" t="s">
        <v>39</v>
      </c>
      <c r="C13" s="22">
        <f>7937.1558+1673.2028+1059.217+1673.2138+1059.21</f>
        <v>13401.999400000001</v>
      </c>
      <c r="D13" s="7" t="s">
        <v>27</v>
      </c>
    </row>
    <row r="14" spans="2:10" x14ac:dyDescent="0.25">
      <c r="B14" s="20" t="s">
        <v>25</v>
      </c>
      <c r="C14" s="23">
        <f>C13/C11</f>
        <v>8.0741373664028426</v>
      </c>
      <c r="D14" s="8" t="s">
        <v>26</v>
      </c>
    </row>
    <row r="16" spans="2:10" x14ac:dyDescent="0.25">
      <c r="B16" s="35" t="s">
        <v>29</v>
      </c>
      <c r="C16" s="36"/>
      <c r="D16" s="36"/>
      <c r="E16" s="36"/>
      <c r="F16" s="36"/>
      <c r="G16" s="36"/>
      <c r="H16" s="36"/>
      <c r="I16" s="36"/>
      <c r="J16" s="37"/>
    </row>
    <row r="17" spans="2:12" s="61" customFormat="1" ht="18" x14ac:dyDescent="0.25">
      <c r="B17" s="62" t="s">
        <v>0</v>
      </c>
      <c r="C17" s="63" t="s">
        <v>6</v>
      </c>
      <c r="D17" s="63" t="s">
        <v>5</v>
      </c>
      <c r="E17" s="63" t="s">
        <v>23</v>
      </c>
      <c r="F17" s="64" t="s">
        <v>32</v>
      </c>
      <c r="G17" s="64" t="s">
        <v>31</v>
      </c>
      <c r="H17" s="64" t="s">
        <v>37</v>
      </c>
      <c r="I17" s="64" t="s">
        <v>38</v>
      </c>
      <c r="J17" s="65" t="s">
        <v>4</v>
      </c>
    </row>
    <row r="18" spans="2:12" x14ac:dyDescent="0.25">
      <c r="B18" s="47" t="s">
        <v>16</v>
      </c>
      <c r="C18" s="48">
        <v>0</v>
      </c>
      <c r="D18" s="49">
        <v>0</v>
      </c>
      <c r="E18" s="50" t="s">
        <v>30</v>
      </c>
      <c r="F18" s="51">
        <v>1046</v>
      </c>
      <c r="G18" s="53">
        <v>0.115</v>
      </c>
      <c r="H18" s="51">
        <f>F18*D18</f>
        <v>0</v>
      </c>
      <c r="I18" s="51">
        <f>H18*G18</f>
        <v>0</v>
      </c>
      <c r="J18" s="52" t="s">
        <v>33</v>
      </c>
    </row>
    <row r="19" spans="2:12" x14ac:dyDescent="0.25">
      <c r="B19" s="9" t="s">
        <v>17</v>
      </c>
      <c r="C19" s="13">
        <f>2.06+0.75</f>
        <v>2.81</v>
      </c>
      <c r="D19" s="10">
        <f>ROUND(C19*($C$10/1000),0)</f>
        <v>50</v>
      </c>
      <c r="E19" s="21">
        <v>106</v>
      </c>
      <c r="F19" s="28">
        <v>57</v>
      </c>
      <c r="G19" s="54">
        <v>0.32200000000000001</v>
      </c>
      <c r="H19" s="28">
        <f t="shared" ref="H19:H25" si="0">F19*D19</f>
        <v>2850</v>
      </c>
      <c r="I19" s="28">
        <f t="shared" ref="I19:I25" si="1">H19*G19</f>
        <v>917.7</v>
      </c>
      <c r="J19" s="11"/>
    </row>
    <row r="20" spans="2:12" x14ac:dyDescent="0.25">
      <c r="B20" s="9" t="s">
        <v>18</v>
      </c>
      <c r="C20" s="12">
        <v>1.87</v>
      </c>
      <c r="D20" s="10">
        <f>ROUND(C20*($C$10/1000),0)</f>
        <v>33</v>
      </c>
      <c r="E20" s="21">
        <v>106</v>
      </c>
      <c r="F20" s="28">
        <v>46</v>
      </c>
      <c r="G20" s="54">
        <v>0.55800000000000005</v>
      </c>
      <c r="H20" s="28">
        <f t="shared" si="0"/>
        <v>1518</v>
      </c>
      <c r="I20" s="28">
        <f t="shared" si="1"/>
        <v>847.0440000000001</v>
      </c>
      <c r="J20" s="11"/>
    </row>
    <row r="21" spans="2:12" x14ac:dyDescent="0.25">
      <c r="B21" s="9" t="s">
        <v>19</v>
      </c>
      <c r="C21" s="13">
        <v>0.26</v>
      </c>
      <c r="D21" s="10">
        <f>ROUND(C21*($C$10/1000),0)</f>
        <v>5</v>
      </c>
      <c r="E21" s="21">
        <v>42</v>
      </c>
      <c r="F21" s="28">
        <v>127</v>
      </c>
      <c r="G21" s="54">
        <v>0.55800000000000005</v>
      </c>
      <c r="H21" s="28">
        <f t="shared" si="0"/>
        <v>635</v>
      </c>
      <c r="I21" s="28">
        <f t="shared" si="1"/>
        <v>354.33000000000004</v>
      </c>
      <c r="J21" s="11"/>
    </row>
    <row r="22" spans="2:12" x14ac:dyDescent="0.25">
      <c r="B22" s="47" t="s">
        <v>28</v>
      </c>
      <c r="C22" s="48">
        <v>0</v>
      </c>
      <c r="D22" s="49">
        <f>ROUND(C22*($C$10/1000),0)</f>
        <v>0</v>
      </c>
      <c r="E22" s="50" t="s">
        <v>30</v>
      </c>
      <c r="F22" s="51">
        <v>648</v>
      </c>
      <c r="G22" s="53">
        <v>0.27100000000000002</v>
      </c>
      <c r="H22" s="51">
        <f t="shared" si="0"/>
        <v>0</v>
      </c>
      <c r="I22" s="51">
        <f t="shared" si="1"/>
        <v>0</v>
      </c>
      <c r="J22" s="52" t="s">
        <v>36</v>
      </c>
    </row>
    <row r="23" spans="2:12" x14ac:dyDescent="0.25">
      <c r="B23" s="9" t="s">
        <v>20</v>
      </c>
      <c r="C23" s="13">
        <v>0.52</v>
      </c>
      <c r="D23" s="10">
        <f>ROUND(C23*($C$10/1000),0)</f>
        <v>9</v>
      </c>
      <c r="E23" s="24" t="s">
        <v>30</v>
      </c>
      <c r="F23" s="28">
        <v>875</v>
      </c>
      <c r="G23" s="54">
        <v>0.27100000000000002</v>
      </c>
      <c r="H23" s="28">
        <f t="shared" si="0"/>
        <v>7875</v>
      </c>
      <c r="I23" s="28">
        <f t="shared" si="1"/>
        <v>2134.125</v>
      </c>
      <c r="J23" s="11"/>
    </row>
    <row r="24" spans="2:12" x14ac:dyDescent="0.25">
      <c r="B24" s="9" t="s">
        <v>34</v>
      </c>
      <c r="C24" s="13">
        <v>0.17</v>
      </c>
      <c r="D24" s="10">
        <f>ROUND(C24*($C$10/1000),0)</f>
        <v>3</v>
      </c>
      <c r="E24" s="24" t="s">
        <v>30</v>
      </c>
      <c r="F24" s="28">
        <v>684</v>
      </c>
      <c r="G24" s="54">
        <v>0.27100000000000002</v>
      </c>
      <c r="H24" s="28">
        <f t="shared" si="0"/>
        <v>2052</v>
      </c>
      <c r="I24" s="28">
        <f t="shared" si="1"/>
        <v>556.09199999999998</v>
      </c>
      <c r="J24" s="11"/>
    </row>
    <row r="25" spans="2:12" x14ac:dyDescent="0.25">
      <c r="B25" s="9" t="s">
        <v>35</v>
      </c>
      <c r="C25" s="13">
        <f>15.39/5</f>
        <v>3.0780000000000003</v>
      </c>
      <c r="D25" s="10">
        <f t="shared" ref="D25" si="2">ROUND(C25*($C$10/1000),0)</f>
        <v>55</v>
      </c>
      <c r="E25" s="24" t="s">
        <v>30</v>
      </c>
      <c r="F25" s="28">
        <f>32*5</f>
        <v>160</v>
      </c>
      <c r="G25" s="54">
        <v>0.22500000000000001</v>
      </c>
      <c r="H25" s="28">
        <f t="shared" si="0"/>
        <v>8800</v>
      </c>
      <c r="I25" s="28">
        <f t="shared" si="1"/>
        <v>1980</v>
      </c>
      <c r="J25" s="11" t="s">
        <v>41</v>
      </c>
    </row>
    <row r="26" spans="2:12" s="15" customFormat="1" x14ac:dyDescent="0.25">
      <c r="B26" s="16" t="s">
        <v>22</v>
      </c>
      <c r="C26" s="17"/>
      <c r="D26" s="18">
        <f>$C$12-SUM(D18:D25)</f>
        <v>491</v>
      </c>
      <c r="E26" s="18">
        <f>$C$12-SUM(E18:E25)</f>
        <v>392</v>
      </c>
      <c r="F26" s="27"/>
      <c r="G26" s="29"/>
      <c r="H26" s="29"/>
      <c r="I26" s="29">
        <f>$C$13-SUM(I18:I25)</f>
        <v>6612.7084000000004</v>
      </c>
      <c r="J26" s="19"/>
      <c r="L26" s="1"/>
    </row>
    <row r="27" spans="2:12" s="15" customFormat="1" x14ac:dyDescent="0.25">
      <c r="B27" s="55" t="s">
        <v>40</v>
      </c>
      <c r="C27" s="56"/>
      <c r="D27" s="57">
        <f>SUM(D18:D26)</f>
        <v>646</v>
      </c>
      <c r="E27" s="57"/>
      <c r="F27" s="58"/>
      <c r="G27" s="59"/>
      <c r="H27" s="59">
        <f t="shared" ref="H27:I27" si="3">SUM(H18:H26)</f>
        <v>23730</v>
      </c>
      <c r="I27" s="59">
        <f t="shared" si="3"/>
        <v>13401.999400000001</v>
      </c>
      <c r="J27" s="60"/>
      <c r="L27" s="1"/>
    </row>
  </sheetData>
  <mergeCells count="8">
    <mergeCell ref="B10:B11"/>
    <mergeCell ref="B16:J16"/>
    <mergeCell ref="B2:D2"/>
    <mergeCell ref="C3:D3"/>
    <mergeCell ref="C4:D4"/>
    <mergeCell ref="C5:D5"/>
    <mergeCell ref="C6:D6"/>
    <mergeCell ref="B8:D8"/>
  </mergeCells>
  <conditionalFormatting sqref="H26">
    <cfRule type="cellIs" dxfId="15" priority="8" operator="lessThan">
      <formula>0</formula>
    </cfRule>
  </conditionalFormatting>
  <conditionalFormatting sqref="D18:D21 D23:D25">
    <cfRule type="cellIs" dxfId="14" priority="7" operator="greaterThan">
      <formula>$E18</formula>
    </cfRule>
  </conditionalFormatting>
  <conditionalFormatting sqref="D22">
    <cfRule type="cellIs" dxfId="13" priority="6" operator="greaterThan">
      <formula>$E22</formula>
    </cfRule>
  </conditionalFormatting>
  <conditionalFormatting sqref="G26">
    <cfRule type="cellIs" dxfId="12" priority="5" operator="lessThan">
      <formula>0</formula>
    </cfRule>
  </conditionalFormatting>
  <conditionalFormatting sqref="I26">
    <cfRule type="cellIs" dxfId="11" priority="4" operator="lessThan">
      <formula>0</formula>
    </cfRule>
  </conditionalFormatting>
  <conditionalFormatting sqref="H27">
    <cfRule type="cellIs" dxfId="10" priority="3" operator="lessThan">
      <formula>0</formula>
    </cfRule>
  </conditionalFormatting>
  <conditionalFormatting sqref="G27">
    <cfRule type="cellIs" dxfId="9" priority="2" operator="lessThan">
      <formula>0</formula>
    </cfRule>
  </conditionalFormatting>
  <conditionalFormatting sqref="I27">
    <cfRule type="cellIs" dxfId="8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F2A7-A451-44D0-B4BC-456BE5420D34}">
  <dimension ref="B2:L27"/>
  <sheetViews>
    <sheetView workbookViewId="0">
      <selection activeCell="F10" sqref="F10"/>
    </sheetView>
  </sheetViews>
  <sheetFormatPr defaultRowHeight="15" x14ac:dyDescent="0.25"/>
  <cols>
    <col min="1" max="1" width="2.28515625" style="1" customWidth="1"/>
    <col min="2" max="2" width="21.85546875" style="1" bestFit="1" customWidth="1"/>
    <col min="3" max="3" width="24.140625" style="1" bestFit="1" customWidth="1"/>
    <col min="4" max="4" width="18.140625" style="1" bestFit="1" customWidth="1"/>
    <col min="5" max="5" width="16.5703125" style="1" bestFit="1" customWidth="1"/>
    <col min="6" max="6" width="24" style="26" bestFit="1" customWidth="1"/>
    <col min="7" max="7" width="27.5703125" style="26" bestFit="1" customWidth="1"/>
    <col min="8" max="8" width="22.5703125" style="26" bestFit="1" customWidth="1"/>
    <col min="9" max="9" width="19.28515625" style="26" bestFit="1" customWidth="1"/>
    <col min="10" max="10" width="71.5703125" style="1" customWidth="1"/>
    <col min="11" max="16384" width="9.140625" style="1"/>
  </cols>
  <sheetData>
    <row r="2" spans="2:10" x14ac:dyDescent="0.25">
      <c r="B2" s="38" t="s">
        <v>7</v>
      </c>
      <c r="C2" s="39"/>
      <c r="D2" s="40"/>
    </row>
    <row r="3" spans="2:10" x14ac:dyDescent="0.25">
      <c r="B3" s="2" t="s">
        <v>8</v>
      </c>
      <c r="C3" s="41" t="s">
        <v>9</v>
      </c>
      <c r="D3" s="42"/>
    </row>
    <row r="4" spans="2:10" x14ac:dyDescent="0.25">
      <c r="B4" s="30" t="s">
        <v>10</v>
      </c>
      <c r="C4" s="43" t="s">
        <v>11</v>
      </c>
      <c r="D4" s="44"/>
    </row>
    <row r="5" spans="2:10" x14ac:dyDescent="0.25">
      <c r="B5" s="30" t="s">
        <v>12</v>
      </c>
      <c r="C5" s="43" t="s">
        <v>13</v>
      </c>
      <c r="D5" s="44"/>
    </row>
    <row r="6" spans="2:10" x14ac:dyDescent="0.25">
      <c r="B6" s="4" t="s">
        <v>14</v>
      </c>
      <c r="C6" s="45" t="s">
        <v>42</v>
      </c>
      <c r="D6" s="46"/>
    </row>
    <row r="8" spans="2:10" x14ac:dyDescent="0.25">
      <c r="B8" s="32" t="s">
        <v>15</v>
      </c>
      <c r="C8" s="33"/>
      <c r="D8" s="34"/>
    </row>
    <row r="9" spans="2:10" x14ac:dyDescent="0.25">
      <c r="B9" s="2" t="s">
        <v>21</v>
      </c>
      <c r="C9" s="14">
        <v>3</v>
      </c>
      <c r="D9" s="5"/>
    </row>
    <row r="10" spans="2:10" x14ac:dyDescent="0.25">
      <c r="B10" s="31" t="s">
        <v>1</v>
      </c>
      <c r="C10" s="6">
        <f>53600/3</f>
        <v>17866.666666666668</v>
      </c>
      <c r="D10" s="7" t="s">
        <v>2</v>
      </c>
    </row>
    <row r="11" spans="2:10" x14ac:dyDescent="0.25">
      <c r="B11" s="31"/>
      <c r="C11" s="6">
        <f>C10*0.09290304</f>
        <v>1659.8676480000001</v>
      </c>
      <c r="D11" s="7" t="s">
        <v>24</v>
      </c>
    </row>
    <row r="12" spans="2:10" x14ac:dyDescent="0.25">
      <c r="B12" s="25" t="s">
        <v>3</v>
      </c>
      <c r="C12" s="22">
        <v>535</v>
      </c>
      <c r="D12" s="7"/>
    </row>
    <row r="13" spans="2:10" x14ac:dyDescent="0.25">
      <c r="B13" s="25" t="s">
        <v>39</v>
      </c>
      <c r="C13" s="22">
        <f>7937.1558+1673.2028+1059.217+1673.2138+1059.21</f>
        <v>13401.999400000001</v>
      </c>
      <c r="D13" s="7" t="s">
        <v>27</v>
      </c>
    </row>
    <row r="14" spans="2:10" x14ac:dyDescent="0.25">
      <c r="B14" s="20" t="s">
        <v>25</v>
      </c>
      <c r="C14" s="23">
        <f>C13/C11</f>
        <v>8.0741373664028426</v>
      </c>
      <c r="D14" s="8" t="s">
        <v>26</v>
      </c>
    </row>
    <row r="16" spans="2:10" x14ac:dyDescent="0.25">
      <c r="B16" s="35" t="s">
        <v>29</v>
      </c>
      <c r="C16" s="36"/>
      <c r="D16" s="36"/>
      <c r="E16" s="36"/>
      <c r="F16" s="36"/>
      <c r="G16" s="36"/>
      <c r="H16" s="36"/>
      <c r="I16" s="36"/>
      <c r="J16" s="37"/>
    </row>
    <row r="17" spans="2:12" s="61" customFormat="1" ht="18" x14ac:dyDescent="0.25">
      <c r="B17" s="62" t="s">
        <v>0</v>
      </c>
      <c r="C17" s="63" t="s">
        <v>6</v>
      </c>
      <c r="D17" s="63" t="s">
        <v>5</v>
      </c>
      <c r="E17" s="63" t="s">
        <v>23</v>
      </c>
      <c r="F17" s="64" t="s">
        <v>32</v>
      </c>
      <c r="G17" s="64" t="s">
        <v>31</v>
      </c>
      <c r="H17" s="64" t="s">
        <v>37</v>
      </c>
      <c r="I17" s="64" t="s">
        <v>38</v>
      </c>
      <c r="J17" s="65" t="s">
        <v>4</v>
      </c>
    </row>
    <row r="18" spans="2:12" x14ac:dyDescent="0.25">
      <c r="B18" s="47" t="s">
        <v>16</v>
      </c>
      <c r="C18" s="48">
        <v>0</v>
      </c>
      <c r="D18" s="49">
        <v>0</v>
      </c>
      <c r="E18" s="50" t="s">
        <v>30</v>
      </c>
      <c r="F18" s="51">
        <v>1046</v>
      </c>
      <c r="G18" s="53">
        <v>0.115</v>
      </c>
      <c r="H18" s="51">
        <f>F18*D18</f>
        <v>0</v>
      </c>
      <c r="I18" s="51">
        <f>H18*G18</f>
        <v>0</v>
      </c>
      <c r="J18" s="52" t="s">
        <v>33</v>
      </c>
    </row>
    <row r="19" spans="2:12" x14ac:dyDescent="0.25">
      <c r="B19" s="9" t="s">
        <v>17</v>
      </c>
      <c r="C19" s="13">
        <f>2.06+0.75</f>
        <v>2.81</v>
      </c>
      <c r="D19" s="10">
        <f>ROUND(C19*($C$10/1000),0)</f>
        <v>50</v>
      </c>
      <c r="E19" s="21">
        <v>94</v>
      </c>
      <c r="F19" s="28">
        <v>57</v>
      </c>
      <c r="G19" s="54">
        <v>0.32200000000000001</v>
      </c>
      <c r="H19" s="28">
        <f t="shared" ref="H19:H25" si="0">F19*D19</f>
        <v>2850</v>
      </c>
      <c r="I19" s="28">
        <f t="shared" ref="I19:I25" si="1">H19*G19</f>
        <v>917.7</v>
      </c>
      <c r="J19" s="11"/>
    </row>
    <row r="20" spans="2:12" x14ac:dyDescent="0.25">
      <c r="B20" s="9" t="s">
        <v>18</v>
      </c>
      <c r="C20" s="12">
        <v>1.87</v>
      </c>
      <c r="D20" s="10">
        <f>ROUND(C20*($C$10/1000),0)</f>
        <v>33</v>
      </c>
      <c r="E20" s="21">
        <v>94</v>
      </c>
      <c r="F20" s="28">
        <v>46</v>
      </c>
      <c r="G20" s="54">
        <v>0.55800000000000005</v>
      </c>
      <c r="H20" s="28">
        <f t="shared" si="0"/>
        <v>1518</v>
      </c>
      <c r="I20" s="28">
        <f t="shared" si="1"/>
        <v>847.0440000000001</v>
      </c>
      <c r="J20" s="11"/>
    </row>
    <row r="21" spans="2:12" x14ac:dyDescent="0.25">
      <c r="B21" s="9" t="s">
        <v>19</v>
      </c>
      <c r="C21" s="13">
        <v>0.26</v>
      </c>
      <c r="D21" s="10">
        <f>ROUND(C21*($C$10/1000),0)</f>
        <v>5</v>
      </c>
      <c r="E21" s="21">
        <v>31</v>
      </c>
      <c r="F21" s="28">
        <v>127</v>
      </c>
      <c r="G21" s="54">
        <v>0.55800000000000005</v>
      </c>
      <c r="H21" s="28">
        <f t="shared" si="0"/>
        <v>635</v>
      </c>
      <c r="I21" s="28">
        <f t="shared" si="1"/>
        <v>354.33000000000004</v>
      </c>
      <c r="J21" s="11"/>
    </row>
    <row r="22" spans="2:12" x14ac:dyDescent="0.25">
      <c r="B22" s="47" t="s">
        <v>28</v>
      </c>
      <c r="C22" s="48">
        <v>0</v>
      </c>
      <c r="D22" s="49">
        <f>ROUND(C22*($C$10/1000),0)</f>
        <v>0</v>
      </c>
      <c r="E22" s="50" t="s">
        <v>30</v>
      </c>
      <c r="F22" s="51">
        <v>648</v>
      </c>
      <c r="G22" s="53">
        <v>0.27100000000000002</v>
      </c>
      <c r="H22" s="51">
        <f t="shared" si="0"/>
        <v>0</v>
      </c>
      <c r="I22" s="51">
        <f t="shared" si="1"/>
        <v>0</v>
      </c>
      <c r="J22" s="52" t="s">
        <v>36</v>
      </c>
    </row>
    <row r="23" spans="2:12" x14ac:dyDescent="0.25">
      <c r="B23" s="9" t="s">
        <v>20</v>
      </c>
      <c r="C23" s="13">
        <v>0.52</v>
      </c>
      <c r="D23" s="10">
        <f>ROUND(C23*($C$10/1000),0)</f>
        <v>9</v>
      </c>
      <c r="E23" s="24" t="s">
        <v>30</v>
      </c>
      <c r="F23" s="28">
        <v>875</v>
      </c>
      <c r="G23" s="54">
        <v>0.27100000000000002</v>
      </c>
      <c r="H23" s="28">
        <f t="shared" si="0"/>
        <v>7875</v>
      </c>
      <c r="I23" s="28">
        <f t="shared" si="1"/>
        <v>2134.125</v>
      </c>
      <c r="J23" s="11"/>
    </row>
    <row r="24" spans="2:12" x14ac:dyDescent="0.25">
      <c r="B24" s="9" t="s">
        <v>34</v>
      </c>
      <c r="C24" s="13">
        <v>0.17</v>
      </c>
      <c r="D24" s="10">
        <f>ROUND(C24*($C$10/1000),0)</f>
        <v>3</v>
      </c>
      <c r="E24" s="24" t="s">
        <v>30</v>
      </c>
      <c r="F24" s="28">
        <v>684</v>
      </c>
      <c r="G24" s="54">
        <v>0.27100000000000002</v>
      </c>
      <c r="H24" s="28">
        <f t="shared" si="0"/>
        <v>2052</v>
      </c>
      <c r="I24" s="28">
        <f t="shared" si="1"/>
        <v>556.09199999999998</v>
      </c>
      <c r="J24" s="11"/>
    </row>
    <row r="25" spans="2:12" x14ac:dyDescent="0.25">
      <c r="B25" s="9" t="s">
        <v>35</v>
      </c>
      <c r="C25" s="13">
        <f>15.39/5</f>
        <v>3.0780000000000003</v>
      </c>
      <c r="D25" s="10">
        <f t="shared" ref="D25" si="2">ROUND(C25*($C$10/1000),0)</f>
        <v>55</v>
      </c>
      <c r="E25" s="24" t="s">
        <v>30</v>
      </c>
      <c r="F25" s="28">
        <f>32*5</f>
        <v>160</v>
      </c>
      <c r="G25" s="54">
        <v>0.22500000000000001</v>
      </c>
      <c r="H25" s="28">
        <f t="shared" si="0"/>
        <v>8800</v>
      </c>
      <c r="I25" s="28">
        <f t="shared" si="1"/>
        <v>1980</v>
      </c>
      <c r="J25" s="11" t="s">
        <v>41</v>
      </c>
    </row>
    <row r="26" spans="2:12" s="15" customFormat="1" x14ac:dyDescent="0.25">
      <c r="B26" s="16" t="s">
        <v>22</v>
      </c>
      <c r="C26" s="17"/>
      <c r="D26" s="18">
        <f>$C$12-SUM(D18:D25)</f>
        <v>380</v>
      </c>
      <c r="E26" s="18">
        <f>$C$12-SUM(E18:E25)</f>
        <v>316</v>
      </c>
      <c r="F26" s="27"/>
      <c r="G26" s="29"/>
      <c r="H26" s="29"/>
      <c r="I26" s="29">
        <f>$C$13-SUM(I18:I25)</f>
        <v>6612.7084000000004</v>
      </c>
      <c r="J26" s="19"/>
      <c r="L26" s="1"/>
    </row>
    <row r="27" spans="2:12" s="15" customFormat="1" x14ac:dyDescent="0.25">
      <c r="B27" s="55" t="s">
        <v>40</v>
      </c>
      <c r="C27" s="56"/>
      <c r="D27" s="57">
        <f>SUM(D18:D26)</f>
        <v>535</v>
      </c>
      <c r="E27" s="57"/>
      <c r="F27" s="58"/>
      <c r="G27" s="59"/>
      <c r="H27" s="59">
        <f t="shared" ref="H27:I27" si="3">SUM(H18:H26)</f>
        <v>23730</v>
      </c>
      <c r="I27" s="59">
        <f t="shared" si="3"/>
        <v>13401.999400000001</v>
      </c>
      <c r="J27" s="60"/>
      <c r="L27" s="1"/>
    </row>
  </sheetData>
  <mergeCells count="8">
    <mergeCell ref="B10:B11"/>
    <mergeCell ref="B16:J16"/>
    <mergeCell ref="B2:D2"/>
    <mergeCell ref="C3:D3"/>
    <mergeCell ref="C4:D4"/>
    <mergeCell ref="C5:D5"/>
    <mergeCell ref="C6:D6"/>
    <mergeCell ref="B8:D8"/>
  </mergeCells>
  <conditionalFormatting sqref="H26">
    <cfRule type="cellIs" dxfId="7" priority="8" operator="lessThan">
      <formula>0</formula>
    </cfRule>
  </conditionalFormatting>
  <conditionalFormatting sqref="D18:D21 D23:D25">
    <cfRule type="cellIs" dxfId="6" priority="7" operator="greaterThan">
      <formula>$E18</formula>
    </cfRule>
  </conditionalFormatting>
  <conditionalFormatting sqref="D22">
    <cfRule type="cellIs" dxfId="5" priority="6" operator="greaterThan">
      <formula>$E22</formula>
    </cfRule>
  </conditionalFormatting>
  <conditionalFormatting sqref="G26">
    <cfRule type="cellIs" dxfId="4" priority="5" operator="lessThan">
      <formula>0</formula>
    </cfRule>
  </conditionalFormatting>
  <conditionalFormatting sqref="I26">
    <cfRule type="cellIs" dxfId="3" priority="4" operator="lessThan">
      <formula>0</formula>
    </cfRule>
  </conditionalFormatting>
  <conditionalFormatting sqref="H27">
    <cfRule type="cellIs" dxfId="2" priority="3" operator="lessThan">
      <formula>0</formula>
    </cfRule>
  </conditionalFormatting>
  <conditionalFormatting sqref="G27">
    <cfRule type="cellIs" dxfId="1" priority="2" operator="lessThan">
      <formula>0</formula>
    </cfRule>
  </conditionalFormatting>
  <conditionalFormatting sqref="I2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Floor 1</vt:lpstr>
      <vt:lpstr>Floor 2</vt:lpstr>
      <vt:lpstr>Floor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Stephen</dc:creator>
  <cp:lastModifiedBy>Stephen Frank</cp:lastModifiedBy>
  <dcterms:created xsi:type="dcterms:W3CDTF">2015-06-05T18:17:20Z</dcterms:created>
  <dcterms:modified xsi:type="dcterms:W3CDTF">2021-09-20T15:16:59Z</dcterms:modified>
</cp:coreProperties>
</file>