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emp\cyl testing\"/>
    </mc:Choice>
  </mc:AlternateContent>
  <bookViews>
    <workbookView xWindow="0" yWindow="0" windowWidth="19200" windowHeight="8440" activeTab="1"/>
  </bookViews>
  <sheets>
    <sheet name="constant" sheetId="2" r:id="rId1"/>
    <sheet name="eg data" sheetId="3" r:id="rId2"/>
    <sheet name="Sheet1" sheetId="1" r:id="rId3"/>
  </sheets>
  <definedNames>
    <definedName name="burette">constant!$D$8</definedName>
    <definedName name="HPWater">constant!$C$14</definedName>
    <definedName name="K">constant!$C$26:$D$70</definedName>
    <definedName name="_xlnm.Print_Area" localSheetId="2">Sheet1!$A$3:$R$12,Sheet1!$Z$3:$AH$12</definedName>
    <definedName name="SSTube">constant!$E$8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5" i="3"/>
  <c r="F22" i="3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6" i="1"/>
  <c r="AG4" i="1"/>
  <c r="AC24" i="2"/>
  <c r="AC22" i="2"/>
  <c r="D7" i="2"/>
  <c r="D8" i="2"/>
  <c r="E7" i="2"/>
  <c r="E8" i="2"/>
  <c r="R4" i="1"/>
  <c r="U4" i="1"/>
  <c r="S4" i="1"/>
  <c r="Y4" i="1"/>
  <c r="Y6" i="1"/>
  <c r="T4" i="1"/>
  <c r="V4" i="1"/>
  <c r="AD4" i="1"/>
  <c r="AE4" i="1"/>
  <c r="D12" i="2"/>
  <c r="D13" i="2"/>
  <c r="D14" i="2"/>
  <c r="E12" i="2"/>
  <c r="E13" i="2"/>
  <c r="E14" i="2"/>
  <c r="F14" i="2"/>
  <c r="C14" i="2"/>
  <c r="V6" i="1"/>
  <c r="X6" i="1"/>
  <c r="AD6" i="1"/>
  <c r="AE6" i="1"/>
  <c r="Z4" i="1"/>
  <c r="AA4" i="1"/>
  <c r="AA6" i="1"/>
  <c r="R8" i="1"/>
  <c r="V8" i="1"/>
  <c r="X8" i="1"/>
  <c r="AD8" i="1"/>
  <c r="AE8" i="1"/>
  <c r="Y8" i="1"/>
  <c r="Z8" i="1"/>
  <c r="AA8" i="1"/>
  <c r="N157" i="1"/>
  <c r="O157" i="1"/>
  <c r="R157" i="1"/>
  <c r="V157" i="1"/>
  <c r="N156" i="1"/>
  <c r="O156" i="1"/>
  <c r="R156" i="1"/>
  <c r="V156" i="1"/>
  <c r="N155" i="1"/>
  <c r="O155" i="1"/>
  <c r="R155" i="1"/>
  <c r="V155" i="1"/>
  <c r="N154" i="1"/>
  <c r="O154" i="1"/>
  <c r="R154" i="1"/>
  <c r="V154" i="1"/>
  <c r="N153" i="1"/>
  <c r="O153" i="1"/>
  <c r="R153" i="1"/>
  <c r="V153" i="1"/>
  <c r="N152" i="1"/>
  <c r="O152" i="1"/>
  <c r="R152" i="1"/>
  <c r="V152" i="1"/>
  <c r="N151" i="1"/>
  <c r="O151" i="1"/>
  <c r="R151" i="1"/>
  <c r="V151" i="1"/>
  <c r="N150" i="1"/>
  <c r="O150" i="1"/>
  <c r="R150" i="1"/>
  <c r="V150" i="1"/>
  <c r="N149" i="1"/>
  <c r="O149" i="1"/>
  <c r="R149" i="1"/>
  <c r="V149" i="1"/>
  <c r="N148" i="1"/>
  <c r="O148" i="1"/>
  <c r="R148" i="1"/>
  <c r="V148" i="1"/>
  <c r="N147" i="1"/>
  <c r="O147" i="1"/>
  <c r="R147" i="1"/>
  <c r="V147" i="1"/>
  <c r="N146" i="1"/>
  <c r="O146" i="1"/>
  <c r="R146" i="1"/>
  <c r="V146" i="1"/>
  <c r="N145" i="1"/>
  <c r="O145" i="1"/>
  <c r="R145" i="1"/>
  <c r="V145" i="1"/>
  <c r="N144" i="1"/>
  <c r="O144" i="1"/>
  <c r="R144" i="1"/>
  <c r="V144" i="1"/>
  <c r="N143" i="1"/>
  <c r="O143" i="1"/>
  <c r="R143" i="1"/>
  <c r="V143" i="1"/>
  <c r="N142" i="1"/>
  <c r="O142" i="1"/>
  <c r="R142" i="1"/>
  <c r="V142" i="1"/>
  <c r="N141" i="1"/>
  <c r="O141" i="1"/>
  <c r="R141" i="1"/>
  <c r="V141" i="1"/>
  <c r="N140" i="1"/>
  <c r="O140" i="1"/>
  <c r="R140" i="1"/>
  <c r="V140" i="1"/>
  <c r="N139" i="1"/>
  <c r="O139" i="1"/>
  <c r="R139" i="1"/>
  <c r="V139" i="1"/>
  <c r="N138" i="1"/>
  <c r="O138" i="1"/>
  <c r="R138" i="1"/>
  <c r="V138" i="1"/>
  <c r="N137" i="1"/>
  <c r="O137" i="1"/>
  <c r="R137" i="1"/>
  <c r="V137" i="1"/>
  <c r="N136" i="1"/>
  <c r="O136" i="1"/>
  <c r="R136" i="1"/>
  <c r="V136" i="1"/>
  <c r="N135" i="1"/>
  <c r="O135" i="1"/>
  <c r="R135" i="1"/>
  <c r="V135" i="1"/>
  <c r="N134" i="1"/>
  <c r="O134" i="1"/>
  <c r="R134" i="1"/>
  <c r="V134" i="1"/>
  <c r="N133" i="1"/>
  <c r="O133" i="1"/>
  <c r="R133" i="1"/>
  <c r="V133" i="1"/>
  <c r="N132" i="1"/>
  <c r="O132" i="1"/>
  <c r="R132" i="1"/>
  <c r="V132" i="1"/>
  <c r="N131" i="1"/>
  <c r="O131" i="1"/>
  <c r="R131" i="1"/>
  <c r="V131" i="1"/>
  <c r="N130" i="1"/>
  <c r="O130" i="1"/>
  <c r="R130" i="1"/>
  <c r="V130" i="1"/>
  <c r="N129" i="1"/>
  <c r="O129" i="1"/>
  <c r="R129" i="1"/>
  <c r="V129" i="1"/>
  <c r="N128" i="1"/>
  <c r="O128" i="1"/>
  <c r="R128" i="1"/>
  <c r="V128" i="1"/>
  <c r="N127" i="1"/>
  <c r="O127" i="1"/>
  <c r="R127" i="1"/>
  <c r="V127" i="1"/>
  <c r="N126" i="1"/>
  <c r="O126" i="1"/>
  <c r="R126" i="1"/>
  <c r="V126" i="1"/>
  <c r="N125" i="1"/>
  <c r="O125" i="1"/>
  <c r="R125" i="1"/>
  <c r="V125" i="1"/>
  <c r="N124" i="1"/>
  <c r="O124" i="1"/>
  <c r="R124" i="1"/>
  <c r="V124" i="1"/>
  <c r="N123" i="1"/>
  <c r="O123" i="1"/>
  <c r="R123" i="1"/>
  <c r="V123" i="1"/>
  <c r="N122" i="1"/>
  <c r="O122" i="1"/>
  <c r="R122" i="1"/>
  <c r="V122" i="1"/>
  <c r="N121" i="1"/>
  <c r="O121" i="1"/>
  <c r="R121" i="1"/>
  <c r="V121" i="1"/>
  <c r="N120" i="1"/>
  <c r="O120" i="1"/>
  <c r="R120" i="1"/>
  <c r="V120" i="1"/>
  <c r="N119" i="1"/>
  <c r="O119" i="1"/>
  <c r="R119" i="1"/>
  <c r="V119" i="1"/>
  <c r="N118" i="1"/>
  <c r="O118" i="1"/>
  <c r="R118" i="1"/>
  <c r="V118" i="1"/>
  <c r="N117" i="1"/>
  <c r="O117" i="1"/>
  <c r="R117" i="1"/>
  <c r="V117" i="1"/>
  <c r="N116" i="1"/>
  <c r="O116" i="1"/>
  <c r="R116" i="1"/>
  <c r="V116" i="1"/>
  <c r="N115" i="1"/>
  <c r="O115" i="1"/>
  <c r="R115" i="1"/>
  <c r="V115" i="1"/>
  <c r="N114" i="1"/>
  <c r="O114" i="1"/>
  <c r="R114" i="1"/>
  <c r="V114" i="1"/>
  <c r="N113" i="1"/>
  <c r="O113" i="1"/>
  <c r="R113" i="1"/>
  <c r="V113" i="1"/>
  <c r="N112" i="1"/>
  <c r="O112" i="1"/>
  <c r="R112" i="1"/>
  <c r="V112" i="1"/>
  <c r="N111" i="1"/>
  <c r="O111" i="1"/>
  <c r="R111" i="1"/>
  <c r="V111" i="1"/>
  <c r="N110" i="1"/>
  <c r="O110" i="1"/>
  <c r="R110" i="1"/>
  <c r="V110" i="1"/>
  <c r="N109" i="1"/>
  <c r="O109" i="1"/>
  <c r="R109" i="1"/>
  <c r="V109" i="1"/>
  <c r="N108" i="1"/>
  <c r="O108" i="1"/>
  <c r="R108" i="1"/>
  <c r="V108" i="1"/>
  <c r="N107" i="1"/>
  <c r="O107" i="1"/>
  <c r="R107" i="1"/>
  <c r="V107" i="1"/>
  <c r="N106" i="1"/>
  <c r="O106" i="1"/>
  <c r="R106" i="1"/>
  <c r="V106" i="1"/>
  <c r="N105" i="1"/>
  <c r="O105" i="1"/>
  <c r="R105" i="1"/>
  <c r="V105" i="1"/>
  <c r="N104" i="1"/>
  <c r="O104" i="1"/>
  <c r="R104" i="1"/>
  <c r="V104" i="1"/>
  <c r="N103" i="1"/>
  <c r="O103" i="1"/>
  <c r="R103" i="1"/>
  <c r="V103" i="1"/>
  <c r="N102" i="1"/>
  <c r="O102" i="1"/>
  <c r="R102" i="1"/>
  <c r="V102" i="1"/>
  <c r="N101" i="1"/>
  <c r="O101" i="1"/>
  <c r="R101" i="1"/>
  <c r="V101" i="1"/>
  <c r="N100" i="1"/>
  <c r="O100" i="1"/>
  <c r="R100" i="1"/>
  <c r="V100" i="1"/>
  <c r="N99" i="1"/>
  <c r="O99" i="1"/>
  <c r="R99" i="1"/>
  <c r="V99" i="1"/>
  <c r="N98" i="1"/>
  <c r="O98" i="1"/>
  <c r="R98" i="1"/>
  <c r="V98" i="1"/>
  <c r="N97" i="1"/>
  <c r="O97" i="1"/>
  <c r="R97" i="1"/>
  <c r="V97" i="1"/>
  <c r="N96" i="1"/>
  <c r="O96" i="1"/>
  <c r="R96" i="1"/>
  <c r="V96" i="1"/>
  <c r="N95" i="1"/>
  <c r="O95" i="1"/>
  <c r="R95" i="1"/>
  <c r="V95" i="1"/>
  <c r="N94" i="1"/>
  <c r="O94" i="1"/>
  <c r="R94" i="1"/>
  <c r="V94" i="1"/>
  <c r="N93" i="1"/>
  <c r="O93" i="1"/>
  <c r="R93" i="1"/>
  <c r="V93" i="1"/>
  <c r="N92" i="1"/>
  <c r="O92" i="1"/>
  <c r="R92" i="1"/>
  <c r="V92" i="1"/>
  <c r="N91" i="1"/>
  <c r="O91" i="1"/>
  <c r="R91" i="1"/>
  <c r="V91" i="1"/>
  <c r="N90" i="1"/>
  <c r="O90" i="1"/>
  <c r="R90" i="1"/>
  <c r="V90" i="1"/>
  <c r="N89" i="1"/>
  <c r="O89" i="1"/>
  <c r="R89" i="1"/>
  <c r="V89" i="1"/>
  <c r="N88" i="1"/>
  <c r="O88" i="1"/>
  <c r="R88" i="1"/>
  <c r="V88" i="1"/>
  <c r="N87" i="1"/>
  <c r="O87" i="1"/>
  <c r="R87" i="1"/>
  <c r="V87" i="1"/>
  <c r="N86" i="1"/>
  <c r="O86" i="1"/>
  <c r="R86" i="1"/>
  <c r="V86" i="1"/>
  <c r="N85" i="1"/>
  <c r="O85" i="1"/>
  <c r="R85" i="1"/>
  <c r="V85" i="1"/>
  <c r="N84" i="1"/>
  <c r="O84" i="1"/>
  <c r="R84" i="1"/>
  <c r="V84" i="1"/>
  <c r="N83" i="1"/>
  <c r="O83" i="1"/>
  <c r="R83" i="1"/>
  <c r="V83" i="1"/>
  <c r="N82" i="1"/>
  <c r="O82" i="1"/>
  <c r="R82" i="1"/>
  <c r="V82" i="1"/>
  <c r="N81" i="1"/>
  <c r="O81" i="1"/>
  <c r="R81" i="1"/>
  <c r="V81" i="1"/>
  <c r="N80" i="1"/>
  <c r="O80" i="1"/>
  <c r="R80" i="1"/>
  <c r="V80" i="1"/>
  <c r="N79" i="1"/>
  <c r="O79" i="1"/>
  <c r="R79" i="1"/>
  <c r="V79" i="1"/>
  <c r="N78" i="1"/>
  <c r="O78" i="1"/>
  <c r="R78" i="1"/>
  <c r="V78" i="1"/>
  <c r="N77" i="1"/>
  <c r="O77" i="1"/>
  <c r="R77" i="1"/>
  <c r="V77" i="1"/>
  <c r="N76" i="1"/>
  <c r="O76" i="1"/>
  <c r="R76" i="1"/>
  <c r="V76" i="1"/>
  <c r="N75" i="1"/>
  <c r="O75" i="1"/>
  <c r="R75" i="1"/>
  <c r="V75" i="1"/>
  <c r="N74" i="1"/>
  <c r="O74" i="1"/>
  <c r="R74" i="1"/>
  <c r="V74" i="1"/>
  <c r="N73" i="1"/>
  <c r="O73" i="1"/>
  <c r="R73" i="1"/>
  <c r="V73" i="1"/>
  <c r="N72" i="1"/>
  <c r="O72" i="1"/>
  <c r="R72" i="1"/>
  <c r="V72" i="1"/>
  <c r="N71" i="1"/>
  <c r="O71" i="1"/>
  <c r="R71" i="1"/>
  <c r="V71" i="1"/>
  <c r="N70" i="1"/>
  <c r="O70" i="1"/>
  <c r="R70" i="1"/>
  <c r="V70" i="1"/>
  <c r="N69" i="1"/>
  <c r="O69" i="1"/>
  <c r="R69" i="1"/>
  <c r="V69" i="1"/>
  <c r="N68" i="1"/>
  <c r="O68" i="1"/>
  <c r="R68" i="1"/>
  <c r="V68" i="1"/>
  <c r="N67" i="1"/>
  <c r="O67" i="1"/>
  <c r="R67" i="1"/>
  <c r="V67" i="1"/>
  <c r="N66" i="1"/>
  <c r="O66" i="1"/>
  <c r="R66" i="1"/>
  <c r="V66" i="1"/>
  <c r="N65" i="1"/>
  <c r="O65" i="1"/>
  <c r="R65" i="1"/>
  <c r="V65" i="1"/>
  <c r="N64" i="1"/>
  <c r="O64" i="1"/>
  <c r="R64" i="1"/>
  <c r="V64" i="1"/>
  <c r="N63" i="1"/>
  <c r="O63" i="1"/>
  <c r="R63" i="1"/>
  <c r="V63" i="1"/>
  <c r="N62" i="1"/>
  <c r="O62" i="1"/>
  <c r="R62" i="1"/>
  <c r="V62" i="1"/>
  <c r="N61" i="1"/>
  <c r="O61" i="1"/>
  <c r="R61" i="1"/>
  <c r="V61" i="1"/>
  <c r="N60" i="1"/>
  <c r="O60" i="1"/>
  <c r="R60" i="1"/>
  <c r="V60" i="1"/>
  <c r="N59" i="1"/>
  <c r="O59" i="1"/>
  <c r="R59" i="1"/>
  <c r="V59" i="1"/>
  <c r="N58" i="1"/>
  <c r="O58" i="1"/>
  <c r="R58" i="1"/>
  <c r="V58" i="1"/>
  <c r="N57" i="1"/>
  <c r="O57" i="1"/>
  <c r="R57" i="1"/>
  <c r="V57" i="1"/>
  <c r="N56" i="1"/>
  <c r="O56" i="1"/>
  <c r="R56" i="1"/>
  <c r="V56" i="1"/>
  <c r="N55" i="1"/>
  <c r="O55" i="1"/>
  <c r="R55" i="1"/>
  <c r="V55" i="1"/>
  <c r="N54" i="1"/>
  <c r="O54" i="1"/>
  <c r="R54" i="1"/>
  <c r="V54" i="1"/>
  <c r="N53" i="1"/>
  <c r="O53" i="1"/>
  <c r="R53" i="1"/>
  <c r="V53" i="1"/>
  <c r="N52" i="1"/>
  <c r="O52" i="1"/>
  <c r="R52" i="1"/>
  <c r="V52" i="1"/>
  <c r="N51" i="1"/>
  <c r="O51" i="1"/>
  <c r="R51" i="1"/>
  <c r="V51" i="1"/>
  <c r="N50" i="1"/>
  <c r="O50" i="1"/>
  <c r="R50" i="1"/>
  <c r="V50" i="1"/>
  <c r="N49" i="1"/>
  <c r="O49" i="1"/>
  <c r="R49" i="1"/>
  <c r="V49" i="1"/>
  <c r="N48" i="1"/>
  <c r="O48" i="1"/>
  <c r="R48" i="1"/>
  <c r="V48" i="1"/>
  <c r="N47" i="1"/>
  <c r="O47" i="1"/>
  <c r="R47" i="1"/>
  <c r="V47" i="1"/>
  <c r="N46" i="1"/>
  <c r="O46" i="1"/>
  <c r="R46" i="1"/>
  <c r="V46" i="1"/>
  <c r="N45" i="1"/>
  <c r="O45" i="1"/>
  <c r="R45" i="1"/>
  <c r="V45" i="1"/>
  <c r="N44" i="1"/>
  <c r="O44" i="1"/>
  <c r="R44" i="1"/>
  <c r="V44" i="1"/>
  <c r="N43" i="1"/>
  <c r="O43" i="1"/>
  <c r="R43" i="1"/>
  <c r="V43" i="1"/>
  <c r="N42" i="1"/>
  <c r="O42" i="1"/>
  <c r="R42" i="1"/>
  <c r="V42" i="1"/>
  <c r="N41" i="1"/>
  <c r="O41" i="1"/>
  <c r="R41" i="1"/>
  <c r="V41" i="1"/>
  <c r="N40" i="1"/>
  <c r="O40" i="1"/>
  <c r="R40" i="1"/>
  <c r="V40" i="1"/>
  <c r="N39" i="1"/>
  <c r="O39" i="1"/>
  <c r="R39" i="1"/>
  <c r="V39" i="1"/>
  <c r="N38" i="1"/>
  <c r="O38" i="1"/>
  <c r="R38" i="1"/>
  <c r="V38" i="1"/>
  <c r="N37" i="1"/>
  <c r="O37" i="1"/>
  <c r="R37" i="1"/>
  <c r="V37" i="1"/>
  <c r="N36" i="1"/>
  <c r="O36" i="1"/>
  <c r="R36" i="1"/>
  <c r="V36" i="1"/>
  <c r="N35" i="1"/>
  <c r="O35" i="1"/>
  <c r="R35" i="1"/>
  <c r="V35" i="1"/>
  <c r="N34" i="1"/>
  <c r="O34" i="1"/>
  <c r="R34" i="1"/>
  <c r="V34" i="1"/>
  <c r="N33" i="1"/>
  <c r="O33" i="1"/>
  <c r="R33" i="1"/>
  <c r="V33" i="1"/>
  <c r="N32" i="1"/>
  <c r="O32" i="1"/>
  <c r="R32" i="1"/>
  <c r="V32" i="1"/>
  <c r="N31" i="1"/>
  <c r="O31" i="1"/>
  <c r="R31" i="1"/>
  <c r="V31" i="1"/>
  <c r="N30" i="1"/>
  <c r="O30" i="1"/>
  <c r="R30" i="1"/>
  <c r="V30" i="1"/>
  <c r="N29" i="1"/>
  <c r="O29" i="1"/>
  <c r="R29" i="1"/>
  <c r="V29" i="1"/>
  <c r="N28" i="1"/>
  <c r="O28" i="1"/>
  <c r="R28" i="1"/>
  <c r="V28" i="1"/>
  <c r="N27" i="1"/>
  <c r="O27" i="1"/>
  <c r="R27" i="1"/>
  <c r="V27" i="1"/>
  <c r="N26" i="1"/>
  <c r="O26" i="1"/>
  <c r="R26" i="1"/>
  <c r="V26" i="1"/>
  <c r="N25" i="1"/>
  <c r="O25" i="1"/>
  <c r="R25" i="1"/>
  <c r="V25" i="1"/>
  <c r="N24" i="1"/>
  <c r="O24" i="1"/>
  <c r="R24" i="1"/>
  <c r="V24" i="1"/>
  <c r="N23" i="1"/>
  <c r="O23" i="1"/>
  <c r="R23" i="1"/>
  <c r="V23" i="1"/>
  <c r="N22" i="1"/>
  <c r="O22" i="1"/>
  <c r="R22" i="1"/>
  <c r="V22" i="1"/>
  <c r="N21" i="1"/>
  <c r="O21" i="1"/>
  <c r="R21" i="1"/>
  <c r="V21" i="1"/>
  <c r="N20" i="1"/>
  <c r="O20" i="1"/>
  <c r="R20" i="1"/>
  <c r="V20" i="1"/>
  <c r="N19" i="1"/>
  <c r="O19" i="1"/>
  <c r="R19" i="1"/>
  <c r="V19" i="1"/>
  <c r="N18" i="1"/>
  <c r="O18" i="1"/>
  <c r="R18" i="1"/>
  <c r="V18" i="1"/>
  <c r="N17" i="1"/>
  <c r="O17" i="1"/>
  <c r="R17" i="1"/>
  <c r="V17" i="1"/>
  <c r="N16" i="1"/>
  <c r="O16" i="1"/>
  <c r="R16" i="1"/>
  <c r="V16" i="1"/>
  <c r="N15" i="1"/>
  <c r="O15" i="1"/>
  <c r="R15" i="1"/>
  <c r="V15" i="1"/>
  <c r="N14" i="1"/>
  <c r="O14" i="1"/>
  <c r="R14" i="1"/>
  <c r="V14" i="1"/>
  <c r="N13" i="1"/>
  <c r="O13" i="1"/>
  <c r="R13" i="1"/>
  <c r="V13" i="1"/>
  <c r="N12" i="1"/>
  <c r="O12" i="1"/>
  <c r="R12" i="1"/>
  <c r="V12" i="1"/>
  <c r="N11" i="1"/>
  <c r="O11" i="1"/>
  <c r="R11" i="1"/>
  <c r="V11" i="1"/>
  <c r="N10" i="1"/>
  <c r="O10" i="1"/>
  <c r="R10" i="1"/>
  <c r="V10" i="1"/>
  <c r="R9" i="1"/>
  <c r="N9" i="1"/>
  <c r="O9" i="1"/>
  <c r="V9" i="1"/>
  <c r="O4" i="1"/>
  <c r="O6" i="1"/>
  <c r="N8" i="1"/>
  <c r="O8" i="1"/>
  <c r="O24" i="2"/>
  <c r="Z24" i="2"/>
  <c r="O22" i="2"/>
  <c r="R22" i="2"/>
  <c r="T22" i="2"/>
  <c r="S22" i="2"/>
  <c r="Z22" i="2"/>
  <c r="AJ15" i="1"/>
  <c r="AK15" i="1"/>
  <c r="AL15" i="1"/>
  <c r="AJ14" i="1"/>
  <c r="AK14" i="1"/>
  <c r="AL14" i="1"/>
  <c r="AJ13" i="1"/>
  <c r="AK13" i="1"/>
  <c r="AL13" i="1"/>
  <c r="AJ12" i="1"/>
  <c r="AK12" i="1"/>
  <c r="AL12" i="1"/>
  <c r="AJ11" i="1"/>
  <c r="AK11" i="1"/>
  <c r="AL11" i="1"/>
  <c r="AJ10" i="1"/>
  <c r="AK10" i="1"/>
  <c r="AL10" i="1"/>
  <c r="AK9" i="1"/>
  <c r="AJ9" i="1"/>
  <c r="AL9" i="1"/>
  <c r="X24" i="2"/>
  <c r="X22" i="2"/>
  <c r="W24" i="2"/>
  <c r="AA24" i="2"/>
  <c r="AB24" i="2"/>
  <c r="Y24" i="2"/>
  <c r="AD24" i="2"/>
  <c r="L24" i="2"/>
  <c r="M24" i="2"/>
  <c r="AA23" i="2"/>
  <c r="U22" i="2"/>
  <c r="AA22" i="2"/>
  <c r="AB22" i="2"/>
  <c r="Y22" i="2"/>
  <c r="AD22" i="2"/>
  <c r="L22" i="2"/>
  <c r="M22" i="2"/>
  <c r="G27" i="3"/>
  <c r="G16" i="3"/>
  <c r="G17" i="3"/>
  <c r="G19" i="3"/>
  <c r="G15" i="3"/>
  <c r="G22" i="3"/>
  <c r="G28" i="3"/>
  <c r="G32" i="3"/>
  <c r="F27" i="3"/>
  <c r="F17" i="3"/>
  <c r="F18" i="3"/>
  <c r="F19" i="3"/>
  <c r="F23" i="3"/>
  <c r="F28" i="3"/>
  <c r="F32" i="3"/>
  <c r="C27" i="3"/>
  <c r="C16" i="3"/>
  <c r="C18" i="3"/>
  <c r="C19" i="3"/>
  <c r="C15" i="3"/>
  <c r="C21" i="3"/>
  <c r="C22" i="3"/>
  <c r="C23" i="3"/>
  <c r="C28" i="3"/>
  <c r="C32" i="3"/>
  <c r="Z6" i="1"/>
  <c r="AB6" i="1"/>
  <c r="X157" i="1"/>
  <c r="AD157" i="1"/>
  <c r="Z157" i="1"/>
  <c r="AB157" i="1"/>
  <c r="X156" i="1"/>
  <c r="AD156" i="1"/>
  <c r="Z156" i="1"/>
  <c r="AB156" i="1"/>
  <c r="X155" i="1"/>
  <c r="AD155" i="1"/>
  <c r="Z155" i="1"/>
  <c r="AB155" i="1"/>
  <c r="X154" i="1"/>
  <c r="AD154" i="1"/>
  <c r="Z154" i="1"/>
  <c r="AB154" i="1"/>
  <c r="X153" i="1"/>
  <c r="AD153" i="1"/>
  <c r="Z153" i="1"/>
  <c r="AB153" i="1"/>
  <c r="X152" i="1"/>
  <c r="AD152" i="1"/>
  <c r="Z152" i="1"/>
  <c r="AB152" i="1"/>
  <c r="X151" i="1"/>
  <c r="AD151" i="1"/>
  <c r="Z151" i="1"/>
  <c r="AB151" i="1"/>
  <c r="X150" i="1"/>
  <c r="AD150" i="1"/>
  <c r="Z150" i="1"/>
  <c r="AB150" i="1"/>
  <c r="X149" i="1"/>
  <c r="AD149" i="1"/>
  <c r="Z149" i="1"/>
  <c r="AB149" i="1"/>
  <c r="X148" i="1"/>
  <c r="AD148" i="1"/>
  <c r="Z148" i="1"/>
  <c r="AB148" i="1"/>
  <c r="X147" i="1"/>
  <c r="AD147" i="1"/>
  <c r="Z147" i="1"/>
  <c r="AB147" i="1"/>
  <c r="X146" i="1"/>
  <c r="AD146" i="1"/>
  <c r="Z146" i="1"/>
  <c r="AB146" i="1"/>
  <c r="X145" i="1"/>
  <c r="AD145" i="1"/>
  <c r="Z145" i="1"/>
  <c r="AB145" i="1"/>
  <c r="X144" i="1"/>
  <c r="AD144" i="1"/>
  <c r="Z144" i="1"/>
  <c r="AB144" i="1"/>
  <c r="X143" i="1"/>
  <c r="AD143" i="1"/>
  <c r="Z143" i="1"/>
  <c r="AB143" i="1"/>
  <c r="X142" i="1"/>
  <c r="AD142" i="1"/>
  <c r="Z142" i="1"/>
  <c r="AB142" i="1"/>
  <c r="X141" i="1"/>
  <c r="AD141" i="1"/>
  <c r="Z141" i="1"/>
  <c r="AB141" i="1"/>
  <c r="X140" i="1"/>
  <c r="AD140" i="1"/>
  <c r="Z140" i="1"/>
  <c r="AB140" i="1"/>
  <c r="X139" i="1"/>
  <c r="AD139" i="1"/>
  <c r="Z139" i="1"/>
  <c r="AB139" i="1"/>
  <c r="X138" i="1"/>
  <c r="AD138" i="1"/>
  <c r="Z138" i="1"/>
  <c r="AB138" i="1"/>
  <c r="X137" i="1"/>
  <c r="AD137" i="1"/>
  <c r="Z137" i="1"/>
  <c r="AB137" i="1"/>
  <c r="X136" i="1"/>
  <c r="AD136" i="1"/>
  <c r="Z136" i="1"/>
  <c r="AB136" i="1"/>
  <c r="X135" i="1"/>
  <c r="AD135" i="1"/>
  <c r="Z135" i="1"/>
  <c r="AB135" i="1"/>
  <c r="X134" i="1"/>
  <c r="AD134" i="1"/>
  <c r="Z134" i="1"/>
  <c r="AB134" i="1"/>
  <c r="X133" i="1"/>
  <c r="AD133" i="1"/>
  <c r="Z133" i="1"/>
  <c r="AB133" i="1"/>
  <c r="X132" i="1"/>
  <c r="AD132" i="1"/>
  <c r="Z132" i="1"/>
  <c r="AB132" i="1"/>
  <c r="X131" i="1"/>
  <c r="AD131" i="1"/>
  <c r="Z131" i="1"/>
  <c r="AB131" i="1"/>
  <c r="X130" i="1"/>
  <c r="AD130" i="1"/>
  <c r="Z130" i="1"/>
  <c r="AB130" i="1"/>
  <c r="X129" i="1"/>
  <c r="AD129" i="1"/>
  <c r="Z129" i="1"/>
  <c r="AB129" i="1"/>
  <c r="X128" i="1"/>
  <c r="AD128" i="1"/>
  <c r="Z128" i="1"/>
  <c r="AB128" i="1"/>
  <c r="X127" i="1"/>
  <c r="AD127" i="1"/>
  <c r="Z127" i="1"/>
  <c r="AB127" i="1"/>
  <c r="X126" i="1"/>
  <c r="AD126" i="1"/>
  <c r="Z126" i="1"/>
  <c r="AB126" i="1"/>
  <c r="X125" i="1"/>
  <c r="AD125" i="1"/>
  <c r="Z125" i="1"/>
  <c r="AB125" i="1"/>
  <c r="X124" i="1"/>
  <c r="AD124" i="1"/>
  <c r="Z124" i="1"/>
  <c r="AB124" i="1"/>
  <c r="X123" i="1"/>
  <c r="AD123" i="1"/>
  <c r="Z123" i="1"/>
  <c r="AB123" i="1"/>
  <c r="X122" i="1"/>
  <c r="AD122" i="1"/>
  <c r="Z122" i="1"/>
  <c r="AB122" i="1"/>
  <c r="X121" i="1"/>
  <c r="AD121" i="1"/>
  <c r="Z121" i="1"/>
  <c r="AB121" i="1"/>
  <c r="X120" i="1"/>
  <c r="AD120" i="1"/>
  <c r="Z120" i="1"/>
  <c r="AB120" i="1"/>
  <c r="X119" i="1"/>
  <c r="AD119" i="1"/>
  <c r="Z119" i="1"/>
  <c r="AB119" i="1"/>
  <c r="X118" i="1"/>
  <c r="AD118" i="1"/>
  <c r="Z118" i="1"/>
  <c r="AB118" i="1"/>
  <c r="X117" i="1"/>
  <c r="AD117" i="1"/>
  <c r="Z117" i="1"/>
  <c r="AB117" i="1"/>
  <c r="X116" i="1"/>
  <c r="AD116" i="1"/>
  <c r="Z116" i="1"/>
  <c r="AB116" i="1"/>
  <c r="X115" i="1"/>
  <c r="AD115" i="1"/>
  <c r="Z115" i="1"/>
  <c r="AB115" i="1"/>
  <c r="X114" i="1"/>
  <c r="AD114" i="1"/>
  <c r="Z114" i="1"/>
  <c r="AB114" i="1"/>
  <c r="X113" i="1"/>
  <c r="AD113" i="1"/>
  <c r="Z113" i="1"/>
  <c r="AB113" i="1"/>
  <c r="X112" i="1"/>
  <c r="AD112" i="1"/>
  <c r="Z112" i="1"/>
  <c r="AB112" i="1"/>
  <c r="X111" i="1"/>
  <c r="AD111" i="1"/>
  <c r="Z111" i="1"/>
  <c r="AB111" i="1"/>
  <c r="X110" i="1"/>
  <c r="AD110" i="1"/>
  <c r="Z110" i="1"/>
  <c r="AB110" i="1"/>
  <c r="X109" i="1"/>
  <c r="AD109" i="1"/>
  <c r="Z109" i="1"/>
  <c r="AB109" i="1"/>
  <c r="X108" i="1"/>
  <c r="AD108" i="1"/>
  <c r="Z108" i="1"/>
  <c r="AB108" i="1"/>
  <c r="X107" i="1"/>
  <c r="AD107" i="1"/>
  <c r="Z107" i="1"/>
  <c r="AB107" i="1"/>
  <c r="X106" i="1"/>
  <c r="AD106" i="1"/>
  <c r="Z106" i="1"/>
  <c r="AB106" i="1"/>
  <c r="X105" i="1"/>
  <c r="AD105" i="1"/>
  <c r="Z105" i="1"/>
  <c r="AB105" i="1"/>
  <c r="X104" i="1"/>
  <c r="AD104" i="1"/>
  <c r="Z104" i="1"/>
  <c r="AB104" i="1"/>
  <c r="X103" i="1"/>
  <c r="AD103" i="1"/>
  <c r="Z103" i="1"/>
  <c r="AB103" i="1"/>
  <c r="X102" i="1"/>
  <c r="AD102" i="1"/>
  <c r="Z102" i="1"/>
  <c r="AB102" i="1"/>
  <c r="X101" i="1"/>
  <c r="AD101" i="1"/>
  <c r="Z101" i="1"/>
  <c r="AB101" i="1"/>
  <c r="X100" i="1"/>
  <c r="AD100" i="1"/>
  <c r="Z100" i="1"/>
  <c r="AB100" i="1"/>
  <c r="X99" i="1"/>
  <c r="AD99" i="1"/>
  <c r="Z99" i="1"/>
  <c r="AB99" i="1"/>
  <c r="X98" i="1"/>
  <c r="AD98" i="1"/>
  <c r="Z98" i="1"/>
  <c r="AB98" i="1"/>
  <c r="X97" i="1"/>
  <c r="AD97" i="1"/>
  <c r="Z97" i="1"/>
  <c r="AB97" i="1"/>
  <c r="X96" i="1"/>
  <c r="AD96" i="1"/>
  <c r="Z96" i="1"/>
  <c r="AB96" i="1"/>
  <c r="X95" i="1"/>
  <c r="AD95" i="1"/>
  <c r="Z95" i="1"/>
  <c r="AB95" i="1"/>
  <c r="X94" i="1"/>
  <c r="AD94" i="1"/>
  <c r="Z94" i="1"/>
  <c r="AB94" i="1"/>
  <c r="X93" i="1"/>
  <c r="AD93" i="1"/>
  <c r="Z93" i="1"/>
  <c r="AB93" i="1"/>
  <c r="X92" i="1"/>
  <c r="AD92" i="1"/>
  <c r="Z92" i="1"/>
  <c r="AB92" i="1"/>
  <c r="X91" i="1"/>
  <c r="AD91" i="1"/>
  <c r="Z91" i="1"/>
  <c r="AB91" i="1"/>
  <c r="X90" i="1"/>
  <c r="AD90" i="1"/>
  <c r="Z90" i="1"/>
  <c r="AB90" i="1"/>
  <c r="X89" i="1"/>
  <c r="AD89" i="1"/>
  <c r="Z89" i="1"/>
  <c r="AB89" i="1"/>
  <c r="X88" i="1"/>
  <c r="AD88" i="1"/>
  <c r="Z88" i="1"/>
  <c r="AB88" i="1"/>
  <c r="X87" i="1"/>
  <c r="AD87" i="1"/>
  <c r="Z87" i="1"/>
  <c r="AB87" i="1"/>
  <c r="X86" i="1"/>
  <c r="AD86" i="1"/>
  <c r="Z86" i="1"/>
  <c r="AB86" i="1"/>
  <c r="X85" i="1"/>
  <c r="AD85" i="1"/>
  <c r="Z85" i="1"/>
  <c r="AB85" i="1"/>
  <c r="X84" i="1"/>
  <c r="AD84" i="1"/>
  <c r="Z84" i="1"/>
  <c r="AB84" i="1"/>
  <c r="X83" i="1"/>
  <c r="AD83" i="1"/>
  <c r="Z83" i="1"/>
  <c r="AB83" i="1"/>
  <c r="X82" i="1"/>
  <c r="AD82" i="1"/>
  <c r="Z82" i="1"/>
  <c r="AB82" i="1"/>
  <c r="X81" i="1"/>
  <c r="AD81" i="1"/>
  <c r="Z81" i="1"/>
  <c r="AB81" i="1"/>
  <c r="X80" i="1"/>
  <c r="AD80" i="1"/>
  <c r="Z80" i="1"/>
  <c r="AB80" i="1"/>
  <c r="X79" i="1"/>
  <c r="AD79" i="1"/>
  <c r="Z79" i="1"/>
  <c r="AB79" i="1"/>
  <c r="X78" i="1"/>
  <c r="AD78" i="1"/>
  <c r="Z78" i="1"/>
  <c r="AB78" i="1"/>
  <c r="X77" i="1"/>
  <c r="AD77" i="1"/>
  <c r="Z77" i="1"/>
  <c r="AB77" i="1"/>
  <c r="X76" i="1"/>
  <c r="AD76" i="1"/>
  <c r="Z76" i="1"/>
  <c r="AB76" i="1"/>
  <c r="X75" i="1"/>
  <c r="AD75" i="1"/>
  <c r="Z75" i="1"/>
  <c r="AB75" i="1"/>
  <c r="X74" i="1"/>
  <c r="AD74" i="1"/>
  <c r="Z74" i="1"/>
  <c r="AB74" i="1"/>
  <c r="X73" i="1"/>
  <c r="AD73" i="1"/>
  <c r="Z73" i="1"/>
  <c r="AB73" i="1"/>
  <c r="X72" i="1"/>
  <c r="AD72" i="1"/>
  <c r="Z72" i="1"/>
  <c r="AB72" i="1"/>
  <c r="X71" i="1"/>
  <c r="AD71" i="1"/>
  <c r="Z71" i="1"/>
  <c r="AB71" i="1"/>
  <c r="X70" i="1"/>
  <c r="AD70" i="1"/>
  <c r="Z70" i="1"/>
  <c r="AB70" i="1"/>
  <c r="X69" i="1"/>
  <c r="AD69" i="1"/>
  <c r="Z69" i="1"/>
  <c r="AB69" i="1"/>
  <c r="X68" i="1"/>
  <c r="AD68" i="1"/>
  <c r="Z68" i="1"/>
  <c r="AB68" i="1"/>
  <c r="X67" i="1"/>
  <c r="AD67" i="1"/>
  <c r="Z67" i="1"/>
  <c r="AB67" i="1"/>
  <c r="X66" i="1"/>
  <c r="AD66" i="1"/>
  <c r="Z66" i="1"/>
  <c r="AB66" i="1"/>
  <c r="X65" i="1"/>
  <c r="AD65" i="1"/>
  <c r="Z65" i="1"/>
  <c r="AB65" i="1"/>
  <c r="X64" i="1"/>
  <c r="AD64" i="1"/>
  <c r="Z64" i="1"/>
  <c r="AB64" i="1"/>
  <c r="X63" i="1"/>
  <c r="AD63" i="1"/>
  <c r="Z63" i="1"/>
  <c r="AB63" i="1"/>
  <c r="X62" i="1"/>
  <c r="AD62" i="1"/>
  <c r="Z62" i="1"/>
  <c r="AB62" i="1"/>
  <c r="X61" i="1"/>
  <c r="AD61" i="1"/>
  <c r="Z61" i="1"/>
  <c r="AB61" i="1"/>
  <c r="X60" i="1"/>
  <c r="AD60" i="1"/>
  <c r="Z60" i="1"/>
  <c r="AB60" i="1"/>
  <c r="X59" i="1"/>
  <c r="AD59" i="1"/>
  <c r="Z59" i="1"/>
  <c r="AB59" i="1"/>
  <c r="X58" i="1"/>
  <c r="AD58" i="1"/>
  <c r="Z58" i="1"/>
  <c r="AB58" i="1"/>
  <c r="X57" i="1"/>
  <c r="AD57" i="1"/>
  <c r="Z57" i="1"/>
  <c r="AB57" i="1"/>
  <c r="X56" i="1"/>
  <c r="AD56" i="1"/>
  <c r="Z56" i="1"/>
  <c r="AB56" i="1"/>
  <c r="X55" i="1"/>
  <c r="AD55" i="1"/>
  <c r="Z55" i="1"/>
  <c r="AB55" i="1"/>
  <c r="X54" i="1"/>
  <c r="AD54" i="1"/>
  <c r="Z54" i="1"/>
  <c r="AB54" i="1"/>
  <c r="X53" i="1"/>
  <c r="AD53" i="1"/>
  <c r="Z53" i="1"/>
  <c r="AB53" i="1"/>
  <c r="X52" i="1"/>
  <c r="AD52" i="1"/>
  <c r="Z52" i="1"/>
  <c r="AB52" i="1"/>
  <c r="X51" i="1"/>
  <c r="AD51" i="1"/>
  <c r="Z51" i="1"/>
  <c r="AB51" i="1"/>
  <c r="X50" i="1"/>
  <c r="AD50" i="1"/>
  <c r="Z50" i="1"/>
  <c r="AB50" i="1"/>
  <c r="X49" i="1"/>
  <c r="AD49" i="1"/>
  <c r="Z49" i="1"/>
  <c r="AB49" i="1"/>
  <c r="X48" i="1"/>
  <c r="AD48" i="1"/>
  <c r="Z48" i="1"/>
  <c r="AB48" i="1"/>
  <c r="X47" i="1"/>
  <c r="AD47" i="1"/>
  <c r="Z47" i="1"/>
  <c r="AB47" i="1"/>
  <c r="X46" i="1"/>
  <c r="AD46" i="1"/>
  <c r="Z46" i="1"/>
  <c r="AB46" i="1"/>
  <c r="X45" i="1"/>
  <c r="AD45" i="1"/>
  <c r="Z45" i="1"/>
  <c r="AB45" i="1"/>
  <c r="X44" i="1"/>
  <c r="AD44" i="1"/>
  <c r="Z44" i="1"/>
  <c r="AB44" i="1"/>
  <c r="X43" i="1"/>
  <c r="AD43" i="1"/>
  <c r="Z43" i="1"/>
  <c r="AB43" i="1"/>
  <c r="X42" i="1"/>
  <c r="AD42" i="1"/>
  <c r="Z42" i="1"/>
  <c r="AB42" i="1"/>
  <c r="X41" i="1"/>
  <c r="AD41" i="1"/>
  <c r="Z41" i="1"/>
  <c r="AB41" i="1"/>
  <c r="X40" i="1"/>
  <c r="AD40" i="1"/>
  <c r="Z40" i="1"/>
  <c r="AB40" i="1"/>
  <c r="X39" i="1"/>
  <c r="AD39" i="1"/>
  <c r="Z39" i="1"/>
  <c r="AB39" i="1"/>
  <c r="X38" i="1"/>
  <c r="AD38" i="1"/>
  <c r="Z38" i="1"/>
  <c r="AB38" i="1"/>
  <c r="X37" i="1"/>
  <c r="AD37" i="1"/>
  <c r="Z37" i="1"/>
  <c r="AB37" i="1"/>
  <c r="X36" i="1"/>
  <c r="AD36" i="1"/>
  <c r="Z36" i="1"/>
  <c r="AB36" i="1"/>
  <c r="X35" i="1"/>
  <c r="AD35" i="1"/>
  <c r="Z35" i="1"/>
  <c r="AB35" i="1"/>
  <c r="X34" i="1"/>
  <c r="AD34" i="1"/>
  <c r="Z34" i="1"/>
  <c r="AB34" i="1"/>
  <c r="X33" i="1"/>
  <c r="AD33" i="1"/>
  <c r="Z33" i="1"/>
  <c r="AB33" i="1"/>
  <c r="X32" i="1"/>
  <c r="AD32" i="1"/>
  <c r="Z32" i="1"/>
  <c r="AB32" i="1"/>
  <c r="X31" i="1"/>
  <c r="AD31" i="1"/>
  <c r="Z31" i="1"/>
  <c r="AB31" i="1"/>
  <c r="X30" i="1"/>
  <c r="AD30" i="1"/>
  <c r="Z30" i="1"/>
  <c r="AB30" i="1"/>
  <c r="X29" i="1"/>
  <c r="AD29" i="1"/>
  <c r="Z29" i="1"/>
  <c r="AB29" i="1"/>
  <c r="X28" i="1"/>
  <c r="AD28" i="1"/>
  <c r="Z28" i="1"/>
  <c r="AB28" i="1"/>
  <c r="X27" i="1"/>
  <c r="AD27" i="1"/>
  <c r="Z27" i="1"/>
  <c r="AB27" i="1"/>
  <c r="X26" i="1"/>
  <c r="AD26" i="1"/>
  <c r="Z26" i="1"/>
  <c r="AB26" i="1"/>
  <c r="X25" i="1"/>
  <c r="AD25" i="1"/>
  <c r="Z25" i="1"/>
  <c r="AB25" i="1"/>
  <c r="X24" i="1"/>
  <c r="AD24" i="1"/>
  <c r="Z24" i="1"/>
  <c r="AB24" i="1"/>
  <c r="X23" i="1"/>
  <c r="AD23" i="1"/>
  <c r="Z23" i="1"/>
  <c r="AB23" i="1"/>
  <c r="X22" i="1"/>
  <c r="AD22" i="1"/>
  <c r="Z22" i="1"/>
  <c r="AB22" i="1"/>
  <c r="X21" i="1"/>
  <c r="AD21" i="1"/>
  <c r="Z21" i="1"/>
  <c r="AB21" i="1"/>
  <c r="X20" i="1"/>
  <c r="AD20" i="1"/>
  <c r="Z20" i="1"/>
  <c r="AB20" i="1"/>
  <c r="X19" i="1"/>
  <c r="AD19" i="1"/>
  <c r="Z19" i="1"/>
  <c r="AB19" i="1"/>
  <c r="X18" i="1"/>
  <c r="AD18" i="1"/>
  <c r="Z18" i="1"/>
  <c r="AB18" i="1"/>
  <c r="X17" i="1"/>
  <c r="AD17" i="1"/>
  <c r="Z17" i="1"/>
  <c r="AB17" i="1"/>
  <c r="X16" i="1"/>
  <c r="AD16" i="1"/>
  <c r="Z16" i="1"/>
  <c r="AB16" i="1"/>
  <c r="X15" i="1"/>
  <c r="AD15" i="1"/>
  <c r="Z15" i="1"/>
  <c r="AB15" i="1"/>
  <c r="X14" i="1"/>
  <c r="AD14" i="1"/>
  <c r="Z14" i="1"/>
  <c r="AB14" i="1"/>
  <c r="X13" i="1"/>
  <c r="AD13" i="1"/>
  <c r="Z13" i="1"/>
  <c r="AB13" i="1"/>
  <c r="X12" i="1"/>
  <c r="AD12" i="1"/>
  <c r="Z12" i="1"/>
  <c r="AB12" i="1"/>
  <c r="X11" i="1"/>
  <c r="AD11" i="1"/>
  <c r="Z11" i="1"/>
  <c r="AB11" i="1"/>
  <c r="X10" i="1"/>
  <c r="AD10" i="1"/>
  <c r="Z10" i="1"/>
  <c r="AB10" i="1"/>
  <c r="X9" i="1"/>
  <c r="AD9" i="1"/>
  <c r="Z9" i="1"/>
  <c r="AB9" i="1"/>
  <c r="AD5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6" i="1"/>
  <c r="AF4" i="1"/>
  <c r="D15" i="2"/>
  <c r="E15" i="2"/>
  <c r="C15" i="2"/>
  <c r="L157" i="1"/>
  <c r="M157" i="1"/>
  <c r="L156" i="1"/>
  <c r="M156" i="1"/>
  <c r="L155" i="1"/>
  <c r="L152" i="1"/>
  <c r="L151" i="1"/>
  <c r="M151" i="1"/>
  <c r="L150" i="1"/>
  <c r="L149" i="1"/>
  <c r="M149" i="1"/>
  <c r="L148" i="1"/>
  <c r="M148" i="1"/>
  <c r="L147" i="1"/>
  <c r="L144" i="1"/>
  <c r="L143" i="1"/>
  <c r="M143" i="1"/>
  <c r="L142" i="1"/>
  <c r="L139" i="1"/>
  <c r="L135" i="1"/>
  <c r="M135" i="1"/>
  <c r="L133" i="1"/>
  <c r="M133" i="1"/>
  <c r="L132" i="1"/>
  <c r="L131" i="1"/>
  <c r="L128" i="1"/>
  <c r="M128" i="1"/>
  <c r="L127" i="1"/>
  <c r="M127" i="1"/>
  <c r="L123" i="1"/>
  <c r="L119" i="1"/>
  <c r="M119" i="1"/>
  <c r="L117" i="1"/>
  <c r="M117" i="1"/>
  <c r="L116" i="1"/>
  <c r="L115" i="1"/>
  <c r="L114" i="1"/>
  <c r="M114" i="1"/>
  <c r="L113" i="1"/>
  <c r="L111" i="1"/>
  <c r="L110" i="1"/>
  <c r="L109" i="1"/>
  <c r="L107" i="1"/>
  <c r="L106" i="1"/>
  <c r="M106" i="1"/>
  <c r="L105" i="1"/>
  <c r="L103" i="1"/>
  <c r="L101" i="1"/>
  <c r="L99" i="1"/>
  <c r="L98" i="1"/>
  <c r="M98" i="1"/>
  <c r="L97" i="1"/>
  <c r="L95" i="1"/>
  <c r="L94" i="1"/>
  <c r="L93" i="1"/>
  <c r="L90" i="1"/>
  <c r="M90" i="1"/>
  <c r="L89" i="1"/>
  <c r="L87" i="1"/>
  <c r="L86" i="1"/>
  <c r="M86" i="1"/>
  <c r="L85" i="1"/>
  <c r="M85" i="1"/>
  <c r="L81" i="1"/>
  <c r="M81" i="1"/>
  <c r="L80" i="1"/>
  <c r="M80" i="1"/>
  <c r="L79" i="1"/>
  <c r="M79" i="1"/>
  <c r="L78" i="1"/>
  <c r="M78" i="1"/>
  <c r="L77" i="1"/>
  <c r="M77" i="1"/>
  <c r="L73" i="1"/>
  <c r="M73" i="1"/>
  <c r="L72" i="1"/>
  <c r="M72" i="1"/>
  <c r="L71" i="1"/>
  <c r="M71" i="1"/>
  <c r="L70" i="1"/>
  <c r="M70" i="1"/>
  <c r="L69" i="1"/>
  <c r="M69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L58" i="1"/>
  <c r="L57" i="1"/>
  <c r="M57" i="1"/>
  <c r="L56" i="1"/>
  <c r="L55" i="1"/>
  <c r="L54" i="1"/>
  <c r="L53" i="1"/>
  <c r="M53" i="1"/>
  <c r="L52" i="1"/>
  <c r="L51" i="1"/>
  <c r="L50" i="1"/>
  <c r="L49" i="1"/>
  <c r="L45" i="1"/>
  <c r="L43" i="1"/>
  <c r="L42" i="1"/>
  <c r="L41" i="1"/>
  <c r="L37" i="1"/>
  <c r="L33" i="1"/>
  <c r="L29" i="1"/>
  <c r="L26" i="1"/>
  <c r="L25" i="1"/>
  <c r="L21" i="1"/>
  <c r="L19" i="1"/>
  <c r="L17" i="1"/>
  <c r="L14" i="1"/>
  <c r="M14" i="1"/>
  <c r="L13" i="1"/>
  <c r="L11" i="1"/>
  <c r="L30" i="1"/>
  <c r="M30" i="1"/>
  <c r="L136" i="1"/>
  <c r="M136" i="1"/>
  <c r="L140" i="1"/>
  <c r="L141" i="1"/>
  <c r="M141" i="1"/>
  <c r="L9" i="1"/>
  <c r="L10" i="1"/>
  <c r="M10" i="1"/>
  <c r="L27" i="1"/>
  <c r="L31" i="1"/>
  <c r="L34" i="1"/>
  <c r="M34" i="1"/>
  <c r="L38" i="1"/>
  <c r="L39" i="1"/>
  <c r="L15" i="1"/>
  <c r="M15" i="1"/>
  <c r="L18" i="1"/>
  <c r="M18" i="1"/>
  <c r="L22" i="1"/>
  <c r="L23" i="1"/>
  <c r="L35" i="1"/>
  <c r="M35" i="1"/>
  <c r="L46" i="1"/>
  <c r="L47" i="1"/>
  <c r="L66" i="1"/>
  <c r="M66" i="1"/>
  <c r="L74" i="1"/>
  <c r="M74" i="1"/>
  <c r="L82" i="1"/>
  <c r="M82" i="1"/>
  <c r="L91" i="1"/>
  <c r="L102" i="1"/>
  <c r="M102" i="1"/>
  <c r="L120" i="1"/>
  <c r="M120" i="1"/>
  <c r="L124" i="1"/>
  <c r="L125" i="1"/>
  <c r="M125" i="1"/>
  <c r="M19" i="1"/>
  <c r="M21" i="1"/>
  <c r="M37" i="1"/>
  <c r="M55" i="1"/>
  <c r="M59" i="1"/>
  <c r="L16" i="1"/>
  <c r="M17" i="1"/>
  <c r="M31" i="1"/>
  <c r="L32" i="1"/>
  <c r="M33" i="1"/>
  <c r="M46" i="1"/>
  <c r="M47" i="1"/>
  <c r="L20" i="1"/>
  <c r="L36" i="1"/>
  <c r="M42" i="1"/>
  <c r="M43" i="1"/>
  <c r="M50" i="1"/>
  <c r="M51" i="1"/>
  <c r="M11" i="1"/>
  <c r="L12" i="1"/>
  <c r="M13" i="1"/>
  <c r="M26" i="1"/>
  <c r="M27" i="1"/>
  <c r="L28" i="1"/>
  <c r="M29" i="1"/>
  <c r="M22" i="1"/>
  <c r="M23" i="1"/>
  <c r="L24" i="1"/>
  <c r="M25" i="1"/>
  <c r="AH27" i="1"/>
  <c r="M38" i="1"/>
  <c r="M39" i="1"/>
  <c r="L40" i="1"/>
  <c r="M41" i="1"/>
  <c r="M54" i="1"/>
  <c r="M58" i="1"/>
  <c r="L44" i="1"/>
  <c r="L48" i="1"/>
  <c r="M49" i="1"/>
  <c r="M87" i="1"/>
  <c r="M89" i="1"/>
  <c r="M103" i="1"/>
  <c r="M115" i="1"/>
  <c r="M124" i="1"/>
  <c r="L126" i="1"/>
  <c r="M52" i="1"/>
  <c r="M56" i="1"/>
  <c r="M99" i="1"/>
  <c r="L100" i="1"/>
  <c r="M101" i="1"/>
  <c r="M132" i="1"/>
  <c r="L134" i="1"/>
  <c r="M45" i="1"/>
  <c r="L88" i="1"/>
  <c r="L104" i="1"/>
  <c r="M105" i="1"/>
  <c r="L67" i="1"/>
  <c r="L68" i="1"/>
  <c r="L75" i="1"/>
  <c r="L76" i="1"/>
  <c r="L83" i="1"/>
  <c r="L84" i="1"/>
  <c r="M94" i="1"/>
  <c r="M95" i="1"/>
  <c r="L96" i="1"/>
  <c r="M97" i="1"/>
  <c r="AH99" i="1"/>
  <c r="M110" i="1"/>
  <c r="M111" i="1"/>
  <c r="L112" i="1"/>
  <c r="M113" i="1"/>
  <c r="AH114" i="1"/>
  <c r="M140" i="1"/>
  <c r="M91" i="1"/>
  <c r="L92" i="1"/>
  <c r="M93" i="1"/>
  <c r="AH95" i="1"/>
  <c r="M107" i="1"/>
  <c r="L108" i="1"/>
  <c r="M109" i="1"/>
  <c r="AH111" i="1"/>
  <c r="M116" i="1"/>
  <c r="L118" i="1"/>
  <c r="M142" i="1"/>
  <c r="M150" i="1"/>
  <c r="M123" i="1"/>
  <c r="M131" i="1"/>
  <c r="M139" i="1"/>
  <c r="M144" i="1"/>
  <c r="L146" i="1"/>
  <c r="M147" i="1"/>
  <c r="M152" i="1"/>
  <c r="L154" i="1"/>
  <c r="M155" i="1"/>
  <c r="L121" i="1"/>
  <c r="L122" i="1"/>
  <c r="L129" i="1"/>
  <c r="L130" i="1"/>
  <c r="L137" i="1"/>
  <c r="L138" i="1"/>
  <c r="L145" i="1"/>
  <c r="L153" i="1"/>
  <c r="M9" i="1"/>
  <c r="AH11" i="1"/>
  <c r="AH39" i="1"/>
  <c r="AH16" i="1"/>
  <c r="AH46" i="1"/>
  <c r="AH145" i="1"/>
  <c r="AH73" i="1"/>
  <c r="AH65" i="1"/>
  <c r="AH18" i="1"/>
  <c r="AH52" i="1"/>
  <c r="AH117" i="1"/>
  <c r="AH12" i="1"/>
  <c r="AH90" i="1"/>
  <c r="AH88" i="1"/>
  <c r="AH64" i="1"/>
  <c r="AH153" i="1"/>
  <c r="AH102" i="1"/>
  <c r="AH53" i="1"/>
  <c r="AH150" i="1"/>
  <c r="AH61" i="1"/>
  <c r="AH121" i="1"/>
  <c r="AH119" i="1"/>
  <c r="AH89" i="1"/>
  <c r="AH32" i="1"/>
  <c r="AH49" i="1"/>
  <c r="AH156" i="1"/>
  <c r="AH35" i="1"/>
  <c r="AH142" i="1"/>
  <c r="AH131" i="1"/>
  <c r="AH118" i="1"/>
  <c r="AH106" i="1"/>
  <c r="AH87" i="1"/>
  <c r="AH80" i="1"/>
  <c r="AH14" i="1"/>
  <c r="AH86" i="1"/>
  <c r="AH33" i="1"/>
  <c r="AH83" i="1"/>
  <c r="AH75" i="1"/>
  <c r="AH67" i="1"/>
  <c r="AH59" i="1"/>
  <c r="AH76" i="1"/>
  <c r="AH69" i="1"/>
  <c r="AH141" i="1"/>
  <c r="AH126" i="1"/>
  <c r="AH85" i="1"/>
  <c r="AH57" i="1"/>
  <c r="AH37" i="1"/>
  <c r="AH137" i="1"/>
  <c r="AH143" i="1"/>
  <c r="AH139" i="1"/>
  <c r="AH115" i="1"/>
  <c r="AH135" i="1"/>
  <c r="AH124" i="1"/>
  <c r="AH97" i="1"/>
  <c r="AH129" i="1"/>
  <c r="AH45" i="1"/>
  <c r="AH10" i="1"/>
  <c r="AH148" i="1"/>
  <c r="AH110" i="1"/>
  <c r="AH107" i="1"/>
  <c r="AH42" i="1"/>
  <c r="AH19" i="1"/>
  <c r="AH62" i="1"/>
  <c r="AH128" i="1"/>
  <c r="AH23" i="1"/>
  <c r="AH94" i="1"/>
  <c r="AH15" i="1"/>
  <c r="AH43" i="1"/>
  <c r="AH55" i="1"/>
  <c r="AH103" i="1"/>
  <c r="AH133" i="1"/>
  <c r="AH91" i="1"/>
  <c r="AH50" i="1"/>
  <c r="AH31" i="1"/>
  <c r="AH147" i="1"/>
  <c r="AH151" i="1"/>
  <c r="M137" i="1"/>
  <c r="M130" i="1"/>
  <c r="AH157" i="1"/>
  <c r="AH138" i="1"/>
  <c r="AH122" i="1"/>
  <c r="AH98" i="1"/>
  <c r="M83" i="1"/>
  <c r="M67" i="1"/>
  <c r="M88" i="1"/>
  <c r="AH108" i="1"/>
  <c r="AH92" i="1"/>
  <c r="AH132" i="1"/>
  <c r="AH112" i="1"/>
  <c r="AH84" i="1"/>
  <c r="AH54" i="1"/>
  <c r="M44" i="1"/>
  <c r="AH29" i="1"/>
  <c r="AH13" i="1"/>
  <c r="M12" i="1"/>
  <c r="AH28" i="1"/>
  <c r="AH78" i="1"/>
  <c r="AH24" i="1"/>
  <c r="AH21" i="1"/>
  <c r="AH155" i="1"/>
  <c r="M145" i="1"/>
  <c r="AH146" i="1"/>
  <c r="M129" i="1"/>
  <c r="AH123" i="1"/>
  <c r="M122" i="1"/>
  <c r="M118" i="1"/>
  <c r="AH113" i="1"/>
  <c r="AH152" i="1"/>
  <c r="AH104" i="1"/>
  <c r="AH101" i="1"/>
  <c r="AH77" i="1"/>
  <c r="M76" i="1"/>
  <c r="AH72" i="1"/>
  <c r="AH56" i="1"/>
  <c r="AH136" i="1"/>
  <c r="M126" i="1"/>
  <c r="AH81" i="1"/>
  <c r="AH82" i="1"/>
  <c r="AH47" i="1"/>
  <c r="M40" i="1"/>
  <c r="M24" i="1"/>
  <c r="AH20" i="1"/>
  <c r="AH17" i="1"/>
  <c r="AH38" i="1"/>
  <c r="AH48" i="1"/>
  <c r="AH41" i="1"/>
  <c r="M153" i="1"/>
  <c r="AH154" i="1"/>
  <c r="AH134" i="1"/>
  <c r="M121" i="1"/>
  <c r="M146" i="1"/>
  <c r="AH130" i="1"/>
  <c r="AH127" i="1"/>
  <c r="M108" i="1"/>
  <c r="AH116" i="1"/>
  <c r="M112" i="1"/>
  <c r="M96" i="1"/>
  <c r="M75" i="1"/>
  <c r="M104" i="1"/>
  <c r="AH93" i="1"/>
  <c r="AH68" i="1"/>
  <c r="AH60" i="1"/>
  <c r="M134" i="1"/>
  <c r="M100" i="1"/>
  <c r="AH109" i="1"/>
  <c r="M48" i="1"/>
  <c r="AH30" i="1"/>
  <c r="AH74" i="1"/>
  <c r="AH34" i="1"/>
  <c r="M28" i="1"/>
  <c r="M36" i="1"/>
  <c r="M20" i="1"/>
  <c r="M32" i="1"/>
  <c r="AH63" i="1"/>
  <c r="M138" i="1"/>
  <c r="M154" i="1"/>
  <c r="AH149" i="1"/>
  <c r="AH125" i="1"/>
  <c r="AH100" i="1"/>
  <c r="M92" i="1"/>
  <c r="AH144" i="1"/>
  <c r="M84" i="1"/>
  <c r="M68" i="1"/>
  <c r="AH140" i="1"/>
  <c r="AH105" i="1"/>
  <c r="AH96" i="1"/>
  <c r="AH58" i="1"/>
  <c r="AH26" i="1"/>
  <c r="AH66" i="1"/>
  <c r="AH44" i="1"/>
  <c r="AH22" i="1"/>
  <c r="AH70" i="1"/>
  <c r="AH36" i="1"/>
  <c r="AH40" i="1"/>
  <c r="M16" i="1"/>
  <c r="AH79" i="1"/>
  <c r="AH71" i="1"/>
  <c r="AH25" i="1"/>
  <c r="AH9" i="1"/>
  <c r="L4" i="1"/>
  <c r="M4" i="1"/>
  <c r="L6" i="1"/>
  <c r="M6" i="1"/>
  <c r="C8" i="2"/>
  <c r="AH120" i="1"/>
  <c r="AH51" i="1"/>
  <c r="L8" i="1"/>
  <c r="M8" i="1"/>
  <c r="C13" i="2"/>
  <c r="C12" i="2"/>
  <c r="C7" i="2"/>
  <c r="AB8" i="1"/>
  <c r="AH8" i="1"/>
  <c r="AB4" i="1"/>
  <c r="AH4" i="1"/>
  <c r="AH6" i="1"/>
</calcChain>
</file>

<file path=xl/sharedStrings.xml><?xml version="1.0" encoding="utf-8"?>
<sst xmlns="http://schemas.openxmlformats.org/spreadsheetml/2006/main" count="1304" uniqueCount="250">
  <si>
    <t>Burette Calculation pi*r^2*h</t>
  </si>
  <si>
    <t>Water compressibility factor - C</t>
  </si>
  <si>
    <t>Burette</t>
  </si>
  <si>
    <t>SS tube</t>
  </si>
  <si>
    <t>Dia of burette (mm)</t>
  </si>
  <si>
    <t>IS:5844-1970</t>
  </si>
  <si>
    <t>C=4.12*10^-5*P*V</t>
  </si>
  <si>
    <t>w1 = actual wc in kg</t>
  </si>
  <si>
    <t>Height (mm)</t>
  </si>
  <si>
    <t>w2 = pi*r^2*h from pump to cylinder</t>
  </si>
  <si>
    <t>Volume (mm3)</t>
  </si>
  <si>
    <t>IS5844-2014</t>
  </si>
  <si>
    <t>C=mP(k-0.68P*10^-5)</t>
  </si>
  <si>
    <t>Volume (cm3)</t>
  </si>
  <si>
    <t>m=m1+m2</t>
  </si>
  <si>
    <t>Pump &amp; tube under pressure calc w2</t>
  </si>
  <si>
    <t>pump nrv to cyl</t>
  </si>
  <si>
    <t>piston to nrv</t>
  </si>
  <si>
    <t>Dia of tube (mm)</t>
  </si>
  <si>
    <t>P=Test pressure</t>
  </si>
  <si>
    <t>Length of tube (mm)</t>
  </si>
  <si>
    <t>Volume (cm3) or (kg)</t>
  </si>
  <si>
    <t>Volumer in Ltr</t>
  </si>
  <si>
    <t>IS:5844-2014</t>
  </si>
  <si>
    <t>TW (kg)</t>
  </si>
  <si>
    <t>EW (kg)</t>
  </si>
  <si>
    <t>Weight Loss (kg)</t>
  </si>
  <si>
    <t>% of WL</t>
  </si>
  <si>
    <t>Weight filled with water W2 (kg)</t>
  </si>
  <si>
    <t>Test press TP (kg/cm2)</t>
  </si>
  <si>
    <t>Intial reading B1 in cm</t>
  </si>
  <si>
    <t>Reading at TP - B2 (cm)</t>
  </si>
  <si>
    <t>Reading after press release - B3 (cm)</t>
  </si>
  <si>
    <t>Water compressibility C</t>
  </si>
  <si>
    <t>% of permanent exp to temp exp</t>
  </si>
  <si>
    <t>Total mass of water under press m(kg)</t>
  </si>
  <si>
    <t>Water compressibility C (cm3)</t>
  </si>
  <si>
    <t>Temp of water t</t>
  </si>
  <si>
    <t>% Variation</t>
  </si>
  <si>
    <t>SAMPLE DATA as per IS:5844-2014</t>
  </si>
  <si>
    <t>Total</t>
  </si>
  <si>
    <t>Sl No</t>
  </si>
  <si>
    <t>Cyl No</t>
  </si>
  <si>
    <t>Mfr Name</t>
  </si>
  <si>
    <t>Mfr Sl No</t>
  </si>
  <si>
    <t>Cyl Specification</t>
  </si>
  <si>
    <t>Mfr WC</t>
  </si>
  <si>
    <t>Type of Gas</t>
  </si>
  <si>
    <t>Date of testing</t>
  </si>
  <si>
    <t>k</t>
  </si>
  <si>
    <t>Buffer vessel WC (Ltr)</t>
  </si>
  <si>
    <t>Result</t>
  </si>
  <si>
    <t>External &amp; Internal inspection</t>
  </si>
  <si>
    <t>OK</t>
  </si>
  <si>
    <t>Y</t>
  </si>
  <si>
    <t>Acutal WC : m1 = W2-EW (Ltrs)</t>
  </si>
  <si>
    <t>Mass of water in tube m2</t>
  </si>
  <si>
    <t>Water in SS Tube Used</t>
  </si>
  <si>
    <t>EKCT</t>
  </si>
  <si>
    <t>RAMA</t>
  </si>
  <si>
    <t>24.12.19</t>
  </si>
  <si>
    <t>MKC</t>
  </si>
  <si>
    <t>BPC</t>
  </si>
  <si>
    <t>IS:7285</t>
  </si>
  <si>
    <t>O2</t>
  </si>
  <si>
    <t>23.12.19</t>
  </si>
  <si>
    <t>11541</t>
  </si>
  <si>
    <t>11564</t>
  </si>
  <si>
    <t>43586</t>
  </si>
  <si>
    <t>B11645</t>
  </si>
  <si>
    <t>11645</t>
  </si>
  <si>
    <t>B16685</t>
  </si>
  <si>
    <t>16685</t>
  </si>
  <si>
    <t>14697</t>
  </si>
  <si>
    <t>11458</t>
  </si>
  <si>
    <t>B6244</t>
  </si>
  <si>
    <t>6244</t>
  </si>
  <si>
    <t>B6997</t>
  </si>
  <si>
    <t>6997</t>
  </si>
  <si>
    <t>B43696</t>
  </si>
  <si>
    <t>43696</t>
  </si>
  <si>
    <t>B7084</t>
  </si>
  <si>
    <t>7084</t>
  </si>
  <si>
    <t>B43604</t>
  </si>
  <si>
    <t>43604</t>
  </si>
  <si>
    <t>B6213</t>
  </si>
  <si>
    <t>6213</t>
  </si>
  <si>
    <t>B11799</t>
  </si>
  <si>
    <t>11799</t>
  </si>
  <si>
    <t>B11637</t>
  </si>
  <si>
    <t>B6252</t>
  </si>
  <si>
    <t>B16568</t>
  </si>
  <si>
    <t>B11810</t>
  </si>
  <si>
    <t>B3192</t>
  </si>
  <si>
    <t>B19012</t>
  </si>
  <si>
    <t>B16709</t>
  </si>
  <si>
    <t>B11584</t>
  </si>
  <si>
    <t>B2989</t>
  </si>
  <si>
    <t>B16832</t>
  </si>
  <si>
    <t>He</t>
  </si>
  <si>
    <t>B4962</t>
  </si>
  <si>
    <t>B49659</t>
  </si>
  <si>
    <t>B19908</t>
  </si>
  <si>
    <t>B19844</t>
  </si>
  <si>
    <t>B43370</t>
  </si>
  <si>
    <t>B44395</t>
  </si>
  <si>
    <t>B5290</t>
  </si>
  <si>
    <t>B43362</t>
  </si>
  <si>
    <t>B43357</t>
  </si>
  <si>
    <t>B48946</t>
  </si>
  <si>
    <t>B44357</t>
  </si>
  <si>
    <t>B43382</t>
  </si>
  <si>
    <t>B43381</t>
  </si>
  <si>
    <t>B48974</t>
  </si>
  <si>
    <t>B48890</t>
  </si>
  <si>
    <t>B43371</t>
  </si>
  <si>
    <t>B12006</t>
  </si>
  <si>
    <t>N2</t>
  </si>
  <si>
    <t>B36120</t>
  </si>
  <si>
    <t>B5213</t>
  </si>
  <si>
    <t>B1360</t>
  </si>
  <si>
    <t>B12045</t>
  </si>
  <si>
    <t>B8639</t>
  </si>
  <si>
    <t>B5996</t>
  </si>
  <si>
    <t>B10779</t>
  </si>
  <si>
    <t>B5391</t>
  </si>
  <si>
    <t>B1374</t>
  </si>
  <si>
    <t>B1773</t>
  </si>
  <si>
    <t>B4684</t>
  </si>
  <si>
    <t>B93772</t>
  </si>
  <si>
    <t>Ar</t>
  </si>
  <si>
    <t>26.12.19</t>
  </si>
  <si>
    <t>B3023</t>
  </si>
  <si>
    <t>B10937</t>
  </si>
  <si>
    <t>B3517</t>
  </si>
  <si>
    <t>B12933</t>
  </si>
  <si>
    <t>B3166</t>
  </si>
  <si>
    <t>B17312</t>
  </si>
  <si>
    <t>B11180</t>
  </si>
  <si>
    <t>B8899</t>
  </si>
  <si>
    <t>B17271</t>
  </si>
  <si>
    <t>B56465</t>
  </si>
  <si>
    <t>B16032</t>
  </si>
  <si>
    <t>B6682</t>
  </si>
  <si>
    <t>B0890</t>
  </si>
  <si>
    <t>B1443</t>
  </si>
  <si>
    <t>B55472</t>
  </si>
  <si>
    <t>B43308</t>
  </si>
  <si>
    <t>B18964</t>
  </si>
  <si>
    <t>B49910</t>
  </si>
  <si>
    <t>B36237</t>
  </si>
  <si>
    <t>01.01.20</t>
  </si>
  <si>
    <t>B1213</t>
  </si>
  <si>
    <t>B49762</t>
  </si>
  <si>
    <t>B11844</t>
  </si>
  <si>
    <t>B5147</t>
  </si>
  <si>
    <t>B54941</t>
  </si>
  <si>
    <t>B49159</t>
  </si>
  <si>
    <t>B54435</t>
  </si>
  <si>
    <t>B8534</t>
  </si>
  <si>
    <t>B49752</t>
  </si>
  <si>
    <t>B2570</t>
  </si>
  <si>
    <t>B1692</t>
  </si>
  <si>
    <t>B55139</t>
  </si>
  <si>
    <t>B7053</t>
  </si>
  <si>
    <t>B11708</t>
  </si>
  <si>
    <t>B11387</t>
  </si>
  <si>
    <t>B1607</t>
  </si>
  <si>
    <t>B11563</t>
  </si>
  <si>
    <t>B23792</t>
  </si>
  <si>
    <t>B38780</t>
  </si>
  <si>
    <t>B4743</t>
  </si>
  <si>
    <t>B19836</t>
  </si>
  <si>
    <t>B47596</t>
  </si>
  <si>
    <t>B36008</t>
  </si>
  <si>
    <t>B46175</t>
  </si>
  <si>
    <t>B5045</t>
  </si>
  <si>
    <t>B4811</t>
  </si>
  <si>
    <t>B23775</t>
  </si>
  <si>
    <t>B4793</t>
  </si>
  <si>
    <t>B23900</t>
  </si>
  <si>
    <t>B38845</t>
  </si>
  <si>
    <t>B48978</t>
  </si>
  <si>
    <t>B49001</t>
  </si>
  <si>
    <t>B47714</t>
  </si>
  <si>
    <t>B46843</t>
  </si>
  <si>
    <t>B43789</t>
  </si>
  <si>
    <t>B38799</t>
  </si>
  <si>
    <t>B38720</t>
  </si>
  <si>
    <t>B42562</t>
  </si>
  <si>
    <t>B42197</t>
  </si>
  <si>
    <t>B885</t>
  </si>
  <si>
    <t>03.01.20</t>
  </si>
  <si>
    <t>B812</t>
  </si>
  <si>
    <t>B1103</t>
  </si>
  <si>
    <t>B1080</t>
  </si>
  <si>
    <t>B790</t>
  </si>
  <si>
    <t>B6644</t>
  </si>
  <si>
    <t>B48144</t>
  </si>
  <si>
    <t>B6779</t>
  </si>
  <si>
    <t>B55838</t>
  </si>
  <si>
    <t>B1150</t>
  </si>
  <si>
    <t>B3490</t>
  </si>
  <si>
    <t>B11250</t>
  </si>
  <si>
    <t>B10869</t>
  </si>
  <si>
    <t>B55842</t>
  </si>
  <si>
    <t>B17918</t>
  </si>
  <si>
    <t>B55837</t>
  </si>
  <si>
    <t>B634</t>
  </si>
  <si>
    <t>B17277</t>
  </si>
  <si>
    <t>B546</t>
  </si>
  <si>
    <t>B44484</t>
  </si>
  <si>
    <t>B48228</t>
  </si>
  <si>
    <t>B803</t>
  </si>
  <si>
    <t>B13110</t>
  </si>
  <si>
    <t>B17381</t>
  </si>
  <si>
    <t>m1=actual water capacity w1 (kg) + water qty in pipe &amp; pump under pressues (kg)</t>
  </si>
  <si>
    <t>m2 = c2-c1 (reading under TP - intial reading)</t>
  </si>
  <si>
    <t>As per Eg</t>
  </si>
  <si>
    <t>ok</t>
  </si>
  <si>
    <t>in cm</t>
  </si>
  <si>
    <t>in ml / cm3</t>
  </si>
  <si>
    <t>K</t>
  </si>
  <si>
    <t>Burette cm3</t>
  </si>
  <si>
    <t>Pump cm3</t>
  </si>
  <si>
    <t>TP</t>
  </si>
  <si>
    <t>WC (L)</t>
  </si>
  <si>
    <t>C1 (cm)</t>
  </si>
  <si>
    <t>C2 (cm)</t>
  </si>
  <si>
    <t>C3 (cm)</t>
  </si>
  <si>
    <t>Water comp c</t>
  </si>
  <si>
    <t>(4.12*10^-5*PV)</t>
  </si>
  <si>
    <t>mP(k-0.68P*10^-5)</t>
  </si>
  <si>
    <t>m = m1+m2</t>
  </si>
  <si>
    <t>m1 =WC+pump</t>
  </si>
  <si>
    <t>m2=C2-C1</t>
  </si>
  <si>
    <t>m2 in cm3 (ml)</t>
  </si>
  <si>
    <t>m2 in L (kg)</t>
  </si>
  <si>
    <t>Water comp c (l)</t>
  </si>
  <si>
    <t>Water comp c (ml)</t>
  </si>
  <si>
    <t>Water comp c (cm)</t>
  </si>
  <si>
    <t>per exp</t>
  </si>
  <si>
    <t>temp exp</t>
  </si>
  <si>
    <t>% per to temp</t>
  </si>
  <si>
    <t>Temp c</t>
  </si>
  <si>
    <t>K= water temperature depedent factor</t>
  </si>
  <si>
    <t>Temp c &amp; K Chart</t>
  </si>
  <si>
    <t>y</t>
  </si>
  <si>
    <t>Permanent Exansion cm</t>
  </si>
  <si>
    <t>Nett temp exp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</si>
</sst>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"/>
    <numFmt numFmtId="165" formatCode="_ * #,##0.0_ ;_ * \-#,##0.0_ ;_ * &quot;-&quot;??_ ;_ @_ "/>
    <numFmt numFmtId="166" formatCode="_ * #,##0.00000_ ;_ * \-#,##0.00000_ ;_ * &quot;-&quot;??_ ;_ @_ "/>
    <numFmt numFmtId="167" formatCode="_ * #,##0.00000_ ;_ * \-#,##0.00000_ ;_ * &quot;-&quot;???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4" fontId="1" fillId="4" borderId="0" xfId="0" applyNumberFormat="1" applyFont="1" applyFill="1"/>
    <xf numFmtId="0" fontId="1" fillId="4" borderId="0" xfId="0" applyFont="1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2" borderId="0" xfId="0" applyFont="1" applyFill="1"/>
    <xf numFmtId="164" fontId="4" fillId="4" borderId="0" xfId="0" applyNumberFormat="1" applyFont="1" applyFill="1"/>
    <xf numFmtId="0" fontId="4" fillId="4" borderId="0" xfId="0" applyFont="1" applyFill="1"/>
    <xf numFmtId="0" fontId="0" fillId="0" borderId="0" xfId="0" applyAlignment="1">
      <alignment horizontal="left" vertical="top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14" fontId="0" fillId="0" borderId="0" xfId="0" applyNumberFormat="1"/>
    <xf numFmtId="43" fontId="0" fillId="3" borderId="0" xfId="1" applyFont="1" applyFill="1"/>
    <xf numFmtId="165" fontId="0" fillId="0" borderId="0" xfId="1" applyNumberFormat="1" applyFont="1"/>
    <xf numFmtId="43" fontId="0" fillId="0" borderId="0" xfId="1" applyFont="1"/>
    <xf numFmtId="0" fontId="0" fillId="0" borderId="0" xfId="0" applyProtection="1"/>
    <xf numFmtId="0" fontId="1" fillId="0" borderId="0" xfId="0" applyFont="1" applyProtection="1"/>
    <xf numFmtId="0" fontId="0" fillId="0" borderId="0" xfId="0" applyFill="1"/>
    <xf numFmtId="0" fontId="6" fillId="0" borderId="0" xfId="0" applyFont="1" applyFill="1"/>
    <xf numFmtId="0" fontId="0" fillId="0" borderId="0" xfId="0" quotePrefix="1"/>
    <xf numFmtId="0" fontId="0" fillId="0" borderId="0" xfId="0" applyFont="1" applyProtection="1"/>
    <xf numFmtId="0" fontId="7" fillId="0" borderId="0" xfId="3"/>
    <xf numFmtId="166" fontId="0" fillId="0" borderId="0" xfId="1" applyNumberFormat="1" applyFont="1"/>
    <xf numFmtId="43" fontId="0" fillId="2" borderId="0" xfId="0" applyNumberFormat="1" applyFill="1"/>
    <xf numFmtId="167" fontId="0" fillId="0" borderId="0" xfId="0" applyNumberFormat="1"/>
    <xf numFmtId="43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D70"/>
  <sheetViews>
    <sheetView topLeftCell="N16" workbookViewId="0">
      <selection activeCell="Z24" sqref="Z24"/>
    </sheetView>
  </sheetViews>
  <sheetFormatPr defaultRowHeight="18" customHeight="1" x14ac:dyDescent="0.35"/>
  <cols>
    <col min="2" max="2" width="15" customWidth="1"/>
    <col min="3" max="3" width="11.26953125" customWidth="1"/>
    <col min="4" max="5" width="10.1796875" customWidth="1"/>
    <col min="6" max="6" width="10.7265625" customWidth="1"/>
  </cols>
  <sheetData>
    <row r="2" spans="2:24" ht="18" customHeight="1" x14ac:dyDescent="0.35">
      <c r="S2" s="1" t="s">
        <v>244</v>
      </c>
      <c r="T2" s="1" t="s">
        <v>222</v>
      </c>
      <c r="U2" s="1" t="s">
        <v>244</v>
      </c>
      <c r="V2" s="1" t="s">
        <v>222</v>
      </c>
      <c r="W2" s="1" t="s">
        <v>244</v>
      </c>
      <c r="X2" s="1" t="s">
        <v>222</v>
      </c>
    </row>
    <row r="3" spans="2:24" ht="18" customHeight="1" x14ac:dyDescent="0.35">
      <c r="B3" s="1" t="s">
        <v>0</v>
      </c>
      <c r="I3" s="1" t="s">
        <v>1</v>
      </c>
      <c r="S3">
        <v>6</v>
      </c>
      <c r="T3">
        <v>4.9149999999999999E-2</v>
      </c>
      <c r="U3">
        <v>21</v>
      </c>
      <c r="V3">
        <v>4.6429999999999999E-2</v>
      </c>
      <c r="W3">
        <v>32</v>
      </c>
      <c r="X3">
        <v>4.5449999999999997E-2</v>
      </c>
    </row>
    <row r="4" spans="2:24" ht="18" customHeight="1" x14ac:dyDescent="0.35">
      <c r="C4" t="s">
        <v>40</v>
      </c>
      <c r="D4" t="s">
        <v>2</v>
      </c>
      <c r="E4" t="s">
        <v>3</v>
      </c>
      <c r="S4">
        <v>7</v>
      </c>
      <c r="T4">
        <v>4.8860000000000001E-2</v>
      </c>
      <c r="U4">
        <v>22</v>
      </c>
      <c r="V4">
        <v>4.6330000000000003E-2</v>
      </c>
      <c r="W4">
        <v>33</v>
      </c>
      <c r="X4">
        <v>4.5379999999999997E-2</v>
      </c>
    </row>
    <row r="5" spans="2:24" ht="18" customHeight="1" x14ac:dyDescent="0.35">
      <c r="B5" t="s">
        <v>4</v>
      </c>
      <c r="D5">
        <v>20</v>
      </c>
      <c r="E5">
        <v>34</v>
      </c>
      <c r="I5" t="s">
        <v>5</v>
      </c>
      <c r="J5" t="s">
        <v>6</v>
      </c>
      <c r="O5" t="s">
        <v>7</v>
      </c>
      <c r="S5">
        <v>8</v>
      </c>
      <c r="T5">
        <v>4.8599999999999997E-2</v>
      </c>
      <c r="U5">
        <v>23</v>
      </c>
      <c r="V5">
        <v>4.623E-2</v>
      </c>
      <c r="W5">
        <v>34</v>
      </c>
      <c r="X5">
        <v>4.5310000000000003E-2</v>
      </c>
    </row>
    <row r="6" spans="2:24" ht="18" customHeight="1" x14ac:dyDescent="0.35">
      <c r="B6" t="s">
        <v>8</v>
      </c>
      <c r="D6">
        <v>10</v>
      </c>
      <c r="E6">
        <v>10</v>
      </c>
      <c r="O6" t="s">
        <v>9</v>
      </c>
      <c r="S6">
        <v>9</v>
      </c>
      <c r="T6">
        <v>4.8340000000000001E-2</v>
      </c>
      <c r="U6">
        <v>24</v>
      </c>
      <c r="V6">
        <v>4.6129999999999997E-2</v>
      </c>
      <c r="W6">
        <v>35</v>
      </c>
      <c r="X6">
        <v>4.5249999999999999E-2</v>
      </c>
    </row>
    <row r="7" spans="2:24" ht="18" customHeight="1" x14ac:dyDescent="0.35">
      <c r="B7" t="s">
        <v>10</v>
      </c>
      <c r="C7" s="23">
        <f>+D7+E7</f>
        <v>12225.714285714284</v>
      </c>
      <c r="D7" s="23">
        <f>(22/7)*(D5/2)^2*D6</f>
        <v>3142.8571428571427</v>
      </c>
      <c r="E7" s="23">
        <f>(22/7)*(E5/2)^2*E6</f>
        <v>9082.8571428571413</v>
      </c>
      <c r="I7" t="s">
        <v>11</v>
      </c>
      <c r="J7" t="s">
        <v>12</v>
      </c>
      <c r="S7">
        <v>10</v>
      </c>
      <c r="T7">
        <v>4.8120000000000003E-2</v>
      </c>
      <c r="U7">
        <v>21</v>
      </c>
      <c r="V7">
        <v>4.6429999999999999E-2</v>
      </c>
      <c r="W7">
        <v>36</v>
      </c>
      <c r="X7">
        <v>4.5190000000000001E-2</v>
      </c>
    </row>
    <row r="8" spans="2:24" ht="18" customHeight="1" x14ac:dyDescent="0.35">
      <c r="B8" s="1" t="s">
        <v>13</v>
      </c>
      <c r="C8" s="23">
        <f>+D8+E8</f>
        <v>12.2258</v>
      </c>
      <c r="D8" s="23">
        <f>ROUND(D7/1000,4)</f>
        <v>3.1429</v>
      </c>
      <c r="E8" s="23">
        <f>ROUND(E7/1000,4)</f>
        <v>9.0829000000000004</v>
      </c>
      <c r="I8" t="s">
        <v>14</v>
      </c>
      <c r="S8">
        <v>11</v>
      </c>
      <c r="T8">
        <v>4.7919999999999997E-2</v>
      </c>
      <c r="U8">
        <v>22</v>
      </c>
      <c r="V8">
        <v>4.6330000000000003E-2</v>
      </c>
      <c r="W8">
        <v>37</v>
      </c>
      <c r="X8">
        <v>4.5130000000000003E-2</v>
      </c>
    </row>
    <row r="9" spans="2:24" ht="18" customHeight="1" x14ac:dyDescent="0.35">
      <c r="I9" t="s">
        <v>216</v>
      </c>
      <c r="S9">
        <v>12</v>
      </c>
      <c r="T9">
        <v>4.7750000000000001E-2</v>
      </c>
      <c r="U9">
        <v>23</v>
      </c>
      <c r="V9">
        <v>4.623E-2</v>
      </c>
      <c r="W9">
        <v>38</v>
      </c>
      <c r="X9">
        <v>4.5080000000000002E-2</v>
      </c>
    </row>
    <row r="10" spans="2:24" ht="18" customHeight="1" x14ac:dyDescent="0.35">
      <c r="B10" s="1" t="s">
        <v>15</v>
      </c>
      <c r="D10" t="s">
        <v>16</v>
      </c>
      <c r="E10" t="s">
        <v>17</v>
      </c>
      <c r="F10" s="1" t="s">
        <v>50</v>
      </c>
      <c r="I10" t="s">
        <v>217</v>
      </c>
      <c r="S10">
        <v>13</v>
      </c>
      <c r="T10">
        <v>4.759E-2</v>
      </c>
      <c r="U10">
        <v>24</v>
      </c>
      <c r="V10">
        <v>4.6129999999999997E-2</v>
      </c>
      <c r="W10">
        <v>39</v>
      </c>
      <c r="X10">
        <v>4.5030000000000001E-2</v>
      </c>
    </row>
    <row r="11" spans="2:24" ht="18" customHeight="1" x14ac:dyDescent="0.35">
      <c r="B11" t="s">
        <v>18</v>
      </c>
      <c r="C11">
        <v>6</v>
      </c>
      <c r="D11">
        <v>6</v>
      </c>
      <c r="E11">
        <v>6</v>
      </c>
      <c r="I11" t="s">
        <v>19</v>
      </c>
      <c r="S11">
        <v>14</v>
      </c>
      <c r="T11">
        <v>4.7419999999999997E-2</v>
      </c>
      <c r="U11">
        <v>25</v>
      </c>
      <c r="V11">
        <v>4.6039999999999998E-2</v>
      </c>
      <c r="W11">
        <v>40</v>
      </c>
      <c r="X11">
        <v>4.4979999999999999E-2</v>
      </c>
    </row>
    <row r="12" spans="2:24" ht="18" customHeight="1" x14ac:dyDescent="0.35">
      <c r="B12" t="s">
        <v>20</v>
      </c>
      <c r="C12" s="23">
        <f>+D12+E12</f>
        <v>6350</v>
      </c>
      <c r="D12" s="23">
        <f>3250</f>
        <v>3250</v>
      </c>
      <c r="E12" s="23">
        <f>300+2800</f>
        <v>3100</v>
      </c>
      <c r="I12" t="s">
        <v>245</v>
      </c>
      <c r="S12">
        <v>15</v>
      </c>
      <c r="T12">
        <v>4.725E-2</v>
      </c>
      <c r="U12">
        <v>26</v>
      </c>
      <c r="V12">
        <v>4.5940000000000002E-2</v>
      </c>
      <c r="W12">
        <v>41</v>
      </c>
      <c r="X12">
        <v>4.4940000000000001E-2</v>
      </c>
    </row>
    <row r="13" spans="2:24" ht="18" customHeight="1" x14ac:dyDescent="0.35">
      <c r="B13" t="s">
        <v>10</v>
      </c>
      <c r="C13" s="23">
        <f t="shared" ref="C13" si="0">+D13+E13</f>
        <v>179614.28571428568</v>
      </c>
      <c r="D13" s="23">
        <f>(22/7)*(D11/2)^2*D12</f>
        <v>91928.57142857142</v>
      </c>
      <c r="E13" s="23">
        <f>(22/7)*(E11/2)^2*E12</f>
        <v>87685.714285714275</v>
      </c>
      <c r="S13">
        <v>16</v>
      </c>
      <c r="T13">
        <v>4.7100000000000003E-2</v>
      </c>
      <c r="U13">
        <v>27</v>
      </c>
      <c r="V13">
        <v>4.5850000000000002E-2</v>
      </c>
      <c r="W13">
        <v>42</v>
      </c>
      <c r="X13">
        <v>4.4900000000000002E-2</v>
      </c>
    </row>
    <row r="14" spans="2:24" ht="18" customHeight="1" x14ac:dyDescent="0.35">
      <c r="B14" s="1" t="s">
        <v>21</v>
      </c>
      <c r="C14" s="24">
        <f>+D14+E14+F14</f>
        <v>429.62</v>
      </c>
      <c r="D14" s="24">
        <f>ROUND(D13/1000,2)</f>
        <v>91.93</v>
      </c>
      <c r="E14" s="24">
        <f>ROUND(E13/1000,2)</f>
        <v>87.69</v>
      </c>
      <c r="F14">
        <f>F15*1000</f>
        <v>250</v>
      </c>
      <c r="H14" s="1"/>
      <c r="I14" s="29" t="s">
        <v>246</v>
      </c>
      <c r="S14">
        <v>17</v>
      </c>
      <c r="T14">
        <v>4.6949999999999999E-2</v>
      </c>
      <c r="U14">
        <v>28</v>
      </c>
      <c r="V14">
        <v>4.5760000000000002E-2</v>
      </c>
      <c r="W14">
        <v>43</v>
      </c>
      <c r="X14">
        <v>4.487E-2</v>
      </c>
    </row>
    <row r="15" spans="2:24" ht="18" customHeight="1" x14ac:dyDescent="0.35">
      <c r="B15" s="1" t="s">
        <v>22</v>
      </c>
      <c r="C15" s="28">
        <f>ROUND(+D15+E15+F15,4)</f>
        <v>0.42959999999999998</v>
      </c>
      <c r="D15" s="23">
        <f>D14/1000</f>
        <v>9.1930000000000012E-2</v>
      </c>
      <c r="E15" s="23">
        <f>E14/1000</f>
        <v>8.7690000000000004E-2</v>
      </c>
      <c r="F15">
        <v>0.25</v>
      </c>
      <c r="S15">
        <v>18</v>
      </c>
      <c r="T15">
        <v>4.6800000000000001E-2</v>
      </c>
      <c r="U15">
        <v>29</v>
      </c>
      <c r="V15">
        <v>4.5679999999999998E-2</v>
      </c>
      <c r="W15">
        <v>44</v>
      </c>
      <c r="X15">
        <v>4.4839999999999998E-2</v>
      </c>
    </row>
    <row r="16" spans="2:24" ht="18" customHeight="1" x14ac:dyDescent="0.35">
      <c r="S16">
        <v>19</v>
      </c>
      <c r="T16">
        <v>4.6679999999999999E-2</v>
      </c>
      <c r="U16">
        <v>30</v>
      </c>
      <c r="V16">
        <v>4.5600000000000002E-2</v>
      </c>
      <c r="W16">
        <v>45</v>
      </c>
      <c r="X16">
        <v>4.4810000000000003E-2</v>
      </c>
    </row>
    <row r="17" spans="1:30" ht="18" customHeight="1" x14ac:dyDescent="0.35">
      <c r="S17">
        <v>20</v>
      </c>
      <c r="T17">
        <v>4.6539999999999998E-2</v>
      </c>
      <c r="U17">
        <v>31</v>
      </c>
      <c r="V17">
        <v>4.5519999999999998E-2</v>
      </c>
    </row>
    <row r="19" spans="1:30" ht="18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34" t="s">
        <v>5</v>
      </c>
      <c r="Y19" s="34"/>
      <c r="Z19" s="35" t="s">
        <v>23</v>
      </c>
      <c r="AA19" s="35"/>
      <c r="AB19" s="35"/>
      <c r="AC19" s="15"/>
      <c r="AD19" s="15"/>
    </row>
    <row r="20" spans="1:30" ht="87" x14ac:dyDescent="0.35">
      <c r="A20" s="17" t="s">
        <v>41</v>
      </c>
      <c r="B20" s="17" t="s">
        <v>48</v>
      </c>
      <c r="C20" s="17" t="s">
        <v>42</v>
      </c>
      <c r="D20" s="17" t="s">
        <v>43</v>
      </c>
      <c r="E20" s="17" t="s">
        <v>44</v>
      </c>
      <c r="F20" s="17" t="s">
        <v>45</v>
      </c>
      <c r="G20" s="17" t="s">
        <v>47</v>
      </c>
      <c r="H20" s="17" t="s">
        <v>46</v>
      </c>
      <c r="I20" s="17" t="s">
        <v>52</v>
      </c>
      <c r="J20" s="17" t="s">
        <v>24</v>
      </c>
      <c r="K20" s="17" t="s">
        <v>25</v>
      </c>
      <c r="L20" s="17" t="s">
        <v>26</v>
      </c>
      <c r="M20" s="17" t="s">
        <v>27</v>
      </c>
      <c r="N20" s="17" t="s">
        <v>28</v>
      </c>
      <c r="O20" s="17" t="s">
        <v>55</v>
      </c>
      <c r="P20" s="17" t="s">
        <v>29</v>
      </c>
      <c r="Q20" s="17" t="s">
        <v>57</v>
      </c>
      <c r="R20" s="17" t="s">
        <v>56</v>
      </c>
      <c r="S20" s="17" t="s">
        <v>30</v>
      </c>
      <c r="T20" s="17" t="s">
        <v>31</v>
      </c>
      <c r="U20" s="17" t="s">
        <v>32</v>
      </c>
      <c r="V20" s="17" t="s">
        <v>37</v>
      </c>
      <c r="W20" s="17" t="s">
        <v>49</v>
      </c>
      <c r="X20" s="18" t="s">
        <v>33</v>
      </c>
      <c r="Y20" s="18" t="s">
        <v>34</v>
      </c>
      <c r="Z20" s="17" t="s">
        <v>35</v>
      </c>
      <c r="AA20" s="17" t="s">
        <v>36</v>
      </c>
      <c r="AB20" s="17" t="s">
        <v>34</v>
      </c>
      <c r="AC20" s="17" t="s">
        <v>51</v>
      </c>
      <c r="AD20" s="17" t="s">
        <v>38</v>
      </c>
    </row>
    <row r="22" spans="1:30" ht="18" customHeight="1" x14ac:dyDescent="0.35">
      <c r="B22" s="8" t="s">
        <v>39</v>
      </c>
      <c r="I22" s="8" t="s">
        <v>53</v>
      </c>
      <c r="J22" s="8">
        <v>50</v>
      </c>
      <c r="K22" s="8">
        <v>49.7</v>
      </c>
      <c r="L22" s="9">
        <f t="shared" ref="L22" si="1">J22-K22</f>
        <v>0.29999999999999716</v>
      </c>
      <c r="M22" s="10">
        <f t="shared" ref="M22" si="2">(L22/J22)*100</f>
        <v>0.59999999999999432</v>
      </c>
      <c r="N22" s="8">
        <v>99.7</v>
      </c>
      <c r="O22" s="9">
        <f>+N22-K22</f>
        <v>50</v>
      </c>
      <c r="P22" s="8">
        <v>250</v>
      </c>
      <c r="Q22" s="8" t="s">
        <v>54</v>
      </c>
      <c r="R22" s="8">
        <f>IF(Q22="N",burette,(burette+SSTube))</f>
        <v>12.2258</v>
      </c>
      <c r="S22" s="8">
        <f>5/R22</f>
        <v>0.40897119206923066</v>
      </c>
      <c r="T22" s="8">
        <f>782/R22</f>
        <v>63.963094439627675</v>
      </c>
      <c r="U22" s="8">
        <f>9.5/R22</f>
        <v>0.77704526493153825</v>
      </c>
      <c r="V22" s="8"/>
      <c r="W22" s="8">
        <v>4.5130000000000003E-2</v>
      </c>
      <c r="X22" s="11">
        <f>(4.12*10^-5*P22*Z22*1000)/R22</f>
        <v>44.463601563905854</v>
      </c>
      <c r="Y22" s="12">
        <f>((U22-S22)/((T22-S22)-X22))*100</f>
        <v>1.9280461737066787</v>
      </c>
      <c r="Z22" s="9">
        <f>O22+(2+((T22-S22)*R22)/1000)</f>
        <v>52.777000000000001</v>
      </c>
      <c r="AA22" s="9">
        <f>((Z22*P22)*(W22-(0.68*P22*10^-5)))/R22</f>
        <v>46.870247959233751</v>
      </c>
      <c r="AB22" s="13">
        <f>(U22-S22)/((T22-S22)-AA22)*100</f>
        <v>2.2061665320639525</v>
      </c>
      <c r="AC22" s="8" t="str">
        <f>IF(AND(I22="Ok",L22&lt;5,AB22&lt;10),"PASS","FAIL")</f>
        <v>PASS</v>
      </c>
      <c r="AD22" s="13">
        <f>(AB22/Y22)-1</f>
        <v>0.1442498432610595</v>
      </c>
    </row>
    <row r="23" spans="1:30" ht="18" customHeight="1" x14ac:dyDescent="0.35">
      <c r="AA23">
        <f>(W22-(0.68*P22*10^-5))</f>
        <v>4.3430000000000003E-2</v>
      </c>
    </row>
    <row r="24" spans="1:30" ht="18" customHeight="1" x14ac:dyDescent="0.35">
      <c r="I24" t="s">
        <v>53</v>
      </c>
      <c r="J24">
        <v>39.5</v>
      </c>
      <c r="K24">
        <v>39</v>
      </c>
      <c r="L24" s="3">
        <f t="shared" ref="L24" si="3">J24-K24</f>
        <v>0.5</v>
      </c>
      <c r="M24" s="4">
        <f t="shared" ref="M24" si="4">(L24/J24)*100</f>
        <v>1.2658227848101267</v>
      </c>
      <c r="N24">
        <v>107.8</v>
      </c>
      <c r="O24" s="3">
        <f>+N24-K24</f>
        <v>68.8</v>
      </c>
      <c r="P24">
        <v>45</v>
      </c>
      <c r="Q24" t="s">
        <v>54</v>
      </c>
      <c r="R24">
        <v>12.662000000000001</v>
      </c>
      <c r="S24">
        <v>0</v>
      </c>
      <c r="T24">
        <v>22</v>
      </c>
      <c r="U24">
        <v>1.8</v>
      </c>
      <c r="V24">
        <v>30</v>
      </c>
      <c r="W24" s="7">
        <f>VLOOKUP(V24,K,2,FALSE)</f>
        <v>4.5600000000000002E-2</v>
      </c>
      <c r="X24" s="2">
        <f>(4.12*10^-5*P24*(Z24)*1000)/R24</f>
        <v>10.17755276701943</v>
      </c>
      <c r="Y24" s="5">
        <f>((U24-S24)/((T24-S24)-X24))*100</f>
        <v>15.225274129188904</v>
      </c>
      <c r="Z24" s="3">
        <f>O24+(HPWater/1000)+((T24-S24)*R24/1000)</f>
        <v>69.508184</v>
      </c>
      <c r="AA24" s="9">
        <f>((Z24*P24)*(W24-(0.68*P24*10^-5)))/R24</f>
        <v>11.18888531624704</v>
      </c>
      <c r="AB24" s="13">
        <f>(U24-S24)/((T24-S24)-AA24)*100</f>
        <v>16.649532010839327</v>
      </c>
      <c r="AC24" t="str">
        <f>IF(AND(I24="Ok",L24&lt;5,AB24&lt;10),"PASS","FAIL")</f>
        <v>FAIL</v>
      </c>
      <c r="AD24" s="6">
        <f>(AB24/Y24)-1</f>
        <v>9.3545631399826634E-2</v>
      </c>
    </row>
    <row r="26" spans="1:30" ht="18" customHeight="1" x14ac:dyDescent="0.35">
      <c r="C26" s="1" t="s">
        <v>244</v>
      </c>
      <c r="D26" s="1" t="s">
        <v>222</v>
      </c>
    </row>
    <row r="27" spans="1:30" ht="18" customHeight="1" x14ac:dyDescent="0.35">
      <c r="C27">
        <v>6</v>
      </c>
      <c r="D27">
        <v>4.9149999999999999E-2</v>
      </c>
    </row>
    <row r="28" spans="1:30" ht="18" customHeight="1" x14ac:dyDescent="0.35">
      <c r="C28">
        <v>7</v>
      </c>
      <c r="D28">
        <v>4.8860000000000001E-2</v>
      </c>
    </row>
    <row r="29" spans="1:30" ht="18" customHeight="1" x14ac:dyDescent="0.35">
      <c r="C29">
        <v>8</v>
      </c>
      <c r="D29">
        <v>4.8599999999999997E-2</v>
      </c>
    </row>
    <row r="30" spans="1:30" ht="18" customHeight="1" x14ac:dyDescent="0.35">
      <c r="C30">
        <v>9</v>
      </c>
      <c r="D30">
        <v>4.8340000000000001E-2</v>
      </c>
    </row>
    <row r="31" spans="1:30" ht="18" customHeight="1" x14ac:dyDescent="0.35">
      <c r="C31">
        <v>10</v>
      </c>
      <c r="D31">
        <v>4.8120000000000003E-2</v>
      </c>
    </row>
    <row r="32" spans="1:30" ht="18" customHeight="1" x14ac:dyDescent="0.35">
      <c r="C32">
        <v>11</v>
      </c>
      <c r="D32">
        <v>4.7919999999999997E-2</v>
      </c>
    </row>
    <row r="33" spans="3:4" ht="18" customHeight="1" x14ac:dyDescent="0.35">
      <c r="C33">
        <v>12</v>
      </c>
      <c r="D33">
        <v>4.7750000000000001E-2</v>
      </c>
    </row>
    <row r="34" spans="3:4" ht="18" customHeight="1" x14ac:dyDescent="0.35">
      <c r="C34">
        <v>13</v>
      </c>
      <c r="D34">
        <v>4.759E-2</v>
      </c>
    </row>
    <row r="35" spans="3:4" ht="18" customHeight="1" x14ac:dyDescent="0.35">
      <c r="C35">
        <v>14</v>
      </c>
      <c r="D35">
        <v>4.7419999999999997E-2</v>
      </c>
    </row>
    <row r="36" spans="3:4" ht="18" customHeight="1" x14ac:dyDescent="0.35">
      <c r="C36">
        <v>15</v>
      </c>
      <c r="D36">
        <v>4.725E-2</v>
      </c>
    </row>
    <row r="37" spans="3:4" ht="18" customHeight="1" x14ac:dyDescent="0.35">
      <c r="C37">
        <v>16</v>
      </c>
      <c r="D37">
        <v>4.7100000000000003E-2</v>
      </c>
    </row>
    <row r="38" spans="3:4" ht="18" customHeight="1" x14ac:dyDescent="0.35">
      <c r="C38">
        <v>17</v>
      </c>
      <c r="D38">
        <v>4.6949999999999999E-2</v>
      </c>
    </row>
    <row r="39" spans="3:4" ht="18" customHeight="1" x14ac:dyDescent="0.35">
      <c r="C39">
        <v>18</v>
      </c>
      <c r="D39">
        <v>4.6800000000000001E-2</v>
      </c>
    </row>
    <row r="40" spans="3:4" ht="18" customHeight="1" x14ac:dyDescent="0.35">
      <c r="C40">
        <v>19</v>
      </c>
      <c r="D40">
        <v>4.6679999999999999E-2</v>
      </c>
    </row>
    <row r="41" spans="3:4" ht="18" customHeight="1" x14ac:dyDescent="0.35">
      <c r="C41">
        <v>20</v>
      </c>
      <c r="D41">
        <v>4.6539999999999998E-2</v>
      </c>
    </row>
    <row r="42" spans="3:4" ht="18" customHeight="1" x14ac:dyDescent="0.35">
      <c r="C42">
        <v>21</v>
      </c>
      <c r="D42">
        <v>4.6429999999999999E-2</v>
      </c>
    </row>
    <row r="43" spans="3:4" ht="18" customHeight="1" x14ac:dyDescent="0.35">
      <c r="C43">
        <v>22</v>
      </c>
      <c r="D43">
        <v>4.6330000000000003E-2</v>
      </c>
    </row>
    <row r="44" spans="3:4" ht="18" customHeight="1" x14ac:dyDescent="0.35">
      <c r="C44">
        <v>23</v>
      </c>
      <c r="D44">
        <v>4.623E-2</v>
      </c>
    </row>
    <row r="45" spans="3:4" ht="18" customHeight="1" x14ac:dyDescent="0.35">
      <c r="C45">
        <v>24</v>
      </c>
      <c r="D45">
        <v>4.6129999999999997E-2</v>
      </c>
    </row>
    <row r="46" spans="3:4" ht="18" customHeight="1" x14ac:dyDescent="0.35">
      <c r="C46">
        <v>21</v>
      </c>
      <c r="D46">
        <v>4.6429999999999999E-2</v>
      </c>
    </row>
    <row r="47" spans="3:4" ht="18" customHeight="1" x14ac:dyDescent="0.35">
      <c r="C47">
        <v>22</v>
      </c>
      <c r="D47">
        <v>4.6330000000000003E-2</v>
      </c>
    </row>
    <row r="48" spans="3:4" ht="18" customHeight="1" x14ac:dyDescent="0.35">
      <c r="C48">
        <v>23</v>
      </c>
      <c r="D48">
        <v>4.623E-2</v>
      </c>
    </row>
    <row r="49" spans="3:4" ht="18" customHeight="1" x14ac:dyDescent="0.35">
      <c r="C49">
        <v>24</v>
      </c>
      <c r="D49">
        <v>4.6129999999999997E-2</v>
      </c>
    </row>
    <row r="50" spans="3:4" ht="18" customHeight="1" x14ac:dyDescent="0.35">
      <c r="C50">
        <v>25</v>
      </c>
      <c r="D50">
        <v>4.6039999999999998E-2</v>
      </c>
    </row>
    <row r="51" spans="3:4" ht="18" customHeight="1" x14ac:dyDescent="0.35">
      <c r="C51">
        <v>26</v>
      </c>
      <c r="D51">
        <v>4.5940000000000002E-2</v>
      </c>
    </row>
    <row r="52" spans="3:4" ht="18" customHeight="1" x14ac:dyDescent="0.35">
      <c r="C52">
        <v>27</v>
      </c>
      <c r="D52">
        <v>4.5850000000000002E-2</v>
      </c>
    </row>
    <row r="53" spans="3:4" ht="18" customHeight="1" x14ac:dyDescent="0.35">
      <c r="C53">
        <v>28</v>
      </c>
      <c r="D53">
        <v>4.5760000000000002E-2</v>
      </c>
    </row>
    <row r="54" spans="3:4" ht="18" customHeight="1" x14ac:dyDescent="0.35">
      <c r="C54">
        <v>29</v>
      </c>
      <c r="D54">
        <v>4.5679999999999998E-2</v>
      </c>
    </row>
    <row r="55" spans="3:4" ht="18" customHeight="1" x14ac:dyDescent="0.35">
      <c r="C55">
        <v>30</v>
      </c>
      <c r="D55">
        <v>4.5600000000000002E-2</v>
      </c>
    </row>
    <row r="56" spans="3:4" ht="18" customHeight="1" x14ac:dyDescent="0.35">
      <c r="C56">
        <v>31</v>
      </c>
      <c r="D56">
        <v>4.5519999999999998E-2</v>
      </c>
    </row>
    <row r="57" spans="3:4" ht="18" customHeight="1" x14ac:dyDescent="0.35">
      <c r="C57">
        <v>32</v>
      </c>
      <c r="D57">
        <v>4.5449999999999997E-2</v>
      </c>
    </row>
    <row r="58" spans="3:4" ht="18" customHeight="1" x14ac:dyDescent="0.35">
      <c r="C58">
        <v>33</v>
      </c>
      <c r="D58">
        <v>4.5379999999999997E-2</v>
      </c>
    </row>
    <row r="59" spans="3:4" ht="18" customHeight="1" x14ac:dyDescent="0.35">
      <c r="C59">
        <v>34</v>
      </c>
      <c r="D59">
        <v>4.5310000000000003E-2</v>
      </c>
    </row>
    <row r="60" spans="3:4" ht="18" customHeight="1" x14ac:dyDescent="0.35">
      <c r="C60">
        <v>35</v>
      </c>
      <c r="D60">
        <v>4.5249999999999999E-2</v>
      </c>
    </row>
    <row r="61" spans="3:4" ht="18" customHeight="1" x14ac:dyDescent="0.35">
      <c r="C61">
        <v>36</v>
      </c>
      <c r="D61">
        <v>4.5190000000000001E-2</v>
      </c>
    </row>
    <row r="62" spans="3:4" ht="18" customHeight="1" x14ac:dyDescent="0.35">
      <c r="C62">
        <v>37</v>
      </c>
      <c r="D62">
        <v>4.5130000000000003E-2</v>
      </c>
    </row>
    <row r="63" spans="3:4" ht="18" customHeight="1" x14ac:dyDescent="0.35">
      <c r="C63">
        <v>38</v>
      </c>
      <c r="D63">
        <v>4.5080000000000002E-2</v>
      </c>
    </row>
    <row r="64" spans="3:4" ht="18" customHeight="1" x14ac:dyDescent="0.35">
      <c r="C64">
        <v>39</v>
      </c>
      <c r="D64">
        <v>4.5030000000000001E-2</v>
      </c>
    </row>
    <row r="65" spans="3:4" ht="18" customHeight="1" x14ac:dyDescent="0.35">
      <c r="C65">
        <v>40</v>
      </c>
      <c r="D65">
        <v>4.4979999999999999E-2</v>
      </c>
    </row>
    <row r="66" spans="3:4" ht="18" customHeight="1" x14ac:dyDescent="0.35">
      <c r="C66">
        <v>41</v>
      </c>
      <c r="D66">
        <v>4.4940000000000001E-2</v>
      </c>
    </row>
    <row r="67" spans="3:4" ht="18" customHeight="1" x14ac:dyDescent="0.35">
      <c r="C67">
        <v>42</v>
      </c>
      <c r="D67">
        <v>4.4900000000000002E-2</v>
      </c>
    </row>
    <row r="68" spans="3:4" ht="18" customHeight="1" x14ac:dyDescent="0.35">
      <c r="C68">
        <v>43</v>
      </c>
      <c r="D68">
        <v>4.487E-2</v>
      </c>
    </row>
    <row r="69" spans="3:4" ht="18" customHeight="1" x14ac:dyDescent="0.35">
      <c r="C69">
        <v>44</v>
      </c>
      <c r="D69">
        <v>4.4839999999999998E-2</v>
      </c>
    </row>
    <row r="70" spans="3:4" ht="18" customHeight="1" x14ac:dyDescent="0.35">
      <c r="C70">
        <v>45</v>
      </c>
      <c r="D70">
        <v>4.4810000000000003E-2</v>
      </c>
    </row>
  </sheetData>
  <mergeCells count="2">
    <mergeCell ref="X19:Y19"/>
    <mergeCell ref="Z19:AB19"/>
  </mergeCells>
  <hyperlinks>
    <hyperlink ref="I14" location="k" display="Temp c &amp; K Chart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32"/>
  <sheetViews>
    <sheetView tabSelected="1" workbookViewId="0">
      <selection activeCell="F6" sqref="F6"/>
    </sheetView>
  </sheetViews>
  <sheetFormatPr defaultRowHeight="14.5" x14ac:dyDescent="0.35"/>
  <cols>
    <col min="2" max="2" width="17.7265625" customWidth="1"/>
    <col min="3" max="3" width="11.81640625" style="25" bestFit="1" customWidth="1"/>
    <col min="5" max="5" width="11" customWidth="1"/>
    <col min="7" max="7" width="8.7265625" style="25"/>
  </cols>
  <sheetData>
    <row r="1" spans="2:7" x14ac:dyDescent="0.35">
      <c r="C1" s="25" t="s">
        <v>218</v>
      </c>
      <c r="G1" s="25" t="s">
        <v>219</v>
      </c>
    </row>
    <row r="2" spans="2:7" x14ac:dyDescent="0.35">
      <c r="F2" t="s">
        <v>220</v>
      </c>
      <c r="G2" s="25" t="s">
        <v>221</v>
      </c>
    </row>
    <row r="3" spans="2:7" x14ac:dyDescent="0.35">
      <c r="C3" s="25" t="s">
        <v>219</v>
      </c>
      <c r="E3" t="s">
        <v>222</v>
      </c>
      <c r="F3">
        <v>4.5130000000000003E-2</v>
      </c>
      <c r="G3" s="25">
        <v>4.5130000000000003E-2</v>
      </c>
    </row>
    <row r="4" spans="2:7" x14ac:dyDescent="0.35">
      <c r="B4" t="s">
        <v>223</v>
      </c>
      <c r="C4" s="25">
        <v>12.662000000000001</v>
      </c>
      <c r="E4" t="s">
        <v>223</v>
      </c>
      <c r="F4">
        <v>12.2258</v>
      </c>
    </row>
    <row r="5" spans="2:7" x14ac:dyDescent="0.35">
      <c r="B5" t="s">
        <v>224</v>
      </c>
      <c r="C5" s="25">
        <v>0</v>
      </c>
      <c r="E5" t="s">
        <v>224</v>
      </c>
      <c r="F5">
        <v>2000</v>
      </c>
      <c r="G5" s="25">
        <v>2000</v>
      </c>
    </row>
    <row r="7" spans="2:7" x14ac:dyDescent="0.35">
      <c r="B7" t="s">
        <v>225</v>
      </c>
      <c r="C7" s="25">
        <v>45</v>
      </c>
      <c r="F7">
        <v>250</v>
      </c>
      <c r="G7" s="25">
        <v>250</v>
      </c>
    </row>
    <row r="8" spans="2:7" x14ac:dyDescent="0.35">
      <c r="B8" t="s">
        <v>226</v>
      </c>
      <c r="C8" s="25">
        <v>68.8</v>
      </c>
      <c r="F8">
        <v>50</v>
      </c>
      <c r="G8" s="25">
        <v>50</v>
      </c>
    </row>
    <row r="9" spans="2:7" x14ac:dyDescent="0.35">
      <c r="B9" t="s">
        <v>227</v>
      </c>
      <c r="C9" s="25">
        <v>0</v>
      </c>
      <c r="F9">
        <v>0.40899999999999997</v>
      </c>
      <c r="G9" s="25">
        <v>5</v>
      </c>
    </row>
    <row r="10" spans="2:7" x14ac:dyDescent="0.35">
      <c r="B10" t="s">
        <v>228</v>
      </c>
      <c r="C10" s="25">
        <v>22</v>
      </c>
      <c r="F10">
        <v>63.963000000000001</v>
      </c>
      <c r="G10" s="25">
        <v>782</v>
      </c>
    </row>
    <row r="11" spans="2:7" x14ac:dyDescent="0.35">
      <c r="B11" t="s">
        <v>229</v>
      </c>
      <c r="C11" s="25">
        <v>1.8</v>
      </c>
      <c r="F11">
        <v>0.77700000000000002</v>
      </c>
      <c r="G11" s="25">
        <v>9.5</v>
      </c>
    </row>
    <row r="13" spans="2:7" x14ac:dyDescent="0.35">
      <c r="B13" t="s">
        <v>230</v>
      </c>
      <c r="C13" s="25" t="s">
        <v>231</v>
      </c>
      <c r="F13" t="s">
        <v>232</v>
      </c>
    </row>
    <row r="15" spans="2:7" x14ac:dyDescent="0.35">
      <c r="B15" t="s">
        <v>233</v>
      </c>
      <c r="C15" s="25">
        <f>C16+C19</f>
        <v>68.8</v>
      </c>
      <c r="F15" s="26">
        <f>F16+F19</f>
        <v>52.776998493199997</v>
      </c>
      <c r="G15" s="25">
        <f>G16+G19</f>
        <v>52.777000000000001</v>
      </c>
    </row>
    <row r="16" spans="2:7" x14ac:dyDescent="0.35">
      <c r="B16" t="s">
        <v>234</v>
      </c>
      <c r="C16" s="25">
        <f>C8+C5</f>
        <v>68.8</v>
      </c>
      <c r="F16">
        <f>F8+(F5/1000)</f>
        <v>52</v>
      </c>
      <c r="G16" s="25">
        <f>G8+(G5/1000)</f>
        <v>52</v>
      </c>
    </row>
    <row r="17" spans="2:12" x14ac:dyDescent="0.35">
      <c r="B17" t="s">
        <v>235</v>
      </c>
      <c r="C17" s="25">
        <v>0</v>
      </c>
      <c r="F17">
        <f>+F10-F9</f>
        <v>63.554000000000002</v>
      </c>
      <c r="G17" s="25">
        <f>+G10-G9</f>
        <v>777</v>
      </c>
    </row>
    <row r="18" spans="2:12" x14ac:dyDescent="0.35">
      <c r="B18" t="s">
        <v>236</v>
      </c>
      <c r="C18" s="25">
        <f>C17*C4</f>
        <v>0</v>
      </c>
      <c r="F18">
        <f>F17*F4</f>
        <v>776.99849319999998</v>
      </c>
      <c r="L18" s="27"/>
    </row>
    <row r="19" spans="2:12" x14ac:dyDescent="0.35">
      <c r="B19" t="s">
        <v>237</v>
      </c>
      <c r="C19" s="25">
        <f>C18/1000</f>
        <v>0</v>
      </c>
      <c r="F19">
        <f>F18/1000</f>
        <v>0.77699849320000003</v>
      </c>
      <c r="G19" s="25">
        <f>G17/1000</f>
        <v>0.77700000000000002</v>
      </c>
    </row>
    <row r="21" spans="2:12" x14ac:dyDescent="0.35">
      <c r="B21" t="s">
        <v>238</v>
      </c>
      <c r="C21" s="25">
        <f>(4.12*10^-5*C7*C15)</f>
        <v>0.12755520000000001</v>
      </c>
    </row>
    <row r="22" spans="2:12" x14ac:dyDescent="0.35">
      <c r="B22" t="s">
        <v>239</v>
      </c>
      <c r="C22" s="25">
        <f>C21*1000</f>
        <v>127.55520000000001</v>
      </c>
      <c r="F22">
        <f>F15*F7*(F3-(0.68*F7*10^-5))</f>
        <v>573.02626113991903</v>
      </c>
      <c r="G22" s="25">
        <f>G15*G7*(G3-(0.68*G7*10^-5))</f>
        <v>573.02627749999999</v>
      </c>
    </row>
    <row r="23" spans="2:12" x14ac:dyDescent="0.35">
      <c r="B23" t="s">
        <v>240</v>
      </c>
      <c r="C23" s="25">
        <f>C22/C4</f>
        <v>10.073858790080557</v>
      </c>
      <c r="F23">
        <f>F22/(F4)</f>
        <v>46.870246621073392</v>
      </c>
    </row>
    <row r="27" spans="2:12" x14ac:dyDescent="0.35">
      <c r="B27" t="s">
        <v>241</v>
      </c>
      <c r="C27" s="25">
        <f>C11-C9</f>
        <v>1.8</v>
      </c>
      <c r="F27">
        <f>F11-F9</f>
        <v>0.36800000000000005</v>
      </c>
      <c r="G27" s="25">
        <f>G11-G9</f>
        <v>4.5</v>
      </c>
    </row>
    <row r="28" spans="2:12" x14ac:dyDescent="0.35">
      <c r="B28" t="s">
        <v>242</v>
      </c>
      <c r="C28" s="25">
        <f>C10-C9-C23</f>
        <v>11.926141209919443</v>
      </c>
      <c r="F28">
        <f>ROUND(F10-F9-F23,2)</f>
        <v>16.68</v>
      </c>
      <c r="G28" s="25">
        <f>ROUND(G10-G9-G22,2)</f>
        <v>203.97</v>
      </c>
    </row>
    <row r="31" spans="2:12" x14ac:dyDescent="0.35">
      <c r="L31" s="27"/>
    </row>
    <row r="32" spans="2:12" x14ac:dyDescent="0.35">
      <c r="B32" t="s">
        <v>243</v>
      </c>
      <c r="C32" s="25">
        <f>(C27/C28)*100</f>
        <v>15.09289524848883</v>
      </c>
      <c r="F32">
        <f>(F27/F28)*100</f>
        <v>2.2062350119904082</v>
      </c>
      <c r="G32" s="25">
        <f>(G27/G28)*100</f>
        <v>2.2062067951169291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L157"/>
  <sheetViews>
    <sheetView topLeftCell="Q1" workbookViewId="0">
      <pane ySplit="3" topLeftCell="A4" activePane="bottomLeft" state="frozen"/>
      <selection pane="bottomLeft" activeCell="Z7" sqref="Z7"/>
    </sheetView>
  </sheetViews>
  <sheetFormatPr defaultRowHeight="14.5" x14ac:dyDescent="0.35"/>
  <cols>
    <col min="2" max="2" width="9.7265625" bestFit="1" customWidth="1"/>
    <col min="5" max="5" width="9.81640625" bestFit="1" customWidth="1"/>
    <col min="7" max="7" width="8.453125" customWidth="1"/>
    <col min="8" max="8" width="7.7265625" customWidth="1"/>
    <col min="9" max="9" width="6.6328125" customWidth="1"/>
    <col min="10" max="10" width="6.26953125" customWidth="1"/>
    <col min="13" max="13" width="5.7265625" customWidth="1"/>
    <col min="14" max="14" width="8.26953125" customWidth="1"/>
    <col min="18" max="18" width="5.7265625" customWidth="1"/>
    <col min="38" max="38" width="9.26953125" bestFit="1" customWidth="1"/>
  </cols>
  <sheetData>
    <row r="2" spans="1:3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4" t="s">
        <v>5</v>
      </c>
      <c r="AA2" s="34"/>
      <c r="AB2" s="34"/>
      <c r="AD2" s="35" t="s">
        <v>23</v>
      </c>
      <c r="AE2" s="35"/>
      <c r="AF2" s="35"/>
      <c r="AG2" s="15"/>
      <c r="AH2" s="15"/>
    </row>
    <row r="3" spans="1:38" s="14" customFormat="1" ht="87" x14ac:dyDescent="0.35">
      <c r="A3" s="16" t="s">
        <v>41</v>
      </c>
      <c r="B3" s="16" t="s">
        <v>48</v>
      </c>
      <c r="C3" s="16" t="s">
        <v>42</v>
      </c>
      <c r="D3" s="16" t="s">
        <v>43</v>
      </c>
      <c r="E3" s="16" t="s">
        <v>44</v>
      </c>
      <c r="F3" s="16" t="s">
        <v>45</v>
      </c>
      <c r="G3" s="16" t="s">
        <v>47</v>
      </c>
      <c r="H3" s="16" t="s">
        <v>46</v>
      </c>
      <c r="I3" s="16" t="s">
        <v>52</v>
      </c>
      <c r="J3" s="17" t="s">
        <v>24</v>
      </c>
      <c r="K3" s="17" t="s">
        <v>25</v>
      </c>
      <c r="L3" s="17" t="s">
        <v>26</v>
      </c>
      <c r="M3" s="17" t="s">
        <v>27</v>
      </c>
      <c r="N3" s="17" t="s">
        <v>28</v>
      </c>
      <c r="O3" s="17" t="s">
        <v>55</v>
      </c>
      <c r="P3" s="17" t="s">
        <v>29</v>
      </c>
      <c r="Q3" s="17" t="s">
        <v>57</v>
      </c>
      <c r="R3" s="17" t="s">
        <v>56</v>
      </c>
      <c r="S3" s="17" t="s">
        <v>30</v>
      </c>
      <c r="T3" s="17" t="s">
        <v>31</v>
      </c>
      <c r="U3" s="17" t="s">
        <v>32</v>
      </c>
      <c r="V3" s="17" t="s">
        <v>35</v>
      </c>
      <c r="W3" s="17" t="s">
        <v>37</v>
      </c>
      <c r="X3" s="17" t="s">
        <v>49</v>
      </c>
      <c r="Y3" s="17" t="s">
        <v>248</v>
      </c>
      <c r="Z3" s="18" t="s">
        <v>33</v>
      </c>
      <c r="AA3" s="18" t="s">
        <v>249</v>
      </c>
      <c r="AB3" s="18" t="s">
        <v>34</v>
      </c>
      <c r="AD3" s="17" t="s">
        <v>36</v>
      </c>
      <c r="AE3" s="17" t="s">
        <v>249</v>
      </c>
      <c r="AF3" s="17" t="s">
        <v>34</v>
      </c>
      <c r="AG3" s="17" t="s">
        <v>51</v>
      </c>
      <c r="AH3" s="17" t="s">
        <v>38</v>
      </c>
    </row>
    <row r="4" spans="1:38" x14ac:dyDescent="0.35">
      <c r="B4" s="8" t="s">
        <v>39</v>
      </c>
      <c r="I4" s="8" t="s">
        <v>53</v>
      </c>
      <c r="J4" s="8">
        <v>50</v>
      </c>
      <c r="K4" s="8">
        <v>49.7</v>
      </c>
      <c r="L4" s="9">
        <f t="shared" ref="L4" si="0">J4-K4</f>
        <v>0.29999999999999716</v>
      </c>
      <c r="M4" s="10">
        <f t="shared" ref="M4" si="1">(L4/J4)*100</f>
        <v>0.59999999999999432</v>
      </c>
      <c r="N4" s="8">
        <v>99.7</v>
      </c>
      <c r="O4" s="9">
        <f>+N4-K4</f>
        <v>50</v>
      </c>
      <c r="P4" s="8">
        <v>250</v>
      </c>
      <c r="Q4" s="8" t="s">
        <v>54</v>
      </c>
      <c r="R4" s="8">
        <f>IF(Q4="N",burette,(burette+SSTube))</f>
        <v>12.2258</v>
      </c>
      <c r="S4" s="8">
        <f>5/R4</f>
        <v>0.40897119206923066</v>
      </c>
      <c r="T4" s="8">
        <f>782/R4</f>
        <v>63.963094439627675</v>
      </c>
      <c r="U4" s="8">
        <f>9.5/R4</f>
        <v>0.77704526493153825</v>
      </c>
      <c r="V4" s="9">
        <f>O4+(2+((T4-S4)*R4)/1000)</f>
        <v>52.777000000000001</v>
      </c>
      <c r="W4" s="8"/>
      <c r="X4" s="8">
        <v>4.5130000000000003E-2</v>
      </c>
      <c r="Y4" s="7">
        <f>U4-S4</f>
        <v>0.36807407286230759</v>
      </c>
      <c r="Z4" s="11">
        <f>(4.12*10^-5*P4*(O4+2)*1000)/R4</f>
        <v>43.80899409445599</v>
      </c>
      <c r="AA4" s="31">
        <f>T4-S4-Z4</f>
        <v>19.745129153102454</v>
      </c>
      <c r="AB4" s="12">
        <f>((U4-S4)/((T4-S4)-Z4))*100</f>
        <v>1.8641259320629662</v>
      </c>
      <c r="AD4" s="9">
        <f>((V4*P4)*(X4-(0.68*P4*10^-5)))/R4</f>
        <v>46.870247959233751</v>
      </c>
      <c r="AE4" s="33">
        <f>T4-S4-AD4</f>
        <v>16.683875288324693</v>
      </c>
      <c r="AF4" s="13">
        <f>(U4-S4)/((T4-S4)-AD4)*100</f>
        <v>2.2061665320639525</v>
      </c>
      <c r="AG4" s="8" t="str">
        <f>IF(AND(I4="Ok",L4&lt;5,AF4&lt;10),"PASS","FAIL")</f>
        <v>PASS</v>
      </c>
      <c r="AH4" s="13">
        <f>(AF4/AB4)-1</f>
        <v>0.18348577964497359</v>
      </c>
    </row>
    <row r="5" spans="1:38" x14ac:dyDescent="0.35">
      <c r="AD5">
        <f>(X4-(0.68*P4*10^-5))</f>
        <v>4.3430000000000003E-2</v>
      </c>
    </row>
    <row r="6" spans="1:38" x14ac:dyDescent="0.35">
      <c r="I6" t="s">
        <v>53</v>
      </c>
      <c r="J6">
        <v>39.5</v>
      </c>
      <c r="K6">
        <v>39</v>
      </c>
      <c r="L6" s="3">
        <f t="shared" ref="L6" si="2">J6-K6</f>
        <v>0.5</v>
      </c>
      <c r="M6" s="4">
        <f t="shared" ref="M6" si="3">(L6/J6)*100</f>
        <v>1.2658227848101267</v>
      </c>
      <c r="N6">
        <v>107.8</v>
      </c>
      <c r="O6" s="3">
        <f>+N6-K6</f>
        <v>68.8</v>
      </c>
      <c r="P6">
        <v>45</v>
      </c>
      <c r="Q6" t="s">
        <v>54</v>
      </c>
      <c r="R6">
        <v>12.662000000000001</v>
      </c>
      <c r="S6">
        <v>0</v>
      </c>
      <c r="T6">
        <v>22</v>
      </c>
      <c r="U6">
        <v>1.8</v>
      </c>
      <c r="V6" s="3">
        <f>O6+((HPWater/1000)+((T6-S6)*R6)/1000)</f>
        <v>69.508184</v>
      </c>
      <c r="W6">
        <v>30</v>
      </c>
      <c r="X6" s="7">
        <f>VLOOKUP(W6,K,2,FALSE)</f>
        <v>4.5600000000000002E-2</v>
      </c>
      <c r="Y6" s="7">
        <f>U6-S6</f>
        <v>1.8</v>
      </c>
      <c r="Z6" s="2">
        <f>(4.12*10^-5*P6*(O6)*1000)/R6</f>
        <v>10.073858790080557</v>
      </c>
      <c r="AA6" s="31">
        <f>T6-S6-Z6</f>
        <v>11.926141209919443</v>
      </c>
      <c r="AB6" s="5">
        <f>((U6-S6)/((T6-S6)-Z6))*100</f>
        <v>15.09289524848883</v>
      </c>
      <c r="AD6" s="9">
        <f>((V6*P6)*(X6-(0.68*P6*10^-5)))/R6</f>
        <v>11.18888531624704</v>
      </c>
      <c r="AE6" s="33">
        <f>T6-S6-AD6</f>
        <v>10.81111468375296</v>
      </c>
      <c r="AF6" s="13">
        <f>(U6-S6)/((T6-S6)-AD6)*100</f>
        <v>16.649532010839327</v>
      </c>
      <c r="AG6" t="str">
        <f>IF(AND(I6="Ok",L6&lt;5,AF6&lt;10),"PASS","FAIL")</f>
        <v>FAIL</v>
      </c>
      <c r="AH6" s="6">
        <f>(AF6/AB6)-1</f>
        <v>0.10313705466857681</v>
      </c>
    </row>
    <row r="8" spans="1:38" x14ac:dyDescent="0.35">
      <c r="A8">
        <v>1</v>
      </c>
      <c r="B8" s="19" t="s">
        <v>65</v>
      </c>
      <c r="C8">
        <v>11709</v>
      </c>
      <c r="D8" t="s">
        <v>58</v>
      </c>
      <c r="E8">
        <v>11709</v>
      </c>
      <c r="F8" t="s">
        <v>63</v>
      </c>
      <c r="G8" t="s">
        <v>64</v>
      </c>
      <c r="H8">
        <v>50</v>
      </c>
      <c r="I8" t="s">
        <v>53</v>
      </c>
      <c r="J8">
        <v>54.3</v>
      </c>
      <c r="K8">
        <v>54.3</v>
      </c>
      <c r="L8" s="20">
        <f t="shared" ref="L8" si="4">J8-K8</f>
        <v>0</v>
      </c>
      <c r="M8" s="20">
        <f t="shared" ref="M8" si="5">(L8/J8)*100</f>
        <v>0</v>
      </c>
      <c r="N8">
        <f>+K8+H8</f>
        <v>104.3</v>
      </c>
      <c r="O8" s="3">
        <f t="shared" ref="O8" si="6">+N8-K8</f>
        <v>50</v>
      </c>
      <c r="P8">
        <v>340</v>
      </c>
      <c r="Q8" t="s">
        <v>54</v>
      </c>
      <c r="R8">
        <f t="shared" ref="R8:R71" si="7">IF(Q8="N",burette,(burette+SSTube))</f>
        <v>12.2258</v>
      </c>
      <c r="S8" s="21">
        <v>0</v>
      </c>
      <c r="T8" s="21">
        <v>86.9</v>
      </c>
      <c r="U8" s="21">
        <v>0</v>
      </c>
      <c r="V8" s="3">
        <f t="shared" ref="V8:V39" si="8">O8+((HPWater/1000)+((T8-S8)*R8)/1000)</f>
        <v>51.49204202</v>
      </c>
      <c r="W8">
        <v>30</v>
      </c>
      <c r="X8" s="7">
        <f t="shared" ref="X8:X39" si="9">VLOOKUP(W8,K,2,FALSE)</f>
        <v>4.5600000000000002E-2</v>
      </c>
      <c r="Y8" s="7">
        <f>U8-S8</f>
        <v>0</v>
      </c>
      <c r="Z8" s="2">
        <f t="shared" ref="Z8:Z39" si="10">(4.12*10^-5*P8*V8*1000)/R8</f>
        <v>58.998227078486487</v>
      </c>
      <c r="AA8" s="31">
        <f>T8-S8-Z8</f>
        <v>27.901772921513519</v>
      </c>
      <c r="AB8" s="5">
        <f t="shared" ref="AB8:AB39" si="11">((U8-S8)/((T8-S8)-Z8))*100</f>
        <v>0</v>
      </c>
      <c r="AC8" s="32"/>
      <c r="AD8" s="3">
        <f t="shared" ref="AD8:AD39" si="12">((V8*P8)*(X8-(0.68*P8*10^-5)))/R8</f>
        <v>61.988234314891322</v>
      </c>
      <c r="AE8" s="33">
        <f>T8-S8-AD8</f>
        <v>24.911765685108683</v>
      </c>
      <c r="AF8" s="6">
        <f t="shared" ref="AF8:AF39" si="13">(U8-S8)/((T8-S8)-AD8)*100</f>
        <v>0</v>
      </c>
      <c r="AG8" t="str">
        <f t="shared" ref="AG8:AG71" si="14">IF(AND(I8="Ok",L8&lt;5,AF8&lt;10),"PASS","FAIL")</f>
        <v>PASS</v>
      </c>
      <c r="AH8" s="6" t="e">
        <f>(AF8/AB8)-1</f>
        <v>#DIV/0!</v>
      </c>
      <c r="AK8" s="22"/>
    </row>
    <row r="9" spans="1:38" x14ac:dyDescent="0.35">
      <c r="A9">
        <v>2</v>
      </c>
      <c r="B9" s="19" t="s">
        <v>65</v>
      </c>
      <c r="C9" t="s">
        <v>66</v>
      </c>
      <c r="D9" t="s">
        <v>58</v>
      </c>
      <c r="E9" t="s">
        <v>66</v>
      </c>
      <c r="F9" t="s">
        <v>63</v>
      </c>
      <c r="G9" t="s">
        <v>64</v>
      </c>
      <c r="H9">
        <v>50</v>
      </c>
      <c r="I9" t="s">
        <v>53</v>
      </c>
      <c r="J9">
        <v>54</v>
      </c>
      <c r="K9">
        <v>54</v>
      </c>
      <c r="L9" s="20">
        <f t="shared" ref="L9" si="15">J9-K9</f>
        <v>0</v>
      </c>
      <c r="M9" s="20">
        <f t="shared" ref="M9" si="16">(L9/J9)*100</f>
        <v>0</v>
      </c>
      <c r="N9">
        <f>+K9+H9</f>
        <v>104</v>
      </c>
      <c r="O9" s="3">
        <f t="shared" ref="O9" si="17">+N9-K9</f>
        <v>50</v>
      </c>
      <c r="P9">
        <v>340</v>
      </c>
      <c r="Q9" t="s">
        <v>247</v>
      </c>
      <c r="R9">
        <f t="shared" si="7"/>
        <v>12.2258</v>
      </c>
      <c r="S9" s="21">
        <v>0</v>
      </c>
      <c r="T9" s="21">
        <v>87.1</v>
      </c>
      <c r="U9" s="21">
        <v>0</v>
      </c>
      <c r="V9" s="3">
        <f t="shared" si="8"/>
        <v>51.49448718</v>
      </c>
      <c r="W9">
        <v>30</v>
      </c>
      <c r="X9" s="7">
        <f t="shared" si="9"/>
        <v>4.5600000000000002E-2</v>
      </c>
      <c r="Y9" s="7"/>
      <c r="Z9" s="2">
        <f t="shared" si="10"/>
        <v>59.001028678486485</v>
      </c>
      <c r="AA9" s="2"/>
      <c r="AB9" s="5">
        <f t="shared" si="11"/>
        <v>0</v>
      </c>
      <c r="AD9" s="3">
        <f t="shared" si="12"/>
        <v>61.99117789889133</v>
      </c>
      <c r="AE9" s="3"/>
      <c r="AF9" s="6">
        <f t="shared" si="13"/>
        <v>0</v>
      </c>
      <c r="AG9" t="str">
        <f t="shared" si="14"/>
        <v>PASS</v>
      </c>
      <c r="AH9" s="6" t="e">
        <f>(AF9/AB9)-1</f>
        <v>#DIV/0!</v>
      </c>
      <c r="AJ9" s="22">
        <f>O9</f>
        <v>50</v>
      </c>
      <c r="AK9" s="22">
        <f t="shared" ref="AK9:AK15" si="18">((HPWater/1000))+((T9-S9)*(R9/1000))</f>
        <v>1.4944871800000001</v>
      </c>
      <c r="AL9" s="30">
        <f>+AJ9+AK9</f>
        <v>51.49448718</v>
      </c>
    </row>
    <row r="10" spans="1:38" x14ac:dyDescent="0.35">
      <c r="A10">
        <v>3</v>
      </c>
      <c r="B10" s="19" t="s">
        <v>65</v>
      </c>
      <c r="C10" t="s">
        <v>67</v>
      </c>
      <c r="D10" t="s">
        <v>58</v>
      </c>
      <c r="E10" t="s">
        <v>67</v>
      </c>
      <c r="F10" t="s">
        <v>63</v>
      </c>
      <c r="G10" t="s">
        <v>64</v>
      </c>
      <c r="H10">
        <v>50</v>
      </c>
      <c r="I10" t="s">
        <v>53</v>
      </c>
      <c r="J10">
        <v>53.4</v>
      </c>
      <c r="K10">
        <v>53.4</v>
      </c>
      <c r="L10" s="20">
        <f t="shared" ref="L10:L73" si="19">J10-K10</f>
        <v>0</v>
      </c>
      <c r="M10" s="20">
        <f t="shared" ref="M10:M73" si="20">(L10/J10)*100</f>
        <v>0</v>
      </c>
      <c r="N10">
        <f t="shared" ref="N10:N73" si="21">+K10+H10</f>
        <v>103.4</v>
      </c>
      <c r="O10" s="3">
        <f t="shared" ref="O10:O73" si="22">+N10-K10</f>
        <v>50.000000000000007</v>
      </c>
      <c r="P10">
        <v>340</v>
      </c>
      <c r="Q10" t="s">
        <v>54</v>
      </c>
      <c r="R10">
        <f t="shared" si="7"/>
        <v>12.2258</v>
      </c>
      <c r="S10" s="21">
        <v>0</v>
      </c>
      <c r="T10" s="21">
        <v>88.9</v>
      </c>
      <c r="U10" s="21">
        <v>0</v>
      </c>
      <c r="V10" s="3">
        <f t="shared" si="8"/>
        <v>51.516493620000006</v>
      </c>
      <c r="W10">
        <v>30</v>
      </c>
      <c r="X10" s="7">
        <f t="shared" si="9"/>
        <v>4.5600000000000002E-2</v>
      </c>
      <c r="Y10" s="7"/>
      <c r="Z10" s="2">
        <f t="shared" si="10"/>
        <v>59.026243078486495</v>
      </c>
      <c r="AA10" s="2"/>
      <c r="AB10" s="5">
        <f t="shared" si="11"/>
        <v>0</v>
      </c>
      <c r="AD10" s="3">
        <f t="shared" si="12"/>
        <v>62.017670154891341</v>
      </c>
      <c r="AE10" s="3"/>
      <c r="AF10" s="6">
        <f t="shared" si="13"/>
        <v>0</v>
      </c>
      <c r="AG10" t="str">
        <f t="shared" si="14"/>
        <v>PASS</v>
      </c>
      <c r="AH10" s="6" t="e">
        <f t="shared" ref="AH10:AH73" si="23">(AF10/AB10)-1</f>
        <v>#DIV/0!</v>
      </c>
      <c r="AJ10" s="22">
        <f t="shared" ref="AJ10:AJ15" si="24">O10</f>
        <v>50.000000000000007</v>
      </c>
      <c r="AK10" s="22">
        <f t="shared" si="18"/>
        <v>1.5164936199999999</v>
      </c>
      <c r="AL10" s="30">
        <f t="shared" ref="AL10:AL15" si="25">+AJ10+AK10</f>
        <v>51.516493620000006</v>
      </c>
    </row>
    <row r="11" spans="1:38" x14ac:dyDescent="0.35">
      <c r="A11">
        <v>4</v>
      </c>
      <c r="B11" s="19" t="s">
        <v>65</v>
      </c>
      <c r="C11" t="s">
        <v>68</v>
      </c>
      <c r="D11" t="s">
        <v>58</v>
      </c>
      <c r="E11" t="s">
        <v>68</v>
      </c>
      <c r="F11" t="s">
        <v>63</v>
      </c>
      <c r="G11" t="s">
        <v>64</v>
      </c>
      <c r="H11">
        <v>50</v>
      </c>
      <c r="I11" t="s">
        <v>53</v>
      </c>
      <c r="J11">
        <v>57.7</v>
      </c>
      <c r="K11">
        <v>57.7</v>
      </c>
      <c r="L11" s="20">
        <f t="shared" si="19"/>
        <v>0</v>
      </c>
      <c r="M11" s="20">
        <f t="shared" si="20"/>
        <v>0</v>
      </c>
      <c r="N11">
        <f t="shared" si="21"/>
        <v>107.7</v>
      </c>
      <c r="O11" s="3">
        <f t="shared" si="22"/>
        <v>50</v>
      </c>
      <c r="P11">
        <v>340</v>
      </c>
      <c r="Q11" t="s">
        <v>54</v>
      </c>
      <c r="R11">
        <f t="shared" si="7"/>
        <v>12.2258</v>
      </c>
      <c r="S11" s="21">
        <v>0</v>
      </c>
      <c r="T11" s="21">
        <v>85.6</v>
      </c>
      <c r="U11" s="21">
        <v>0</v>
      </c>
      <c r="V11" s="3">
        <f t="shared" si="8"/>
        <v>51.476148479999999</v>
      </c>
      <c r="W11">
        <v>30</v>
      </c>
      <c r="X11" s="7">
        <f t="shared" si="9"/>
        <v>4.5600000000000002E-2</v>
      </c>
      <c r="Y11" s="7"/>
      <c r="Z11" s="2">
        <f t="shared" si="10"/>
        <v>58.980016678486493</v>
      </c>
      <c r="AA11" s="2"/>
      <c r="AB11" s="5">
        <f t="shared" si="11"/>
        <v>0</v>
      </c>
      <c r="AD11" s="3">
        <f t="shared" si="12"/>
        <v>61.96910101889133</v>
      </c>
      <c r="AE11" s="3"/>
      <c r="AF11" s="6">
        <f t="shared" si="13"/>
        <v>0</v>
      </c>
      <c r="AG11" t="str">
        <f t="shared" si="14"/>
        <v>PASS</v>
      </c>
      <c r="AH11" s="6" t="e">
        <f t="shared" si="23"/>
        <v>#DIV/0!</v>
      </c>
      <c r="AJ11" s="22">
        <f t="shared" si="24"/>
        <v>50</v>
      </c>
      <c r="AK11" s="22">
        <f t="shared" si="18"/>
        <v>1.47614848</v>
      </c>
      <c r="AL11" s="30">
        <f t="shared" si="25"/>
        <v>51.476148479999999</v>
      </c>
    </row>
    <row r="12" spans="1:38" x14ac:dyDescent="0.35">
      <c r="A12">
        <v>5</v>
      </c>
      <c r="B12" s="19" t="s">
        <v>65</v>
      </c>
      <c r="C12" t="s">
        <v>70</v>
      </c>
      <c r="D12" t="s">
        <v>58</v>
      </c>
      <c r="E12" t="s">
        <v>69</v>
      </c>
      <c r="F12" t="s">
        <v>63</v>
      </c>
      <c r="G12" t="s">
        <v>64</v>
      </c>
      <c r="H12">
        <v>50</v>
      </c>
      <c r="I12" t="s">
        <v>53</v>
      </c>
      <c r="J12">
        <v>54.2</v>
      </c>
      <c r="K12">
        <v>54.2</v>
      </c>
      <c r="L12" s="20">
        <f t="shared" si="19"/>
        <v>0</v>
      </c>
      <c r="M12" s="20">
        <f t="shared" si="20"/>
        <v>0</v>
      </c>
      <c r="N12">
        <f t="shared" si="21"/>
        <v>104.2</v>
      </c>
      <c r="O12" s="3">
        <f t="shared" si="22"/>
        <v>50</v>
      </c>
      <c r="P12">
        <v>340</v>
      </c>
      <c r="Q12" t="s">
        <v>54</v>
      </c>
      <c r="R12">
        <f t="shared" si="7"/>
        <v>12.2258</v>
      </c>
      <c r="S12" s="21">
        <v>0</v>
      </c>
      <c r="T12" s="21">
        <v>88.5</v>
      </c>
      <c r="U12" s="21">
        <v>0</v>
      </c>
      <c r="V12" s="3">
        <f t="shared" si="8"/>
        <v>51.511603299999997</v>
      </c>
      <c r="W12">
        <v>30</v>
      </c>
      <c r="X12" s="7">
        <f t="shared" si="9"/>
        <v>4.5600000000000002E-2</v>
      </c>
      <c r="Y12" s="7"/>
      <c r="Z12" s="2">
        <f t="shared" si="10"/>
        <v>59.020639878486477</v>
      </c>
      <c r="AA12" s="2"/>
      <c r="AB12" s="5">
        <f t="shared" si="11"/>
        <v>0</v>
      </c>
      <c r="AD12" s="3">
        <f t="shared" si="12"/>
        <v>62.011782986891326</v>
      </c>
      <c r="AE12" s="3"/>
      <c r="AF12" s="6">
        <f t="shared" si="13"/>
        <v>0</v>
      </c>
      <c r="AG12" t="str">
        <f t="shared" si="14"/>
        <v>PASS</v>
      </c>
      <c r="AH12" s="6" t="e">
        <f t="shared" si="23"/>
        <v>#DIV/0!</v>
      </c>
      <c r="AJ12" s="22">
        <f t="shared" si="24"/>
        <v>50</v>
      </c>
      <c r="AK12" s="22">
        <f t="shared" si="18"/>
        <v>1.5116033</v>
      </c>
      <c r="AL12" s="30">
        <f t="shared" si="25"/>
        <v>51.511603299999997</v>
      </c>
    </row>
    <row r="13" spans="1:38" x14ac:dyDescent="0.35">
      <c r="A13">
        <v>6</v>
      </c>
      <c r="B13" s="19" t="s">
        <v>65</v>
      </c>
      <c r="C13" t="s">
        <v>72</v>
      </c>
      <c r="D13" t="s">
        <v>58</v>
      </c>
      <c r="E13" t="s">
        <v>71</v>
      </c>
      <c r="F13" t="s">
        <v>63</v>
      </c>
      <c r="G13" t="s">
        <v>64</v>
      </c>
      <c r="H13">
        <v>50</v>
      </c>
      <c r="I13" t="s">
        <v>53</v>
      </c>
      <c r="J13">
        <v>52.9</v>
      </c>
      <c r="K13">
        <v>52.9</v>
      </c>
      <c r="L13" s="20">
        <f t="shared" si="19"/>
        <v>0</v>
      </c>
      <c r="M13" s="20">
        <f t="shared" si="20"/>
        <v>0</v>
      </c>
      <c r="N13">
        <f t="shared" si="21"/>
        <v>102.9</v>
      </c>
      <c r="O13" s="3">
        <f t="shared" si="22"/>
        <v>50.000000000000007</v>
      </c>
      <c r="P13">
        <v>340</v>
      </c>
      <c r="Q13" t="s">
        <v>54</v>
      </c>
      <c r="R13">
        <f t="shared" si="7"/>
        <v>12.2258</v>
      </c>
      <c r="S13" s="21">
        <v>0</v>
      </c>
      <c r="T13" s="21">
        <v>68.5</v>
      </c>
      <c r="U13" s="21">
        <v>0</v>
      </c>
      <c r="V13" s="3">
        <f t="shared" si="8"/>
        <v>51.267087300000007</v>
      </c>
      <c r="W13">
        <v>30</v>
      </c>
      <c r="X13" s="7">
        <f t="shared" si="9"/>
        <v>4.5600000000000002E-2</v>
      </c>
      <c r="Y13" s="7"/>
      <c r="Z13" s="2">
        <f t="shared" si="10"/>
        <v>58.740479878486489</v>
      </c>
      <c r="AA13" s="2"/>
      <c r="AB13" s="5">
        <f t="shared" si="11"/>
        <v>0</v>
      </c>
      <c r="AD13" s="3">
        <f t="shared" si="12"/>
        <v>61.71742458689134</v>
      </c>
      <c r="AE13" s="3"/>
      <c r="AF13" s="6">
        <f t="shared" si="13"/>
        <v>0</v>
      </c>
      <c r="AG13" t="str">
        <f t="shared" si="14"/>
        <v>PASS</v>
      </c>
      <c r="AH13" s="6" t="e">
        <f t="shared" si="23"/>
        <v>#DIV/0!</v>
      </c>
      <c r="AJ13" s="22">
        <f t="shared" si="24"/>
        <v>50.000000000000007</v>
      </c>
      <c r="AK13" s="22">
        <f t="shared" si="18"/>
        <v>1.2670873</v>
      </c>
      <c r="AL13" s="30">
        <f t="shared" si="25"/>
        <v>51.267087300000007</v>
      </c>
    </row>
    <row r="14" spans="1:38" x14ac:dyDescent="0.35">
      <c r="A14">
        <v>7</v>
      </c>
      <c r="B14" s="19" t="s">
        <v>65</v>
      </c>
      <c r="C14" t="s">
        <v>73</v>
      </c>
      <c r="D14" t="s">
        <v>59</v>
      </c>
      <c r="E14" t="s">
        <v>73</v>
      </c>
      <c r="F14" t="s">
        <v>63</v>
      </c>
      <c r="G14" t="s">
        <v>64</v>
      </c>
      <c r="H14">
        <v>50</v>
      </c>
      <c r="I14" t="s">
        <v>53</v>
      </c>
      <c r="J14">
        <v>53.3</v>
      </c>
      <c r="K14">
        <v>53.3</v>
      </c>
      <c r="L14" s="20">
        <f t="shared" si="19"/>
        <v>0</v>
      </c>
      <c r="M14" s="20">
        <f t="shared" si="20"/>
        <v>0</v>
      </c>
      <c r="N14">
        <f t="shared" si="21"/>
        <v>103.3</v>
      </c>
      <c r="O14" s="3">
        <f t="shared" si="22"/>
        <v>50</v>
      </c>
      <c r="P14">
        <v>334</v>
      </c>
      <c r="Q14" t="s">
        <v>54</v>
      </c>
      <c r="R14">
        <f t="shared" si="7"/>
        <v>12.2258</v>
      </c>
      <c r="S14" s="21">
        <v>0</v>
      </c>
      <c r="T14" s="21">
        <v>87.8</v>
      </c>
      <c r="U14" s="21">
        <v>0</v>
      </c>
      <c r="V14" s="3">
        <f t="shared" si="8"/>
        <v>51.503045239999999</v>
      </c>
      <c r="W14">
        <v>30</v>
      </c>
      <c r="X14" s="7">
        <f t="shared" si="9"/>
        <v>4.5600000000000002E-2</v>
      </c>
      <c r="Y14" s="7"/>
      <c r="Z14" s="2">
        <f t="shared" si="10"/>
        <v>57.969466614748491</v>
      </c>
      <c r="AA14" s="2"/>
      <c r="AB14" s="5">
        <f t="shared" si="11"/>
        <v>0</v>
      </c>
      <c r="AD14" s="3">
        <f t="shared" si="12"/>
        <v>60.964743326628984</v>
      </c>
      <c r="AE14" s="3"/>
      <c r="AF14" s="6">
        <f t="shared" si="13"/>
        <v>0</v>
      </c>
      <c r="AG14" t="str">
        <f t="shared" si="14"/>
        <v>PASS</v>
      </c>
      <c r="AH14" s="6" t="e">
        <f t="shared" si="23"/>
        <v>#DIV/0!</v>
      </c>
      <c r="AJ14" s="22">
        <f t="shared" si="24"/>
        <v>50</v>
      </c>
      <c r="AK14" s="22">
        <f t="shared" si="18"/>
        <v>1.5030452400000001</v>
      </c>
      <c r="AL14" s="30">
        <f t="shared" si="25"/>
        <v>51.503045239999999</v>
      </c>
    </row>
    <row r="15" spans="1:38" x14ac:dyDescent="0.35">
      <c r="A15">
        <v>8</v>
      </c>
      <c r="B15" s="19" t="s">
        <v>65</v>
      </c>
      <c r="C15" t="s">
        <v>74</v>
      </c>
      <c r="D15" t="s">
        <v>58</v>
      </c>
      <c r="E15" t="s">
        <v>74</v>
      </c>
      <c r="F15" t="s">
        <v>63</v>
      </c>
      <c r="G15" t="s">
        <v>64</v>
      </c>
      <c r="H15">
        <v>50</v>
      </c>
      <c r="I15" t="s">
        <v>53</v>
      </c>
      <c r="J15">
        <v>53</v>
      </c>
      <c r="K15">
        <v>53</v>
      </c>
      <c r="L15" s="20">
        <f t="shared" si="19"/>
        <v>0</v>
      </c>
      <c r="M15" s="20">
        <f t="shared" si="20"/>
        <v>0</v>
      </c>
      <c r="N15">
        <f t="shared" si="21"/>
        <v>103</v>
      </c>
      <c r="O15" s="3">
        <f t="shared" si="22"/>
        <v>50</v>
      </c>
      <c r="P15">
        <v>340</v>
      </c>
      <c r="Q15" t="s">
        <v>54</v>
      </c>
      <c r="R15">
        <f t="shared" si="7"/>
        <v>12.2258</v>
      </c>
      <c r="S15" s="21">
        <v>0</v>
      </c>
      <c r="T15" s="21">
        <v>88</v>
      </c>
      <c r="U15" s="21">
        <v>0</v>
      </c>
      <c r="V15" s="3">
        <f t="shared" si="8"/>
        <v>51.505490399999999</v>
      </c>
      <c r="W15">
        <v>30</v>
      </c>
      <c r="X15" s="7">
        <f t="shared" si="9"/>
        <v>4.5600000000000002E-2</v>
      </c>
      <c r="Y15" s="7"/>
      <c r="Z15" s="2">
        <f t="shared" si="10"/>
        <v>59.013635878486483</v>
      </c>
      <c r="AA15" s="2"/>
      <c r="AB15" s="5">
        <f t="shared" si="11"/>
        <v>0</v>
      </c>
      <c r="AD15" s="3">
        <f t="shared" si="12"/>
        <v>62.004424026891336</v>
      </c>
      <c r="AE15" s="3"/>
      <c r="AF15" s="6">
        <f t="shared" si="13"/>
        <v>0</v>
      </c>
      <c r="AG15" t="str">
        <f t="shared" si="14"/>
        <v>PASS</v>
      </c>
      <c r="AH15" s="6" t="e">
        <f t="shared" si="23"/>
        <v>#DIV/0!</v>
      </c>
      <c r="AJ15" s="22">
        <f t="shared" si="24"/>
        <v>50</v>
      </c>
      <c r="AK15" s="22">
        <f t="shared" si="18"/>
        <v>1.5054904000000002</v>
      </c>
      <c r="AL15" s="30">
        <f t="shared" si="25"/>
        <v>51.505490399999999</v>
      </c>
    </row>
    <row r="16" spans="1:38" x14ac:dyDescent="0.35">
      <c r="A16">
        <v>9</v>
      </c>
      <c r="B16" s="19" t="s">
        <v>65</v>
      </c>
      <c r="C16" t="s">
        <v>76</v>
      </c>
      <c r="D16" t="s">
        <v>58</v>
      </c>
      <c r="E16" t="s">
        <v>75</v>
      </c>
      <c r="F16" t="s">
        <v>63</v>
      </c>
      <c r="G16" t="s">
        <v>64</v>
      </c>
      <c r="H16">
        <v>50</v>
      </c>
      <c r="I16" t="s">
        <v>53</v>
      </c>
      <c r="J16">
        <v>53.6</v>
      </c>
      <c r="K16">
        <v>53.6</v>
      </c>
      <c r="L16" s="20">
        <f t="shared" si="19"/>
        <v>0</v>
      </c>
      <c r="M16" s="20">
        <f t="shared" si="20"/>
        <v>0</v>
      </c>
      <c r="N16">
        <f t="shared" si="21"/>
        <v>103.6</v>
      </c>
      <c r="O16" s="3">
        <f t="shared" si="22"/>
        <v>49.999999999999993</v>
      </c>
      <c r="P16">
        <v>340</v>
      </c>
      <c r="Q16" t="s">
        <v>54</v>
      </c>
      <c r="R16">
        <f t="shared" si="7"/>
        <v>12.2258</v>
      </c>
      <c r="S16" s="21">
        <v>0</v>
      </c>
      <c r="T16" s="21">
        <v>88.2</v>
      </c>
      <c r="U16" s="21">
        <v>0</v>
      </c>
      <c r="V16" s="3">
        <f t="shared" si="8"/>
        <v>51.507935559999993</v>
      </c>
      <c r="W16">
        <v>30</v>
      </c>
      <c r="X16" s="7">
        <f t="shared" si="9"/>
        <v>4.5600000000000002E-2</v>
      </c>
      <c r="Y16" s="7"/>
      <c r="Z16" s="2">
        <f t="shared" si="10"/>
        <v>59.016437478486488</v>
      </c>
      <c r="AA16" s="2"/>
      <c r="AB16" s="5">
        <f t="shared" si="11"/>
        <v>0</v>
      </c>
      <c r="AD16" s="3">
        <f t="shared" si="12"/>
        <v>62.007367610891329</v>
      </c>
      <c r="AE16" s="3"/>
      <c r="AF16" s="6">
        <f t="shared" si="13"/>
        <v>0</v>
      </c>
      <c r="AG16" t="str">
        <f t="shared" si="14"/>
        <v>PASS</v>
      </c>
      <c r="AH16" s="6" t="e">
        <f t="shared" si="23"/>
        <v>#DIV/0!</v>
      </c>
      <c r="AK16" s="22"/>
    </row>
    <row r="17" spans="1:37" x14ac:dyDescent="0.35">
      <c r="A17">
        <v>10</v>
      </c>
      <c r="B17" s="19" t="s">
        <v>65</v>
      </c>
      <c r="C17" t="s">
        <v>78</v>
      </c>
      <c r="D17" t="s">
        <v>58</v>
      </c>
      <c r="E17" t="s">
        <v>77</v>
      </c>
      <c r="F17" t="s">
        <v>63</v>
      </c>
      <c r="G17" t="s">
        <v>64</v>
      </c>
      <c r="H17">
        <v>50</v>
      </c>
      <c r="I17" t="s">
        <v>53</v>
      </c>
      <c r="J17">
        <v>53.5</v>
      </c>
      <c r="K17">
        <v>53.5</v>
      </c>
      <c r="L17" s="20">
        <f t="shared" si="19"/>
        <v>0</v>
      </c>
      <c r="M17" s="20">
        <f t="shared" si="20"/>
        <v>0</v>
      </c>
      <c r="N17">
        <f t="shared" si="21"/>
        <v>103.5</v>
      </c>
      <c r="O17" s="3">
        <f t="shared" si="22"/>
        <v>50</v>
      </c>
      <c r="P17">
        <v>340</v>
      </c>
      <c r="Q17" t="s">
        <v>54</v>
      </c>
      <c r="R17">
        <f t="shared" si="7"/>
        <v>12.2258</v>
      </c>
      <c r="S17" s="21">
        <v>0</v>
      </c>
      <c r="T17" s="21">
        <v>87.2</v>
      </c>
      <c r="U17" s="21">
        <v>0</v>
      </c>
      <c r="V17" s="3">
        <f t="shared" si="8"/>
        <v>51.495709759999997</v>
      </c>
      <c r="W17">
        <v>30</v>
      </c>
      <c r="X17" s="7">
        <f t="shared" si="9"/>
        <v>4.5600000000000002E-2</v>
      </c>
      <c r="Y17" s="7"/>
      <c r="Z17" s="2">
        <f t="shared" si="10"/>
        <v>59.002429478486476</v>
      </c>
      <c r="AA17" s="2"/>
      <c r="AB17" s="5">
        <f t="shared" si="11"/>
        <v>0</v>
      </c>
      <c r="AD17" s="3">
        <f t="shared" si="12"/>
        <v>61.992649690891326</v>
      </c>
      <c r="AE17" s="3"/>
      <c r="AF17" s="6">
        <f t="shared" si="13"/>
        <v>0</v>
      </c>
      <c r="AG17" t="str">
        <f t="shared" si="14"/>
        <v>PASS</v>
      </c>
      <c r="AH17" s="6" t="e">
        <f t="shared" si="23"/>
        <v>#DIV/0!</v>
      </c>
      <c r="AK17" s="22"/>
    </row>
    <row r="18" spans="1:37" x14ac:dyDescent="0.35">
      <c r="A18">
        <v>11</v>
      </c>
      <c r="B18" s="19" t="s">
        <v>65</v>
      </c>
      <c r="C18" t="s">
        <v>80</v>
      </c>
      <c r="D18" t="s">
        <v>58</v>
      </c>
      <c r="E18" t="s">
        <v>79</v>
      </c>
      <c r="F18" t="s">
        <v>63</v>
      </c>
      <c r="G18" t="s">
        <v>64</v>
      </c>
      <c r="H18">
        <v>50</v>
      </c>
      <c r="I18" t="s">
        <v>53</v>
      </c>
      <c r="J18">
        <v>55.7</v>
      </c>
      <c r="K18">
        <v>55.7</v>
      </c>
      <c r="L18" s="20">
        <f t="shared" si="19"/>
        <v>0</v>
      </c>
      <c r="M18" s="20">
        <f t="shared" si="20"/>
        <v>0</v>
      </c>
      <c r="N18">
        <f t="shared" si="21"/>
        <v>105.7</v>
      </c>
      <c r="O18" s="3">
        <f t="shared" si="22"/>
        <v>50</v>
      </c>
      <c r="P18">
        <v>340</v>
      </c>
      <c r="Q18" t="s">
        <v>54</v>
      </c>
      <c r="R18">
        <f t="shared" si="7"/>
        <v>12.2258</v>
      </c>
      <c r="S18" s="21">
        <v>0</v>
      </c>
      <c r="T18" s="21">
        <v>86.4</v>
      </c>
      <c r="U18" s="21">
        <v>0</v>
      </c>
      <c r="V18" s="3">
        <f t="shared" si="8"/>
        <v>51.485929120000002</v>
      </c>
      <c r="W18">
        <v>30</v>
      </c>
      <c r="X18" s="7">
        <f t="shared" si="9"/>
        <v>4.5600000000000002E-2</v>
      </c>
      <c r="Y18" s="7"/>
      <c r="Z18" s="2">
        <f t="shared" si="10"/>
        <v>58.991223078486492</v>
      </c>
      <c r="AA18" s="2"/>
      <c r="AB18" s="5">
        <f t="shared" si="11"/>
        <v>0</v>
      </c>
      <c r="AD18" s="3">
        <f t="shared" si="12"/>
        <v>61.980875354891332</v>
      </c>
      <c r="AE18" s="3"/>
      <c r="AF18" s="6">
        <f t="shared" si="13"/>
        <v>0</v>
      </c>
      <c r="AG18" t="str">
        <f t="shared" si="14"/>
        <v>PASS</v>
      </c>
      <c r="AH18" s="6" t="e">
        <f t="shared" si="23"/>
        <v>#DIV/0!</v>
      </c>
      <c r="AK18" s="22"/>
    </row>
    <row r="19" spans="1:37" x14ac:dyDescent="0.35">
      <c r="A19">
        <v>12</v>
      </c>
      <c r="B19" s="19" t="s">
        <v>65</v>
      </c>
      <c r="C19" t="s">
        <v>82</v>
      </c>
      <c r="D19" t="s">
        <v>58</v>
      </c>
      <c r="E19" t="s">
        <v>81</v>
      </c>
      <c r="F19" t="s">
        <v>63</v>
      </c>
      <c r="G19" t="s">
        <v>64</v>
      </c>
      <c r="H19">
        <v>50</v>
      </c>
      <c r="I19" t="s">
        <v>53</v>
      </c>
      <c r="J19">
        <v>53.2</v>
      </c>
      <c r="K19">
        <v>53.2</v>
      </c>
      <c r="L19" s="20">
        <f t="shared" si="19"/>
        <v>0</v>
      </c>
      <c r="M19" s="20">
        <f t="shared" si="20"/>
        <v>0</v>
      </c>
      <c r="N19">
        <f t="shared" si="21"/>
        <v>103.2</v>
      </c>
      <c r="O19" s="3">
        <f t="shared" si="22"/>
        <v>50</v>
      </c>
      <c r="P19">
        <v>340</v>
      </c>
      <c r="Q19" t="s">
        <v>54</v>
      </c>
      <c r="R19">
        <f t="shared" si="7"/>
        <v>12.2258</v>
      </c>
      <c r="S19" s="21">
        <v>0</v>
      </c>
      <c r="T19" s="21">
        <v>86.8</v>
      </c>
      <c r="U19" s="21">
        <v>0</v>
      </c>
      <c r="V19" s="3">
        <f t="shared" si="8"/>
        <v>51.490819440000003</v>
      </c>
      <c r="W19">
        <v>30</v>
      </c>
      <c r="X19" s="7">
        <f t="shared" si="9"/>
        <v>4.5600000000000002E-2</v>
      </c>
      <c r="Y19" s="7"/>
      <c r="Z19" s="2">
        <f t="shared" si="10"/>
        <v>58.996826278486502</v>
      </c>
      <c r="AA19" s="2"/>
      <c r="AB19" s="5">
        <f t="shared" si="11"/>
        <v>0</v>
      </c>
      <c r="AD19" s="3">
        <f t="shared" si="12"/>
        <v>61.986762522891325</v>
      </c>
      <c r="AE19" s="3"/>
      <c r="AF19" s="6">
        <f t="shared" si="13"/>
        <v>0</v>
      </c>
      <c r="AG19" t="str">
        <f t="shared" si="14"/>
        <v>PASS</v>
      </c>
      <c r="AH19" s="6" t="e">
        <f t="shared" si="23"/>
        <v>#DIV/0!</v>
      </c>
      <c r="AK19" s="22"/>
    </row>
    <row r="20" spans="1:37" x14ac:dyDescent="0.35">
      <c r="A20">
        <v>13</v>
      </c>
      <c r="B20" s="19" t="s">
        <v>65</v>
      </c>
      <c r="C20" t="s">
        <v>84</v>
      </c>
      <c r="D20" t="s">
        <v>58</v>
      </c>
      <c r="E20" t="s">
        <v>83</v>
      </c>
      <c r="F20" t="s">
        <v>63</v>
      </c>
      <c r="G20" t="s">
        <v>64</v>
      </c>
      <c r="H20">
        <v>50</v>
      </c>
      <c r="I20" t="s">
        <v>53</v>
      </c>
      <c r="J20">
        <v>58.3</v>
      </c>
      <c r="K20">
        <v>58.3</v>
      </c>
      <c r="L20" s="20">
        <f t="shared" si="19"/>
        <v>0</v>
      </c>
      <c r="M20" s="20">
        <f t="shared" si="20"/>
        <v>0</v>
      </c>
      <c r="N20">
        <f t="shared" si="21"/>
        <v>108.3</v>
      </c>
      <c r="O20" s="3">
        <f t="shared" si="22"/>
        <v>50</v>
      </c>
      <c r="P20">
        <v>340</v>
      </c>
      <c r="Q20" t="s">
        <v>54</v>
      </c>
      <c r="R20">
        <f t="shared" si="7"/>
        <v>12.2258</v>
      </c>
      <c r="S20" s="21">
        <v>0</v>
      </c>
      <c r="T20" s="21">
        <v>85.1</v>
      </c>
      <c r="U20" s="21">
        <v>0</v>
      </c>
      <c r="V20" s="3">
        <f t="shared" si="8"/>
        <v>51.470035580000001</v>
      </c>
      <c r="W20">
        <v>30</v>
      </c>
      <c r="X20" s="7">
        <f t="shared" si="9"/>
        <v>4.5600000000000002E-2</v>
      </c>
      <c r="Y20" s="7"/>
      <c r="Z20" s="2">
        <f t="shared" si="10"/>
        <v>58.973012678486491</v>
      </c>
      <c r="AA20" s="2"/>
      <c r="AB20" s="5">
        <f t="shared" si="11"/>
        <v>0</v>
      </c>
      <c r="AD20" s="3">
        <f t="shared" si="12"/>
        <v>61.961742058891332</v>
      </c>
      <c r="AE20" s="3"/>
      <c r="AF20" s="6">
        <f t="shared" si="13"/>
        <v>0</v>
      </c>
      <c r="AG20" t="str">
        <f t="shared" si="14"/>
        <v>PASS</v>
      </c>
      <c r="AH20" s="6" t="e">
        <f t="shared" si="23"/>
        <v>#DIV/0!</v>
      </c>
      <c r="AK20" s="22"/>
    </row>
    <row r="21" spans="1:37" x14ac:dyDescent="0.35">
      <c r="A21">
        <v>14</v>
      </c>
      <c r="B21" s="19" t="s">
        <v>65</v>
      </c>
      <c r="C21" t="s">
        <v>86</v>
      </c>
      <c r="D21" t="s">
        <v>58</v>
      </c>
      <c r="E21" t="s">
        <v>85</v>
      </c>
      <c r="F21" t="s">
        <v>63</v>
      </c>
      <c r="G21" t="s">
        <v>64</v>
      </c>
      <c r="H21">
        <v>50</v>
      </c>
      <c r="I21" t="s">
        <v>53</v>
      </c>
      <c r="J21">
        <v>52.9</v>
      </c>
      <c r="K21">
        <v>52.9</v>
      </c>
      <c r="L21" s="20">
        <f t="shared" si="19"/>
        <v>0</v>
      </c>
      <c r="M21" s="20">
        <f t="shared" si="20"/>
        <v>0</v>
      </c>
      <c r="N21">
        <f t="shared" si="21"/>
        <v>102.9</v>
      </c>
      <c r="O21" s="3">
        <f t="shared" si="22"/>
        <v>50.000000000000007</v>
      </c>
      <c r="P21">
        <v>340</v>
      </c>
      <c r="Q21" t="s">
        <v>54</v>
      </c>
      <c r="R21">
        <f t="shared" si="7"/>
        <v>12.2258</v>
      </c>
      <c r="S21" s="21">
        <v>0</v>
      </c>
      <c r="T21" s="21">
        <v>87.1</v>
      </c>
      <c r="U21" s="21">
        <v>0</v>
      </c>
      <c r="V21" s="3">
        <f t="shared" si="8"/>
        <v>51.494487180000007</v>
      </c>
      <c r="W21">
        <v>30</v>
      </c>
      <c r="X21" s="7">
        <f t="shared" si="9"/>
        <v>4.5600000000000002E-2</v>
      </c>
      <c r="Y21" s="7"/>
      <c r="Z21" s="2">
        <f t="shared" si="10"/>
        <v>59.001028678486492</v>
      </c>
      <c r="AA21" s="2"/>
      <c r="AB21" s="5">
        <f t="shared" si="11"/>
        <v>0</v>
      </c>
      <c r="AD21" s="3">
        <f t="shared" si="12"/>
        <v>61.991177898891344</v>
      </c>
      <c r="AE21" s="3"/>
      <c r="AF21" s="6">
        <f t="shared" si="13"/>
        <v>0</v>
      </c>
      <c r="AG21" t="str">
        <f t="shared" si="14"/>
        <v>PASS</v>
      </c>
      <c r="AH21" s="6" t="e">
        <f t="shared" si="23"/>
        <v>#DIV/0!</v>
      </c>
      <c r="AK21" s="22"/>
    </row>
    <row r="22" spans="1:37" x14ac:dyDescent="0.35">
      <c r="A22">
        <v>15</v>
      </c>
      <c r="B22" s="19" t="s">
        <v>65</v>
      </c>
      <c r="C22" t="s">
        <v>88</v>
      </c>
      <c r="D22" t="s">
        <v>58</v>
      </c>
      <c r="E22" t="s">
        <v>87</v>
      </c>
      <c r="F22" t="s">
        <v>63</v>
      </c>
      <c r="G22" t="s">
        <v>64</v>
      </c>
      <c r="H22">
        <v>50</v>
      </c>
      <c r="I22" t="s">
        <v>53</v>
      </c>
      <c r="J22">
        <v>53.8</v>
      </c>
      <c r="K22">
        <v>53.8</v>
      </c>
      <c r="L22" s="20">
        <f t="shared" si="19"/>
        <v>0</v>
      </c>
      <c r="M22" s="20">
        <f t="shared" si="20"/>
        <v>0</v>
      </c>
      <c r="N22">
        <f t="shared" si="21"/>
        <v>103.8</v>
      </c>
      <c r="O22" s="3">
        <f t="shared" si="22"/>
        <v>50</v>
      </c>
      <c r="P22">
        <v>340</v>
      </c>
      <c r="Q22" t="s">
        <v>54</v>
      </c>
      <c r="R22">
        <f t="shared" si="7"/>
        <v>12.2258</v>
      </c>
      <c r="S22" s="21">
        <v>0</v>
      </c>
      <c r="T22" s="21">
        <v>86.9</v>
      </c>
      <c r="U22" s="21">
        <v>0</v>
      </c>
      <c r="V22" s="3">
        <f t="shared" si="8"/>
        <v>51.49204202</v>
      </c>
      <c r="W22">
        <v>30</v>
      </c>
      <c r="X22" s="7">
        <f t="shared" si="9"/>
        <v>4.5600000000000002E-2</v>
      </c>
      <c r="Y22" s="7"/>
      <c r="Z22" s="2">
        <f t="shared" si="10"/>
        <v>58.998227078486487</v>
      </c>
      <c r="AA22" s="2"/>
      <c r="AB22" s="5">
        <f t="shared" si="11"/>
        <v>0</v>
      </c>
      <c r="AD22" s="3">
        <f t="shared" si="12"/>
        <v>61.988234314891322</v>
      </c>
      <c r="AE22" s="3"/>
      <c r="AF22" s="6">
        <f t="shared" si="13"/>
        <v>0</v>
      </c>
      <c r="AG22" t="str">
        <f t="shared" si="14"/>
        <v>PASS</v>
      </c>
      <c r="AH22" s="6" t="e">
        <f t="shared" si="23"/>
        <v>#DIV/0!</v>
      </c>
      <c r="AK22" s="22"/>
    </row>
    <row r="23" spans="1:37" x14ac:dyDescent="0.35">
      <c r="A23">
        <v>16</v>
      </c>
      <c r="B23" s="19" t="s">
        <v>65</v>
      </c>
      <c r="C23">
        <v>11637</v>
      </c>
      <c r="D23" t="s">
        <v>58</v>
      </c>
      <c r="E23" t="s">
        <v>89</v>
      </c>
      <c r="F23" t="s">
        <v>63</v>
      </c>
      <c r="G23" t="s">
        <v>64</v>
      </c>
      <c r="H23">
        <v>50</v>
      </c>
      <c r="I23" t="s">
        <v>53</v>
      </c>
      <c r="J23">
        <v>53.8</v>
      </c>
      <c r="K23">
        <v>53.8</v>
      </c>
      <c r="L23" s="20">
        <f t="shared" si="19"/>
        <v>0</v>
      </c>
      <c r="M23" s="20">
        <f t="shared" si="20"/>
        <v>0</v>
      </c>
      <c r="N23">
        <f t="shared" si="21"/>
        <v>103.8</v>
      </c>
      <c r="O23" s="3">
        <f t="shared" si="22"/>
        <v>50</v>
      </c>
      <c r="P23">
        <v>340</v>
      </c>
      <c r="Q23" t="s">
        <v>54</v>
      </c>
      <c r="R23">
        <f t="shared" si="7"/>
        <v>12.2258</v>
      </c>
      <c r="S23" s="21">
        <v>0</v>
      </c>
      <c r="T23" s="21">
        <v>86.7</v>
      </c>
      <c r="U23" s="21">
        <v>0</v>
      </c>
      <c r="V23" s="3">
        <f t="shared" si="8"/>
        <v>51.489596859999999</v>
      </c>
      <c r="W23">
        <v>30</v>
      </c>
      <c r="X23" s="7">
        <f t="shared" si="9"/>
        <v>4.5600000000000002E-2</v>
      </c>
      <c r="Y23" s="7"/>
      <c r="Z23" s="2">
        <f t="shared" si="10"/>
        <v>58.995425478486482</v>
      </c>
      <c r="AA23" s="2"/>
      <c r="AB23" s="5">
        <f t="shared" si="11"/>
        <v>0</v>
      </c>
      <c r="AD23" s="3">
        <f t="shared" si="12"/>
        <v>61.985290730891322</v>
      </c>
      <c r="AE23" s="3"/>
      <c r="AF23" s="6">
        <f t="shared" si="13"/>
        <v>0</v>
      </c>
      <c r="AG23" t="str">
        <f t="shared" si="14"/>
        <v>PASS</v>
      </c>
      <c r="AH23" s="6" t="e">
        <f t="shared" si="23"/>
        <v>#DIV/0!</v>
      </c>
      <c r="AK23" s="22"/>
    </row>
    <row r="24" spans="1:37" x14ac:dyDescent="0.35">
      <c r="A24">
        <v>17</v>
      </c>
      <c r="B24" s="19" t="s">
        <v>65</v>
      </c>
      <c r="C24">
        <v>6252</v>
      </c>
      <c r="D24" t="s">
        <v>58</v>
      </c>
      <c r="E24" t="s">
        <v>90</v>
      </c>
      <c r="F24" t="s">
        <v>63</v>
      </c>
      <c r="G24" t="s">
        <v>64</v>
      </c>
      <c r="H24">
        <v>50</v>
      </c>
      <c r="I24" t="s">
        <v>53</v>
      </c>
      <c r="J24">
        <v>53.1</v>
      </c>
      <c r="K24">
        <v>53.1</v>
      </c>
      <c r="L24" s="20">
        <f t="shared" si="19"/>
        <v>0</v>
      </c>
      <c r="M24" s="20">
        <f t="shared" si="20"/>
        <v>0</v>
      </c>
      <c r="N24">
        <f t="shared" si="21"/>
        <v>103.1</v>
      </c>
      <c r="O24" s="3">
        <f t="shared" si="22"/>
        <v>49.999999999999993</v>
      </c>
      <c r="P24">
        <v>340</v>
      </c>
      <c r="Q24" t="s">
        <v>54</v>
      </c>
      <c r="R24">
        <f t="shared" si="7"/>
        <v>12.2258</v>
      </c>
      <c r="S24" s="21">
        <v>0</v>
      </c>
      <c r="T24" s="21">
        <v>87.6</v>
      </c>
      <c r="U24" s="21">
        <v>0</v>
      </c>
      <c r="V24" s="3">
        <f t="shared" si="8"/>
        <v>51.500600079999991</v>
      </c>
      <c r="W24">
        <v>30</v>
      </c>
      <c r="X24" s="7">
        <f t="shared" si="9"/>
        <v>4.5600000000000002E-2</v>
      </c>
      <c r="Y24" s="7"/>
      <c r="Z24" s="2">
        <f t="shared" si="10"/>
        <v>59.008032678486479</v>
      </c>
      <c r="AA24" s="2"/>
      <c r="AB24" s="5">
        <f t="shared" si="11"/>
        <v>0</v>
      </c>
      <c r="AD24" s="3">
        <f t="shared" si="12"/>
        <v>61.99853685889132</v>
      </c>
      <c r="AE24" s="3"/>
      <c r="AF24" s="6">
        <f t="shared" si="13"/>
        <v>0</v>
      </c>
      <c r="AG24" t="str">
        <f t="shared" si="14"/>
        <v>PASS</v>
      </c>
      <c r="AH24" s="6" t="e">
        <f t="shared" si="23"/>
        <v>#DIV/0!</v>
      </c>
      <c r="AK24" s="22"/>
    </row>
    <row r="25" spans="1:37" x14ac:dyDescent="0.35">
      <c r="A25">
        <v>18</v>
      </c>
      <c r="B25" s="19" t="s">
        <v>65</v>
      </c>
      <c r="C25">
        <v>16568</v>
      </c>
      <c r="D25" t="s">
        <v>58</v>
      </c>
      <c r="E25" t="s">
        <v>91</v>
      </c>
      <c r="F25" t="s">
        <v>63</v>
      </c>
      <c r="G25" t="s">
        <v>64</v>
      </c>
      <c r="H25">
        <v>50</v>
      </c>
      <c r="I25" t="s">
        <v>53</v>
      </c>
      <c r="J25">
        <v>54.5</v>
      </c>
      <c r="K25">
        <v>54.5</v>
      </c>
      <c r="L25" s="20">
        <f t="shared" si="19"/>
        <v>0</v>
      </c>
      <c r="M25" s="20">
        <f t="shared" si="20"/>
        <v>0</v>
      </c>
      <c r="N25">
        <f t="shared" si="21"/>
        <v>104.5</v>
      </c>
      <c r="O25" s="3">
        <f t="shared" si="22"/>
        <v>50</v>
      </c>
      <c r="P25">
        <v>340</v>
      </c>
      <c r="Q25" t="s">
        <v>54</v>
      </c>
      <c r="R25">
        <f t="shared" si="7"/>
        <v>12.2258</v>
      </c>
      <c r="S25" s="21">
        <v>0</v>
      </c>
      <c r="T25" s="21">
        <v>86.5</v>
      </c>
      <c r="U25" s="21">
        <v>0</v>
      </c>
      <c r="V25" s="3">
        <f t="shared" si="8"/>
        <v>51.487151699999998</v>
      </c>
      <c r="W25">
        <v>30</v>
      </c>
      <c r="X25" s="7">
        <f t="shared" si="9"/>
        <v>4.5600000000000002E-2</v>
      </c>
      <c r="Y25" s="7"/>
      <c r="Z25" s="2">
        <f t="shared" si="10"/>
        <v>58.992623878486484</v>
      </c>
      <c r="AA25" s="2"/>
      <c r="AB25" s="5">
        <f t="shared" si="11"/>
        <v>0</v>
      </c>
      <c r="AD25" s="3">
        <f t="shared" si="12"/>
        <v>61.982347146891328</v>
      </c>
      <c r="AE25" s="3"/>
      <c r="AF25" s="6">
        <f t="shared" si="13"/>
        <v>0</v>
      </c>
      <c r="AG25" t="str">
        <f t="shared" si="14"/>
        <v>PASS</v>
      </c>
      <c r="AH25" s="6" t="e">
        <f t="shared" si="23"/>
        <v>#DIV/0!</v>
      </c>
      <c r="AK25" s="22"/>
    </row>
    <row r="26" spans="1:37" x14ac:dyDescent="0.35">
      <c r="A26">
        <v>19</v>
      </c>
      <c r="B26" s="19" t="s">
        <v>65</v>
      </c>
      <c r="C26">
        <v>11810</v>
      </c>
      <c r="D26" t="s">
        <v>58</v>
      </c>
      <c r="E26" t="s">
        <v>92</v>
      </c>
      <c r="F26" t="s">
        <v>63</v>
      </c>
      <c r="G26" t="s">
        <v>64</v>
      </c>
      <c r="H26">
        <v>50</v>
      </c>
      <c r="I26" t="s">
        <v>53</v>
      </c>
      <c r="J26">
        <v>54</v>
      </c>
      <c r="K26">
        <v>54</v>
      </c>
      <c r="L26" s="20">
        <f t="shared" si="19"/>
        <v>0</v>
      </c>
      <c r="M26" s="20">
        <f t="shared" si="20"/>
        <v>0</v>
      </c>
      <c r="N26">
        <f t="shared" si="21"/>
        <v>104</v>
      </c>
      <c r="O26" s="3">
        <f t="shared" si="22"/>
        <v>50</v>
      </c>
      <c r="P26">
        <v>340</v>
      </c>
      <c r="Q26" t="s">
        <v>54</v>
      </c>
      <c r="R26">
        <f t="shared" si="7"/>
        <v>12.2258</v>
      </c>
      <c r="S26" s="21">
        <v>0</v>
      </c>
      <c r="T26" s="21">
        <v>87.7</v>
      </c>
      <c r="U26" s="21">
        <v>0</v>
      </c>
      <c r="V26" s="3">
        <f t="shared" si="8"/>
        <v>51.501822660000002</v>
      </c>
      <c r="W26">
        <v>30</v>
      </c>
      <c r="X26" s="7">
        <f t="shared" si="9"/>
        <v>4.5600000000000002E-2</v>
      </c>
      <c r="Y26" s="7"/>
      <c r="Z26" s="2">
        <f t="shared" si="10"/>
        <v>59.009433478486493</v>
      </c>
      <c r="AA26" s="2"/>
      <c r="AB26" s="5">
        <f t="shared" si="11"/>
        <v>0</v>
      </c>
      <c r="AD26" s="3">
        <f t="shared" si="12"/>
        <v>62.000008650891331</v>
      </c>
      <c r="AE26" s="3"/>
      <c r="AF26" s="6">
        <f t="shared" si="13"/>
        <v>0</v>
      </c>
      <c r="AG26" t="str">
        <f t="shared" si="14"/>
        <v>PASS</v>
      </c>
      <c r="AH26" s="6" t="e">
        <f t="shared" si="23"/>
        <v>#DIV/0!</v>
      </c>
      <c r="AK26" s="22"/>
    </row>
    <row r="27" spans="1:37" x14ac:dyDescent="0.35">
      <c r="A27">
        <v>20</v>
      </c>
      <c r="B27" s="19" t="s">
        <v>65</v>
      </c>
      <c r="C27">
        <v>3192</v>
      </c>
      <c r="D27" t="s">
        <v>58</v>
      </c>
      <c r="E27" t="s">
        <v>93</v>
      </c>
      <c r="F27" t="s">
        <v>63</v>
      </c>
      <c r="G27" t="s">
        <v>64</v>
      </c>
      <c r="H27">
        <v>50</v>
      </c>
      <c r="I27" t="s">
        <v>53</v>
      </c>
      <c r="J27">
        <v>53.1</v>
      </c>
      <c r="K27">
        <v>53.1</v>
      </c>
      <c r="L27" s="20">
        <f t="shared" si="19"/>
        <v>0</v>
      </c>
      <c r="M27" s="20">
        <f t="shared" si="20"/>
        <v>0</v>
      </c>
      <c r="N27">
        <f t="shared" si="21"/>
        <v>103.1</v>
      </c>
      <c r="O27" s="3">
        <f t="shared" si="22"/>
        <v>49.999999999999993</v>
      </c>
      <c r="P27">
        <v>340</v>
      </c>
      <c r="Q27" t="s">
        <v>54</v>
      </c>
      <c r="R27">
        <f t="shared" si="7"/>
        <v>12.2258</v>
      </c>
      <c r="S27" s="21">
        <v>0</v>
      </c>
      <c r="T27" s="21">
        <v>88.2</v>
      </c>
      <c r="U27" s="21">
        <v>0</v>
      </c>
      <c r="V27" s="3">
        <f t="shared" si="8"/>
        <v>51.507935559999993</v>
      </c>
      <c r="W27">
        <v>30</v>
      </c>
      <c r="X27" s="7">
        <f t="shared" si="9"/>
        <v>4.5600000000000002E-2</v>
      </c>
      <c r="Y27" s="7"/>
      <c r="Z27" s="2">
        <f t="shared" si="10"/>
        <v>59.016437478486488</v>
      </c>
      <c r="AA27" s="2"/>
      <c r="AB27" s="5">
        <f t="shared" si="11"/>
        <v>0</v>
      </c>
      <c r="AD27" s="3">
        <f t="shared" si="12"/>
        <v>62.007367610891329</v>
      </c>
      <c r="AE27" s="3"/>
      <c r="AF27" s="6">
        <f t="shared" si="13"/>
        <v>0</v>
      </c>
      <c r="AG27" t="str">
        <f t="shared" si="14"/>
        <v>PASS</v>
      </c>
      <c r="AH27" s="6" t="e">
        <f t="shared" si="23"/>
        <v>#DIV/0!</v>
      </c>
      <c r="AK27" s="22"/>
    </row>
    <row r="28" spans="1:37" x14ac:dyDescent="0.35">
      <c r="A28">
        <v>21</v>
      </c>
      <c r="B28" s="19" t="s">
        <v>65</v>
      </c>
      <c r="C28">
        <v>19012</v>
      </c>
      <c r="D28" t="s">
        <v>58</v>
      </c>
      <c r="E28" t="s">
        <v>94</v>
      </c>
      <c r="F28" t="s">
        <v>63</v>
      </c>
      <c r="G28" t="s">
        <v>64</v>
      </c>
      <c r="H28">
        <v>50</v>
      </c>
      <c r="I28" t="s">
        <v>53</v>
      </c>
      <c r="J28">
        <v>54</v>
      </c>
      <c r="K28">
        <v>54</v>
      </c>
      <c r="L28" s="20">
        <f t="shared" si="19"/>
        <v>0</v>
      </c>
      <c r="M28" s="20">
        <f t="shared" si="20"/>
        <v>0</v>
      </c>
      <c r="N28">
        <f t="shared" si="21"/>
        <v>104</v>
      </c>
      <c r="O28" s="3">
        <f t="shared" si="22"/>
        <v>50</v>
      </c>
      <c r="P28">
        <v>340</v>
      </c>
      <c r="Q28" t="s">
        <v>54</v>
      </c>
      <c r="R28">
        <f t="shared" si="7"/>
        <v>12.2258</v>
      </c>
      <c r="S28" s="21">
        <v>0</v>
      </c>
      <c r="T28" s="21">
        <v>88.8</v>
      </c>
      <c r="U28" s="21">
        <v>0</v>
      </c>
      <c r="V28" s="3">
        <f t="shared" si="8"/>
        <v>51.515271040000002</v>
      </c>
      <c r="W28">
        <v>30</v>
      </c>
      <c r="X28" s="7">
        <f t="shared" si="9"/>
        <v>4.5600000000000002E-2</v>
      </c>
      <c r="Y28" s="7"/>
      <c r="Z28" s="2">
        <f t="shared" si="10"/>
        <v>59.024842278486496</v>
      </c>
      <c r="AA28" s="2"/>
      <c r="AB28" s="5">
        <f t="shared" si="11"/>
        <v>0</v>
      </c>
      <c r="AD28" s="3">
        <f t="shared" si="12"/>
        <v>62.01619836289133</v>
      </c>
      <c r="AE28" s="3"/>
      <c r="AF28" s="6">
        <f t="shared" si="13"/>
        <v>0</v>
      </c>
      <c r="AG28" t="str">
        <f t="shared" si="14"/>
        <v>PASS</v>
      </c>
      <c r="AH28" s="6" t="e">
        <f t="shared" si="23"/>
        <v>#DIV/0!</v>
      </c>
      <c r="AK28" s="22"/>
    </row>
    <row r="29" spans="1:37" x14ac:dyDescent="0.35">
      <c r="A29">
        <v>22</v>
      </c>
      <c r="B29" s="19" t="s">
        <v>65</v>
      </c>
      <c r="C29">
        <v>16769</v>
      </c>
      <c r="D29" t="s">
        <v>58</v>
      </c>
      <c r="E29" t="s">
        <v>95</v>
      </c>
      <c r="F29" t="s">
        <v>63</v>
      </c>
      <c r="G29" t="s">
        <v>64</v>
      </c>
      <c r="H29">
        <v>50</v>
      </c>
      <c r="I29" t="s">
        <v>53</v>
      </c>
      <c r="J29">
        <v>53</v>
      </c>
      <c r="K29">
        <v>53</v>
      </c>
      <c r="L29" s="20">
        <f t="shared" si="19"/>
        <v>0</v>
      </c>
      <c r="M29" s="20">
        <f t="shared" si="20"/>
        <v>0</v>
      </c>
      <c r="N29">
        <f t="shared" si="21"/>
        <v>103</v>
      </c>
      <c r="O29" s="3">
        <f t="shared" si="22"/>
        <v>50</v>
      </c>
      <c r="P29">
        <v>340</v>
      </c>
      <c r="Q29" t="s">
        <v>54</v>
      </c>
      <c r="R29">
        <f t="shared" si="7"/>
        <v>12.2258</v>
      </c>
      <c r="S29" s="21">
        <v>0</v>
      </c>
      <c r="T29" s="21">
        <v>86.9</v>
      </c>
      <c r="U29" s="21">
        <v>0</v>
      </c>
      <c r="V29" s="3">
        <f t="shared" si="8"/>
        <v>51.49204202</v>
      </c>
      <c r="W29">
        <v>30</v>
      </c>
      <c r="X29" s="7">
        <f t="shared" si="9"/>
        <v>4.5600000000000002E-2</v>
      </c>
      <c r="Y29" s="7"/>
      <c r="Z29" s="2">
        <f t="shared" si="10"/>
        <v>58.998227078486487</v>
      </c>
      <c r="AA29" s="2"/>
      <c r="AB29" s="5">
        <f t="shared" si="11"/>
        <v>0</v>
      </c>
      <c r="AD29" s="3">
        <f t="shared" si="12"/>
        <v>61.988234314891322</v>
      </c>
      <c r="AE29" s="3"/>
      <c r="AF29" s="6">
        <f t="shared" si="13"/>
        <v>0</v>
      </c>
      <c r="AG29" t="str">
        <f t="shared" si="14"/>
        <v>PASS</v>
      </c>
      <c r="AH29" s="6" t="e">
        <f t="shared" si="23"/>
        <v>#DIV/0!</v>
      </c>
      <c r="AK29" s="22"/>
    </row>
    <row r="30" spans="1:37" x14ac:dyDescent="0.35">
      <c r="A30">
        <v>23</v>
      </c>
      <c r="B30" s="19" t="s">
        <v>65</v>
      </c>
      <c r="C30">
        <v>11584</v>
      </c>
      <c r="D30" t="s">
        <v>58</v>
      </c>
      <c r="E30" t="s">
        <v>96</v>
      </c>
      <c r="F30" t="s">
        <v>63</v>
      </c>
      <c r="G30" t="s">
        <v>64</v>
      </c>
      <c r="H30">
        <v>50</v>
      </c>
      <c r="I30" t="s">
        <v>53</v>
      </c>
      <c r="J30">
        <v>53.1</v>
      </c>
      <c r="K30">
        <v>53.1</v>
      </c>
      <c r="L30" s="20">
        <f t="shared" si="19"/>
        <v>0</v>
      </c>
      <c r="M30" s="20">
        <f t="shared" si="20"/>
        <v>0</v>
      </c>
      <c r="N30">
        <f t="shared" si="21"/>
        <v>103.1</v>
      </c>
      <c r="O30" s="3">
        <f t="shared" si="22"/>
        <v>49.999999999999993</v>
      </c>
      <c r="P30">
        <v>340</v>
      </c>
      <c r="Q30" t="s">
        <v>54</v>
      </c>
      <c r="R30">
        <f t="shared" si="7"/>
        <v>12.2258</v>
      </c>
      <c r="S30" s="21">
        <v>0</v>
      </c>
      <c r="T30" s="21">
        <v>86.7</v>
      </c>
      <c r="U30" s="21">
        <v>0</v>
      </c>
      <c r="V30" s="3">
        <f t="shared" si="8"/>
        <v>51.489596859999992</v>
      </c>
      <c r="W30">
        <v>30</v>
      </c>
      <c r="X30" s="7">
        <f t="shared" si="9"/>
        <v>4.5600000000000002E-2</v>
      </c>
      <c r="Y30" s="7"/>
      <c r="Z30" s="2">
        <f t="shared" si="10"/>
        <v>58.995425478486482</v>
      </c>
      <c r="AA30" s="2"/>
      <c r="AB30" s="5">
        <f t="shared" si="11"/>
        <v>0</v>
      </c>
      <c r="AD30" s="3">
        <f t="shared" si="12"/>
        <v>61.985290730891322</v>
      </c>
      <c r="AE30" s="3"/>
      <c r="AF30" s="6">
        <f t="shared" si="13"/>
        <v>0</v>
      </c>
      <c r="AG30" t="str">
        <f t="shared" si="14"/>
        <v>PASS</v>
      </c>
      <c r="AH30" s="6" t="e">
        <f t="shared" si="23"/>
        <v>#DIV/0!</v>
      </c>
      <c r="AK30" s="22"/>
    </row>
    <row r="31" spans="1:37" x14ac:dyDescent="0.35">
      <c r="A31">
        <v>24</v>
      </c>
      <c r="B31" s="19" t="s">
        <v>65</v>
      </c>
      <c r="C31">
        <v>2989</v>
      </c>
      <c r="D31" t="s">
        <v>58</v>
      </c>
      <c r="E31" t="s">
        <v>97</v>
      </c>
      <c r="F31" t="s">
        <v>63</v>
      </c>
      <c r="G31" t="s">
        <v>64</v>
      </c>
      <c r="H31">
        <v>50</v>
      </c>
      <c r="I31" t="s">
        <v>53</v>
      </c>
      <c r="J31">
        <v>54</v>
      </c>
      <c r="K31">
        <v>54</v>
      </c>
      <c r="L31" s="20">
        <f t="shared" si="19"/>
        <v>0</v>
      </c>
      <c r="M31" s="20">
        <f t="shared" si="20"/>
        <v>0</v>
      </c>
      <c r="N31">
        <f t="shared" si="21"/>
        <v>104</v>
      </c>
      <c r="O31" s="3">
        <f t="shared" si="22"/>
        <v>50</v>
      </c>
      <c r="P31">
        <v>340</v>
      </c>
      <c r="Q31" t="s">
        <v>54</v>
      </c>
      <c r="R31">
        <f t="shared" si="7"/>
        <v>12.2258</v>
      </c>
      <c r="S31" s="21">
        <v>0</v>
      </c>
      <c r="T31" s="21">
        <v>87.1</v>
      </c>
      <c r="U31" s="21">
        <v>0</v>
      </c>
      <c r="V31" s="3">
        <f t="shared" si="8"/>
        <v>51.49448718</v>
      </c>
      <c r="W31">
        <v>30</v>
      </c>
      <c r="X31" s="7">
        <f t="shared" si="9"/>
        <v>4.5600000000000002E-2</v>
      </c>
      <c r="Y31" s="7"/>
      <c r="Z31" s="2">
        <f t="shared" si="10"/>
        <v>59.001028678486485</v>
      </c>
      <c r="AA31" s="2"/>
      <c r="AB31" s="5">
        <f t="shared" si="11"/>
        <v>0</v>
      </c>
      <c r="AD31" s="3">
        <f t="shared" si="12"/>
        <v>61.99117789889133</v>
      </c>
      <c r="AE31" s="3"/>
      <c r="AF31" s="6">
        <f t="shared" si="13"/>
        <v>0</v>
      </c>
      <c r="AG31" t="str">
        <f t="shared" si="14"/>
        <v>PASS</v>
      </c>
      <c r="AH31" s="6" t="e">
        <f t="shared" si="23"/>
        <v>#DIV/0!</v>
      </c>
      <c r="AK31" s="22"/>
    </row>
    <row r="32" spans="1:37" x14ac:dyDescent="0.35">
      <c r="A32">
        <v>25</v>
      </c>
      <c r="B32" s="19" t="s">
        <v>65</v>
      </c>
      <c r="C32">
        <v>16832</v>
      </c>
      <c r="D32" t="s">
        <v>58</v>
      </c>
      <c r="E32" t="s">
        <v>98</v>
      </c>
      <c r="F32" t="s">
        <v>63</v>
      </c>
      <c r="G32" t="s">
        <v>64</v>
      </c>
      <c r="H32">
        <v>50</v>
      </c>
      <c r="I32" t="s">
        <v>53</v>
      </c>
      <c r="J32">
        <v>53.7</v>
      </c>
      <c r="K32">
        <v>53.7</v>
      </c>
      <c r="L32" s="20">
        <f t="shared" si="19"/>
        <v>0</v>
      </c>
      <c r="M32" s="20">
        <f t="shared" si="20"/>
        <v>0</v>
      </c>
      <c r="N32">
        <f t="shared" si="21"/>
        <v>103.7</v>
      </c>
      <c r="O32" s="3">
        <f t="shared" si="22"/>
        <v>50</v>
      </c>
      <c r="P32">
        <v>340</v>
      </c>
      <c r="Q32" t="s">
        <v>54</v>
      </c>
      <c r="R32">
        <f t="shared" si="7"/>
        <v>12.2258</v>
      </c>
      <c r="S32" s="21">
        <v>0</v>
      </c>
      <c r="T32" s="21">
        <v>82</v>
      </c>
      <c r="U32" s="21">
        <v>0</v>
      </c>
      <c r="V32" s="3">
        <f t="shared" si="8"/>
        <v>51.432135600000002</v>
      </c>
      <c r="W32">
        <v>30</v>
      </c>
      <c r="X32" s="7">
        <f t="shared" si="9"/>
        <v>4.5600000000000002E-2</v>
      </c>
      <c r="Y32" s="7"/>
      <c r="Z32" s="2">
        <f t="shared" si="10"/>
        <v>58.929587878486487</v>
      </c>
      <c r="AA32" s="2"/>
      <c r="AB32" s="5">
        <f t="shared" si="11"/>
        <v>0</v>
      </c>
      <c r="AD32" s="3">
        <f t="shared" si="12"/>
        <v>61.916116506891335</v>
      </c>
      <c r="AE32" s="3"/>
      <c r="AF32" s="6">
        <f t="shared" si="13"/>
        <v>0</v>
      </c>
      <c r="AG32" t="str">
        <f t="shared" si="14"/>
        <v>PASS</v>
      </c>
      <c r="AH32" s="6" t="e">
        <f t="shared" si="23"/>
        <v>#DIV/0!</v>
      </c>
      <c r="AK32" s="22"/>
    </row>
    <row r="33" spans="1:37" x14ac:dyDescent="0.35">
      <c r="A33">
        <v>26</v>
      </c>
      <c r="B33" s="19" t="s">
        <v>60</v>
      </c>
      <c r="C33">
        <v>5661</v>
      </c>
      <c r="D33" t="s">
        <v>59</v>
      </c>
      <c r="E33">
        <v>5661</v>
      </c>
      <c r="F33" t="s">
        <v>63</v>
      </c>
      <c r="G33" t="s">
        <v>99</v>
      </c>
      <c r="H33">
        <v>50</v>
      </c>
      <c r="I33" t="s">
        <v>53</v>
      </c>
      <c r="J33">
        <v>53.7</v>
      </c>
      <c r="K33">
        <v>53.7</v>
      </c>
      <c r="L33" s="20">
        <f t="shared" si="19"/>
        <v>0</v>
      </c>
      <c r="M33" s="20">
        <f t="shared" si="20"/>
        <v>0</v>
      </c>
      <c r="N33">
        <f t="shared" si="21"/>
        <v>103.7</v>
      </c>
      <c r="O33" s="3">
        <f t="shared" si="22"/>
        <v>50</v>
      </c>
      <c r="P33">
        <v>340</v>
      </c>
      <c r="Q33" t="s">
        <v>54</v>
      </c>
      <c r="R33">
        <f t="shared" si="7"/>
        <v>12.2258</v>
      </c>
      <c r="S33" s="21">
        <v>0</v>
      </c>
      <c r="T33" s="21">
        <v>87</v>
      </c>
      <c r="U33" s="21">
        <v>0</v>
      </c>
      <c r="V33" s="3">
        <f t="shared" si="8"/>
        <v>51.493264600000003</v>
      </c>
      <c r="W33">
        <v>30</v>
      </c>
      <c r="X33" s="7">
        <f t="shared" si="9"/>
        <v>4.5600000000000002E-2</v>
      </c>
      <c r="Y33" s="7"/>
      <c r="Z33" s="2">
        <f t="shared" si="10"/>
        <v>58.999627878486486</v>
      </c>
      <c r="AA33" s="2"/>
      <c r="AB33" s="5">
        <f t="shared" si="11"/>
        <v>0</v>
      </c>
      <c r="AD33" s="3">
        <f t="shared" si="12"/>
        <v>61.98970610689134</v>
      </c>
      <c r="AE33" s="3"/>
      <c r="AF33" s="6">
        <f t="shared" si="13"/>
        <v>0</v>
      </c>
      <c r="AG33" t="str">
        <f t="shared" si="14"/>
        <v>PASS</v>
      </c>
      <c r="AH33" s="6" t="e">
        <f t="shared" si="23"/>
        <v>#DIV/0!</v>
      </c>
      <c r="AK33" s="22"/>
    </row>
    <row r="34" spans="1:37" x14ac:dyDescent="0.35">
      <c r="A34">
        <v>27</v>
      </c>
      <c r="B34" s="19" t="s">
        <v>60</v>
      </c>
      <c r="C34" t="s">
        <v>100</v>
      </c>
      <c r="D34" t="s">
        <v>58</v>
      </c>
      <c r="E34" t="s">
        <v>100</v>
      </c>
      <c r="F34" t="s">
        <v>63</v>
      </c>
      <c r="G34" t="s">
        <v>99</v>
      </c>
      <c r="H34">
        <v>50</v>
      </c>
      <c r="I34" t="s">
        <v>53</v>
      </c>
      <c r="J34">
        <v>53.3</v>
      </c>
      <c r="K34">
        <v>53.3</v>
      </c>
      <c r="L34" s="20">
        <f t="shared" si="19"/>
        <v>0</v>
      </c>
      <c r="M34" s="20">
        <f t="shared" si="20"/>
        <v>0</v>
      </c>
      <c r="N34">
        <f t="shared" si="21"/>
        <v>103.3</v>
      </c>
      <c r="O34" s="3">
        <f t="shared" si="22"/>
        <v>50</v>
      </c>
      <c r="P34">
        <v>340</v>
      </c>
      <c r="Q34" t="s">
        <v>54</v>
      </c>
      <c r="R34">
        <f t="shared" si="7"/>
        <v>12.2258</v>
      </c>
      <c r="S34" s="21">
        <v>0</v>
      </c>
      <c r="T34" s="21">
        <v>86.6</v>
      </c>
      <c r="U34" s="21">
        <v>0</v>
      </c>
      <c r="V34" s="3">
        <f t="shared" si="8"/>
        <v>51.488374280000002</v>
      </c>
      <c r="W34">
        <v>30</v>
      </c>
      <c r="X34" s="7">
        <f t="shared" si="9"/>
        <v>4.5600000000000002E-2</v>
      </c>
      <c r="Y34" s="7"/>
      <c r="Z34" s="2">
        <f t="shared" si="10"/>
        <v>58.99402467848649</v>
      </c>
      <c r="AA34" s="2"/>
      <c r="AB34" s="5">
        <f t="shared" si="11"/>
        <v>0</v>
      </c>
      <c r="AD34" s="3">
        <f t="shared" si="12"/>
        <v>61.983818938891325</v>
      </c>
      <c r="AE34" s="3"/>
      <c r="AF34" s="6">
        <f t="shared" si="13"/>
        <v>0</v>
      </c>
      <c r="AG34" t="str">
        <f t="shared" si="14"/>
        <v>PASS</v>
      </c>
      <c r="AH34" s="6" t="e">
        <f t="shared" si="23"/>
        <v>#DIV/0!</v>
      </c>
      <c r="AK34" s="22"/>
    </row>
    <row r="35" spans="1:37" x14ac:dyDescent="0.35">
      <c r="A35">
        <v>28</v>
      </c>
      <c r="B35" s="19" t="s">
        <v>60</v>
      </c>
      <c r="C35" t="s">
        <v>101</v>
      </c>
      <c r="D35" t="s">
        <v>58</v>
      </c>
      <c r="E35" t="s">
        <v>101</v>
      </c>
      <c r="F35" t="s">
        <v>63</v>
      </c>
      <c r="G35" t="s">
        <v>99</v>
      </c>
      <c r="H35">
        <v>50</v>
      </c>
      <c r="I35" t="s">
        <v>53</v>
      </c>
      <c r="J35">
        <v>57.7</v>
      </c>
      <c r="K35">
        <v>57.7</v>
      </c>
      <c r="L35" s="20">
        <f t="shared" si="19"/>
        <v>0</v>
      </c>
      <c r="M35" s="20">
        <f t="shared" si="20"/>
        <v>0</v>
      </c>
      <c r="N35">
        <f t="shared" si="21"/>
        <v>107.7</v>
      </c>
      <c r="O35" s="3">
        <f t="shared" si="22"/>
        <v>50</v>
      </c>
      <c r="P35">
        <v>340</v>
      </c>
      <c r="Q35" t="s">
        <v>54</v>
      </c>
      <c r="R35">
        <f t="shared" si="7"/>
        <v>12.2258</v>
      </c>
      <c r="S35" s="21">
        <v>0</v>
      </c>
      <c r="T35" s="21">
        <v>84.2</v>
      </c>
      <c r="U35" s="21">
        <v>0</v>
      </c>
      <c r="V35" s="3">
        <f t="shared" si="8"/>
        <v>51.459032360000002</v>
      </c>
      <c r="W35">
        <v>30</v>
      </c>
      <c r="X35" s="7">
        <f t="shared" si="9"/>
        <v>4.5600000000000002E-2</v>
      </c>
      <c r="Y35" s="7"/>
      <c r="Z35" s="2">
        <f t="shared" si="10"/>
        <v>58.9604054784865</v>
      </c>
      <c r="AA35" s="2"/>
      <c r="AB35" s="5">
        <f t="shared" si="11"/>
        <v>0</v>
      </c>
      <c r="AD35" s="3">
        <f t="shared" si="12"/>
        <v>61.948495930891333</v>
      </c>
      <c r="AE35" s="3"/>
      <c r="AF35" s="6">
        <f t="shared" si="13"/>
        <v>0</v>
      </c>
      <c r="AG35" t="str">
        <f t="shared" si="14"/>
        <v>PASS</v>
      </c>
      <c r="AH35" s="6" t="e">
        <f t="shared" si="23"/>
        <v>#DIV/0!</v>
      </c>
      <c r="AK35" s="22"/>
    </row>
    <row r="36" spans="1:37" x14ac:dyDescent="0.35">
      <c r="A36">
        <v>29</v>
      </c>
      <c r="B36" s="19" t="s">
        <v>60</v>
      </c>
      <c r="C36" t="s">
        <v>102</v>
      </c>
      <c r="D36" t="s">
        <v>58</v>
      </c>
      <c r="E36" t="s">
        <v>102</v>
      </c>
      <c r="F36" t="s">
        <v>63</v>
      </c>
      <c r="G36" t="s">
        <v>99</v>
      </c>
      <c r="H36">
        <v>50</v>
      </c>
      <c r="I36" t="s">
        <v>53</v>
      </c>
      <c r="J36">
        <v>54.4</v>
      </c>
      <c r="K36">
        <v>54.4</v>
      </c>
      <c r="L36" s="20">
        <f t="shared" si="19"/>
        <v>0</v>
      </c>
      <c r="M36" s="20">
        <f t="shared" si="20"/>
        <v>0</v>
      </c>
      <c r="N36">
        <f t="shared" si="21"/>
        <v>104.4</v>
      </c>
      <c r="O36" s="3">
        <f t="shared" si="22"/>
        <v>50.000000000000007</v>
      </c>
      <c r="P36">
        <v>340</v>
      </c>
      <c r="Q36" t="s">
        <v>54</v>
      </c>
      <c r="R36">
        <f t="shared" si="7"/>
        <v>12.2258</v>
      </c>
      <c r="S36" s="21">
        <v>0</v>
      </c>
      <c r="T36" s="21">
        <v>86.3</v>
      </c>
      <c r="U36" s="21">
        <v>0</v>
      </c>
      <c r="V36" s="3">
        <f t="shared" si="8"/>
        <v>51.484706540000005</v>
      </c>
      <c r="W36">
        <v>30</v>
      </c>
      <c r="X36" s="7">
        <f t="shared" si="9"/>
        <v>4.5600000000000002E-2</v>
      </c>
      <c r="Y36" s="7"/>
      <c r="Z36" s="2">
        <f t="shared" si="10"/>
        <v>58.989822278486493</v>
      </c>
      <c r="AA36" s="2"/>
      <c r="AB36" s="5">
        <f t="shared" si="11"/>
        <v>0</v>
      </c>
      <c r="AD36" s="3">
        <f t="shared" si="12"/>
        <v>61.979403562891342</v>
      </c>
      <c r="AE36" s="3"/>
      <c r="AF36" s="6">
        <f t="shared" si="13"/>
        <v>0</v>
      </c>
      <c r="AG36" t="str">
        <f t="shared" si="14"/>
        <v>PASS</v>
      </c>
      <c r="AH36" s="6" t="e">
        <f t="shared" si="23"/>
        <v>#DIV/0!</v>
      </c>
      <c r="AK36" s="22"/>
    </row>
    <row r="37" spans="1:37" x14ac:dyDescent="0.35">
      <c r="A37">
        <v>30</v>
      </c>
      <c r="B37" s="19" t="s">
        <v>60</v>
      </c>
      <c r="C37" t="s">
        <v>103</v>
      </c>
      <c r="D37" t="s">
        <v>58</v>
      </c>
      <c r="E37" t="s">
        <v>103</v>
      </c>
      <c r="F37" t="s">
        <v>63</v>
      </c>
      <c r="G37" t="s">
        <v>99</v>
      </c>
      <c r="H37">
        <v>50</v>
      </c>
      <c r="I37" t="s">
        <v>53</v>
      </c>
      <c r="J37">
        <v>52.5</v>
      </c>
      <c r="K37">
        <v>52.5</v>
      </c>
      <c r="L37" s="20">
        <f t="shared" si="19"/>
        <v>0</v>
      </c>
      <c r="M37" s="20">
        <f t="shared" si="20"/>
        <v>0</v>
      </c>
      <c r="N37">
        <f t="shared" si="21"/>
        <v>102.5</v>
      </c>
      <c r="O37" s="3">
        <f t="shared" si="22"/>
        <v>50</v>
      </c>
      <c r="P37">
        <v>340</v>
      </c>
      <c r="Q37" t="s">
        <v>54</v>
      </c>
      <c r="R37">
        <f t="shared" si="7"/>
        <v>12.2258</v>
      </c>
      <c r="S37" s="21">
        <v>0</v>
      </c>
      <c r="T37" s="21">
        <v>87.2</v>
      </c>
      <c r="U37" s="21">
        <v>0</v>
      </c>
      <c r="V37" s="3">
        <f t="shared" si="8"/>
        <v>51.495709759999997</v>
      </c>
      <c r="W37">
        <v>30</v>
      </c>
      <c r="X37" s="7">
        <f t="shared" si="9"/>
        <v>4.5600000000000002E-2</v>
      </c>
      <c r="Y37" s="7"/>
      <c r="Z37" s="2">
        <f t="shared" si="10"/>
        <v>59.002429478486476</v>
      </c>
      <c r="AA37" s="2"/>
      <c r="AB37" s="5">
        <f t="shared" si="11"/>
        <v>0</v>
      </c>
      <c r="AD37" s="3">
        <f t="shared" si="12"/>
        <v>61.992649690891326</v>
      </c>
      <c r="AE37" s="3"/>
      <c r="AF37" s="6">
        <f t="shared" si="13"/>
        <v>0</v>
      </c>
      <c r="AG37" t="str">
        <f t="shared" si="14"/>
        <v>PASS</v>
      </c>
      <c r="AH37" s="6" t="e">
        <f t="shared" si="23"/>
        <v>#DIV/0!</v>
      </c>
      <c r="AK37" s="22"/>
    </row>
    <row r="38" spans="1:37" x14ac:dyDescent="0.35">
      <c r="A38">
        <v>31</v>
      </c>
      <c r="B38" s="19" t="s">
        <v>60</v>
      </c>
      <c r="C38" t="s">
        <v>104</v>
      </c>
      <c r="D38" t="s">
        <v>58</v>
      </c>
      <c r="E38" t="s">
        <v>104</v>
      </c>
      <c r="F38" t="s">
        <v>63</v>
      </c>
      <c r="G38" t="s">
        <v>99</v>
      </c>
      <c r="H38">
        <v>50</v>
      </c>
      <c r="I38" t="s">
        <v>53</v>
      </c>
      <c r="J38">
        <v>57.4</v>
      </c>
      <c r="K38">
        <v>57.4</v>
      </c>
      <c r="L38" s="20">
        <f t="shared" si="19"/>
        <v>0</v>
      </c>
      <c r="M38" s="20">
        <f t="shared" si="20"/>
        <v>0</v>
      </c>
      <c r="N38">
        <f t="shared" si="21"/>
        <v>107.4</v>
      </c>
      <c r="O38" s="3">
        <f t="shared" si="22"/>
        <v>50.000000000000007</v>
      </c>
      <c r="P38">
        <v>340</v>
      </c>
      <c r="Q38" t="s">
        <v>54</v>
      </c>
      <c r="R38">
        <f t="shared" si="7"/>
        <v>12.2258</v>
      </c>
      <c r="S38" s="21">
        <v>0</v>
      </c>
      <c r="T38" s="21">
        <v>84.2</v>
      </c>
      <c r="U38" s="21">
        <v>0</v>
      </c>
      <c r="V38" s="3">
        <f t="shared" si="8"/>
        <v>51.459032360000009</v>
      </c>
      <c r="W38">
        <v>30</v>
      </c>
      <c r="X38" s="7">
        <f t="shared" si="9"/>
        <v>4.5600000000000002E-2</v>
      </c>
      <c r="Y38" s="7"/>
      <c r="Z38" s="2">
        <f t="shared" si="10"/>
        <v>58.960405478486507</v>
      </c>
      <c r="AA38" s="2"/>
      <c r="AB38" s="5">
        <f t="shared" si="11"/>
        <v>0</v>
      </c>
      <c r="AD38" s="3">
        <f t="shared" si="12"/>
        <v>61.948495930891347</v>
      </c>
      <c r="AE38" s="3"/>
      <c r="AF38" s="6">
        <f t="shared" si="13"/>
        <v>0</v>
      </c>
      <c r="AG38" t="str">
        <f t="shared" si="14"/>
        <v>PASS</v>
      </c>
      <c r="AH38" s="6" t="e">
        <f t="shared" si="23"/>
        <v>#DIV/0!</v>
      </c>
      <c r="AK38" s="22"/>
    </row>
    <row r="39" spans="1:37" x14ac:dyDescent="0.35">
      <c r="A39">
        <v>32</v>
      </c>
      <c r="B39" s="19" t="s">
        <v>60</v>
      </c>
      <c r="C39" t="s">
        <v>105</v>
      </c>
      <c r="D39" t="s">
        <v>58</v>
      </c>
      <c r="E39" t="s">
        <v>105</v>
      </c>
      <c r="F39" t="s">
        <v>63</v>
      </c>
      <c r="G39" t="s">
        <v>99</v>
      </c>
      <c r="H39">
        <v>50</v>
      </c>
      <c r="I39" t="s">
        <v>53</v>
      </c>
      <c r="J39">
        <v>56.8</v>
      </c>
      <c r="K39">
        <v>56.8</v>
      </c>
      <c r="L39" s="20">
        <f t="shared" si="19"/>
        <v>0</v>
      </c>
      <c r="M39" s="20">
        <f t="shared" si="20"/>
        <v>0</v>
      </c>
      <c r="N39">
        <f t="shared" si="21"/>
        <v>106.8</v>
      </c>
      <c r="O39" s="3">
        <f t="shared" si="22"/>
        <v>50</v>
      </c>
      <c r="P39">
        <v>340</v>
      </c>
      <c r="Q39" t="s">
        <v>54</v>
      </c>
      <c r="R39">
        <f t="shared" si="7"/>
        <v>12.2258</v>
      </c>
      <c r="S39" s="21">
        <v>0</v>
      </c>
      <c r="T39" s="21">
        <v>86.2</v>
      </c>
      <c r="U39" s="21">
        <v>0</v>
      </c>
      <c r="V39" s="3">
        <f t="shared" si="8"/>
        <v>51.483483960000001</v>
      </c>
      <c r="W39">
        <v>30</v>
      </c>
      <c r="X39" s="7">
        <f t="shared" si="9"/>
        <v>4.5600000000000002E-2</v>
      </c>
      <c r="Y39" s="7"/>
      <c r="Z39" s="2">
        <f t="shared" si="10"/>
        <v>58.988421478486494</v>
      </c>
      <c r="AA39" s="2"/>
      <c r="AB39" s="5">
        <f t="shared" si="11"/>
        <v>0</v>
      </c>
      <c r="AD39" s="3">
        <f t="shared" si="12"/>
        <v>61.977931770891331</v>
      </c>
      <c r="AE39" s="3"/>
      <c r="AF39" s="6">
        <f t="shared" si="13"/>
        <v>0</v>
      </c>
      <c r="AG39" t="str">
        <f t="shared" si="14"/>
        <v>PASS</v>
      </c>
      <c r="AH39" s="6" t="e">
        <f t="shared" si="23"/>
        <v>#DIV/0!</v>
      </c>
      <c r="AK39" s="22"/>
    </row>
    <row r="40" spans="1:37" x14ac:dyDescent="0.35">
      <c r="A40">
        <v>33</v>
      </c>
      <c r="B40" s="19" t="s">
        <v>60</v>
      </c>
      <c r="C40" t="s">
        <v>106</v>
      </c>
      <c r="D40" t="s">
        <v>58</v>
      </c>
      <c r="E40" t="s">
        <v>106</v>
      </c>
      <c r="F40" t="s">
        <v>63</v>
      </c>
      <c r="G40" t="s">
        <v>99</v>
      </c>
      <c r="H40">
        <v>50</v>
      </c>
      <c r="I40" t="s">
        <v>53</v>
      </c>
      <c r="J40">
        <v>53.4</v>
      </c>
      <c r="K40">
        <v>53.4</v>
      </c>
      <c r="L40" s="20">
        <f t="shared" si="19"/>
        <v>0</v>
      </c>
      <c r="M40" s="20">
        <f t="shared" si="20"/>
        <v>0</v>
      </c>
      <c r="N40">
        <f t="shared" si="21"/>
        <v>103.4</v>
      </c>
      <c r="O40" s="3">
        <f t="shared" si="22"/>
        <v>50.000000000000007</v>
      </c>
      <c r="P40">
        <v>340</v>
      </c>
      <c r="Q40" t="s">
        <v>54</v>
      </c>
      <c r="R40">
        <f t="shared" si="7"/>
        <v>12.2258</v>
      </c>
      <c r="S40" s="21">
        <v>0</v>
      </c>
      <c r="T40" s="21">
        <v>87.9</v>
      </c>
      <c r="U40" s="21">
        <v>0</v>
      </c>
      <c r="V40" s="3">
        <f t="shared" ref="V40:V71" si="26">O40+((HPWater/1000)+((T40-S40)*R40)/1000)</f>
        <v>51.50426782000001</v>
      </c>
      <c r="W40">
        <v>30</v>
      </c>
      <c r="X40" s="7">
        <f t="shared" ref="X40:X71" si="27">VLOOKUP(W40,K,2,FALSE)</f>
        <v>4.5600000000000002E-2</v>
      </c>
      <c r="Y40" s="7"/>
      <c r="Z40" s="2">
        <f t="shared" ref="Z40:Z71" si="28">(4.12*10^-5*P40*V40*1000)/R40</f>
        <v>59.012235078486498</v>
      </c>
      <c r="AA40" s="2"/>
      <c r="AB40" s="5">
        <f t="shared" ref="AB40:AB71" si="29">((U40-S40)/((T40-S40)-Z40))*100</f>
        <v>0</v>
      </c>
      <c r="AD40" s="3">
        <f t="shared" ref="AD40:AD71" si="30">((V40*P40)*(X40-(0.68*P40*10^-5)))/R40</f>
        <v>62.002952234891346</v>
      </c>
      <c r="AE40" s="3"/>
      <c r="AF40" s="6">
        <f t="shared" ref="AF40:AF71" si="31">(U40-S40)/((T40-S40)-AD40)*100</f>
        <v>0</v>
      </c>
      <c r="AG40" t="str">
        <f t="shared" si="14"/>
        <v>PASS</v>
      </c>
      <c r="AH40" s="6" t="e">
        <f t="shared" si="23"/>
        <v>#DIV/0!</v>
      </c>
      <c r="AK40" s="22"/>
    </row>
    <row r="41" spans="1:37" x14ac:dyDescent="0.35">
      <c r="A41">
        <v>34</v>
      </c>
      <c r="B41" s="19" t="s">
        <v>60</v>
      </c>
      <c r="C41" t="s">
        <v>107</v>
      </c>
      <c r="D41" t="s">
        <v>58</v>
      </c>
      <c r="E41" t="s">
        <v>107</v>
      </c>
      <c r="F41" t="s">
        <v>63</v>
      </c>
      <c r="G41" t="s">
        <v>99</v>
      </c>
      <c r="H41">
        <v>50</v>
      </c>
      <c r="I41" t="s">
        <v>53</v>
      </c>
      <c r="J41">
        <v>58.5</v>
      </c>
      <c r="K41">
        <v>58.5</v>
      </c>
      <c r="L41" s="20">
        <f t="shared" si="19"/>
        <v>0</v>
      </c>
      <c r="M41" s="20">
        <f t="shared" si="20"/>
        <v>0</v>
      </c>
      <c r="N41">
        <f t="shared" si="21"/>
        <v>108.5</v>
      </c>
      <c r="O41" s="3">
        <f t="shared" si="22"/>
        <v>50</v>
      </c>
      <c r="P41">
        <v>340</v>
      </c>
      <c r="Q41" t="s">
        <v>54</v>
      </c>
      <c r="R41">
        <f t="shared" si="7"/>
        <v>12.2258</v>
      </c>
      <c r="S41" s="21">
        <v>0</v>
      </c>
      <c r="T41" s="21">
        <v>84.2</v>
      </c>
      <c r="U41" s="21">
        <v>0</v>
      </c>
      <c r="V41" s="3">
        <f t="shared" si="26"/>
        <v>51.459032360000002</v>
      </c>
      <c r="W41">
        <v>30</v>
      </c>
      <c r="X41" s="7">
        <f t="shared" si="27"/>
        <v>4.5600000000000002E-2</v>
      </c>
      <c r="Y41" s="7"/>
      <c r="Z41" s="2">
        <f t="shared" si="28"/>
        <v>58.9604054784865</v>
      </c>
      <c r="AA41" s="2"/>
      <c r="AB41" s="5">
        <f t="shared" si="29"/>
        <v>0</v>
      </c>
      <c r="AD41" s="3">
        <f t="shared" si="30"/>
        <v>61.948495930891333</v>
      </c>
      <c r="AE41" s="3"/>
      <c r="AF41" s="6">
        <f t="shared" si="31"/>
        <v>0</v>
      </c>
      <c r="AG41" t="str">
        <f t="shared" si="14"/>
        <v>PASS</v>
      </c>
      <c r="AH41" s="6" t="e">
        <f t="shared" si="23"/>
        <v>#DIV/0!</v>
      </c>
      <c r="AK41" s="22"/>
    </row>
    <row r="42" spans="1:37" x14ac:dyDescent="0.35">
      <c r="A42">
        <v>35</v>
      </c>
      <c r="B42" s="19" t="s">
        <v>60</v>
      </c>
      <c r="C42" t="s">
        <v>108</v>
      </c>
      <c r="D42" t="s">
        <v>58</v>
      </c>
      <c r="E42" t="s">
        <v>108</v>
      </c>
      <c r="F42" t="s">
        <v>63</v>
      </c>
      <c r="G42" t="s">
        <v>99</v>
      </c>
      <c r="H42">
        <v>50</v>
      </c>
      <c r="I42" t="s">
        <v>53</v>
      </c>
      <c r="J42">
        <v>57.1</v>
      </c>
      <c r="K42">
        <v>57.1</v>
      </c>
      <c r="L42" s="20">
        <f t="shared" si="19"/>
        <v>0</v>
      </c>
      <c r="M42" s="20">
        <f t="shared" si="20"/>
        <v>0</v>
      </c>
      <c r="N42">
        <f t="shared" si="21"/>
        <v>107.1</v>
      </c>
      <c r="O42" s="3">
        <f t="shared" si="22"/>
        <v>49.999999999999993</v>
      </c>
      <c r="P42">
        <v>340</v>
      </c>
      <c r="Q42" t="s">
        <v>54</v>
      </c>
      <c r="R42">
        <f t="shared" si="7"/>
        <v>12.2258</v>
      </c>
      <c r="S42" s="21">
        <v>0</v>
      </c>
      <c r="T42" s="21">
        <v>84.6</v>
      </c>
      <c r="U42" s="21">
        <v>0</v>
      </c>
      <c r="V42" s="3">
        <f t="shared" si="26"/>
        <v>51.463922679999996</v>
      </c>
      <c r="W42">
        <v>30</v>
      </c>
      <c r="X42" s="7">
        <f t="shared" si="27"/>
        <v>4.5600000000000002E-2</v>
      </c>
      <c r="Y42" s="7"/>
      <c r="Z42" s="2">
        <f t="shared" si="28"/>
        <v>58.966008678486475</v>
      </c>
      <c r="AA42" s="2"/>
      <c r="AB42" s="5">
        <f t="shared" si="29"/>
        <v>0</v>
      </c>
      <c r="AD42" s="3">
        <f t="shared" si="30"/>
        <v>61.954383098891327</v>
      </c>
      <c r="AE42" s="3"/>
      <c r="AF42" s="6">
        <f t="shared" si="31"/>
        <v>0</v>
      </c>
      <c r="AG42" t="str">
        <f t="shared" si="14"/>
        <v>PASS</v>
      </c>
      <c r="AH42" s="6" t="e">
        <f t="shared" si="23"/>
        <v>#DIV/0!</v>
      </c>
      <c r="AK42" s="22"/>
    </row>
    <row r="43" spans="1:37" x14ac:dyDescent="0.35">
      <c r="A43">
        <v>36</v>
      </c>
      <c r="B43" s="19" t="s">
        <v>60</v>
      </c>
      <c r="C43" t="s">
        <v>109</v>
      </c>
      <c r="D43" t="s">
        <v>58</v>
      </c>
      <c r="E43" t="s">
        <v>109</v>
      </c>
      <c r="F43" t="s">
        <v>63</v>
      </c>
      <c r="G43" t="s">
        <v>99</v>
      </c>
      <c r="H43">
        <v>50</v>
      </c>
      <c r="I43" t="s">
        <v>53</v>
      </c>
      <c r="J43">
        <v>55.5</v>
      </c>
      <c r="K43">
        <v>55.5</v>
      </c>
      <c r="L43" s="20">
        <f t="shared" si="19"/>
        <v>0</v>
      </c>
      <c r="M43" s="20">
        <f t="shared" si="20"/>
        <v>0</v>
      </c>
      <c r="N43">
        <f t="shared" si="21"/>
        <v>105.5</v>
      </c>
      <c r="O43" s="3">
        <f t="shared" si="22"/>
        <v>50</v>
      </c>
      <c r="P43">
        <v>340</v>
      </c>
      <c r="Q43" t="s">
        <v>54</v>
      </c>
      <c r="R43">
        <f t="shared" si="7"/>
        <v>12.2258</v>
      </c>
      <c r="S43" s="21">
        <v>0</v>
      </c>
      <c r="T43" s="21">
        <v>86</v>
      </c>
      <c r="U43" s="21">
        <v>0</v>
      </c>
      <c r="V43" s="3">
        <f t="shared" si="26"/>
        <v>51.4810388</v>
      </c>
      <c r="W43">
        <v>30</v>
      </c>
      <c r="X43" s="7">
        <f t="shared" si="27"/>
        <v>4.5600000000000002E-2</v>
      </c>
      <c r="Y43" s="7"/>
      <c r="Z43" s="2">
        <f t="shared" si="28"/>
        <v>58.985619878486482</v>
      </c>
      <c r="AA43" s="2"/>
      <c r="AB43" s="5">
        <f t="shared" si="29"/>
        <v>0</v>
      </c>
      <c r="AD43" s="3">
        <f t="shared" si="30"/>
        <v>61.974988186891331</v>
      </c>
      <c r="AE43" s="3"/>
      <c r="AF43" s="6">
        <f t="shared" si="31"/>
        <v>0</v>
      </c>
      <c r="AG43" t="str">
        <f t="shared" si="14"/>
        <v>PASS</v>
      </c>
      <c r="AH43" s="6" t="e">
        <f t="shared" si="23"/>
        <v>#DIV/0!</v>
      </c>
      <c r="AK43" s="22"/>
    </row>
    <row r="44" spans="1:37" x14ac:dyDescent="0.35">
      <c r="A44">
        <v>37</v>
      </c>
      <c r="B44" s="19" t="s">
        <v>60</v>
      </c>
      <c r="C44" t="s">
        <v>110</v>
      </c>
      <c r="D44" t="s">
        <v>58</v>
      </c>
      <c r="E44" t="s">
        <v>110</v>
      </c>
      <c r="F44" t="s">
        <v>63</v>
      </c>
      <c r="G44" t="s">
        <v>99</v>
      </c>
      <c r="H44">
        <v>50</v>
      </c>
      <c r="I44" t="s">
        <v>53</v>
      </c>
      <c r="J44">
        <v>57.2</v>
      </c>
      <c r="K44">
        <v>57.2</v>
      </c>
      <c r="L44" s="20">
        <f t="shared" si="19"/>
        <v>0</v>
      </c>
      <c r="M44" s="20">
        <f t="shared" si="20"/>
        <v>0</v>
      </c>
      <c r="N44">
        <f t="shared" si="21"/>
        <v>107.2</v>
      </c>
      <c r="O44" s="3">
        <f t="shared" si="22"/>
        <v>50</v>
      </c>
      <c r="P44">
        <v>340</v>
      </c>
      <c r="Q44" t="s">
        <v>54</v>
      </c>
      <c r="R44">
        <f t="shared" si="7"/>
        <v>12.2258</v>
      </c>
      <c r="S44" s="21">
        <v>0</v>
      </c>
      <c r="T44" s="21">
        <v>85.1</v>
      </c>
      <c r="U44" s="21">
        <v>0</v>
      </c>
      <c r="V44" s="3">
        <f t="shared" si="26"/>
        <v>51.470035580000001</v>
      </c>
      <c r="W44">
        <v>30</v>
      </c>
      <c r="X44" s="7">
        <f t="shared" si="27"/>
        <v>4.5600000000000002E-2</v>
      </c>
      <c r="Y44" s="7"/>
      <c r="Z44" s="2">
        <f t="shared" si="28"/>
        <v>58.973012678486491</v>
      </c>
      <c r="AA44" s="2"/>
      <c r="AB44" s="5">
        <f t="shared" si="29"/>
        <v>0</v>
      </c>
      <c r="AD44" s="3">
        <f t="shared" si="30"/>
        <v>61.961742058891332</v>
      </c>
      <c r="AE44" s="3"/>
      <c r="AF44" s="6">
        <f t="shared" si="31"/>
        <v>0</v>
      </c>
      <c r="AG44" t="str">
        <f t="shared" si="14"/>
        <v>PASS</v>
      </c>
      <c r="AH44" s="6" t="e">
        <f t="shared" si="23"/>
        <v>#DIV/0!</v>
      </c>
      <c r="AK44" s="22"/>
    </row>
    <row r="45" spans="1:37" x14ac:dyDescent="0.35">
      <c r="A45">
        <v>38</v>
      </c>
      <c r="B45" s="19" t="s">
        <v>60</v>
      </c>
      <c r="C45" t="s">
        <v>111</v>
      </c>
      <c r="D45" t="s">
        <v>58</v>
      </c>
      <c r="E45" t="s">
        <v>111</v>
      </c>
      <c r="F45" t="s">
        <v>63</v>
      </c>
      <c r="G45" t="s">
        <v>99</v>
      </c>
      <c r="H45">
        <v>50</v>
      </c>
      <c r="I45" t="s">
        <v>53</v>
      </c>
      <c r="J45">
        <v>58.2</v>
      </c>
      <c r="K45">
        <v>58.2</v>
      </c>
      <c r="L45" s="20">
        <f t="shared" si="19"/>
        <v>0</v>
      </c>
      <c r="M45" s="20">
        <f t="shared" si="20"/>
        <v>0</v>
      </c>
      <c r="N45">
        <f t="shared" si="21"/>
        <v>108.2</v>
      </c>
      <c r="O45" s="3">
        <f t="shared" si="22"/>
        <v>50</v>
      </c>
      <c r="P45">
        <v>340</v>
      </c>
      <c r="Q45" t="s">
        <v>54</v>
      </c>
      <c r="R45">
        <f t="shared" si="7"/>
        <v>12.2258</v>
      </c>
      <c r="S45" s="21">
        <v>0</v>
      </c>
      <c r="T45" s="21">
        <v>84.8</v>
      </c>
      <c r="U45" s="21">
        <v>0</v>
      </c>
      <c r="V45" s="3">
        <f t="shared" si="26"/>
        <v>51.466367840000004</v>
      </c>
      <c r="W45">
        <v>30</v>
      </c>
      <c r="X45" s="7">
        <f t="shared" si="27"/>
        <v>4.5600000000000002E-2</v>
      </c>
      <c r="Y45" s="7"/>
      <c r="Z45" s="2">
        <f t="shared" si="28"/>
        <v>58.968810278486494</v>
      </c>
      <c r="AA45" s="2"/>
      <c r="AB45" s="5">
        <f t="shared" si="29"/>
        <v>0</v>
      </c>
      <c r="AD45" s="3">
        <f t="shared" si="30"/>
        <v>61.957326682891335</v>
      </c>
      <c r="AE45" s="3"/>
      <c r="AF45" s="6">
        <f t="shared" si="31"/>
        <v>0</v>
      </c>
      <c r="AG45" t="str">
        <f t="shared" si="14"/>
        <v>PASS</v>
      </c>
      <c r="AH45" s="6" t="e">
        <f t="shared" si="23"/>
        <v>#DIV/0!</v>
      </c>
      <c r="AK45" s="22"/>
    </row>
    <row r="46" spans="1:37" x14ac:dyDescent="0.35">
      <c r="A46">
        <v>39</v>
      </c>
      <c r="B46" s="19" t="s">
        <v>60</v>
      </c>
      <c r="C46" t="s">
        <v>112</v>
      </c>
      <c r="D46" t="s">
        <v>58</v>
      </c>
      <c r="E46" t="s">
        <v>112</v>
      </c>
      <c r="F46" t="s">
        <v>63</v>
      </c>
      <c r="G46" t="s">
        <v>99</v>
      </c>
      <c r="H46">
        <v>50</v>
      </c>
      <c r="I46" t="s">
        <v>53</v>
      </c>
      <c r="J46">
        <v>58.6</v>
      </c>
      <c r="K46">
        <v>58.6</v>
      </c>
      <c r="L46" s="20">
        <f t="shared" si="19"/>
        <v>0</v>
      </c>
      <c r="M46" s="20">
        <f t="shared" si="20"/>
        <v>0</v>
      </c>
      <c r="N46">
        <f t="shared" si="21"/>
        <v>108.6</v>
      </c>
      <c r="O46" s="3">
        <f t="shared" si="22"/>
        <v>49.999999999999993</v>
      </c>
      <c r="P46">
        <v>340</v>
      </c>
      <c r="Q46" t="s">
        <v>54</v>
      </c>
      <c r="R46">
        <f t="shared" si="7"/>
        <v>12.2258</v>
      </c>
      <c r="S46" s="21">
        <v>0</v>
      </c>
      <c r="T46" s="21">
        <v>84.6</v>
      </c>
      <c r="U46" s="21">
        <v>0</v>
      </c>
      <c r="V46" s="3">
        <f t="shared" si="26"/>
        <v>51.463922679999996</v>
      </c>
      <c r="W46">
        <v>30</v>
      </c>
      <c r="X46" s="7">
        <f t="shared" si="27"/>
        <v>4.5600000000000002E-2</v>
      </c>
      <c r="Y46" s="7"/>
      <c r="Z46" s="2">
        <f t="shared" si="28"/>
        <v>58.966008678486475</v>
      </c>
      <c r="AA46" s="2"/>
      <c r="AB46" s="5">
        <f t="shared" si="29"/>
        <v>0</v>
      </c>
      <c r="AD46" s="3">
        <f t="shared" si="30"/>
        <v>61.954383098891327</v>
      </c>
      <c r="AE46" s="3"/>
      <c r="AF46" s="6">
        <f t="shared" si="31"/>
        <v>0</v>
      </c>
      <c r="AG46" t="str">
        <f t="shared" si="14"/>
        <v>PASS</v>
      </c>
      <c r="AH46" s="6" t="e">
        <f t="shared" si="23"/>
        <v>#DIV/0!</v>
      </c>
      <c r="AK46" s="22"/>
    </row>
    <row r="47" spans="1:37" x14ac:dyDescent="0.35">
      <c r="A47">
        <v>40</v>
      </c>
      <c r="B47" s="19" t="s">
        <v>60</v>
      </c>
      <c r="C47" t="s">
        <v>113</v>
      </c>
      <c r="D47" t="s">
        <v>58</v>
      </c>
      <c r="E47" t="s">
        <v>113</v>
      </c>
      <c r="F47" t="s">
        <v>63</v>
      </c>
      <c r="G47" t="s">
        <v>99</v>
      </c>
      <c r="H47">
        <v>50</v>
      </c>
      <c r="I47" t="s">
        <v>53</v>
      </c>
      <c r="J47">
        <v>57.4</v>
      </c>
      <c r="K47">
        <v>57.4</v>
      </c>
      <c r="L47" s="20">
        <f t="shared" si="19"/>
        <v>0</v>
      </c>
      <c r="M47" s="20">
        <f t="shared" si="20"/>
        <v>0</v>
      </c>
      <c r="N47">
        <f t="shared" si="21"/>
        <v>107.4</v>
      </c>
      <c r="O47" s="3">
        <f t="shared" si="22"/>
        <v>50.000000000000007</v>
      </c>
      <c r="P47">
        <v>340</v>
      </c>
      <c r="Q47" t="s">
        <v>54</v>
      </c>
      <c r="R47">
        <f t="shared" si="7"/>
        <v>12.2258</v>
      </c>
      <c r="S47" s="21">
        <v>0</v>
      </c>
      <c r="T47" s="21">
        <v>84.8</v>
      </c>
      <c r="U47" s="21">
        <v>0</v>
      </c>
      <c r="V47" s="3">
        <f t="shared" si="26"/>
        <v>51.466367840000004</v>
      </c>
      <c r="W47">
        <v>30</v>
      </c>
      <c r="X47" s="7">
        <f t="shared" si="27"/>
        <v>4.5600000000000002E-2</v>
      </c>
      <c r="Y47" s="7"/>
      <c r="Z47" s="2">
        <f t="shared" si="28"/>
        <v>58.968810278486494</v>
      </c>
      <c r="AA47" s="2"/>
      <c r="AB47" s="5">
        <f t="shared" si="29"/>
        <v>0</v>
      </c>
      <c r="AD47" s="3">
        <f t="shared" si="30"/>
        <v>61.957326682891335</v>
      </c>
      <c r="AE47" s="3"/>
      <c r="AF47" s="6">
        <f t="shared" si="31"/>
        <v>0</v>
      </c>
      <c r="AG47" t="str">
        <f t="shared" si="14"/>
        <v>PASS</v>
      </c>
      <c r="AH47" s="6" t="e">
        <f t="shared" si="23"/>
        <v>#DIV/0!</v>
      </c>
      <c r="AK47" s="22"/>
    </row>
    <row r="48" spans="1:37" x14ac:dyDescent="0.35">
      <c r="A48">
        <v>41</v>
      </c>
      <c r="B48" s="19" t="s">
        <v>60</v>
      </c>
      <c r="C48" t="s">
        <v>114</v>
      </c>
      <c r="D48" t="s">
        <v>58</v>
      </c>
      <c r="E48" t="s">
        <v>114</v>
      </c>
      <c r="F48" t="s">
        <v>63</v>
      </c>
      <c r="G48" t="s">
        <v>99</v>
      </c>
      <c r="H48">
        <v>50</v>
      </c>
      <c r="I48" t="s">
        <v>53</v>
      </c>
      <c r="J48">
        <v>56.3</v>
      </c>
      <c r="K48">
        <v>56.3</v>
      </c>
      <c r="L48" s="20">
        <f t="shared" si="19"/>
        <v>0</v>
      </c>
      <c r="M48" s="20">
        <f t="shared" si="20"/>
        <v>0</v>
      </c>
      <c r="N48">
        <f t="shared" si="21"/>
        <v>106.3</v>
      </c>
      <c r="O48" s="3">
        <f t="shared" si="22"/>
        <v>50</v>
      </c>
      <c r="P48">
        <v>340</v>
      </c>
      <c r="Q48" t="s">
        <v>54</v>
      </c>
      <c r="R48">
        <f t="shared" si="7"/>
        <v>12.2258</v>
      </c>
      <c r="S48" s="21">
        <v>0</v>
      </c>
      <c r="T48" s="21">
        <v>85.6</v>
      </c>
      <c r="U48" s="21">
        <v>0</v>
      </c>
      <c r="V48" s="3">
        <f t="shared" si="26"/>
        <v>51.476148479999999</v>
      </c>
      <c r="W48">
        <v>30</v>
      </c>
      <c r="X48" s="7">
        <f t="shared" si="27"/>
        <v>4.5600000000000002E-2</v>
      </c>
      <c r="Y48" s="7"/>
      <c r="Z48" s="2">
        <f t="shared" si="28"/>
        <v>58.980016678486493</v>
      </c>
      <c r="AA48" s="2"/>
      <c r="AB48" s="5">
        <f t="shared" si="29"/>
        <v>0</v>
      </c>
      <c r="AD48" s="3">
        <f t="shared" si="30"/>
        <v>61.96910101889133</v>
      </c>
      <c r="AE48" s="3"/>
      <c r="AF48" s="6">
        <f t="shared" si="31"/>
        <v>0</v>
      </c>
      <c r="AG48" t="str">
        <f t="shared" si="14"/>
        <v>PASS</v>
      </c>
      <c r="AH48" s="6" t="e">
        <f t="shared" si="23"/>
        <v>#DIV/0!</v>
      </c>
      <c r="AK48" s="22"/>
    </row>
    <row r="49" spans="1:37" x14ac:dyDescent="0.35">
      <c r="A49">
        <v>42</v>
      </c>
      <c r="B49" s="19" t="s">
        <v>60</v>
      </c>
      <c r="C49" t="s">
        <v>115</v>
      </c>
      <c r="D49" t="s">
        <v>58</v>
      </c>
      <c r="E49" t="s">
        <v>115</v>
      </c>
      <c r="F49" t="s">
        <v>63</v>
      </c>
      <c r="G49" t="s">
        <v>99</v>
      </c>
      <c r="H49">
        <v>50</v>
      </c>
      <c r="I49" t="s">
        <v>53</v>
      </c>
      <c r="J49">
        <v>57.4</v>
      </c>
      <c r="K49">
        <v>57.4</v>
      </c>
      <c r="L49" s="20">
        <f t="shared" si="19"/>
        <v>0</v>
      </c>
      <c r="M49" s="20">
        <f t="shared" si="20"/>
        <v>0</v>
      </c>
      <c r="N49">
        <f t="shared" si="21"/>
        <v>107.4</v>
      </c>
      <c r="O49" s="3">
        <f t="shared" si="22"/>
        <v>50.000000000000007</v>
      </c>
      <c r="P49">
        <v>340</v>
      </c>
      <c r="Q49" t="s">
        <v>54</v>
      </c>
      <c r="R49">
        <f t="shared" si="7"/>
        <v>12.2258</v>
      </c>
      <c r="S49" s="21">
        <v>0</v>
      </c>
      <c r="T49" s="21">
        <v>84.5</v>
      </c>
      <c r="U49" s="21">
        <v>0</v>
      </c>
      <c r="V49" s="3">
        <f t="shared" si="26"/>
        <v>51.462700100000006</v>
      </c>
      <c r="W49">
        <v>30</v>
      </c>
      <c r="X49" s="7">
        <f t="shared" si="27"/>
        <v>4.5600000000000002E-2</v>
      </c>
      <c r="Y49" s="7"/>
      <c r="Z49" s="2">
        <f t="shared" si="28"/>
        <v>58.96460787848649</v>
      </c>
      <c r="AA49" s="2"/>
      <c r="AB49" s="5">
        <f t="shared" si="29"/>
        <v>0</v>
      </c>
      <c r="AD49" s="3">
        <f t="shared" si="30"/>
        <v>61.952911306891345</v>
      </c>
      <c r="AE49" s="3"/>
      <c r="AF49" s="6">
        <f t="shared" si="31"/>
        <v>0</v>
      </c>
      <c r="AG49" t="str">
        <f t="shared" si="14"/>
        <v>PASS</v>
      </c>
      <c r="AH49" s="6" t="e">
        <f t="shared" si="23"/>
        <v>#DIV/0!</v>
      </c>
      <c r="AK49" s="22"/>
    </row>
    <row r="50" spans="1:37" x14ac:dyDescent="0.35">
      <c r="A50">
        <v>43</v>
      </c>
      <c r="B50" s="19" t="s">
        <v>60</v>
      </c>
      <c r="C50" t="s">
        <v>116</v>
      </c>
      <c r="D50" t="s">
        <v>58</v>
      </c>
      <c r="E50" t="s">
        <v>116</v>
      </c>
      <c r="F50" t="s">
        <v>63</v>
      </c>
      <c r="G50" t="s">
        <v>117</v>
      </c>
      <c r="H50">
        <v>50</v>
      </c>
      <c r="I50" t="s">
        <v>53</v>
      </c>
      <c r="J50">
        <v>53.3</v>
      </c>
      <c r="K50">
        <v>53.3</v>
      </c>
      <c r="L50" s="20">
        <f t="shared" si="19"/>
        <v>0</v>
      </c>
      <c r="M50" s="20">
        <f t="shared" si="20"/>
        <v>0</v>
      </c>
      <c r="N50">
        <f t="shared" si="21"/>
        <v>103.3</v>
      </c>
      <c r="O50" s="3">
        <f t="shared" si="22"/>
        <v>50</v>
      </c>
      <c r="P50">
        <v>340</v>
      </c>
      <c r="Q50" t="s">
        <v>54</v>
      </c>
      <c r="R50">
        <f t="shared" si="7"/>
        <v>12.2258</v>
      </c>
      <c r="S50" s="21">
        <v>0</v>
      </c>
      <c r="T50" s="21">
        <v>86.8</v>
      </c>
      <c r="U50" s="21">
        <v>0</v>
      </c>
      <c r="V50" s="3">
        <f t="shared" si="26"/>
        <v>51.490819440000003</v>
      </c>
      <c r="W50">
        <v>30</v>
      </c>
      <c r="X50" s="7">
        <f t="shared" si="27"/>
        <v>4.5600000000000002E-2</v>
      </c>
      <c r="Y50" s="7"/>
      <c r="Z50" s="2">
        <f t="shared" si="28"/>
        <v>58.996826278486502</v>
      </c>
      <c r="AA50" s="2"/>
      <c r="AB50" s="5">
        <f t="shared" si="29"/>
        <v>0</v>
      </c>
      <c r="AD50" s="3">
        <f t="shared" si="30"/>
        <v>61.986762522891325</v>
      </c>
      <c r="AE50" s="3"/>
      <c r="AF50" s="6">
        <f t="shared" si="31"/>
        <v>0</v>
      </c>
      <c r="AG50" t="str">
        <f t="shared" si="14"/>
        <v>PASS</v>
      </c>
      <c r="AH50" s="6" t="e">
        <f t="shared" si="23"/>
        <v>#DIV/0!</v>
      </c>
      <c r="AK50" s="22"/>
    </row>
    <row r="51" spans="1:37" x14ac:dyDescent="0.35">
      <c r="A51">
        <v>44</v>
      </c>
      <c r="B51" s="19" t="s">
        <v>60</v>
      </c>
      <c r="C51" t="s">
        <v>118</v>
      </c>
      <c r="D51" t="s">
        <v>58</v>
      </c>
      <c r="E51" t="s">
        <v>118</v>
      </c>
      <c r="F51" t="s">
        <v>63</v>
      </c>
      <c r="G51" t="s">
        <v>117</v>
      </c>
      <c r="H51">
        <v>50</v>
      </c>
      <c r="I51" t="s">
        <v>53</v>
      </c>
      <c r="J51">
        <v>56.5</v>
      </c>
      <c r="K51">
        <v>56.5</v>
      </c>
      <c r="L51" s="20">
        <f t="shared" si="19"/>
        <v>0</v>
      </c>
      <c r="M51" s="20">
        <f t="shared" si="20"/>
        <v>0</v>
      </c>
      <c r="N51">
        <f t="shared" si="21"/>
        <v>106.5</v>
      </c>
      <c r="O51" s="3">
        <f t="shared" si="22"/>
        <v>50</v>
      </c>
      <c r="P51">
        <v>340</v>
      </c>
      <c r="Q51" t="s">
        <v>54</v>
      </c>
      <c r="R51">
        <f t="shared" si="7"/>
        <v>12.2258</v>
      </c>
      <c r="S51" s="21">
        <v>0</v>
      </c>
      <c r="T51" s="21">
        <v>84.9</v>
      </c>
      <c r="U51" s="21">
        <v>0</v>
      </c>
      <c r="V51" s="3">
        <f t="shared" si="26"/>
        <v>51.467590420000001</v>
      </c>
      <c r="W51">
        <v>30</v>
      </c>
      <c r="X51" s="7">
        <f t="shared" si="27"/>
        <v>4.5600000000000002E-2</v>
      </c>
      <c r="Y51" s="7"/>
      <c r="Z51" s="2">
        <f t="shared" si="28"/>
        <v>58.970211078486493</v>
      </c>
      <c r="AA51" s="2"/>
      <c r="AB51" s="5">
        <f t="shared" si="29"/>
        <v>0</v>
      </c>
      <c r="AD51" s="3">
        <f t="shared" si="30"/>
        <v>61.958798474891331</v>
      </c>
      <c r="AE51" s="3"/>
      <c r="AF51" s="6">
        <f t="shared" si="31"/>
        <v>0</v>
      </c>
      <c r="AG51" t="str">
        <f t="shared" si="14"/>
        <v>PASS</v>
      </c>
      <c r="AH51" s="6" t="e">
        <f t="shared" si="23"/>
        <v>#DIV/0!</v>
      </c>
      <c r="AK51" s="22"/>
    </row>
    <row r="52" spans="1:37" x14ac:dyDescent="0.35">
      <c r="A52">
        <v>45</v>
      </c>
      <c r="B52" s="19" t="s">
        <v>60</v>
      </c>
      <c r="C52" t="s">
        <v>119</v>
      </c>
      <c r="D52" t="s">
        <v>58</v>
      </c>
      <c r="E52" t="s">
        <v>119</v>
      </c>
      <c r="F52" t="s">
        <v>63</v>
      </c>
      <c r="G52" t="s">
        <v>117</v>
      </c>
      <c r="H52">
        <v>50</v>
      </c>
      <c r="I52" t="s">
        <v>53</v>
      </c>
      <c r="J52">
        <v>54.2</v>
      </c>
      <c r="K52">
        <v>54.2</v>
      </c>
      <c r="L52" s="20">
        <f t="shared" si="19"/>
        <v>0</v>
      </c>
      <c r="M52" s="20">
        <f t="shared" si="20"/>
        <v>0</v>
      </c>
      <c r="N52">
        <f t="shared" si="21"/>
        <v>104.2</v>
      </c>
      <c r="O52" s="3">
        <f t="shared" si="22"/>
        <v>50</v>
      </c>
      <c r="P52">
        <v>340</v>
      </c>
      <c r="Q52" t="s">
        <v>54</v>
      </c>
      <c r="R52">
        <f t="shared" si="7"/>
        <v>12.2258</v>
      </c>
      <c r="S52" s="21">
        <v>0</v>
      </c>
      <c r="T52" s="21">
        <v>87</v>
      </c>
      <c r="U52" s="21">
        <v>0</v>
      </c>
      <c r="V52" s="3">
        <f t="shared" si="26"/>
        <v>51.493264600000003</v>
      </c>
      <c r="W52">
        <v>30</v>
      </c>
      <c r="X52" s="7">
        <f t="shared" si="27"/>
        <v>4.5600000000000002E-2</v>
      </c>
      <c r="Y52" s="7"/>
      <c r="Z52" s="2">
        <f t="shared" si="28"/>
        <v>58.999627878486486</v>
      </c>
      <c r="AA52" s="2"/>
      <c r="AB52" s="5">
        <f t="shared" si="29"/>
        <v>0</v>
      </c>
      <c r="AD52" s="3">
        <f t="shared" si="30"/>
        <v>61.98970610689134</v>
      </c>
      <c r="AE52" s="3"/>
      <c r="AF52" s="6">
        <f t="shared" si="31"/>
        <v>0</v>
      </c>
      <c r="AG52" t="str">
        <f t="shared" si="14"/>
        <v>PASS</v>
      </c>
      <c r="AH52" s="6" t="e">
        <f t="shared" si="23"/>
        <v>#DIV/0!</v>
      </c>
      <c r="AK52" s="22"/>
    </row>
    <row r="53" spans="1:37" x14ac:dyDescent="0.35">
      <c r="A53">
        <v>46</v>
      </c>
      <c r="B53" s="19" t="s">
        <v>60</v>
      </c>
      <c r="C53" t="s">
        <v>120</v>
      </c>
      <c r="D53" t="s">
        <v>58</v>
      </c>
      <c r="E53" t="s">
        <v>120</v>
      </c>
      <c r="F53" t="s">
        <v>63</v>
      </c>
      <c r="G53" t="s">
        <v>117</v>
      </c>
      <c r="H53">
        <v>50</v>
      </c>
      <c r="I53" t="s">
        <v>53</v>
      </c>
      <c r="J53">
        <v>53</v>
      </c>
      <c r="K53">
        <v>53</v>
      </c>
      <c r="L53" s="20">
        <f t="shared" si="19"/>
        <v>0</v>
      </c>
      <c r="M53" s="20">
        <f t="shared" si="20"/>
        <v>0</v>
      </c>
      <c r="N53">
        <f t="shared" si="21"/>
        <v>103</v>
      </c>
      <c r="O53" s="3">
        <f t="shared" si="22"/>
        <v>50</v>
      </c>
      <c r="P53">
        <v>340</v>
      </c>
      <c r="Q53" t="s">
        <v>54</v>
      </c>
      <c r="R53">
        <f t="shared" si="7"/>
        <v>12.2258</v>
      </c>
      <c r="S53" s="21">
        <v>0</v>
      </c>
      <c r="T53" s="21">
        <v>87.5</v>
      </c>
      <c r="U53" s="21">
        <v>0</v>
      </c>
      <c r="V53" s="3">
        <f t="shared" si="26"/>
        <v>51.499377500000001</v>
      </c>
      <c r="W53">
        <v>30</v>
      </c>
      <c r="X53" s="7">
        <f t="shared" si="27"/>
        <v>4.5600000000000002E-2</v>
      </c>
      <c r="Y53" s="7"/>
      <c r="Z53" s="2">
        <f t="shared" si="28"/>
        <v>59.006631878486495</v>
      </c>
      <c r="AA53" s="2"/>
      <c r="AB53" s="5">
        <f t="shared" si="29"/>
        <v>0</v>
      </c>
      <c r="AD53" s="3">
        <f t="shared" si="30"/>
        <v>61.997065066891324</v>
      </c>
      <c r="AE53" s="3"/>
      <c r="AF53" s="6">
        <f t="shared" si="31"/>
        <v>0</v>
      </c>
      <c r="AG53" t="str">
        <f t="shared" si="14"/>
        <v>PASS</v>
      </c>
      <c r="AH53" s="6" t="e">
        <f t="shared" si="23"/>
        <v>#DIV/0!</v>
      </c>
      <c r="AK53" s="22"/>
    </row>
    <row r="54" spans="1:37" x14ac:dyDescent="0.35">
      <c r="A54">
        <v>47</v>
      </c>
      <c r="B54" s="19" t="s">
        <v>60</v>
      </c>
      <c r="C54" t="s">
        <v>121</v>
      </c>
      <c r="D54" t="s">
        <v>58</v>
      </c>
      <c r="E54" t="s">
        <v>121</v>
      </c>
      <c r="F54" t="s">
        <v>63</v>
      </c>
      <c r="G54" t="s">
        <v>117</v>
      </c>
      <c r="H54">
        <v>50</v>
      </c>
      <c r="I54" t="s">
        <v>53</v>
      </c>
      <c r="J54">
        <v>53.8</v>
      </c>
      <c r="K54">
        <v>53.8</v>
      </c>
      <c r="L54" s="20">
        <f t="shared" si="19"/>
        <v>0</v>
      </c>
      <c r="M54" s="20">
        <f t="shared" si="20"/>
        <v>0</v>
      </c>
      <c r="N54">
        <f t="shared" si="21"/>
        <v>103.8</v>
      </c>
      <c r="O54" s="3">
        <f t="shared" si="22"/>
        <v>50</v>
      </c>
      <c r="P54">
        <v>340</v>
      </c>
      <c r="Q54" t="s">
        <v>54</v>
      </c>
      <c r="R54">
        <f t="shared" si="7"/>
        <v>12.2258</v>
      </c>
      <c r="S54" s="21">
        <v>0</v>
      </c>
      <c r="T54" s="21">
        <v>87.6</v>
      </c>
      <c r="U54" s="21">
        <v>0</v>
      </c>
      <c r="V54" s="3">
        <f t="shared" si="26"/>
        <v>51.500600079999998</v>
      </c>
      <c r="W54">
        <v>30</v>
      </c>
      <c r="X54" s="7">
        <f t="shared" si="27"/>
        <v>4.5600000000000002E-2</v>
      </c>
      <c r="Y54" s="7"/>
      <c r="Z54" s="2">
        <f t="shared" si="28"/>
        <v>59.008032678486487</v>
      </c>
      <c r="AA54" s="2"/>
      <c r="AB54" s="5">
        <f t="shared" si="29"/>
        <v>0</v>
      </c>
      <c r="AD54" s="3">
        <f t="shared" si="30"/>
        <v>61.99853685889132</v>
      </c>
      <c r="AE54" s="3"/>
      <c r="AF54" s="6">
        <f t="shared" si="31"/>
        <v>0</v>
      </c>
      <c r="AG54" t="str">
        <f t="shared" si="14"/>
        <v>PASS</v>
      </c>
      <c r="AH54" s="6" t="e">
        <f t="shared" si="23"/>
        <v>#DIV/0!</v>
      </c>
      <c r="AK54" s="22"/>
    </row>
    <row r="55" spans="1:37" x14ac:dyDescent="0.35">
      <c r="A55">
        <v>48</v>
      </c>
      <c r="B55" s="19" t="s">
        <v>60</v>
      </c>
      <c r="C55">
        <v>7666</v>
      </c>
      <c r="D55" t="s">
        <v>59</v>
      </c>
      <c r="E55">
        <v>7666</v>
      </c>
      <c r="F55" t="s">
        <v>63</v>
      </c>
      <c r="G55" t="s">
        <v>117</v>
      </c>
      <c r="H55">
        <v>50</v>
      </c>
      <c r="I55" t="s">
        <v>53</v>
      </c>
      <c r="J55">
        <v>55</v>
      </c>
      <c r="K55">
        <v>55</v>
      </c>
      <c r="L55" s="20">
        <f t="shared" si="19"/>
        <v>0</v>
      </c>
      <c r="M55" s="20">
        <f t="shared" si="20"/>
        <v>0</v>
      </c>
      <c r="N55">
        <f t="shared" si="21"/>
        <v>105</v>
      </c>
      <c r="O55" s="3">
        <f t="shared" si="22"/>
        <v>50</v>
      </c>
      <c r="P55">
        <v>340</v>
      </c>
      <c r="Q55" t="s">
        <v>54</v>
      </c>
      <c r="R55">
        <f t="shared" si="7"/>
        <v>12.2258</v>
      </c>
      <c r="S55" s="21">
        <v>0</v>
      </c>
      <c r="T55" s="21">
        <v>86.9</v>
      </c>
      <c r="U55" s="21">
        <v>0</v>
      </c>
      <c r="V55" s="3">
        <f t="shared" si="26"/>
        <v>51.49204202</v>
      </c>
      <c r="W55">
        <v>30</v>
      </c>
      <c r="X55" s="7">
        <f t="shared" si="27"/>
        <v>4.5600000000000002E-2</v>
      </c>
      <c r="Y55" s="7"/>
      <c r="Z55" s="2">
        <f t="shared" si="28"/>
        <v>58.998227078486487</v>
      </c>
      <c r="AA55" s="2"/>
      <c r="AB55" s="5">
        <f t="shared" si="29"/>
        <v>0</v>
      </c>
      <c r="AD55" s="3">
        <f t="shared" si="30"/>
        <v>61.988234314891322</v>
      </c>
      <c r="AE55" s="3"/>
      <c r="AF55" s="6">
        <f t="shared" si="31"/>
        <v>0</v>
      </c>
      <c r="AG55" t="str">
        <f t="shared" si="14"/>
        <v>PASS</v>
      </c>
      <c r="AH55" s="6" t="e">
        <f t="shared" si="23"/>
        <v>#DIV/0!</v>
      </c>
      <c r="AK55" s="22"/>
    </row>
    <row r="56" spans="1:37" x14ac:dyDescent="0.35">
      <c r="A56">
        <v>49</v>
      </c>
      <c r="B56" s="19" t="s">
        <v>60</v>
      </c>
      <c r="C56" t="s">
        <v>122</v>
      </c>
      <c r="D56" t="s">
        <v>58</v>
      </c>
      <c r="E56" t="s">
        <v>122</v>
      </c>
      <c r="F56" t="s">
        <v>63</v>
      </c>
      <c r="G56" t="s">
        <v>117</v>
      </c>
      <c r="H56">
        <v>50</v>
      </c>
      <c r="I56" t="s">
        <v>53</v>
      </c>
      <c r="J56">
        <v>53.1</v>
      </c>
      <c r="K56">
        <v>53.1</v>
      </c>
      <c r="L56" s="20">
        <f t="shared" si="19"/>
        <v>0</v>
      </c>
      <c r="M56" s="20">
        <f t="shared" si="20"/>
        <v>0</v>
      </c>
      <c r="N56">
        <f t="shared" si="21"/>
        <v>103.1</v>
      </c>
      <c r="O56" s="3">
        <f t="shared" si="22"/>
        <v>49.999999999999993</v>
      </c>
      <c r="P56">
        <v>340</v>
      </c>
      <c r="Q56" t="s">
        <v>54</v>
      </c>
      <c r="R56">
        <f t="shared" si="7"/>
        <v>12.2258</v>
      </c>
      <c r="S56" s="21">
        <v>0</v>
      </c>
      <c r="T56" s="21">
        <v>87.5</v>
      </c>
      <c r="U56" s="21">
        <v>0</v>
      </c>
      <c r="V56" s="3">
        <f t="shared" si="26"/>
        <v>51.499377499999994</v>
      </c>
      <c r="W56">
        <v>30</v>
      </c>
      <c r="X56" s="7">
        <f t="shared" si="27"/>
        <v>4.5600000000000002E-2</v>
      </c>
      <c r="Y56" s="7"/>
      <c r="Z56" s="2">
        <f t="shared" si="28"/>
        <v>59.006631878486481</v>
      </c>
      <c r="AA56" s="2"/>
      <c r="AB56" s="5">
        <f t="shared" si="29"/>
        <v>0</v>
      </c>
      <c r="AD56" s="3">
        <f t="shared" si="30"/>
        <v>61.997065066891324</v>
      </c>
      <c r="AE56" s="3"/>
      <c r="AF56" s="6">
        <f t="shared" si="31"/>
        <v>0</v>
      </c>
      <c r="AG56" t="str">
        <f t="shared" si="14"/>
        <v>PASS</v>
      </c>
      <c r="AH56" s="6" t="e">
        <f t="shared" si="23"/>
        <v>#DIV/0!</v>
      </c>
      <c r="AK56" s="22"/>
    </row>
    <row r="57" spans="1:37" x14ac:dyDescent="0.35">
      <c r="A57">
        <v>50</v>
      </c>
      <c r="B57" s="19" t="s">
        <v>60</v>
      </c>
      <c r="C57" t="s">
        <v>123</v>
      </c>
      <c r="D57" t="s">
        <v>58</v>
      </c>
      <c r="E57" t="s">
        <v>123</v>
      </c>
      <c r="F57" t="s">
        <v>63</v>
      </c>
      <c r="G57" t="s">
        <v>117</v>
      </c>
      <c r="H57">
        <v>50</v>
      </c>
      <c r="I57" t="s">
        <v>53</v>
      </c>
      <c r="J57">
        <v>53.4</v>
      </c>
      <c r="K57">
        <v>53.4</v>
      </c>
      <c r="L57" s="20">
        <f t="shared" si="19"/>
        <v>0</v>
      </c>
      <c r="M57" s="20">
        <f t="shared" si="20"/>
        <v>0</v>
      </c>
      <c r="N57">
        <f t="shared" si="21"/>
        <v>103.4</v>
      </c>
      <c r="O57" s="3">
        <f t="shared" si="22"/>
        <v>50.000000000000007</v>
      </c>
      <c r="P57">
        <v>340</v>
      </c>
      <c r="Q57" t="s">
        <v>54</v>
      </c>
      <c r="R57">
        <f t="shared" si="7"/>
        <v>12.2258</v>
      </c>
      <c r="S57" s="21">
        <v>0</v>
      </c>
      <c r="T57" s="21">
        <v>87.7</v>
      </c>
      <c r="U57" s="21">
        <v>0</v>
      </c>
      <c r="V57" s="3">
        <f t="shared" si="26"/>
        <v>51.501822660000009</v>
      </c>
      <c r="W57">
        <v>30</v>
      </c>
      <c r="X57" s="7">
        <f t="shared" si="27"/>
        <v>4.5600000000000002E-2</v>
      </c>
      <c r="Y57" s="7"/>
      <c r="Z57" s="2">
        <f t="shared" si="28"/>
        <v>59.0094334784865</v>
      </c>
      <c r="AA57" s="2"/>
      <c r="AB57" s="5">
        <f t="shared" si="29"/>
        <v>0</v>
      </c>
      <c r="AD57" s="3">
        <f t="shared" si="30"/>
        <v>62.000008650891345</v>
      </c>
      <c r="AE57" s="3"/>
      <c r="AF57" s="6">
        <f t="shared" si="31"/>
        <v>0</v>
      </c>
      <c r="AG57" t="str">
        <f t="shared" si="14"/>
        <v>PASS</v>
      </c>
      <c r="AH57" s="6" t="e">
        <f t="shared" si="23"/>
        <v>#DIV/0!</v>
      </c>
      <c r="AK57" s="22"/>
    </row>
    <row r="58" spans="1:37" x14ac:dyDescent="0.35">
      <c r="A58">
        <v>51</v>
      </c>
      <c r="B58" s="19" t="s">
        <v>60</v>
      </c>
      <c r="C58" t="s">
        <v>124</v>
      </c>
      <c r="D58" t="s">
        <v>58</v>
      </c>
      <c r="E58" t="s">
        <v>124</v>
      </c>
      <c r="F58" t="s">
        <v>63</v>
      </c>
      <c r="G58" t="s">
        <v>117</v>
      </c>
      <c r="H58">
        <v>50</v>
      </c>
      <c r="I58" t="s">
        <v>53</v>
      </c>
      <c r="J58">
        <v>53.5</v>
      </c>
      <c r="K58">
        <v>53.4</v>
      </c>
      <c r="L58" s="20">
        <f t="shared" si="19"/>
        <v>0.10000000000000142</v>
      </c>
      <c r="M58" s="20">
        <f t="shared" si="20"/>
        <v>0.18691588785046995</v>
      </c>
      <c r="N58">
        <f t="shared" si="21"/>
        <v>103.4</v>
      </c>
      <c r="O58" s="3">
        <f t="shared" si="22"/>
        <v>50.000000000000007</v>
      </c>
      <c r="P58">
        <v>340</v>
      </c>
      <c r="Q58" t="s">
        <v>54</v>
      </c>
      <c r="R58">
        <f t="shared" si="7"/>
        <v>12.2258</v>
      </c>
      <c r="S58" s="21">
        <v>0</v>
      </c>
      <c r="T58" s="21">
        <v>88.1</v>
      </c>
      <c r="U58" s="21">
        <v>0</v>
      </c>
      <c r="V58" s="3">
        <f t="shared" si="26"/>
        <v>51.50671298000001</v>
      </c>
      <c r="W58">
        <v>30</v>
      </c>
      <c r="X58" s="7">
        <f t="shared" si="27"/>
        <v>4.5600000000000002E-2</v>
      </c>
      <c r="Y58" s="7"/>
      <c r="Z58" s="2">
        <f t="shared" si="28"/>
        <v>59.015036678486503</v>
      </c>
      <c r="AA58" s="2"/>
      <c r="AB58" s="5">
        <f t="shared" si="29"/>
        <v>0</v>
      </c>
      <c r="AD58" s="3">
        <f t="shared" si="30"/>
        <v>62.005895818891339</v>
      </c>
      <c r="AE58" s="3"/>
      <c r="AF58" s="6">
        <f t="shared" si="31"/>
        <v>0</v>
      </c>
      <c r="AG58" t="str">
        <f t="shared" si="14"/>
        <v>PASS</v>
      </c>
      <c r="AH58" s="6" t="e">
        <f t="shared" si="23"/>
        <v>#DIV/0!</v>
      </c>
      <c r="AK58" s="22"/>
    </row>
    <row r="59" spans="1:37" x14ac:dyDescent="0.35">
      <c r="A59">
        <v>52</v>
      </c>
      <c r="B59" s="19" t="s">
        <v>60</v>
      </c>
      <c r="C59" t="s">
        <v>125</v>
      </c>
      <c r="D59" t="s">
        <v>58</v>
      </c>
      <c r="E59" t="s">
        <v>125</v>
      </c>
      <c r="F59" t="s">
        <v>63</v>
      </c>
      <c r="G59" t="s">
        <v>117</v>
      </c>
      <c r="H59">
        <v>50</v>
      </c>
      <c r="I59" t="s">
        <v>53</v>
      </c>
      <c r="J59">
        <v>53.8</v>
      </c>
      <c r="K59">
        <v>53.8</v>
      </c>
      <c r="L59" s="20">
        <f t="shared" si="19"/>
        <v>0</v>
      </c>
      <c r="M59" s="20">
        <f t="shared" si="20"/>
        <v>0</v>
      </c>
      <c r="N59">
        <f t="shared" si="21"/>
        <v>103.8</v>
      </c>
      <c r="O59" s="3">
        <f t="shared" si="22"/>
        <v>50</v>
      </c>
      <c r="P59">
        <v>340</v>
      </c>
      <c r="Q59" t="s">
        <v>54</v>
      </c>
      <c r="R59">
        <f t="shared" si="7"/>
        <v>12.2258</v>
      </c>
      <c r="S59" s="21">
        <v>0</v>
      </c>
      <c r="T59" s="21">
        <v>86.2</v>
      </c>
      <c r="U59" s="21">
        <v>0</v>
      </c>
      <c r="V59" s="3">
        <f t="shared" si="26"/>
        <v>51.483483960000001</v>
      </c>
      <c r="W59">
        <v>30</v>
      </c>
      <c r="X59" s="7">
        <f t="shared" si="27"/>
        <v>4.5600000000000002E-2</v>
      </c>
      <c r="Y59" s="7"/>
      <c r="Z59" s="2">
        <f t="shared" si="28"/>
        <v>58.988421478486494</v>
      </c>
      <c r="AA59" s="2"/>
      <c r="AB59" s="5">
        <f t="shared" si="29"/>
        <v>0</v>
      </c>
      <c r="AD59" s="3">
        <f t="shared" si="30"/>
        <v>61.977931770891331</v>
      </c>
      <c r="AE59" s="3"/>
      <c r="AF59" s="6">
        <f t="shared" si="31"/>
        <v>0</v>
      </c>
      <c r="AG59" t="str">
        <f t="shared" si="14"/>
        <v>PASS</v>
      </c>
      <c r="AH59" s="6" t="e">
        <f t="shared" si="23"/>
        <v>#DIV/0!</v>
      </c>
      <c r="AK59" s="22"/>
    </row>
    <row r="60" spans="1:37" x14ac:dyDescent="0.35">
      <c r="A60">
        <v>53</v>
      </c>
      <c r="B60" s="19" t="s">
        <v>60</v>
      </c>
      <c r="C60" t="s">
        <v>126</v>
      </c>
      <c r="D60" t="s">
        <v>58</v>
      </c>
      <c r="E60" t="s">
        <v>126</v>
      </c>
      <c r="F60" t="s">
        <v>63</v>
      </c>
      <c r="G60" t="s">
        <v>117</v>
      </c>
      <c r="H60">
        <v>50</v>
      </c>
      <c r="I60" t="s">
        <v>53</v>
      </c>
      <c r="J60">
        <v>52.8</v>
      </c>
      <c r="K60">
        <v>52.8</v>
      </c>
      <c r="L60" s="20">
        <f t="shared" si="19"/>
        <v>0</v>
      </c>
      <c r="M60" s="20">
        <f t="shared" si="20"/>
        <v>0</v>
      </c>
      <c r="N60">
        <f t="shared" si="21"/>
        <v>102.8</v>
      </c>
      <c r="O60" s="3">
        <f t="shared" si="22"/>
        <v>50</v>
      </c>
      <c r="P60">
        <v>340</v>
      </c>
      <c r="Q60" t="s">
        <v>54</v>
      </c>
      <c r="R60">
        <f t="shared" si="7"/>
        <v>12.2258</v>
      </c>
      <c r="S60" s="21">
        <v>0</v>
      </c>
      <c r="T60" s="21">
        <v>87.8</v>
      </c>
      <c r="U60" s="21">
        <v>0</v>
      </c>
      <c r="V60" s="3">
        <f t="shared" si="26"/>
        <v>51.503045239999999</v>
      </c>
      <c r="W60">
        <v>30</v>
      </c>
      <c r="X60" s="7">
        <f t="shared" si="27"/>
        <v>4.5600000000000002E-2</v>
      </c>
      <c r="Y60" s="7"/>
      <c r="Z60" s="2">
        <f t="shared" si="28"/>
        <v>59.010834278486485</v>
      </c>
      <c r="AA60" s="2"/>
      <c r="AB60" s="5">
        <f t="shared" si="29"/>
        <v>0</v>
      </c>
      <c r="AD60" s="3">
        <f t="shared" si="30"/>
        <v>62.001480442891328</v>
      </c>
      <c r="AE60" s="3"/>
      <c r="AF60" s="6">
        <f t="shared" si="31"/>
        <v>0</v>
      </c>
      <c r="AG60" t="str">
        <f t="shared" si="14"/>
        <v>PASS</v>
      </c>
      <c r="AH60" s="6" t="e">
        <f t="shared" si="23"/>
        <v>#DIV/0!</v>
      </c>
      <c r="AK60" s="22"/>
    </row>
    <row r="61" spans="1:37" x14ac:dyDescent="0.35">
      <c r="A61">
        <v>54</v>
      </c>
      <c r="B61" s="19" t="s">
        <v>60</v>
      </c>
      <c r="C61" t="s">
        <v>127</v>
      </c>
      <c r="D61" t="s">
        <v>58</v>
      </c>
      <c r="E61" t="s">
        <v>127</v>
      </c>
      <c r="F61" t="s">
        <v>63</v>
      </c>
      <c r="G61" t="s">
        <v>117</v>
      </c>
      <c r="H61">
        <v>50</v>
      </c>
      <c r="I61" t="s">
        <v>53</v>
      </c>
      <c r="J61">
        <v>52.1</v>
      </c>
      <c r="K61">
        <v>52.1</v>
      </c>
      <c r="L61" s="20">
        <f t="shared" si="19"/>
        <v>0</v>
      </c>
      <c r="M61" s="20">
        <f t="shared" si="20"/>
        <v>0</v>
      </c>
      <c r="N61">
        <f t="shared" si="21"/>
        <v>102.1</v>
      </c>
      <c r="O61" s="3">
        <f t="shared" si="22"/>
        <v>49.999999999999993</v>
      </c>
      <c r="P61">
        <v>340</v>
      </c>
      <c r="Q61" t="s">
        <v>54</v>
      </c>
      <c r="R61">
        <f t="shared" si="7"/>
        <v>12.2258</v>
      </c>
      <c r="S61" s="21">
        <v>0</v>
      </c>
      <c r="T61" s="21">
        <v>88.2</v>
      </c>
      <c r="U61" s="21">
        <v>0</v>
      </c>
      <c r="V61" s="3">
        <f t="shared" si="26"/>
        <v>51.507935559999993</v>
      </c>
      <c r="W61">
        <v>30</v>
      </c>
      <c r="X61" s="7">
        <f t="shared" si="27"/>
        <v>4.5600000000000002E-2</v>
      </c>
      <c r="Y61" s="7"/>
      <c r="Z61" s="2">
        <f t="shared" si="28"/>
        <v>59.016437478486488</v>
      </c>
      <c r="AA61" s="2"/>
      <c r="AB61" s="5">
        <f t="shared" si="29"/>
        <v>0</v>
      </c>
      <c r="AD61" s="3">
        <f t="shared" si="30"/>
        <v>62.007367610891329</v>
      </c>
      <c r="AE61" s="3"/>
      <c r="AF61" s="6">
        <f t="shared" si="31"/>
        <v>0</v>
      </c>
      <c r="AG61" t="str">
        <f t="shared" si="14"/>
        <v>PASS</v>
      </c>
      <c r="AH61" s="6" t="e">
        <f t="shared" si="23"/>
        <v>#DIV/0!</v>
      </c>
      <c r="AK61" s="22"/>
    </row>
    <row r="62" spans="1:37" x14ac:dyDescent="0.35">
      <c r="A62">
        <v>55</v>
      </c>
      <c r="B62" s="19" t="s">
        <v>60</v>
      </c>
      <c r="C62" t="s">
        <v>128</v>
      </c>
      <c r="D62" t="s">
        <v>61</v>
      </c>
      <c r="E62" t="s">
        <v>128</v>
      </c>
      <c r="F62" t="s">
        <v>63</v>
      </c>
      <c r="G62" t="s">
        <v>117</v>
      </c>
      <c r="H62">
        <v>47.4</v>
      </c>
      <c r="I62" t="s">
        <v>53</v>
      </c>
      <c r="J62">
        <v>53.8</v>
      </c>
      <c r="K62">
        <v>53.8</v>
      </c>
      <c r="L62" s="20">
        <f t="shared" si="19"/>
        <v>0</v>
      </c>
      <c r="M62" s="20">
        <f t="shared" si="20"/>
        <v>0</v>
      </c>
      <c r="N62">
        <f t="shared" si="21"/>
        <v>101.19999999999999</v>
      </c>
      <c r="O62" s="3">
        <f t="shared" si="22"/>
        <v>47.399999999999991</v>
      </c>
      <c r="P62">
        <v>250</v>
      </c>
      <c r="Q62" t="s">
        <v>54</v>
      </c>
      <c r="R62">
        <f t="shared" si="7"/>
        <v>12.2258</v>
      </c>
      <c r="S62" s="21">
        <v>0</v>
      </c>
      <c r="T62" s="21">
        <v>60</v>
      </c>
      <c r="U62" s="21">
        <v>0</v>
      </c>
      <c r="V62" s="3">
        <f t="shared" si="26"/>
        <v>48.56316799999999</v>
      </c>
      <c r="W62">
        <v>30</v>
      </c>
      <c r="X62" s="7">
        <f t="shared" si="27"/>
        <v>4.5600000000000002E-2</v>
      </c>
      <c r="Y62" s="7"/>
      <c r="Z62" s="2">
        <f t="shared" si="28"/>
        <v>40.913529617693726</v>
      </c>
      <c r="AA62" s="2"/>
      <c r="AB62" s="5">
        <f t="shared" si="29"/>
        <v>0</v>
      </c>
      <c r="AD62" s="3">
        <f t="shared" si="30"/>
        <v>43.5947560732222</v>
      </c>
      <c r="AE62" s="3"/>
      <c r="AF62" s="6">
        <f t="shared" si="31"/>
        <v>0</v>
      </c>
      <c r="AG62" t="str">
        <f t="shared" si="14"/>
        <v>PASS</v>
      </c>
      <c r="AH62" s="6" t="e">
        <f t="shared" si="23"/>
        <v>#DIV/0!</v>
      </c>
      <c r="AK62" s="22"/>
    </row>
    <row r="63" spans="1:37" x14ac:dyDescent="0.35">
      <c r="A63">
        <v>56</v>
      </c>
      <c r="B63" s="19" t="s">
        <v>131</v>
      </c>
      <c r="C63" t="s">
        <v>129</v>
      </c>
      <c r="D63" t="s">
        <v>58</v>
      </c>
      <c r="E63" t="s">
        <v>129</v>
      </c>
      <c r="F63" t="s">
        <v>63</v>
      </c>
      <c r="G63" t="s">
        <v>130</v>
      </c>
      <c r="H63">
        <v>46.9</v>
      </c>
      <c r="I63" t="s">
        <v>53</v>
      </c>
      <c r="J63">
        <v>54.2</v>
      </c>
      <c r="K63">
        <v>54.2</v>
      </c>
      <c r="L63" s="20">
        <f t="shared" si="19"/>
        <v>0</v>
      </c>
      <c r="M63" s="20">
        <f t="shared" si="20"/>
        <v>0</v>
      </c>
      <c r="N63">
        <f t="shared" si="21"/>
        <v>101.1</v>
      </c>
      <c r="O63" s="3">
        <f t="shared" si="22"/>
        <v>46.899999999999991</v>
      </c>
      <c r="P63">
        <v>250</v>
      </c>
      <c r="Q63" t="s">
        <v>54</v>
      </c>
      <c r="R63">
        <f t="shared" si="7"/>
        <v>12.2258</v>
      </c>
      <c r="S63" s="21">
        <v>0</v>
      </c>
      <c r="T63" s="21">
        <v>60</v>
      </c>
      <c r="U63" s="21">
        <v>0</v>
      </c>
      <c r="V63" s="3">
        <f t="shared" si="26"/>
        <v>48.06316799999999</v>
      </c>
      <c r="W63">
        <v>30</v>
      </c>
      <c r="X63" s="7">
        <f t="shared" si="27"/>
        <v>4.5600000000000002E-2</v>
      </c>
      <c r="Y63" s="7"/>
      <c r="Z63" s="2">
        <f t="shared" si="28"/>
        <v>40.49228928986242</v>
      </c>
      <c r="AA63" s="2"/>
      <c r="AB63" s="5">
        <f t="shared" si="29"/>
        <v>0</v>
      </c>
      <c r="AD63" s="3">
        <f t="shared" si="30"/>
        <v>43.145910189926212</v>
      </c>
      <c r="AE63" s="3"/>
      <c r="AF63" s="6">
        <f t="shared" si="31"/>
        <v>0</v>
      </c>
      <c r="AG63" t="str">
        <f t="shared" si="14"/>
        <v>PASS</v>
      </c>
      <c r="AH63" s="6" t="e">
        <f t="shared" si="23"/>
        <v>#DIV/0!</v>
      </c>
      <c r="AK63" s="22"/>
    </row>
    <row r="64" spans="1:37" x14ac:dyDescent="0.35">
      <c r="A64">
        <v>57</v>
      </c>
      <c r="B64" s="19" t="s">
        <v>131</v>
      </c>
      <c r="C64">
        <v>2546</v>
      </c>
      <c r="D64" t="s">
        <v>62</v>
      </c>
      <c r="E64">
        <v>2546</v>
      </c>
      <c r="F64" t="s">
        <v>63</v>
      </c>
      <c r="G64" t="s">
        <v>130</v>
      </c>
      <c r="H64">
        <v>46.7</v>
      </c>
      <c r="I64" t="s">
        <v>53</v>
      </c>
      <c r="J64">
        <v>54.5</v>
      </c>
      <c r="K64">
        <v>53.5</v>
      </c>
      <c r="L64" s="20">
        <f t="shared" si="19"/>
        <v>1</v>
      </c>
      <c r="M64" s="20">
        <f t="shared" si="20"/>
        <v>1.834862385321101</v>
      </c>
      <c r="N64">
        <f t="shared" si="21"/>
        <v>100.2</v>
      </c>
      <c r="O64" s="3">
        <f t="shared" si="22"/>
        <v>46.7</v>
      </c>
      <c r="P64">
        <v>250</v>
      </c>
      <c r="Q64" t="s">
        <v>54</v>
      </c>
      <c r="R64">
        <f t="shared" si="7"/>
        <v>12.2258</v>
      </c>
      <c r="S64" s="21">
        <v>0</v>
      </c>
      <c r="T64" s="21">
        <v>58.5</v>
      </c>
      <c r="U64" s="21">
        <v>0</v>
      </c>
      <c r="V64" s="3">
        <f t="shared" si="26"/>
        <v>47.844829300000001</v>
      </c>
      <c r="W64">
        <v>30</v>
      </c>
      <c r="X64" s="7">
        <f t="shared" si="27"/>
        <v>4.5600000000000002E-2</v>
      </c>
      <c r="Y64" s="7"/>
      <c r="Z64" s="2">
        <f t="shared" si="28"/>
        <v>40.308343158729912</v>
      </c>
      <c r="AA64" s="2"/>
      <c r="AB64" s="5">
        <f t="shared" si="29"/>
        <v>0</v>
      </c>
      <c r="AD64" s="3">
        <f t="shared" si="30"/>
        <v>42.949909336607831</v>
      </c>
      <c r="AE64" s="3"/>
      <c r="AF64" s="6">
        <f t="shared" si="31"/>
        <v>0</v>
      </c>
      <c r="AG64" t="str">
        <f t="shared" si="14"/>
        <v>PASS</v>
      </c>
      <c r="AH64" s="6" t="e">
        <f t="shared" si="23"/>
        <v>#DIV/0!</v>
      </c>
      <c r="AK64" s="22"/>
    </row>
    <row r="65" spans="1:37" x14ac:dyDescent="0.35">
      <c r="A65">
        <v>58</v>
      </c>
      <c r="B65" s="19" t="s">
        <v>131</v>
      </c>
      <c r="C65" t="s">
        <v>132</v>
      </c>
      <c r="D65" t="s">
        <v>58</v>
      </c>
      <c r="E65" t="s">
        <v>132</v>
      </c>
      <c r="F65" t="s">
        <v>63</v>
      </c>
      <c r="G65" t="s">
        <v>130</v>
      </c>
      <c r="H65">
        <v>50</v>
      </c>
      <c r="I65" t="s">
        <v>53</v>
      </c>
      <c r="J65">
        <v>52.3</v>
      </c>
      <c r="K65">
        <v>52.3</v>
      </c>
      <c r="L65" s="20">
        <f t="shared" si="19"/>
        <v>0</v>
      </c>
      <c r="M65" s="20">
        <f t="shared" si="20"/>
        <v>0</v>
      </c>
      <c r="N65">
        <f t="shared" si="21"/>
        <v>102.3</v>
      </c>
      <c r="O65" s="3">
        <f t="shared" si="22"/>
        <v>50</v>
      </c>
      <c r="P65">
        <v>340</v>
      </c>
      <c r="Q65" t="s">
        <v>54</v>
      </c>
      <c r="R65">
        <f t="shared" si="7"/>
        <v>12.2258</v>
      </c>
      <c r="S65" s="21">
        <v>0</v>
      </c>
      <c r="T65" s="21">
        <v>89.8</v>
      </c>
      <c r="U65" s="21">
        <v>0</v>
      </c>
      <c r="V65" s="3">
        <f t="shared" si="26"/>
        <v>51.527496839999998</v>
      </c>
      <c r="W65">
        <v>30</v>
      </c>
      <c r="X65" s="7">
        <f t="shared" si="27"/>
        <v>4.5600000000000002E-2</v>
      </c>
      <c r="Y65" s="7"/>
      <c r="Z65" s="2">
        <f t="shared" si="28"/>
        <v>59.038850278486478</v>
      </c>
      <c r="AA65" s="2"/>
      <c r="AB65" s="5">
        <f t="shared" si="29"/>
        <v>0</v>
      </c>
      <c r="AD65" s="3">
        <f t="shared" si="30"/>
        <v>62.030916282891326</v>
      </c>
      <c r="AE65" s="3"/>
      <c r="AF65" s="6">
        <f t="shared" si="31"/>
        <v>0</v>
      </c>
      <c r="AG65" t="str">
        <f t="shared" si="14"/>
        <v>PASS</v>
      </c>
      <c r="AH65" s="6" t="e">
        <f t="shared" si="23"/>
        <v>#DIV/0!</v>
      </c>
      <c r="AK65" s="22"/>
    </row>
    <row r="66" spans="1:37" x14ac:dyDescent="0.35">
      <c r="A66">
        <v>59</v>
      </c>
      <c r="B66" s="19" t="s">
        <v>131</v>
      </c>
      <c r="C66">
        <v>8140</v>
      </c>
      <c r="D66" t="s">
        <v>59</v>
      </c>
      <c r="E66">
        <v>8140</v>
      </c>
      <c r="F66" t="s">
        <v>63</v>
      </c>
      <c r="G66" t="s">
        <v>130</v>
      </c>
      <c r="H66">
        <v>50</v>
      </c>
      <c r="I66" t="s">
        <v>53</v>
      </c>
      <c r="J66">
        <v>55.7</v>
      </c>
      <c r="K66">
        <v>55.6</v>
      </c>
      <c r="L66" s="20">
        <f t="shared" si="19"/>
        <v>0.10000000000000142</v>
      </c>
      <c r="M66" s="20">
        <f t="shared" si="20"/>
        <v>0.17953321364452679</v>
      </c>
      <c r="N66">
        <f t="shared" si="21"/>
        <v>105.6</v>
      </c>
      <c r="O66" s="3">
        <f t="shared" si="22"/>
        <v>49.999999999999993</v>
      </c>
      <c r="P66">
        <v>340</v>
      </c>
      <c r="Q66" t="s">
        <v>54</v>
      </c>
      <c r="R66">
        <f t="shared" si="7"/>
        <v>12.2258</v>
      </c>
      <c r="S66" s="21">
        <v>0</v>
      </c>
      <c r="T66" s="21">
        <v>85.5</v>
      </c>
      <c r="U66" s="21">
        <v>0</v>
      </c>
      <c r="V66" s="3">
        <f t="shared" si="26"/>
        <v>51.474925899999995</v>
      </c>
      <c r="W66">
        <v>30</v>
      </c>
      <c r="X66" s="7">
        <f t="shared" si="27"/>
        <v>4.5600000000000002E-2</v>
      </c>
      <c r="Y66" s="7"/>
      <c r="Z66" s="2">
        <f t="shared" si="28"/>
        <v>58.978615878486487</v>
      </c>
      <c r="AA66" s="2"/>
      <c r="AB66" s="5">
        <f t="shared" si="29"/>
        <v>0</v>
      </c>
      <c r="AD66" s="3">
        <f t="shared" si="30"/>
        <v>61.967629226891326</v>
      </c>
      <c r="AE66" s="3"/>
      <c r="AF66" s="6">
        <f t="shared" si="31"/>
        <v>0</v>
      </c>
      <c r="AG66" t="str">
        <f t="shared" si="14"/>
        <v>PASS</v>
      </c>
      <c r="AH66" s="6" t="e">
        <f t="shared" si="23"/>
        <v>#DIV/0!</v>
      </c>
      <c r="AK66" s="22"/>
    </row>
    <row r="67" spans="1:37" x14ac:dyDescent="0.35">
      <c r="A67">
        <v>60</v>
      </c>
      <c r="B67" s="19" t="s">
        <v>131</v>
      </c>
      <c r="C67" t="s">
        <v>133</v>
      </c>
      <c r="D67" t="s">
        <v>58</v>
      </c>
      <c r="E67" t="s">
        <v>133</v>
      </c>
      <c r="F67" t="s">
        <v>63</v>
      </c>
      <c r="G67" t="s">
        <v>130</v>
      </c>
      <c r="H67">
        <v>50</v>
      </c>
      <c r="I67" t="s">
        <v>53</v>
      </c>
      <c r="J67">
        <v>53.2</v>
      </c>
      <c r="K67">
        <v>53.2</v>
      </c>
      <c r="L67" s="20">
        <f t="shared" si="19"/>
        <v>0</v>
      </c>
      <c r="M67" s="20">
        <f t="shared" si="20"/>
        <v>0</v>
      </c>
      <c r="N67">
        <f t="shared" si="21"/>
        <v>103.2</v>
      </c>
      <c r="O67" s="3">
        <f t="shared" si="22"/>
        <v>50</v>
      </c>
      <c r="P67">
        <v>340</v>
      </c>
      <c r="Q67" t="s">
        <v>54</v>
      </c>
      <c r="R67">
        <f t="shared" si="7"/>
        <v>12.2258</v>
      </c>
      <c r="S67" s="21">
        <v>0</v>
      </c>
      <c r="T67" s="21">
        <v>87.1</v>
      </c>
      <c r="U67" s="21">
        <v>0</v>
      </c>
      <c r="V67" s="3">
        <f t="shared" si="26"/>
        <v>51.49448718</v>
      </c>
      <c r="W67">
        <v>30</v>
      </c>
      <c r="X67" s="7">
        <f t="shared" si="27"/>
        <v>4.5600000000000002E-2</v>
      </c>
      <c r="Y67" s="7"/>
      <c r="Z67" s="2">
        <f t="shared" si="28"/>
        <v>59.001028678486485</v>
      </c>
      <c r="AA67" s="2"/>
      <c r="AB67" s="5">
        <f t="shared" si="29"/>
        <v>0</v>
      </c>
      <c r="AD67" s="3">
        <f t="shared" si="30"/>
        <v>61.99117789889133</v>
      </c>
      <c r="AE67" s="3"/>
      <c r="AF67" s="6">
        <f t="shared" si="31"/>
        <v>0</v>
      </c>
      <c r="AG67" t="str">
        <f t="shared" si="14"/>
        <v>PASS</v>
      </c>
      <c r="AH67" s="6" t="e">
        <f t="shared" si="23"/>
        <v>#DIV/0!</v>
      </c>
      <c r="AK67" s="22"/>
    </row>
    <row r="68" spans="1:37" x14ac:dyDescent="0.35">
      <c r="A68">
        <v>61</v>
      </c>
      <c r="B68" s="19" t="s">
        <v>131</v>
      </c>
      <c r="C68">
        <v>8147</v>
      </c>
      <c r="D68" t="s">
        <v>59</v>
      </c>
      <c r="E68">
        <v>8147</v>
      </c>
      <c r="F68" t="s">
        <v>63</v>
      </c>
      <c r="G68" t="s">
        <v>130</v>
      </c>
      <c r="H68">
        <v>50</v>
      </c>
      <c r="I68" t="s">
        <v>53</v>
      </c>
      <c r="J68">
        <v>54.9</v>
      </c>
      <c r="K68">
        <v>54.9</v>
      </c>
      <c r="L68" s="20">
        <f t="shared" si="19"/>
        <v>0</v>
      </c>
      <c r="M68" s="20">
        <f t="shared" si="20"/>
        <v>0</v>
      </c>
      <c r="N68">
        <f t="shared" si="21"/>
        <v>104.9</v>
      </c>
      <c r="O68" s="3">
        <f t="shared" si="22"/>
        <v>50.000000000000007</v>
      </c>
      <c r="P68">
        <v>340</v>
      </c>
      <c r="Q68" t="s">
        <v>54</v>
      </c>
      <c r="R68">
        <f t="shared" si="7"/>
        <v>12.2258</v>
      </c>
      <c r="S68" s="21">
        <v>0</v>
      </c>
      <c r="T68" s="21">
        <v>86</v>
      </c>
      <c r="U68" s="21">
        <v>0</v>
      </c>
      <c r="V68" s="3">
        <f t="shared" si="26"/>
        <v>51.481038800000007</v>
      </c>
      <c r="W68">
        <v>30</v>
      </c>
      <c r="X68" s="7">
        <f t="shared" si="27"/>
        <v>4.5600000000000002E-2</v>
      </c>
      <c r="Y68" s="7"/>
      <c r="Z68" s="2">
        <f t="shared" si="28"/>
        <v>58.985619878486489</v>
      </c>
      <c r="AA68" s="2"/>
      <c r="AB68" s="5">
        <f t="shared" si="29"/>
        <v>0</v>
      </c>
      <c r="AD68" s="3">
        <f t="shared" si="30"/>
        <v>61.974988186891338</v>
      </c>
      <c r="AE68" s="3"/>
      <c r="AF68" s="6">
        <f t="shared" si="31"/>
        <v>0</v>
      </c>
      <c r="AG68" t="str">
        <f t="shared" si="14"/>
        <v>PASS</v>
      </c>
      <c r="AH68" s="6" t="e">
        <f t="shared" si="23"/>
        <v>#DIV/0!</v>
      </c>
      <c r="AK68" s="22"/>
    </row>
    <row r="69" spans="1:37" x14ac:dyDescent="0.35">
      <c r="A69">
        <v>62</v>
      </c>
      <c r="B69" s="19" t="s">
        <v>131</v>
      </c>
      <c r="C69" t="s">
        <v>134</v>
      </c>
      <c r="D69" t="s">
        <v>58</v>
      </c>
      <c r="E69" t="s">
        <v>134</v>
      </c>
      <c r="F69" t="s">
        <v>63</v>
      </c>
      <c r="G69" t="s">
        <v>130</v>
      </c>
      <c r="H69">
        <v>50</v>
      </c>
      <c r="I69" t="s">
        <v>53</v>
      </c>
      <c r="J69">
        <v>53</v>
      </c>
      <c r="K69">
        <v>53</v>
      </c>
      <c r="L69" s="20">
        <f t="shared" si="19"/>
        <v>0</v>
      </c>
      <c r="M69" s="20">
        <f t="shared" si="20"/>
        <v>0</v>
      </c>
      <c r="N69">
        <f t="shared" si="21"/>
        <v>103</v>
      </c>
      <c r="O69" s="3">
        <f t="shared" si="22"/>
        <v>50</v>
      </c>
      <c r="P69">
        <v>340</v>
      </c>
      <c r="Q69" t="s">
        <v>54</v>
      </c>
      <c r="R69">
        <f t="shared" si="7"/>
        <v>12.2258</v>
      </c>
      <c r="S69" s="21">
        <v>0</v>
      </c>
      <c r="T69" s="21">
        <v>87.2</v>
      </c>
      <c r="U69" s="21">
        <v>0</v>
      </c>
      <c r="V69" s="3">
        <f t="shared" si="26"/>
        <v>51.495709759999997</v>
      </c>
      <c r="W69">
        <v>30</v>
      </c>
      <c r="X69" s="7">
        <f t="shared" si="27"/>
        <v>4.5600000000000002E-2</v>
      </c>
      <c r="Y69" s="7"/>
      <c r="Z69" s="2">
        <f t="shared" si="28"/>
        <v>59.002429478486476</v>
      </c>
      <c r="AA69" s="2"/>
      <c r="AB69" s="5">
        <f t="shared" si="29"/>
        <v>0</v>
      </c>
      <c r="AD69" s="3">
        <f t="shared" si="30"/>
        <v>61.992649690891326</v>
      </c>
      <c r="AE69" s="3"/>
      <c r="AF69" s="6">
        <f t="shared" si="31"/>
        <v>0</v>
      </c>
      <c r="AG69" t="str">
        <f t="shared" si="14"/>
        <v>PASS</v>
      </c>
      <c r="AH69" s="6" t="e">
        <f t="shared" si="23"/>
        <v>#DIV/0!</v>
      </c>
      <c r="AK69" s="22"/>
    </row>
    <row r="70" spans="1:37" x14ac:dyDescent="0.35">
      <c r="A70">
        <v>63</v>
      </c>
      <c r="B70" s="19" t="s">
        <v>131</v>
      </c>
      <c r="C70" t="s">
        <v>135</v>
      </c>
      <c r="D70" t="s">
        <v>58</v>
      </c>
      <c r="E70" t="s">
        <v>135</v>
      </c>
      <c r="F70" t="s">
        <v>63</v>
      </c>
      <c r="G70" t="s">
        <v>130</v>
      </c>
      <c r="H70">
        <v>50</v>
      </c>
      <c r="I70" t="s">
        <v>53</v>
      </c>
      <c r="J70">
        <v>53.2</v>
      </c>
      <c r="K70">
        <v>53.2</v>
      </c>
      <c r="L70" s="20">
        <f t="shared" si="19"/>
        <v>0</v>
      </c>
      <c r="M70" s="20">
        <f t="shared" si="20"/>
        <v>0</v>
      </c>
      <c r="N70">
        <f t="shared" si="21"/>
        <v>103.2</v>
      </c>
      <c r="O70" s="3">
        <f t="shared" si="22"/>
        <v>50</v>
      </c>
      <c r="P70">
        <v>340</v>
      </c>
      <c r="Q70" t="s">
        <v>54</v>
      </c>
      <c r="R70">
        <f t="shared" si="7"/>
        <v>12.2258</v>
      </c>
      <c r="S70" s="21">
        <v>0</v>
      </c>
      <c r="T70" s="21">
        <v>87.6</v>
      </c>
      <c r="U70" s="21">
        <v>0</v>
      </c>
      <c r="V70" s="3">
        <f t="shared" si="26"/>
        <v>51.500600079999998</v>
      </c>
      <c r="W70">
        <v>30</v>
      </c>
      <c r="X70" s="7">
        <f t="shared" si="27"/>
        <v>4.5600000000000002E-2</v>
      </c>
      <c r="Y70" s="7"/>
      <c r="Z70" s="2">
        <f t="shared" si="28"/>
        <v>59.008032678486487</v>
      </c>
      <c r="AA70" s="2"/>
      <c r="AB70" s="5">
        <f t="shared" si="29"/>
        <v>0</v>
      </c>
      <c r="AD70" s="3">
        <f t="shared" si="30"/>
        <v>61.99853685889132</v>
      </c>
      <c r="AE70" s="3"/>
      <c r="AF70" s="6">
        <f t="shared" si="31"/>
        <v>0</v>
      </c>
      <c r="AG70" t="str">
        <f t="shared" si="14"/>
        <v>PASS</v>
      </c>
      <c r="AH70" s="6" t="e">
        <f t="shared" si="23"/>
        <v>#DIV/0!</v>
      </c>
      <c r="AK70" s="22"/>
    </row>
    <row r="71" spans="1:37" x14ac:dyDescent="0.35">
      <c r="A71">
        <v>64</v>
      </c>
      <c r="B71" s="19" t="s">
        <v>131</v>
      </c>
      <c r="C71" t="s">
        <v>136</v>
      </c>
      <c r="D71" t="s">
        <v>58</v>
      </c>
      <c r="E71" t="s">
        <v>136</v>
      </c>
      <c r="F71" t="s">
        <v>63</v>
      </c>
      <c r="G71" t="s">
        <v>130</v>
      </c>
      <c r="H71">
        <v>50</v>
      </c>
      <c r="I71" t="s">
        <v>53</v>
      </c>
      <c r="J71">
        <v>52.5</v>
      </c>
      <c r="K71">
        <v>52.5</v>
      </c>
      <c r="L71" s="20">
        <f t="shared" si="19"/>
        <v>0</v>
      </c>
      <c r="M71" s="20">
        <f t="shared" si="20"/>
        <v>0</v>
      </c>
      <c r="N71">
        <f t="shared" si="21"/>
        <v>102.5</v>
      </c>
      <c r="O71" s="3">
        <f t="shared" si="22"/>
        <v>50</v>
      </c>
      <c r="P71">
        <v>340</v>
      </c>
      <c r="Q71" t="s">
        <v>54</v>
      </c>
      <c r="R71">
        <f t="shared" si="7"/>
        <v>12.2258</v>
      </c>
      <c r="S71" s="21">
        <v>0</v>
      </c>
      <c r="T71" s="21">
        <v>88.5</v>
      </c>
      <c r="U71" s="21">
        <v>0</v>
      </c>
      <c r="V71" s="3">
        <f t="shared" si="26"/>
        <v>51.511603299999997</v>
      </c>
      <c r="W71">
        <v>30</v>
      </c>
      <c r="X71" s="7">
        <f t="shared" si="27"/>
        <v>4.5600000000000002E-2</v>
      </c>
      <c r="Y71" s="7"/>
      <c r="Z71" s="2">
        <f t="shared" si="28"/>
        <v>59.020639878486477</v>
      </c>
      <c r="AA71" s="2"/>
      <c r="AB71" s="5">
        <f t="shared" si="29"/>
        <v>0</v>
      </c>
      <c r="AD71" s="3">
        <f t="shared" si="30"/>
        <v>62.011782986891326</v>
      </c>
      <c r="AE71" s="3"/>
      <c r="AF71" s="6">
        <f t="shared" si="31"/>
        <v>0</v>
      </c>
      <c r="AG71" t="str">
        <f t="shared" si="14"/>
        <v>PASS</v>
      </c>
      <c r="AH71" s="6" t="e">
        <f t="shared" si="23"/>
        <v>#DIV/0!</v>
      </c>
      <c r="AK71" s="22"/>
    </row>
    <row r="72" spans="1:37" x14ac:dyDescent="0.35">
      <c r="A72">
        <v>65</v>
      </c>
      <c r="B72" s="19" t="s">
        <v>131</v>
      </c>
      <c r="C72">
        <v>3374</v>
      </c>
      <c r="D72" t="s">
        <v>59</v>
      </c>
      <c r="E72">
        <v>3374</v>
      </c>
      <c r="F72" t="s">
        <v>63</v>
      </c>
      <c r="G72" t="s">
        <v>130</v>
      </c>
      <c r="H72">
        <v>50</v>
      </c>
      <c r="I72" t="s">
        <v>53</v>
      </c>
      <c r="J72">
        <v>52.8</v>
      </c>
      <c r="K72">
        <v>52.8</v>
      </c>
      <c r="L72" s="20">
        <f t="shared" si="19"/>
        <v>0</v>
      </c>
      <c r="M72" s="20">
        <f t="shared" si="20"/>
        <v>0</v>
      </c>
      <c r="N72">
        <f t="shared" si="21"/>
        <v>102.8</v>
      </c>
      <c r="O72" s="3">
        <f t="shared" si="22"/>
        <v>50</v>
      </c>
      <c r="P72">
        <v>340</v>
      </c>
      <c r="Q72" t="s">
        <v>54</v>
      </c>
      <c r="R72">
        <f t="shared" ref="R72:R135" si="32">IF(Q72="N",burette,(burette+SSTube))</f>
        <v>12.2258</v>
      </c>
      <c r="S72" s="21">
        <v>0</v>
      </c>
      <c r="T72" s="21">
        <v>87.2</v>
      </c>
      <c r="U72" s="21">
        <v>0</v>
      </c>
      <c r="V72" s="3">
        <f t="shared" ref="V72:V103" si="33">O72+((HPWater/1000)+((T72-S72)*R72)/1000)</f>
        <v>51.495709759999997</v>
      </c>
      <c r="W72">
        <v>30</v>
      </c>
      <c r="X72" s="7">
        <f t="shared" ref="X72:X103" si="34">VLOOKUP(W72,K,2,FALSE)</f>
        <v>4.5600000000000002E-2</v>
      </c>
      <c r="Y72" s="7"/>
      <c r="Z72" s="2">
        <f t="shared" ref="Z72:Z103" si="35">(4.12*10^-5*P72*V72*1000)/R72</f>
        <v>59.002429478486476</v>
      </c>
      <c r="AA72" s="2"/>
      <c r="AB72" s="5">
        <f t="shared" ref="AB72:AB103" si="36">((U72-S72)/((T72-S72)-Z72))*100</f>
        <v>0</v>
      </c>
      <c r="AD72" s="3">
        <f t="shared" ref="AD72:AD103" si="37">((V72*P72)*(X72-(0.68*P72*10^-5)))/R72</f>
        <v>61.992649690891326</v>
      </c>
      <c r="AE72" s="3"/>
      <c r="AF72" s="6">
        <f t="shared" ref="AF72:AF103" si="38">(U72-S72)/((T72-S72)-AD72)*100</f>
        <v>0</v>
      </c>
      <c r="AG72" t="str">
        <f t="shared" ref="AG72:AG135" si="39">IF(AND(I72="Ok",L72&lt;5,AF72&lt;10),"PASS","FAIL")</f>
        <v>PASS</v>
      </c>
      <c r="AH72" s="6" t="e">
        <f t="shared" si="23"/>
        <v>#DIV/0!</v>
      </c>
      <c r="AK72" s="22"/>
    </row>
    <row r="73" spans="1:37" x14ac:dyDescent="0.35">
      <c r="A73">
        <v>66</v>
      </c>
      <c r="B73" s="19" t="s">
        <v>131</v>
      </c>
      <c r="C73" t="s">
        <v>137</v>
      </c>
      <c r="D73" t="s">
        <v>58</v>
      </c>
      <c r="E73" t="s">
        <v>137</v>
      </c>
      <c r="F73" t="s">
        <v>63</v>
      </c>
      <c r="G73" t="s">
        <v>130</v>
      </c>
      <c r="H73">
        <v>50</v>
      </c>
      <c r="I73" t="s">
        <v>53</v>
      </c>
      <c r="J73">
        <v>54.1</v>
      </c>
      <c r="K73">
        <v>54.1</v>
      </c>
      <c r="L73" s="20">
        <f t="shared" si="19"/>
        <v>0</v>
      </c>
      <c r="M73" s="20">
        <f t="shared" si="20"/>
        <v>0</v>
      </c>
      <c r="N73">
        <f t="shared" si="21"/>
        <v>104.1</v>
      </c>
      <c r="O73" s="3">
        <f t="shared" si="22"/>
        <v>49.999999999999993</v>
      </c>
      <c r="P73">
        <v>340</v>
      </c>
      <c r="Q73" t="s">
        <v>54</v>
      </c>
      <c r="R73">
        <f t="shared" si="32"/>
        <v>12.2258</v>
      </c>
      <c r="S73" s="21">
        <v>0</v>
      </c>
      <c r="T73" s="21">
        <v>86.4</v>
      </c>
      <c r="U73" s="21">
        <v>0</v>
      </c>
      <c r="V73" s="3">
        <f t="shared" si="33"/>
        <v>51.485929119999994</v>
      </c>
      <c r="W73">
        <v>30</v>
      </c>
      <c r="X73" s="7">
        <f t="shared" si="34"/>
        <v>4.5600000000000002E-2</v>
      </c>
      <c r="Y73" s="7"/>
      <c r="Z73" s="2">
        <f t="shared" si="35"/>
        <v>58.991223078486478</v>
      </c>
      <c r="AA73" s="2"/>
      <c r="AB73" s="5">
        <f t="shared" si="36"/>
        <v>0</v>
      </c>
      <c r="AD73" s="3">
        <f t="shared" si="37"/>
        <v>61.980875354891324</v>
      </c>
      <c r="AE73" s="3"/>
      <c r="AF73" s="6">
        <f t="shared" si="38"/>
        <v>0</v>
      </c>
      <c r="AG73" t="str">
        <f t="shared" si="39"/>
        <v>PASS</v>
      </c>
      <c r="AH73" s="6" t="e">
        <f t="shared" si="23"/>
        <v>#DIV/0!</v>
      </c>
      <c r="AK73" s="22"/>
    </row>
    <row r="74" spans="1:37" x14ac:dyDescent="0.35">
      <c r="A74">
        <v>67</v>
      </c>
      <c r="B74" s="19" t="s">
        <v>131</v>
      </c>
      <c r="C74" t="s">
        <v>138</v>
      </c>
      <c r="D74" t="s">
        <v>58</v>
      </c>
      <c r="E74" t="s">
        <v>138</v>
      </c>
      <c r="F74" t="s">
        <v>63</v>
      </c>
      <c r="G74" t="s">
        <v>130</v>
      </c>
      <c r="H74">
        <v>50</v>
      </c>
      <c r="I74" t="s">
        <v>53</v>
      </c>
      <c r="J74">
        <v>52.9</v>
      </c>
      <c r="K74">
        <v>52.9</v>
      </c>
      <c r="L74" s="20">
        <f t="shared" ref="L74:L137" si="40">J74-K74</f>
        <v>0</v>
      </c>
      <c r="M74" s="20">
        <f t="shared" ref="M74:M137" si="41">(L74/J74)*100</f>
        <v>0</v>
      </c>
      <c r="N74">
        <f t="shared" ref="N74:N137" si="42">+K74+H74</f>
        <v>102.9</v>
      </c>
      <c r="O74" s="3">
        <f t="shared" ref="O74:O137" si="43">+N74-K74</f>
        <v>50.000000000000007</v>
      </c>
      <c r="P74">
        <v>340</v>
      </c>
      <c r="Q74" t="s">
        <v>54</v>
      </c>
      <c r="R74">
        <f t="shared" si="32"/>
        <v>12.2258</v>
      </c>
      <c r="S74" s="21">
        <v>0</v>
      </c>
      <c r="T74" s="21">
        <v>87.1</v>
      </c>
      <c r="U74" s="21">
        <v>0</v>
      </c>
      <c r="V74" s="3">
        <f t="shared" si="33"/>
        <v>51.494487180000007</v>
      </c>
      <c r="W74">
        <v>30</v>
      </c>
      <c r="X74" s="7">
        <f t="shared" si="34"/>
        <v>4.5600000000000002E-2</v>
      </c>
      <c r="Y74" s="7"/>
      <c r="Z74" s="2">
        <f t="shared" si="35"/>
        <v>59.001028678486492</v>
      </c>
      <c r="AA74" s="2"/>
      <c r="AB74" s="5">
        <f t="shared" si="36"/>
        <v>0</v>
      </c>
      <c r="AD74" s="3">
        <f t="shared" si="37"/>
        <v>61.991177898891344</v>
      </c>
      <c r="AE74" s="3"/>
      <c r="AF74" s="6">
        <f t="shared" si="38"/>
        <v>0</v>
      </c>
      <c r="AG74" t="str">
        <f t="shared" si="39"/>
        <v>PASS</v>
      </c>
      <c r="AH74" s="6" t="e">
        <f t="shared" ref="AH74:AH137" si="44">(AF74/AB74)-1</f>
        <v>#DIV/0!</v>
      </c>
      <c r="AK74" s="22"/>
    </row>
    <row r="75" spans="1:37" x14ac:dyDescent="0.35">
      <c r="A75">
        <v>68</v>
      </c>
      <c r="B75" s="19" t="s">
        <v>131</v>
      </c>
      <c r="C75" t="s">
        <v>139</v>
      </c>
      <c r="D75" t="s">
        <v>58</v>
      </c>
      <c r="E75" t="s">
        <v>139</v>
      </c>
      <c r="F75" t="s">
        <v>63</v>
      </c>
      <c r="G75" t="s">
        <v>130</v>
      </c>
      <c r="H75">
        <v>50</v>
      </c>
      <c r="I75" t="s">
        <v>53</v>
      </c>
      <c r="J75">
        <v>53.3</v>
      </c>
      <c r="K75">
        <v>53.3</v>
      </c>
      <c r="L75" s="20">
        <f t="shared" si="40"/>
        <v>0</v>
      </c>
      <c r="M75" s="20">
        <f t="shared" si="41"/>
        <v>0</v>
      </c>
      <c r="N75">
        <f t="shared" si="42"/>
        <v>103.3</v>
      </c>
      <c r="O75" s="3">
        <f t="shared" si="43"/>
        <v>50</v>
      </c>
      <c r="P75">
        <v>340</v>
      </c>
      <c r="Q75" t="s">
        <v>54</v>
      </c>
      <c r="R75">
        <f t="shared" si="32"/>
        <v>12.2258</v>
      </c>
      <c r="S75" s="21">
        <v>0</v>
      </c>
      <c r="T75" s="21">
        <v>85.6</v>
      </c>
      <c r="U75" s="21">
        <v>0</v>
      </c>
      <c r="V75" s="3">
        <f t="shared" si="33"/>
        <v>51.476148479999999</v>
      </c>
      <c r="W75">
        <v>30</v>
      </c>
      <c r="X75" s="7">
        <f t="shared" si="34"/>
        <v>4.5600000000000002E-2</v>
      </c>
      <c r="Y75" s="7"/>
      <c r="Z75" s="2">
        <f t="shared" si="35"/>
        <v>58.980016678486493</v>
      </c>
      <c r="AA75" s="2"/>
      <c r="AB75" s="5">
        <f t="shared" si="36"/>
        <v>0</v>
      </c>
      <c r="AD75" s="3">
        <f t="shared" si="37"/>
        <v>61.96910101889133</v>
      </c>
      <c r="AE75" s="3"/>
      <c r="AF75" s="6">
        <f t="shared" si="38"/>
        <v>0</v>
      </c>
      <c r="AG75" t="str">
        <f t="shared" si="39"/>
        <v>PASS</v>
      </c>
      <c r="AH75" s="6" t="e">
        <f t="shared" si="44"/>
        <v>#DIV/0!</v>
      </c>
      <c r="AK75" s="22"/>
    </row>
    <row r="76" spans="1:37" x14ac:dyDescent="0.35">
      <c r="A76">
        <v>69</v>
      </c>
      <c r="B76" s="19" t="s">
        <v>131</v>
      </c>
      <c r="C76" t="s">
        <v>140</v>
      </c>
      <c r="D76" t="s">
        <v>58</v>
      </c>
      <c r="E76" t="s">
        <v>140</v>
      </c>
      <c r="F76" t="s">
        <v>63</v>
      </c>
      <c r="G76" t="s">
        <v>130</v>
      </c>
      <c r="H76">
        <v>50</v>
      </c>
      <c r="I76" t="s">
        <v>53</v>
      </c>
      <c r="J76">
        <v>53.7</v>
      </c>
      <c r="K76">
        <v>53.7</v>
      </c>
      <c r="L76" s="20">
        <f t="shared" si="40"/>
        <v>0</v>
      </c>
      <c r="M76" s="20">
        <f t="shared" si="41"/>
        <v>0</v>
      </c>
      <c r="N76">
        <f t="shared" si="42"/>
        <v>103.7</v>
      </c>
      <c r="O76" s="3">
        <f t="shared" si="43"/>
        <v>50</v>
      </c>
      <c r="P76">
        <v>340</v>
      </c>
      <c r="Q76" t="s">
        <v>54</v>
      </c>
      <c r="R76">
        <f t="shared" si="32"/>
        <v>12.2258</v>
      </c>
      <c r="S76" s="21">
        <v>0</v>
      </c>
      <c r="T76" s="21">
        <v>86.8</v>
      </c>
      <c r="U76" s="21">
        <v>0</v>
      </c>
      <c r="V76" s="3">
        <f t="shared" si="33"/>
        <v>51.490819440000003</v>
      </c>
      <c r="W76">
        <v>30</v>
      </c>
      <c r="X76" s="7">
        <f t="shared" si="34"/>
        <v>4.5600000000000002E-2</v>
      </c>
      <c r="Y76" s="7"/>
      <c r="Z76" s="2">
        <f t="shared" si="35"/>
        <v>58.996826278486502</v>
      </c>
      <c r="AA76" s="2"/>
      <c r="AB76" s="5">
        <f t="shared" si="36"/>
        <v>0</v>
      </c>
      <c r="AD76" s="3">
        <f t="shared" si="37"/>
        <v>61.986762522891325</v>
      </c>
      <c r="AE76" s="3"/>
      <c r="AF76" s="6">
        <f t="shared" si="38"/>
        <v>0</v>
      </c>
      <c r="AG76" t="str">
        <f t="shared" si="39"/>
        <v>PASS</v>
      </c>
      <c r="AH76" s="6" t="e">
        <f t="shared" si="44"/>
        <v>#DIV/0!</v>
      </c>
      <c r="AK76" s="22"/>
    </row>
    <row r="77" spans="1:37" x14ac:dyDescent="0.35">
      <c r="A77">
        <v>70</v>
      </c>
      <c r="B77" s="19" t="s">
        <v>131</v>
      </c>
      <c r="C77" t="s">
        <v>141</v>
      </c>
      <c r="D77" t="s">
        <v>58</v>
      </c>
      <c r="E77" t="s">
        <v>141</v>
      </c>
      <c r="F77" t="s">
        <v>63</v>
      </c>
      <c r="G77" t="s">
        <v>130</v>
      </c>
      <c r="H77">
        <v>50</v>
      </c>
      <c r="I77" t="s">
        <v>53</v>
      </c>
      <c r="J77">
        <v>53.2</v>
      </c>
      <c r="K77">
        <v>53.2</v>
      </c>
      <c r="L77" s="20">
        <f t="shared" si="40"/>
        <v>0</v>
      </c>
      <c r="M77" s="20">
        <f t="shared" si="41"/>
        <v>0</v>
      </c>
      <c r="N77">
        <f t="shared" si="42"/>
        <v>103.2</v>
      </c>
      <c r="O77" s="3">
        <f t="shared" si="43"/>
        <v>50</v>
      </c>
      <c r="P77">
        <v>340</v>
      </c>
      <c r="Q77" t="s">
        <v>54</v>
      </c>
      <c r="R77">
        <f t="shared" si="32"/>
        <v>12.2258</v>
      </c>
      <c r="S77" s="21">
        <v>0</v>
      </c>
      <c r="T77" s="21">
        <v>88.5</v>
      </c>
      <c r="U77" s="21">
        <v>0</v>
      </c>
      <c r="V77" s="3">
        <f t="shared" si="33"/>
        <v>51.511603299999997</v>
      </c>
      <c r="W77">
        <v>30</v>
      </c>
      <c r="X77" s="7">
        <f t="shared" si="34"/>
        <v>4.5600000000000002E-2</v>
      </c>
      <c r="Y77" s="7"/>
      <c r="Z77" s="2">
        <f t="shared" si="35"/>
        <v>59.020639878486477</v>
      </c>
      <c r="AA77" s="2"/>
      <c r="AB77" s="5">
        <f t="shared" si="36"/>
        <v>0</v>
      </c>
      <c r="AD77" s="3">
        <f t="shared" si="37"/>
        <v>62.011782986891326</v>
      </c>
      <c r="AE77" s="3"/>
      <c r="AF77" s="6">
        <f t="shared" si="38"/>
        <v>0</v>
      </c>
      <c r="AG77" t="str">
        <f t="shared" si="39"/>
        <v>PASS</v>
      </c>
      <c r="AH77" s="6" t="e">
        <f t="shared" si="44"/>
        <v>#DIV/0!</v>
      </c>
      <c r="AK77" s="22"/>
    </row>
    <row r="78" spans="1:37" x14ac:dyDescent="0.35">
      <c r="A78">
        <v>71</v>
      </c>
      <c r="B78" s="19" t="s">
        <v>131</v>
      </c>
      <c r="C78" t="s">
        <v>142</v>
      </c>
      <c r="D78" t="s">
        <v>58</v>
      </c>
      <c r="E78" t="s">
        <v>142</v>
      </c>
      <c r="F78" t="s">
        <v>63</v>
      </c>
      <c r="G78" t="s">
        <v>130</v>
      </c>
      <c r="H78">
        <v>50</v>
      </c>
      <c r="I78" t="s">
        <v>53</v>
      </c>
      <c r="J78">
        <v>53</v>
      </c>
      <c r="K78">
        <v>53</v>
      </c>
      <c r="L78" s="20">
        <f t="shared" si="40"/>
        <v>0</v>
      </c>
      <c r="M78" s="20">
        <f t="shared" si="41"/>
        <v>0</v>
      </c>
      <c r="N78">
        <f t="shared" si="42"/>
        <v>103</v>
      </c>
      <c r="O78" s="3">
        <f t="shared" si="43"/>
        <v>50</v>
      </c>
      <c r="P78">
        <v>340</v>
      </c>
      <c r="Q78" t="s">
        <v>54</v>
      </c>
      <c r="R78">
        <f t="shared" si="32"/>
        <v>12.2258</v>
      </c>
      <c r="S78" s="21">
        <v>0</v>
      </c>
      <c r="T78" s="21">
        <v>86.9</v>
      </c>
      <c r="U78" s="21">
        <v>0</v>
      </c>
      <c r="V78" s="3">
        <f t="shared" si="33"/>
        <v>51.49204202</v>
      </c>
      <c r="W78">
        <v>30</v>
      </c>
      <c r="X78" s="7">
        <f t="shared" si="34"/>
        <v>4.5600000000000002E-2</v>
      </c>
      <c r="Y78" s="7"/>
      <c r="Z78" s="2">
        <f t="shared" si="35"/>
        <v>58.998227078486487</v>
      </c>
      <c r="AA78" s="2"/>
      <c r="AB78" s="5">
        <f t="shared" si="36"/>
        <v>0</v>
      </c>
      <c r="AD78" s="3">
        <f t="shared" si="37"/>
        <v>61.988234314891322</v>
      </c>
      <c r="AE78" s="3"/>
      <c r="AF78" s="6">
        <f t="shared" si="38"/>
        <v>0</v>
      </c>
      <c r="AG78" t="str">
        <f t="shared" si="39"/>
        <v>PASS</v>
      </c>
      <c r="AH78" s="6" t="e">
        <f t="shared" si="44"/>
        <v>#DIV/0!</v>
      </c>
      <c r="AK78" s="22"/>
    </row>
    <row r="79" spans="1:37" x14ac:dyDescent="0.35">
      <c r="A79">
        <v>72</v>
      </c>
      <c r="B79" s="19" t="s">
        <v>131</v>
      </c>
      <c r="C79" t="s">
        <v>143</v>
      </c>
      <c r="D79" t="s">
        <v>58</v>
      </c>
      <c r="E79" t="s">
        <v>143</v>
      </c>
      <c r="F79" t="s">
        <v>63</v>
      </c>
      <c r="G79" t="s">
        <v>130</v>
      </c>
      <c r="H79">
        <v>50</v>
      </c>
      <c r="I79" t="s">
        <v>53</v>
      </c>
      <c r="J79">
        <v>54.2</v>
      </c>
      <c r="K79">
        <v>54.2</v>
      </c>
      <c r="L79" s="20">
        <f t="shared" si="40"/>
        <v>0</v>
      </c>
      <c r="M79" s="20">
        <f t="shared" si="41"/>
        <v>0</v>
      </c>
      <c r="N79">
        <f t="shared" si="42"/>
        <v>104.2</v>
      </c>
      <c r="O79" s="3">
        <f t="shared" si="43"/>
        <v>50</v>
      </c>
      <c r="P79">
        <v>340</v>
      </c>
      <c r="Q79" t="s">
        <v>54</v>
      </c>
      <c r="R79">
        <f t="shared" si="32"/>
        <v>12.2258</v>
      </c>
      <c r="S79" s="21">
        <v>0</v>
      </c>
      <c r="T79" s="21">
        <v>86.4</v>
      </c>
      <c r="U79" s="21">
        <v>0</v>
      </c>
      <c r="V79" s="3">
        <f t="shared" si="33"/>
        <v>51.485929120000002</v>
      </c>
      <c r="W79">
        <v>30</v>
      </c>
      <c r="X79" s="7">
        <f t="shared" si="34"/>
        <v>4.5600000000000002E-2</v>
      </c>
      <c r="Y79" s="7"/>
      <c r="Z79" s="2">
        <f t="shared" si="35"/>
        <v>58.991223078486492</v>
      </c>
      <c r="AA79" s="2"/>
      <c r="AB79" s="5">
        <f t="shared" si="36"/>
        <v>0</v>
      </c>
      <c r="AD79" s="3">
        <f t="shared" si="37"/>
        <v>61.980875354891332</v>
      </c>
      <c r="AE79" s="3"/>
      <c r="AF79" s="6">
        <f t="shared" si="38"/>
        <v>0</v>
      </c>
      <c r="AG79" t="str">
        <f t="shared" si="39"/>
        <v>PASS</v>
      </c>
      <c r="AH79" s="6" t="e">
        <f t="shared" si="44"/>
        <v>#DIV/0!</v>
      </c>
      <c r="AK79" s="22"/>
    </row>
    <row r="80" spans="1:37" x14ac:dyDescent="0.35">
      <c r="A80">
        <v>73</v>
      </c>
      <c r="B80" s="19" t="s">
        <v>131</v>
      </c>
      <c r="C80" t="s">
        <v>144</v>
      </c>
      <c r="D80" t="s">
        <v>58</v>
      </c>
      <c r="E80" t="s">
        <v>144</v>
      </c>
      <c r="F80" t="s">
        <v>63</v>
      </c>
      <c r="G80" t="s">
        <v>130</v>
      </c>
      <c r="H80">
        <v>50</v>
      </c>
      <c r="I80" t="s">
        <v>53</v>
      </c>
      <c r="J80">
        <v>53.9</v>
      </c>
      <c r="K80">
        <v>53.9</v>
      </c>
      <c r="L80" s="20">
        <f t="shared" si="40"/>
        <v>0</v>
      </c>
      <c r="M80" s="20">
        <f t="shared" si="41"/>
        <v>0</v>
      </c>
      <c r="N80">
        <f t="shared" si="42"/>
        <v>103.9</v>
      </c>
      <c r="O80" s="3">
        <f t="shared" si="43"/>
        <v>50.000000000000007</v>
      </c>
      <c r="P80">
        <v>340</v>
      </c>
      <c r="Q80" t="s">
        <v>54</v>
      </c>
      <c r="R80">
        <f t="shared" si="32"/>
        <v>12.2258</v>
      </c>
      <c r="S80" s="21">
        <v>0</v>
      </c>
      <c r="T80" s="21">
        <v>86.6</v>
      </c>
      <c r="U80" s="21">
        <v>0</v>
      </c>
      <c r="V80" s="3">
        <f t="shared" si="33"/>
        <v>51.488374280000009</v>
      </c>
      <c r="W80">
        <v>30</v>
      </c>
      <c r="X80" s="7">
        <f t="shared" si="34"/>
        <v>4.5600000000000002E-2</v>
      </c>
      <c r="Y80" s="7"/>
      <c r="Z80" s="2">
        <f t="shared" si="35"/>
        <v>58.994024678486497</v>
      </c>
      <c r="AA80" s="2"/>
      <c r="AB80" s="5">
        <f t="shared" si="36"/>
        <v>0</v>
      </c>
      <c r="AD80" s="3">
        <f t="shared" si="37"/>
        <v>61.983818938891346</v>
      </c>
      <c r="AE80" s="3"/>
      <c r="AF80" s="6">
        <f t="shared" si="38"/>
        <v>0</v>
      </c>
      <c r="AG80" t="str">
        <f t="shared" si="39"/>
        <v>PASS</v>
      </c>
      <c r="AH80" s="6" t="e">
        <f t="shared" si="44"/>
        <v>#DIV/0!</v>
      </c>
      <c r="AK80" s="22"/>
    </row>
    <row r="81" spans="1:37" x14ac:dyDescent="0.35">
      <c r="A81">
        <v>74</v>
      </c>
      <c r="B81" s="19" t="s">
        <v>131</v>
      </c>
      <c r="C81" t="s">
        <v>145</v>
      </c>
      <c r="D81" t="s">
        <v>58</v>
      </c>
      <c r="E81" t="s">
        <v>145</v>
      </c>
      <c r="F81" t="s">
        <v>63</v>
      </c>
      <c r="G81" t="s">
        <v>130</v>
      </c>
      <c r="H81">
        <v>50</v>
      </c>
      <c r="I81" t="s">
        <v>53</v>
      </c>
      <c r="J81">
        <v>53.1</v>
      </c>
      <c r="K81">
        <v>53.1</v>
      </c>
      <c r="L81" s="20">
        <f t="shared" si="40"/>
        <v>0</v>
      </c>
      <c r="M81" s="20">
        <f t="shared" si="41"/>
        <v>0</v>
      </c>
      <c r="N81">
        <f t="shared" si="42"/>
        <v>103.1</v>
      </c>
      <c r="O81" s="3">
        <f t="shared" si="43"/>
        <v>49.999999999999993</v>
      </c>
      <c r="P81">
        <v>340</v>
      </c>
      <c r="Q81" t="s">
        <v>54</v>
      </c>
      <c r="R81">
        <f t="shared" si="32"/>
        <v>12.2258</v>
      </c>
      <c r="S81" s="21">
        <v>0</v>
      </c>
      <c r="T81" s="21">
        <v>87</v>
      </c>
      <c r="U81" s="21">
        <v>0</v>
      </c>
      <c r="V81" s="3">
        <f t="shared" si="33"/>
        <v>51.493264599999989</v>
      </c>
      <c r="W81">
        <v>30</v>
      </c>
      <c r="X81" s="7">
        <f t="shared" si="34"/>
        <v>4.5600000000000002E-2</v>
      </c>
      <c r="Y81" s="7"/>
      <c r="Z81" s="2">
        <f t="shared" si="35"/>
        <v>58.999627878486478</v>
      </c>
      <c r="AA81" s="2"/>
      <c r="AB81" s="5">
        <f t="shared" si="36"/>
        <v>0</v>
      </c>
      <c r="AD81" s="3">
        <f t="shared" si="37"/>
        <v>61.989706106891319</v>
      </c>
      <c r="AE81" s="3"/>
      <c r="AF81" s="6">
        <f t="shared" si="38"/>
        <v>0</v>
      </c>
      <c r="AG81" t="str">
        <f t="shared" si="39"/>
        <v>PASS</v>
      </c>
      <c r="AH81" s="6" t="e">
        <f t="shared" si="44"/>
        <v>#DIV/0!</v>
      </c>
      <c r="AK81" s="22"/>
    </row>
    <row r="82" spans="1:37" x14ac:dyDescent="0.35">
      <c r="A82">
        <v>75</v>
      </c>
      <c r="B82" s="19" t="s">
        <v>131</v>
      </c>
      <c r="C82" t="s">
        <v>146</v>
      </c>
      <c r="D82" t="s">
        <v>58</v>
      </c>
      <c r="E82" t="s">
        <v>146</v>
      </c>
      <c r="F82" t="s">
        <v>63</v>
      </c>
      <c r="G82" t="s">
        <v>130</v>
      </c>
      <c r="H82">
        <v>50</v>
      </c>
      <c r="I82" t="s">
        <v>53</v>
      </c>
      <c r="J82">
        <v>52.3</v>
      </c>
      <c r="K82">
        <v>52.3</v>
      </c>
      <c r="L82" s="20">
        <f t="shared" si="40"/>
        <v>0</v>
      </c>
      <c r="M82" s="20">
        <f t="shared" si="41"/>
        <v>0</v>
      </c>
      <c r="N82">
        <f t="shared" si="42"/>
        <v>102.3</v>
      </c>
      <c r="O82" s="3">
        <f t="shared" si="43"/>
        <v>50</v>
      </c>
      <c r="P82">
        <v>340</v>
      </c>
      <c r="Q82" t="s">
        <v>54</v>
      </c>
      <c r="R82">
        <f t="shared" si="32"/>
        <v>12.2258</v>
      </c>
      <c r="S82" s="21">
        <v>0</v>
      </c>
      <c r="T82" s="21">
        <v>88.5</v>
      </c>
      <c r="U82" s="21">
        <v>0</v>
      </c>
      <c r="V82" s="3">
        <f t="shared" si="33"/>
        <v>51.511603299999997</v>
      </c>
      <c r="W82">
        <v>30</v>
      </c>
      <c r="X82" s="7">
        <f t="shared" si="34"/>
        <v>4.5600000000000002E-2</v>
      </c>
      <c r="Y82" s="7"/>
      <c r="Z82" s="2">
        <f t="shared" si="35"/>
        <v>59.020639878486477</v>
      </c>
      <c r="AA82" s="2"/>
      <c r="AB82" s="5">
        <f t="shared" si="36"/>
        <v>0</v>
      </c>
      <c r="AD82" s="3">
        <f t="shared" si="37"/>
        <v>62.011782986891326</v>
      </c>
      <c r="AE82" s="3"/>
      <c r="AF82" s="6">
        <f t="shared" si="38"/>
        <v>0</v>
      </c>
      <c r="AG82" t="str">
        <f t="shared" si="39"/>
        <v>PASS</v>
      </c>
      <c r="AH82" s="6" t="e">
        <f t="shared" si="44"/>
        <v>#DIV/0!</v>
      </c>
      <c r="AK82" s="22"/>
    </row>
    <row r="83" spans="1:37" x14ac:dyDescent="0.35">
      <c r="A83">
        <v>76</v>
      </c>
      <c r="B83" s="19" t="s">
        <v>131</v>
      </c>
      <c r="C83" t="s">
        <v>147</v>
      </c>
      <c r="D83" t="s">
        <v>58</v>
      </c>
      <c r="E83" t="s">
        <v>147</v>
      </c>
      <c r="F83" t="s">
        <v>63</v>
      </c>
      <c r="G83" t="s">
        <v>130</v>
      </c>
      <c r="H83">
        <v>50</v>
      </c>
      <c r="I83" t="s">
        <v>53</v>
      </c>
      <c r="J83">
        <v>58.8</v>
      </c>
      <c r="K83">
        <v>58.8</v>
      </c>
      <c r="L83" s="20">
        <f t="shared" si="40"/>
        <v>0</v>
      </c>
      <c r="M83" s="20">
        <f t="shared" si="41"/>
        <v>0</v>
      </c>
      <c r="N83">
        <f t="shared" si="42"/>
        <v>108.8</v>
      </c>
      <c r="O83" s="3">
        <f t="shared" si="43"/>
        <v>50</v>
      </c>
      <c r="P83">
        <v>340</v>
      </c>
      <c r="Q83" t="s">
        <v>54</v>
      </c>
      <c r="R83">
        <f t="shared" si="32"/>
        <v>12.2258</v>
      </c>
      <c r="S83" s="21">
        <v>0</v>
      </c>
      <c r="T83" s="21">
        <v>84.3</v>
      </c>
      <c r="U83" s="21">
        <v>0</v>
      </c>
      <c r="V83" s="3">
        <f t="shared" si="33"/>
        <v>51.460254939999999</v>
      </c>
      <c r="W83">
        <v>30</v>
      </c>
      <c r="X83" s="7">
        <f t="shared" si="34"/>
        <v>4.5600000000000002E-2</v>
      </c>
      <c r="Y83" s="7"/>
      <c r="Z83" s="2">
        <f t="shared" si="35"/>
        <v>58.961806278486492</v>
      </c>
      <c r="AA83" s="2"/>
      <c r="AB83" s="5">
        <f t="shared" si="36"/>
        <v>0</v>
      </c>
      <c r="AD83" s="3">
        <f t="shared" si="37"/>
        <v>61.949967722891323</v>
      </c>
      <c r="AE83" s="3"/>
      <c r="AF83" s="6">
        <f t="shared" si="38"/>
        <v>0</v>
      </c>
      <c r="AG83" t="str">
        <f t="shared" si="39"/>
        <v>PASS</v>
      </c>
      <c r="AH83" s="6" t="e">
        <f t="shared" si="44"/>
        <v>#DIV/0!</v>
      </c>
      <c r="AK83" s="22"/>
    </row>
    <row r="84" spans="1:37" x14ac:dyDescent="0.35">
      <c r="A84">
        <v>77</v>
      </c>
      <c r="B84" s="19" t="s">
        <v>131</v>
      </c>
      <c r="C84">
        <v>1378</v>
      </c>
      <c r="D84" t="s">
        <v>59</v>
      </c>
      <c r="E84">
        <v>1378</v>
      </c>
      <c r="F84" t="s">
        <v>63</v>
      </c>
      <c r="G84" t="s">
        <v>130</v>
      </c>
      <c r="H84">
        <v>50</v>
      </c>
      <c r="I84" t="s">
        <v>53</v>
      </c>
      <c r="J84">
        <v>54.4</v>
      </c>
      <c r="K84">
        <v>54.4</v>
      </c>
      <c r="L84" s="20">
        <f t="shared" si="40"/>
        <v>0</v>
      </c>
      <c r="M84" s="20">
        <f t="shared" si="41"/>
        <v>0</v>
      </c>
      <c r="N84">
        <f t="shared" si="42"/>
        <v>104.4</v>
      </c>
      <c r="O84" s="3">
        <f t="shared" si="43"/>
        <v>50.000000000000007</v>
      </c>
      <c r="P84">
        <v>340</v>
      </c>
      <c r="Q84" t="s">
        <v>54</v>
      </c>
      <c r="R84">
        <f t="shared" si="32"/>
        <v>12.2258</v>
      </c>
      <c r="S84" s="21">
        <v>0</v>
      </c>
      <c r="T84" s="21">
        <v>85.9</v>
      </c>
      <c r="U84" s="21">
        <v>0</v>
      </c>
      <c r="V84" s="3">
        <f t="shared" si="33"/>
        <v>51.479816220000004</v>
      </c>
      <c r="W84">
        <v>30</v>
      </c>
      <c r="X84" s="7">
        <f t="shared" si="34"/>
        <v>4.5600000000000002E-2</v>
      </c>
      <c r="Y84" s="7"/>
      <c r="Z84" s="2">
        <f t="shared" si="35"/>
        <v>58.98421907848649</v>
      </c>
      <c r="AA84" s="2"/>
      <c r="AB84" s="5">
        <f t="shared" si="36"/>
        <v>0</v>
      </c>
      <c r="AD84" s="3">
        <f t="shared" si="37"/>
        <v>61.973516394891334</v>
      </c>
      <c r="AE84" s="3"/>
      <c r="AF84" s="6">
        <f t="shared" si="38"/>
        <v>0</v>
      </c>
      <c r="AG84" t="str">
        <f t="shared" si="39"/>
        <v>PASS</v>
      </c>
      <c r="AH84" s="6" t="e">
        <f t="shared" si="44"/>
        <v>#DIV/0!</v>
      </c>
      <c r="AK84" s="22"/>
    </row>
    <row r="85" spans="1:37" x14ac:dyDescent="0.35">
      <c r="A85">
        <v>78</v>
      </c>
      <c r="B85" s="19" t="s">
        <v>131</v>
      </c>
      <c r="C85" t="s">
        <v>148</v>
      </c>
      <c r="D85" t="s">
        <v>58</v>
      </c>
      <c r="E85" t="s">
        <v>148</v>
      </c>
      <c r="F85" t="s">
        <v>63</v>
      </c>
      <c r="G85" t="s">
        <v>130</v>
      </c>
      <c r="H85">
        <v>50</v>
      </c>
      <c r="I85" t="s">
        <v>53</v>
      </c>
      <c r="J85">
        <v>52.9</v>
      </c>
      <c r="K85">
        <v>52.9</v>
      </c>
      <c r="L85" s="20">
        <f t="shared" si="40"/>
        <v>0</v>
      </c>
      <c r="M85" s="20">
        <f t="shared" si="41"/>
        <v>0</v>
      </c>
      <c r="N85">
        <f t="shared" si="42"/>
        <v>102.9</v>
      </c>
      <c r="O85" s="3">
        <f t="shared" si="43"/>
        <v>50.000000000000007</v>
      </c>
      <c r="P85">
        <v>340</v>
      </c>
      <c r="Q85" t="s">
        <v>54</v>
      </c>
      <c r="R85">
        <f t="shared" si="32"/>
        <v>12.2258</v>
      </c>
      <c r="S85" s="21">
        <v>0</v>
      </c>
      <c r="T85" s="21">
        <v>87.2</v>
      </c>
      <c r="U85" s="21">
        <v>0</v>
      </c>
      <c r="V85" s="3">
        <f t="shared" si="33"/>
        <v>51.495709760000004</v>
      </c>
      <c r="W85">
        <v>30</v>
      </c>
      <c r="X85" s="7">
        <f t="shared" si="34"/>
        <v>4.5600000000000002E-2</v>
      </c>
      <c r="Y85" s="7"/>
      <c r="Z85" s="2">
        <f t="shared" si="35"/>
        <v>59.002429478486491</v>
      </c>
      <c r="AA85" s="2"/>
      <c r="AB85" s="5">
        <f t="shared" si="36"/>
        <v>0</v>
      </c>
      <c r="AD85" s="3">
        <f t="shared" si="37"/>
        <v>61.992649690891341</v>
      </c>
      <c r="AE85" s="3"/>
      <c r="AF85" s="6">
        <f t="shared" si="38"/>
        <v>0</v>
      </c>
      <c r="AG85" t="str">
        <f t="shared" si="39"/>
        <v>PASS</v>
      </c>
      <c r="AH85" s="6" t="e">
        <f t="shared" si="44"/>
        <v>#DIV/0!</v>
      </c>
      <c r="AK85" s="22"/>
    </row>
    <row r="86" spans="1:37" x14ac:dyDescent="0.35">
      <c r="A86">
        <v>79</v>
      </c>
      <c r="B86" s="19" t="s">
        <v>131</v>
      </c>
      <c r="C86">
        <v>1292</v>
      </c>
      <c r="D86" t="s">
        <v>59</v>
      </c>
      <c r="E86">
        <v>1292</v>
      </c>
      <c r="F86" t="s">
        <v>63</v>
      </c>
      <c r="G86" t="s">
        <v>130</v>
      </c>
      <c r="H86">
        <v>50</v>
      </c>
      <c r="I86" t="s">
        <v>53</v>
      </c>
      <c r="J86">
        <v>53.3</v>
      </c>
      <c r="K86">
        <v>53.3</v>
      </c>
      <c r="L86" s="20">
        <f t="shared" si="40"/>
        <v>0</v>
      </c>
      <c r="M86" s="20">
        <f t="shared" si="41"/>
        <v>0</v>
      </c>
      <c r="N86">
        <f t="shared" si="42"/>
        <v>103.3</v>
      </c>
      <c r="O86" s="3">
        <f t="shared" si="43"/>
        <v>50</v>
      </c>
      <c r="P86">
        <v>340</v>
      </c>
      <c r="Q86" t="s">
        <v>54</v>
      </c>
      <c r="R86">
        <f t="shared" si="32"/>
        <v>12.2258</v>
      </c>
      <c r="S86" s="21">
        <v>0</v>
      </c>
      <c r="T86" s="21">
        <v>85.9</v>
      </c>
      <c r="U86" s="21">
        <v>0</v>
      </c>
      <c r="V86" s="3">
        <f t="shared" si="33"/>
        <v>51.479816220000004</v>
      </c>
      <c r="W86">
        <v>30</v>
      </c>
      <c r="X86" s="7">
        <f t="shared" si="34"/>
        <v>4.5600000000000002E-2</v>
      </c>
      <c r="Y86" s="7"/>
      <c r="Z86" s="2">
        <f t="shared" si="35"/>
        <v>58.98421907848649</v>
      </c>
      <c r="AA86" s="2"/>
      <c r="AB86" s="5">
        <f t="shared" si="36"/>
        <v>0</v>
      </c>
      <c r="AD86" s="3">
        <f t="shared" si="37"/>
        <v>61.973516394891334</v>
      </c>
      <c r="AE86" s="3"/>
      <c r="AF86" s="6">
        <f t="shared" si="38"/>
        <v>0</v>
      </c>
      <c r="AG86" t="str">
        <f t="shared" si="39"/>
        <v>PASS</v>
      </c>
      <c r="AH86" s="6" t="e">
        <f t="shared" si="44"/>
        <v>#DIV/0!</v>
      </c>
      <c r="AK86" s="22"/>
    </row>
    <row r="87" spans="1:37" x14ac:dyDescent="0.35">
      <c r="A87">
        <v>80</v>
      </c>
      <c r="B87" s="19" t="s">
        <v>131</v>
      </c>
      <c r="C87" t="s">
        <v>149</v>
      </c>
      <c r="D87" t="s">
        <v>58</v>
      </c>
      <c r="E87" t="s">
        <v>149</v>
      </c>
      <c r="F87" t="s">
        <v>63</v>
      </c>
      <c r="G87" t="s">
        <v>130</v>
      </c>
      <c r="H87">
        <v>50</v>
      </c>
      <c r="I87" t="s">
        <v>53</v>
      </c>
      <c r="J87">
        <v>57</v>
      </c>
      <c r="K87">
        <v>57</v>
      </c>
      <c r="L87" s="20">
        <f t="shared" si="40"/>
        <v>0</v>
      </c>
      <c r="M87" s="20">
        <f t="shared" si="41"/>
        <v>0</v>
      </c>
      <c r="N87">
        <f t="shared" si="42"/>
        <v>107</v>
      </c>
      <c r="O87" s="3">
        <f t="shared" si="43"/>
        <v>50</v>
      </c>
      <c r="P87">
        <v>340</v>
      </c>
      <c r="Q87" t="s">
        <v>54</v>
      </c>
      <c r="R87">
        <f t="shared" si="32"/>
        <v>12.2258</v>
      </c>
      <c r="S87" s="21">
        <v>0</v>
      </c>
      <c r="T87" s="21">
        <v>85.2</v>
      </c>
      <c r="U87" s="21">
        <v>0</v>
      </c>
      <c r="V87" s="3">
        <f t="shared" si="33"/>
        <v>51.471258159999998</v>
      </c>
      <c r="W87">
        <v>30</v>
      </c>
      <c r="X87" s="7">
        <f t="shared" si="34"/>
        <v>4.5600000000000002E-2</v>
      </c>
      <c r="Y87" s="7"/>
      <c r="Z87" s="2">
        <f t="shared" si="35"/>
        <v>58.974413478486483</v>
      </c>
      <c r="AA87" s="2"/>
      <c r="AB87" s="5">
        <f t="shared" si="36"/>
        <v>0</v>
      </c>
      <c r="AD87" s="3">
        <f t="shared" si="37"/>
        <v>61.963213850891329</v>
      </c>
      <c r="AE87" s="3"/>
      <c r="AF87" s="6">
        <f t="shared" si="38"/>
        <v>0</v>
      </c>
      <c r="AG87" t="str">
        <f t="shared" si="39"/>
        <v>PASS</v>
      </c>
      <c r="AH87" s="6" t="e">
        <f t="shared" si="44"/>
        <v>#DIV/0!</v>
      </c>
      <c r="AK87" s="22"/>
    </row>
    <row r="88" spans="1:37" x14ac:dyDescent="0.35">
      <c r="A88">
        <v>81</v>
      </c>
      <c r="B88" s="19" t="s">
        <v>151</v>
      </c>
      <c r="C88" t="s">
        <v>150</v>
      </c>
      <c r="D88" t="s">
        <v>58</v>
      </c>
      <c r="E88" t="s">
        <v>150</v>
      </c>
      <c r="F88" t="s">
        <v>63</v>
      </c>
      <c r="G88" t="s">
        <v>117</v>
      </c>
      <c r="H88">
        <v>50</v>
      </c>
      <c r="I88" t="s">
        <v>53</v>
      </c>
      <c r="J88">
        <v>57.7</v>
      </c>
      <c r="K88">
        <v>57.7</v>
      </c>
      <c r="L88" s="20">
        <f t="shared" si="40"/>
        <v>0</v>
      </c>
      <c r="M88" s="20">
        <f t="shared" si="41"/>
        <v>0</v>
      </c>
      <c r="N88">
        <f t="shared" si="42"/>
        <v>107.7</v>
      </c>
      <c r="O88" s="3">
        <f t="shared" si="43"/>
        <v>50</v>
      </c>
      <c r="P88">
        <v>340</v>
      </c>
      <c r="Q88" t="s">
        <v>54</v>
      </c>
      <c r="R88">
        <f t="shared" si="32"/>
        <v>12.2258</v>
      </c>
      <c r="S88" s="21">
        <v>0</v>
      </c>
      <c r="T88" s="21">
        <v>86</v>
      </c>
      <c r="U88" s="21">
        <v>0</v>
      </c>
      <c r="V88" s="3">
        <f t="shared" si="33"/>
        <v>51.4810388</v>
      </c>
      <c r="W88">
        <v>30</v>
      </c>
      <c r="X88" s="7">
        <f t="shared" si="34"/>
        <v>4.5600000000000002E-2</v>
      </c>
      <c r="Y88" s="7"/>
      <c r="Z88" s="2">
        <f t="shared" si="35"/>
        <v>58.985619878486482</v>
      </c>
      <c r="AA88" s="2"/>
      <c r="AB88" s="5">
        <f t="shared" si="36"/>
        <v>0</v>
      </c>
      <c r="AD88" s="3">
        <f t="shared" si="37"/>
        <v>61.974988186891331</v>
      </c>
      <c r="AE88" s="3"/>
      <c r="AF88" s="6">
        <f t="shared" si="38"/>
        <v>0</v>
      </c>
      <c r="AG88" t="str">
        <f t="shared" si="39"/>
        <v>PASS</v>
      </c>
      <c r="AH88" s="6" t="e">
        <f t="shared" si="44"/>
        <v>#DIV/0!</v>
      </c>
      <c r="AK88" s="22"/>
    </row>
    <row r="89" spans="1:37" x14ac:dyDescent="0.35">
      <c r="A89">
        <v>82</v>
      </c>
      <c r="B89" s="19" t="s">
        <v>151</v>
      </c>
      <c r="C89">
        <v>55188</v>
      </c>
      <c r="D89" t="s">
        <v>58</v>
      </c>
      <c r="E89">
        <v>55188</v>
      </c>
      <c r="F89" t="s">
        <v>63</v>
      </c>
      <c r="G89" t="s">
        <v>117</v>
      </c>
      <c r="H89">
        <v>50</v>
      </c>
      <c r="I89" t="s">
        <v>53</v>
      </c>
      <c r="J89">
        <v>53</v>
      </c>
      <c r="K89">
        <v>53</v>
      </c>
      <c r="L89" s="20">
        <f t="shared" si="40"/>
        <v>0</v>
      </c>
      <c r="M89" s="20">
        <f t="shared" si="41"/>
        <v>0</v>
      </c>
      <c r="N89">
        <f t="shared" si="42"/>
        <v>103</v>
      </c>
      <c r="O89" s="3">
        <f t="shared" si="43"/>
        <v>50</v>
      </c>
      <c r="P89">
        <v>334</v>
      </c>
      <c r="Q89" t="s">
        <v>54</v>
      </c>
      <c r="R89">
        <f t="shared" si="32"/>
        <v>12.2258</v>
      </c>
      <c r="S89" s="21">
        <v>0</v>
      </c>
      <c r="T89" s="21">
        <v>86.2</v>
      </c>
      <c r="U89" s="21">
        <v>0</v>
      </c>
      <c r="V89" s="3">
        <f t="shared" si="33"/>
        <v>51.483483960000001</v>
      </c>
      <c r="W89">
        <v>30</v>
      </c>
      <c r="X89" s="7">
        <f t="shared" si="34"/>
        <v>4.5600000000000002E-2</v>
      </c>
      <c r="Y89" s="7"/>
      <c r="Z89" s="2">
        <f t="shared" si="35"/>
        <v>57.947449334748498</v>
      </c>
      <c r="AA89" s="2"/>
      <c r="AB89" s="5">
        <f t="shared" si="36"/>
        <v>0</v>
      </c>
      <c r="AD89" s="3">
        <f t="shared" si="37"/>
        <v>60.941588415908988</v>
      </c>
      <c r="AE89" s="3"/>
      <c r="AF89" s="6">
        <f t="shared" si="38"/>
        <v>0</v>
      </c>
      <c r="AG89" t="str">
        <f t="shared" si="39"/>
        <v>PASS</v>
      </c>
      <c r="AH89" s="6" t="e">
        <f t="shared" si="44"/>
        <v>#DIV/0!</v>
      </c>
      <c r="AK89" s="22"/>
    </row>
    <row r="90" spans="1:37" x14ac:dyDescent="0.35">
      <c r="A90">
        <v>83</v>
      </c>
      <c r="B90" s="19" t="s">
        <v>151</v>
      </c>
      <c r="C90">
        <v>8197</v>
      </c>
      <c r="D90" t="s">
        <v>59</v>
      </c>
      <c r="E90">
        <v>8197</v>
      </c>
      <c r="F90" t="s">
        <v>63</v>
      </c>
      <c r="G90" t="s">
        <v>117</v>
      </c>
      <c r="H90">
        <v>50</v>
      </c>
      <c r="I90" t="s">
        <v>53</v>
      </c>
      <c r="J90">
        <v>53.7</v>
      </c>
      <c r="K90">
        <v>53.7</v>
      </c>
      <c r="L90" s="20">
        <f t="shared" si="40"/>
        <v>0</v>
      </c>
      <c r="M90" s="20">
        <f t="shared" si="41"/>
        <v>0</v>
      </c>
      <c r="N90">
        <f t="shared" si="42"/>
        <v>103.7</v>
      </c>
      <c r="O90" s="3">
        <f t="shared" si="43"/>
        <v>50</v>
      </c>
      <c r="P90">
        <v>340</v>
      </c>
      <c r="Q90" t="s">
        <v>54</v>
      </c>
      <c r="R90">
        <f t="shared" si="32"/>
        <v>12.2258</v>
      </c>
      <c r="S90" s="21">
        <v>0</v>
      </c>
      <c r="T90" s="21">
        <v>86.8</v>
      </c>
      <c r="U90" s="21">
        <v>0</v>
      </c>
      <c r="V90" s="3">
        <f t="shared" si="33"/>
        <v>51.490819440000003</v>
      </c>
      <c r="W90">
        <v>30</v>
      </c>
      <c r="X90" s="7">
        <f t="shared" si="34"/>
        <v>4.5600000000000002E-2</v>
      </c>
      <c r="Y90" s="7"/>
      <c r="Z90" s="2">
        <f t="shared" si="35"/>
        <v>58.996826278486502</v>
      </c>
      <c r="AA90" s="2"/>
      <c r="AB90" s="5">
        <f t="shared" si="36"/>
        <v>0</v>
      </c>
      <c r="AD90" s="3">
        <f t="shared" si="37"/>
        <v>61.986762522891325</v>
      </c>
      <c r="AE90" s="3"/>
      <c r="AF90" s="6">
        <f t="shared" si="38"/>
        <v>0</v>
      </c>
      <c r="AG90" t="str">
        <f t="shared" si="39"/>
        <v>PASS</v>
      </c>
      <c r="AH90" s="6" t="e">
        <f t="shared" si="44"/>
        <v>#DIV/0!</v>
      </c>
      <c r="AK90" s="22"/>
    </row>
    <row r="91" spans="1:37" x14ac:dyDescent="0.35">
      <c r="A91">
        <v>84</v>
      </c>
      <c r="B91" s="19" t="s">
        <v>151</v>
      </c>
      <c r="C91" t="s">
        <v>152</v>
      </c>
      <c r="D91" t="s">
        <v>58</v>
      </c>
      <c r="E91" t="s">
        <v>152</v>
      </c>
      <c r="F91" t="s">
        <v>63</v>
      </c>
      <c r="G91" t="s">
        <v>117</v>
      </c>
      <c r="H91">
        <v>50</v>
      </c>
      <c r="I91" t="s">
        <v>53</v>
      </c>
      <c r="J91">
        <v>52.9</v>
      </c>
      <c r="K91">
        <v>52.9</v>
      </c>
      <c r="L91" s="20">
        <f t="shared" si="40"/>
        <v>0</v>
      </c>
      <c r="M91" s="20">
        <f t="shared" si="41"/>
        <v>0</v>
      </c>
      <c r="N91">
        <f t="shared" si="42"/>
        <v>102.9</v>
      </c>
      <c r="O91" s="3">
        <f t="shared" si="43"/>
        <v>50.000000000000007</v>
      </c>
      <c r="P91">
        <v>340</v>
      </c>
      <c r="Q91" t="s">
        <v>54</v>
      </c>
      <c r="R91">
        <f t="shared" si="32"/>
        <v>12.2258</v>
      </c>
      <c r="S91" s="21">
        <v>0</v>
      </c>
      <c r="T91" s="21">
        <v>87</v>
      </c>
      <c r="U91" s="21">
        <v>0</v>
      </c>
      <c r="V91" s="3">
        <f t="shared" si="33"/>
        <v>51.493264600000003</v>
      </c>
      <c r="W91">
        <v>30</v>
      </c>
      <c r="X91" s="7">
        <f t="shared" si="34"/>
        <v>4.5600000000000002E-2</v>
      </c>
      <c r="Y91" s="7"/>
      <c r="Z91" s="2">
        <f t="shared" si="35"/>
        <v>58.999627878486486</v>
      </c>
      <c r="AA91" s="2"/>
      <c r="AB91" s="5">
        <f t="shared" si="36"/>
        <v>0</v>
      </c>
      <c r="AD91" s="3">
        <f t="shared" si="37"/>
        <v>61.98970610689134</v>
      </c>
      <c r="AE91" s="3"/>
      <c r="AF91" s="6">
        <f t="shared" si="38"/>
        <v>0</v>
      </c>
      <c r="AG91" t="str">
        <f t="shared" si="39"/>
        <v>PASS</v>
      </c>
      <c r="AH91" s="6" t="e">
        <f t="shared" si="44"/>
        <v>#DIV/0!</v>
      </c>
      <c r="AK91" s="22"/>
    </row>
    <row r="92" spans="1:37" x14ac:dyDescent="0.35">
      <c r="A92">
        <v>85</v>
      </c>
      <c r="B92" s="19" t="s">
        <v>151</v>
      </c>
      <c r="C92" t="s">
        <v>153</v>
      </c>
      <c r="D92" t="s">
        <v>58</v>
      </c>
      <c r="E92" t="s">
        <v>153</v>
      </c>
      <c r="F92" t="s">
        <v>63</v>
      </c>
      <c r="G92" t="s">
        <v>117</v>
      </c>
      <c r="H92">
        <v>50</v>
      </c>
      <c r="I92" t="s">
        <v>53</v>
      </c>
      <c r="J92">
        <v>55.9</v>
      </c>
      <c r="K92">
        <v>55.9</v>
      </c>
      <c r="L92" s="20">
        <f t="shared" si="40"/>
        <v>0</v>
      </c>
      <c r="M92" s="20">
        <f t="shared" si="41"/>
        <v>0</v>
      </c>
      <c r="N92">
        <f t="shared" si="42"/>
        <v>105.9</v>
      </c>
      <c r="O92" s="3">
        <f t="shared" si="43"/>
        <v>50.000000000000007</v>
      </c>
      <c r="P92">
        <v>340</v>
      </c>
      <c r="Q92" t="s">
        <v>54</v>
      </c>
      <c r="R92">
        <f t="shared" si="32"/>
        <v>12.2258</v>
      </c>
      <c r="S92" s="21">
        <v>0</v>
      </c>
      <c r="T92" s="21">
        <v>65</v>
      </c>
      <c r="U92" s="21">
        <v>0</v>
      </c>
      <c r="V92" s="3">
        <f t="shared" si="33"/>
        <v>51.224297000000007</v>
      </c>
      <c r="W92">
        <v>30</v>
      </c>
      <c r="X92" s="7">
        <f t="shared" si="34"/>
        <v>4.5600000000000002E-2</v>
      </c>
      <c r="Y92" s="7"/>
      <c r="Z92" s="2">
        <f t="shared" si="35"/>
        <v>58.691451878486497</v>
      </c>
      <c r="AA92" s="2"/>
      <c r="AB92" s="5">
        <f t="shared" si="36"/>
        <v>0</v>
      </c>
      <c r="AD92" s="3">
        <f t="shared" si="37"/>
        <v>61.665911866891342</v>
      </c>
      <c r="AE92" s="3"/>
      <c r="AF92" s="6">
        <f t="shared" si="38"/>
        <v>0</v>
      </c>
      <c r="AG92" t="str">
        <f t="shared" si="39"/>
        <v>PASS</v>
      </c>
      <c r="AH92" s="6" t="e">
        <f t="shared" si="44"/>
        <v>#DIV/0!</v>
      </c>
      <c r="AK92" s="22"/>
    </row>
    <row r="93" spans="1:37" x14ac:dyDescent="0.35">
      <c r="A93">
        <v>86</v>
      </c>
      <c r="B93" s="19" t="s">
        <v>151</v>
      </c>
      <c r="C93" t="s">
        <v>154</v>
      </c>
      <c r="D93" t="s">
        <v>58</v>
      </c>
      <c r="E93" t="s">
        <v>154</v>
      </c>
      <c r="F93" t="s">
        <v>63</v>
      </c>
      <c r="G93" t="s">
        <v>117</v>
      </c>
      <c r="H93">
        <v>50</v>
      </c>
      <c r="I93" t="s">
        <v>53</v>
      </c>
      <c r="J93">
        <v>53.3</v>
      </c>
      <c r="K93">
        <v>53.3</v>
      </c>
      <c r="L93" s="20">
        <f t="shared" si="40"/>
        <v>0</v>
      </c>
      <c r="M93" s="20">
        <f t="shared" si="41"/>
        <v>0</v>
      </c>
      <c r="N93">
        <f t="shared" si="42"/>
        <v>103.3</v>
      </c>
      <c r="O93" s="3">
        <f t="shared" si="43"/>
        <v>50</v>
      </c>
      <c r="P93">
        <v>340</v>
      </c>
      <c r="Q93" t="s">
        <v>54</v>
      </c>
      <c r="R93">
        <f t="shared" si="32"/>
        <v>12.2258</v>
      </c>
      <c r="S93" s="21">
        <v>0</v>
      </c>
      <c r="T93" s="21">
        <v>86</v>
      </c>
      <c r="U93" s="21">
        <v>0</v>
      </c>
      <c r="V93" s="3">
        <f t="shared" si="33"/>
        <v>51.4810388</v>
      </c>
      <c r="W93">
        <v>30</v>
      </c>
      <c r="X93" s="7">
        <f t="shared" si="34"/>
        <v>4.5600000000000002E-2</v>
      </c>
      <c r="Y93" s="7"/>
      <c r="Z93" s="2">
        <f t="shared" si="35"/>
        <v>58.985619878486482</v>
      </c>
      <c r="AA93" s="2"/>
      <c r="AB93" s="5">
        <f t="shared" si="36"/>
        <v>0</v>
      </c>
      <c r="AD93" s="3">
        <f t="shared" si="37"/>
        <v>61.974988186891331</v>
      </c>
      <c r="AE93" s="3"/>
      <c r="AF93" s="6">
        <f t="shared" si="38"/>
        <v>0</v>
      </c>
      <c r="AG93" t="str">
        <f t="shared" si="39"/>
        <v>PASS</v>
      </c>
      <c r="AH93" s="6" t="e">
        <f t="shared" si="44"/>
        <v>#DIV/0!</v>
      </c>
      <c r="AK93" s="22"/>
    </row>
    <row r="94" spans="1:37" x14ac:dyDescent="0.35">
      <c r="A94">
        <v>87</v>
      </c>
      <c r="B94" s="19" t="s">
        <v>151</v>
      </c>
      <c r="C94" t="s">
        <v>155</v>
      </c>
      <c r="D94" t="s">
        <v>58</v>
      </c>
      <c r="E94" t="s">
        <v>155</v>
      </c>
      <c r="F94" t="s">
        <v>63</v>
      </c>
      <c r="G94" t="s">
        <v>117</v>
      </c>
      <c r="H94">
        <v>50</v>
      </c>
      <c r="I94" t="s">
        <v>53</v>
      </c>
      <c r="J94">
        <v>52.6</v>
      </c>
      <c r="K94">
        <v>52.6</v>
      </c>
      <c r="L94" s="20">
        <f t="shared" si="40"/>
        <v>0</v>
      </c>
      <c r="M94" s="20">
        <f t="shared" si="41"/>
        <v>0</v>
      </c>
      <c r="N94">
        <f t="shared" si="42"/>
        <v>102.6</v>
      </c>
      <c r="O94" s="3">
        <f t="shared" si="43"/>
        <v>49.999999999999993</v>
      </c>
      <c r="P94">
        <v>340</v>
      </c>
      <c r="Q94" t="s">
        <v>54</v>
      </c>
      <c r="R94">
        <f t="shared" si="32"/>
        <v>12.2258</v>
      </c>
      <c r="S94" s="21">
        <v>0</v>
      </c>
      <c r="T94" s="21">
        <v>87.9</v>
      </c>
      <c r="U94" s="21">
        <v>0</v>
      </c>
      <c r="V94" s="3">
        <f t="shared" si="33"/>
        <v>51.504267819999995</v>
      </c>
      <c r="W94">
        <v>30</v>
      </c>
      <c r="X94" s="7">
        <f t="shared" si="34"/>
        <v>4.5600000000000002E-2</v>
      </c>
      <c r="Y94" s="7"/>
      <c r="Z94" s="2">
        <f t="shared" si="35"/>
        <v>59.012235078486484</v>
      </c>
      <c r="AA94" s="2"/>
      <c r="AB94" s="5">
        <f t="shared" si="36"/>
        <v>0</v>
      </c>
      <c r="AD94" s="3">
        <f t="shared" si="37"/>
        <v>62.002952234891318</v>
      </c>
      <c r="AE94" s="3"/>
      <c r="AF94" s="6">
        <f t="shared" si="38"/>
        <v>0</v>
      </c>
      <c r="AG94" t="str">
        <f t="shared" si="39"/>
        <v>PASS</v>
      </c>
      <c r="AH94" s="6" t="e">
        <f t="shared" si="44"/>
        <v>#DIV/0!</v>
      </c>
      <c r="AK94" s="22"/>
    </row>
    <row r="95" spans="1:37" x14ac:dyDescent="0.35">
      <c r="A95">
        <v>88</v>
      </c>
      <c r="B95" s="19" t="s">
        <v>151</v>
      </c>
      <c r="C95" t="s">
        <v>156</v>
      </c>
      <c r="D95" t="s">
        <v>58</v>
      </c>
      <c r="E95" t="s">
        <v>156</v>
      </c>
      <c r="F95" t="s">
        <v>63</v>
      </c>
      <c r="G95" t="s">
        <v>117</v>
      </c>
      <c r="H95">
        <v>50</v>
      </c>
      <c r="I95" t="s">
        <v>53</v>
      </c>
      <c r="J95">
        <v>53.4</v>
      </c>
      <c r="K95">
        <v>53.3</v>
      </c>
      <c r="L95" s="20">
        <f t="shared" si="40"/>
        <v>0.10000000000000142</v>
      </c>
      <c r="M95" s="20">
        <f t="shared" si="41"/>
        <v>0.18726591760299893</v>
      </c>
      <c r="N95">
        <f t="shared" si="42"/>
        <v>103.3</v>
      </c>
      <c r="O95" s="3">
        <f t="shared" si="43"/>
        <v>50</v>
      </c>
      <c r="P95">
        <v>340</v>
      </c>
      <c r="Q95" t="s">
        <v>54</v>
      </c>
      <c r="R95">
        <f t="shared" si="32"/>
        <v>12.2258</v>
      </c>
      <c r="S95" s="21">
        <v>0</v>
      </c>
      <c r="T95" s="21">
        <v>86.4</v>
      </c>
      <c r="U95" s="21">
        <v>0</v>
      </c>
      <c r="V95" s="3">
        <f t="shared" si="33"/>
        <v>51.485929120000002</v>
      </c>
      <c r="W95">
        <v>30</v>
      </c>
      <c r="X95" s="7">
        <f t="shared" si="34"/>
        <v>4.5600000000000002E-2</v>
      </c>
      <c r="Y95" s="7"/>
      <c r="Z95" s="2">
        <f t="shared" si="35"/>
        <v>58.991223078486492</v>
      </c>
      <c r="AA95" s="2"/>
      <c r="AB95" s="5">
        <f t="shared" si="36"/>
        <v>0</v>
      </c>
      <c r="AD95" s="3">
        <f t="shared" si="37"/>
        <v>61.980875354891332</v>
      </c>
      <c r="AE95" s="3"/>
      <c r="AF95" s="6">
        <f t="shared" si="38"/>
        <v>0</v>
      </c>
      <c r="AG95" t="str">
        <f t="shared" si="39"/>
        <v>PASS</v>
      </c>
      <c r="AH95" s="6" t="e">
        <f t="shared" si="44"/>
        <v>#DIV/0!</v>
      </c>
      <c r="AK95" s="22"/>
    </row>
    <row r="96" spans="1:37" x14ac:dyDescent="0.35">
      <c r="A96">
        <v>89</v>
      </c>
      <c r="B96" s="19" t="s">
        <v>151</v>
      </c>
      <c r="C96" t="s">
        <v>157</v>
      </c>
      <c r="D96" t="s">
        <v>58</v>
      </c>
      <c r="E96" t="s">
        <v>157</v>
      </c>
      <c r="F96" t="s">
        <v>63</v>
      </c>
      <c r="G96" t="s">
        <v>117</v>
      </c>
      <c r="H96">
        <v>50</v>
      </c>
      <c r="I96" t="s">
        <v>53</v>
      </c>
      <c r="J96">
        <v>57.3</v>
      </c>
      <c r="K96">
        <v>57.3</v>
      </c>
      <c r="L96" s="20">
        <f t="shared" si="40"/>
        <v>0</v>
      </c>
      <c r="M96" s="20">
        <f t="shared" si="41"/>
        <v>0</v>
      </c>
      <c r="N96">
        <f t="shared" si="42"/>
        <v>107.3</v>
      </c>
      <c r="O96" s="3">
        <f t="shared" si="43"/>
        <v>50</v>
      </c>
      <c r="P96">
        <v>340</v>
      </c>
      <c r="Q96" t="s">
        <v>54</v>
      </c>
      <c r="R96">
        <f t="shared" si="32"/>
        <v>12.2258</v>
      </c>
      <c r="S96" s="21">
        <v>0</v>
      </c>
      <c r="T96" s="21">
        <v>85.7</v>
      </c>
      <c r="U96" s="21">
        <v>0</v>
      </c>
      <c r="V96" s="3">
        <f t="shared" si="33"/>
        <v>51.477371060000003</v>
      </c>
      <c r="W96">
        <v>30</v>
      </c>
      <c r="X96" s="7">
        <f t="shared" si="34"/>
        <v>4.5600000000000002E-2</v>
      </c>
      <c r="Y96" s="7"/>
      <c r="Z96" s="2">
        <f t="shared" si="35"/>
        <v>58.981417478486485</v>
      </c>
      <c r="AA96" s="2"/>
      <c r="AB96" s="5">
        <f t="shared" si="36"/>
        <v>0</v>
      </c>
      <c r="AD96" s="3">
        <f t="shared" si="37"/>
        <v>61.970572810891326</v>
      </c>
      <c r="AE96" s="3"/>
      <c r="AF96" s="6">
        <f t="shared" si="38"/>
        <v>0</v>
      </c>
      <c r="AG96" t="str">
        <f t="shared" si="39"/>
        <v>PASS</v>
      </c>
      <c r="AH96" s="6" t="e">
        <f t="shared" si="44"/>
        <v>#DIV/0!</v>
      </c>
      <c r="AK96" s="22"/>
    </row>
    <row r="97" spans="1:37" x14ac:dyDescent="0.35">
      <c r="A97">
        <v>90</v>
      </c>
      <c r="B97" s="19" t="s">
        <v>151</v>
      </c>
      <c r="C97" t="s">
        <v>158</v>
      </c>
      <c r="D97" t="s">
        <v>58</v>
      </c>
      <c r="E97" t="s">
        <v>158</v>
      </c>
      <c r="F97" t="s">
        <v>63</v>
      </c>
      <c r="G97" t="s">
        <v>117</v>
      </c>
      <c r="H97">
        <v>50</v>
      </c>
      <c r="I97" t="s">
        <v>53</v>
      </c>
      <c r="J97">
        <v>54</v>
      </c>
      <c r="K97">
        <v>54</v>
      </c>
      <c r="L97" s="20">
        <f t="shared" si="40"/>
        <v>0</v>
      </c>
      <c r="M97" s="20">
        <f t="shared" si="41"/>
        <v>0</v>
      </c>
      <c r="N97">
        <f t="shared" si="42"/>
        <v>104</v>
      </c>
      <c r="O97" s="3">
        <f t="shared" si="43"/>
        <v>50</v>
      </c>
      <c r="P97">
        <v>340</v>
      </c>
      <c r="Q97" t="s">
        <v>54</v>
      </c>
      <c r="R97">
        <f t="shared" si="32"/>
        <v>12.2258</v>
      </c>
      <c r="S97" s="21">
        <v>0</v>
      </c>
      <c r="T97" s="21">
        <v>86.2</v>
      </c>
      <c r="U97" s="21">
        <v>0</v>
      </c>
      <c r="V97" s="3">
        <f t="shared" si="33"/>
        <v>51.483483960000001</v>
      </c>
      <c r="W97">
        <v>30</v>
      </c>
      <c r="X97" s="7">
        <f t="shared" si="34"/>
        <v>4.5600000000000002E-2</v>
      </c>
      <c r="Y97" s="7"/>
      <c r="Z97" s="2">
        <f t="shared" si="35"/>
        <v>58.988421478486494</v>
      </c>
      <c r="AA97" s="2"/>
      <c r="AB97" s="5">
        <f t="shared" si="36"/>
        <v>0</v>
      </c>
      <c r="AD97" s="3">
        <f t="shared" si="37"/>
        <v>61.977931770891331</v>
      </c>
      <c r="AE97" s="3"/>
      <c r="AF97" s="6">
        <f t="shared" si="38"/>
        <v>0</v>
      </c>
      <c r="AG97" t="str">
        <f t="shared" si="39"/>
        <v>PASS</v>
      </c>
      <c r="AH97" s="6" t="e">
        <f t="shared" si="44"/>
        <v>#DIV/0!</v>
      </c>
      <c r="AK97" s="22"/>
    </row>
    <row r="98" spans="1:37" x14ac:dyDescent="0.35">
      <c r="A98">
        <v>91</v>
      </c>
      <c r="B98" s="19" t="s">
        <v>151</v>
      </c>
      <c r="C98" t="s">
        <v>159</v>
      </c>
      <c r="D98" t="s">
        <v>58</v>
      </c>
      <c r="E98" t="s">
        <v>159</v>
      </c>
      <c r="F98" t="s">
        <v>63</v>
      </c>
      <c r="G98" t="s">
        <v>117</v>
      </c>
      <c r="H98">
        <v>50</v>
      </c>
      <c r="I98" t="s">
        <v>53</v>
      </c>
      <c r="J98">
        <v>53.2</v>
      </c>
      <c r="K98">
        <v>53.2</v>
      </c>
      <c r="L98" s="20">
        <f t="shared" si="40"/>
        <v>0</v>
      </c>
      <c r="M98" s="20">
        <f t="shared" si="41"/>
        <v>0</v>
      </c>
      <c r="N98">
        <f t="shared" si="42"/>
        <v>103.2</v>
      </c>
      <c r="O98" s="3">
        <f t="shared" si="43"/>
        <v>50</v>
      </c>
      <c r="P98">
        <v>340</v>
      </c>
      <c r="Q98" t="s">
        <v>54</v>
      </c>
      <c r="R98">
        <f t="shared" si="32"/>
        <v>12.2258</v>
      </c>
      <c r="S98" s="21">
        <v>0</v>
      </c>
      <c r="T98" s="21">
        <v>86.5</v>
      </c>
      <c r="U98" s="21">
        <v>0</v>
      </c>
      <c r="V98" s="3">
        <f t="shared" si="33"/>
        <v>51.487151699999998</v>
      </c>
      <c r="W98">
        <v>30</v>
      </c>
      <c r="X98" s="7">
        <f t="shared" si="34"/>
        <v>4.5600000000000002E-2</v>
      </c>
      <c r="Y98" s="7"/>
      <c r="Z98" s="2">
        <f t="shared" si="35"/>
        <v>58.992623878486484</v>
      </c>
      <c r="AA98" s="2"/>
      <c r="AB98" s="5">
        <f t="shared" si="36"/>
        <v>0</v>
      </c>
      <c r="AD98" s="3">
        <f t="shared" si="37"/>
        <v>61.982347146891328</v>
      </c>
      <c r="AE98" s="3"/>
      <c r="AF98" s="6">
        <f t="shared" si="38"/>
        <v>0</v>
      </c>
      <c r="AG98" t="str">
        <f t="shared" si="39"/>
        <v>PASS</v>
      </c>
      <c r="AH98" s="6" t="e">
        <f t="shared" si="44"/>
        <v>#DIV/0!</v>
      </c>
      <c r="AK98" s="22"/>
    </row>
    <row r="99" spans="1:37" x14ac:dyDescent="0.35">
      <c r="A99">
        <v>92</v>
      </c>
      <c r="B99" s="19" t="s">
        <v>151</v>
      </c>
      <c r="C99" t="s">
        <v>160</v>
      </c>
      <c r="D99" t="s">
        <v>58</v>
      </c>
      <c r="E99" t="s">
        <v>160</v>
      </c>
      <c r="F99" t="s">
        <v>63</v>
      </c>
      <c r="G99" t="s">
        <v>117</v>
      </c>
      <c r="H99">
        <v>50</v>
      </c>
      <c r="I99" t="s">
        <v>53</v>
      </c>
      <c r="J99">
        <v>57.6</v>
      </c>
      <c r="K99">
        <v>57.6</v>
      </c>
      <c r="L99" s="20">
        <f t="shared" si="40"/>
        <v>0</v>
      </c>
      <c r="M99" s="20">
        <f t="shared" si="41"/>
        <v>0</v>
      </c>
      <c r="N99">
        <f t="shared" si="42"/>
        <v>107.6</v>
      </c>
      <c r="O99" s="3">
        <f t="shared" si="43"/>
        <v>49.999999999999993</v>
      </c>
      <c r="P99">
        <v>340</v>
      </c>
      <c r="Q99" t="s">
        <v>54</v>
      </c>
      <c r="R99">
        <f t="shared" si="32"/>
        <v>12.2258</v>
      </c>
      <c r="S99" s="21">
        <v>0</v>
      </c>
      <c r="T99" s="21">
        <v>86.1</v>
      </c>
      <c r="U99" s="21">
        <v>0</v>
      </c>
      <c r="V99" s="3">
        <f t="shared" si="33"/>
        <v>51.48226137999999</v>
      </c>
      <c r="W99">
        <v>30</v>
      </c>
      <c r="X99" s="7">
        <f t="shared" si="34"/>
        <v>4.5600000000000002E-2</v>
      </c>
      <c r="Y99" s="7"/>
      <c r="Z99" s="2">
        <f t="shared" si="35"/>
        <v>58.987020678486481</v>
      </c>
      <c r="AA99" s="2"/>
      <c r="AB99" s="5">
        <f t="shared" si="36"/>
        <v>0</v>
      </c>
      <c r="AD99" s="3">
        <f t="shared" si="37"/>
        <v>61.976459978891327</v>
      </c>
      <c r="AE99" s="3"/>
      <c r="AF99" s="6">
        <f t="shared" si="38"/>
        <v>0</v>
      </c>
      <c r="AG99" t="str">
        <f t="shared" si="39"/>
        <v>PASS</v>
      </c>
      <c r="AH99" s="6" t="e">
        <f t="shared" si="44"/>
        <v>#DIV/0!</v>
      </c>
      <c r="AK99" s="22"/>
    </row>
    <row r="100" spans="1:37" x14ac:dyDescent="0.35">
      <c r="A100">
        <v>93</v>
      </c>
      <c r="B100" s="19" t="s">
        <v>151</v>
      </c>
      <c r="C100" t="s">
        <v>161</v>
      </c>
      <c r="D100" t="s">
        <v>58</v>
      </c>
      <c r="E100" t="s">
        <v>161</v>
      </c>
      <c r="F100" t="s">
        <v>63</v>
      </c>
      <c r="G100" t="s">
        <v>117</v>
      </c>
      <c r="H100">
        <v>50</v>
      </c>
      <c r="I100" t="s">
        <v>53</v>
      </c>
      <c r="J100">
        <v>54</v>
      </c>
      <c r="K100">
        <v>54</v>
      </c>
      <c r="L100" s="20">
        <f t="shared" si="40"/>
        <v>0</v>
      </c>
      <c r="M100" s="20">
        <f t="shared" si="41"/>
        <v>0</v>
      </c>
      <c r="N100">
        <f t="shared" si="42"/>
        <v>104</v>
      </c>
      <c r="O100" s="3">
        <f t="shared" si="43"/>
        <v>50</v>
      </c>
      <c r="P100">
        <v>340</v>
      </c>
      <c r="Q100" t="s">
        <v>54</v>
      </c>
      <c r="R100">
        <f t="shared" si="32"/>
        <v>12.2258</v>
      </c>
      <c r="S100" s="21">
        <v>0</v>
      </c>
      <c r="T100" s="21">
        <v>86.4</v>
      </c>
      <c r="U100" s="21">
        <v>0</v>
      </c>
      <c r="V100" s="3">
        <f t="shared" si="33"/>
        <v>51.485929120000002</v>
      </c>
      <c r="W100">
        <v>30</v>
      </c>
      <c r="X100" s="7">
        <f t="shared" si="34"/>
        <v>4.5600000000000002E-2</v>
      </c>
      <c r="Y100" s="7"/>
      <c r="Z100" s="2">
        <f t="shared" si="35"/>
        <v>58.991223078486492</v>
      </c>
      <c r="AA100" s="2"/>
      <c r="AB100" s="5">
        <f t="shared" si="36"/>
        <v>0</v>
      </c>
      <c r="AD100" s="3">
        <f t="shared" si="37"/>
        <v>61.980875354891332</v>
      </c>
      <c r="AE100" s="3"/>
      <c r="AF100" s="6">
        <f t="shared" si="38"/>
        <v>0</v>
      </c>
      <c r="AG100" t="str">
        <f t="shared" si="39"/>
        <v>PASS</v>
      </c>
      <c r="AH100" s="6" t="e">
        <f t="shared" si="44"/>
        <v>#DIV/0!</v>
      </c>
      <c r="AK100" s="22"/>
    </row>
    <row r="101" spans="1:37" x14ac:dyDescent="0.35">
      <c r="A101">
        <v>94</v>
      </c>
      <c r="B101" s="19" t="s">
        <v>151</v>
      </c>
      <c r="C101" t="s">
        <v>162</v>
      </c>
      <c r="D101" t="s">
        <v>58</v>
      </c>
      <c r="E101" t="s">
        <v>162</v>
      </c>
      <c r="F101" t="s">
        <v>63</v>
      </c>
      <c r="G101" t="s">
        <v>117</v>
      </c>
      <c r="H101">
        <v>50</v>
      </c>
      <c r="I101" t="s">
        <v>53</v>
      </c>
      <c r="J101">
        <v>54.2</v>
      </c>
      <c r="K101">
        <v>54.2</v>
      </c>
      <c r="L101" s="20">
        <f t="shared" si="40"/>
        <v>0</v>
      </c>
      <c r="M101" s="20">
        <f t="shared" si="41"/>
        <v>0</v>
      </c>
      <c r="N101">
        <f t="shared" si="42"/>
        <v>104.2</v>
      </c>
      <c r="O101" s="3">
        <f t="shared" si="43"/>
        <v>50</v>
      </c>
      <c r="P101">
        <v>340</v>
      </c>
      <c r="Q101" t="s">
        <v>54</v>
      </c>
      <c r="R101">
        <f t="shared" si="32"/>
        <v>12.2258</v>
      </c>
      <c r="S101" s="21">
        <v>0</v>
      </c>
      <c r="T101" s="21">
        <v>86.6</v>
      </c>
      <c r="U101" s="21">
        <v>0</v>
      </c>
      <c r="V101" s="3">
        <f t="shared" si="33"/>
        <v>51.488374280000002</v>
      </c>
      <c r="W101">
        <v>30</v>
      </c>
      <c r="X101" s="7">
        <f t="shared" si="34"/>
        <v>4.5600000000000002E-2</v>
      </c>
      <c r="Y101" s="7"/>
      <c r="Z101" s="2">
        <f t="shared" si="35"/>
        <v>58.99402467848649</v>
      </c>
      <c r="AA101" s="2"/>
      <c r="AB101" s="5">
        <f t="shared" si="36"/>
        <v>0</v>
      </c>
      <c r="AD101" s="3">
        <f t="shared" si="37"/>
        <v>61.983818938891325</v>
      </c>
      <c r="AE101" s="3"/>
      <c r="AF101" s="6">
        <f t="shared" si="38"/>
        <v>0</v>
      </c>
      <c r="AG101" t="str">
        <f t="shared" si="39"/>
        <v>PASS</v>
      </c>
      <c r="AH101" s="6" t="e">
        <f t="shared" si="44"/>
        <v>#DIV/0!</v>
      </c>
      <c r="AK101" s="22"/>
    </row>
    <row r="102" spans="1:37" x14ac:dyDescent="0.35">
      <c r="A102">
        <v>95</v>
      </c>
      <c r="B102" s="19" t="s">
        <v>151</v>
      </c>
      <c r="C102" t="s">
        <v>163</v>
      </c>
      <c r="D102" t="s">
        <v>58</v>
      </c>
      <c r="E102" t="s">
        <v>163</v>
      </c>
      <c r="F102" t="s">
        <v>63</v>
      </c>
      <c r="G102" t="s">
        <v>117</v>
      </c>
      <c r="H102">
        <v>50</v>
      </c>
      <c r="I102" t="s">
        <v>53</v>
      </c>
      <c r="J102">
        <v>53.1</v>
      </c>
      <c r="K102">
        <v>53.1</v>
      </c>
      <c r="L102" s="20">
        <f t="shared" si="40"/>
        <v>0</v>
      </c>
      <c r="M102" s="20">
        <f t="shared" si="41"/>
        <v>0</v>
      </c>
      <c r="N102">
        <f t="shared" si="42"/>
        <v>103.1</v>
      </c>
      <c r="O102" s="3">
        <f t="shared" si="43"/>
        <v>49.999999999999993</v>
      </c>
      <c r="P102">
        <v>340</v>
      </c>
      <c r="Q102" t="s">
        <v>54</v>
      </c>
      <c r="R102">
        <f t="shared" si="32"/>
        <v>12.2258</v>
      </c>
      <c r="S102" s="21">
        <v>0</v>
      </c>
      <c r="T102" s="21">
        <v>86</v>
      </c>
      <c r="U102" s="21">
        <v>0</v>
      </c>
      <c r="V102" s="3">
        <f t="shared" si="33"/>
        <v>51.481038799999993</v>
      </c>
      <c r="W102">
        <v>30</v>
      </c>
      <c r="X102" s="7">
        <f t="shared" si="34"/>
        <v>4.5600000000000002E-2</v>
      </c>
      <c r="Y102" s="7"/>
      <c r="Z102" s="2">
        <f t="shared" si="35"/>
        <v>58.985619878486474</v>
      </c>
      <c r="AA102" s="2"/>
      <c r="AB102" s="5">
        <f t="shared" si="36"/>
        <v>0</v>
      </c>
      <c r="AD102" s="3">
        <f t="shared" si="37"/>
        <v>61.974988186891331</v>
      </c>
      <c r="AE102" s="3"/>
      <c r="AF102" s="6">
        <f t="shared" si="38"/>
        <v>0</v>
      </c>
      <c r="AG102" t="str">
        <f t="shared" si="39"/>
        <v>PASS</v>
      </c>
      <c r="AH102" s="6" t="e">
        <f t="shared" si="44"/>
        <v>#DIV/0!</v>
      </c>
      <c r="AK102" s="22"/>
    </row>
    <row r="103" spans="1:37" x14ac:dyDescent="0.35">
      <c r="A103">
        <v>96</v>
      </c>
      <c r="B103" s="19" t="s">
        <v>151</v>
      </c>
      <c r="C103">
        <v>10531</v>
      </c>
      <c r="D103" t="s">
        <v>59</v>
      </c>
      <c r="E103">
        <v>10531</v>
      </c>
      <c r="F103" t="s">
        <v>63</v>
      </c>
      <c r="G103" t="s">
        <v>64</v>
      </c>
      <c r="H103">
        <v>50</v>
      </c>
      <c r="I103" t="s">
        <v>53</v>
      </c>
      <c r="J103">
        <v>53.3</v>
      </c>
      <c r="K103">
        <v>53.3</v>
      </c>
      <c r="L103" s="20">
        <f t="shared" si="40"/>
        <v>0</v>
      </c>
      <c r="M103" s="20">
        <f t="shared" si="41"/>
        <v>0</v>
      </c>
      <c r="N103">
        <f t="shared" si="42"/>
        <v>103.3</v>
      </c>
      <c r="O103" s="3">
        <f t="shared" si="43"/>
        <v>50</v>
      </c>
      <c r="P103">
        <v>334</v>
      </c>
      <c r="Q103" t="s">
        <v>54</v>
      </c>
      <c r="R103">
        <f t="shared" si="32"/>
        <v>12.2258</v>
      </c>
      <c r="S103" s="21">
        <v>0</v>
      </c>
      <c r="T103" s="21">
        <v>86.5</v>
      </c>
      <c r="U103" s="21">
        <v>0</v>
      </c>
      <c r="V103" s="3">
        <f t="shared" si="33"/>
        <v>51.487151699999998</v>
      </c>
      <c r="W103">
        <v>30</v>
      </c>
      <c r="X103" s="7">
        <f t="shared" si="34"/>
        <v>4.5600000000000002E-2</v>
      </c>
      <c r="Y103" s="7"/>
      <c r="Z103" s="2">
        <f t="shared" si="35"/>
        <v>57.951577574748498</v>
      </c>
      <c r="AA103" s="2"/>
      <c r="AB103" s="5">
        <f t="shared" si="36"/>
        <v>0</v>
      </c>
      <c r="AD103" s="3">
        <f t="shared" si="37"/>
        <v>60.94592996166898</v>
      </c>
      <c r="AE103" s="3"/>
      <c r="AF103" s="6">
        <f t="shared" si="38"/>
        <v>0</v>
      </c>
      <c r="AG103" t="str">
        <f t="shared" si="39"/>
        <v>PASS</v>
      </c>
      <c r="AH103" s="6" t="e">
        <f t="shared" si="44"/>
        <v>#DIV/0!</v>
      </c>
      <c r="AK103" s="22"/>
    </row>
    <row r="104" spans="1:37" x14ac:dyDescent="0.35">
      <c r="A104">
        <v>97</v>
      </c>
      <c r="B104" s="19" t="s">
        <v>151</v>
      </c>
      <c r="C104" t="s">
        <v>164</v>
      </c>
      <c r="D104" t="s">
        <v>58</v>
      </c>
      <c r="E104" t="s">
        <v>164</v>
      </c>
      <c r="F104" t="s">
        <v>63</v>
      </c>
      <c r="G104" t="s">
        <v>64</v>
      </c>
      <c r="H104">
        <v>50</v>
      </c>
      <c r="I104" t="s">
        <v>53</v>
      </c>
      <c r="J104">
        <v>53.3</v>
      </c>
      <c r="K104">
        <v>53.3</v>
      </c>
      <c r="L104" s="20">
        <f t="shared" si="40"/>
        <v>0</v>
      </c>
      <c r="M104" s="20">
        <f t="shared" si="41"/>
        <v>0</v>
      </c>
      <c r="N104">
        <f t="shared" si="42"/>
        <v>103.3</v>
      </c>
      <c r="O104" s="3">
        <f t="shared" si="43"/>
        <v>50</v>
      </c>
      <c r="P104">
        <v>340</v>
      </c>
      <c r="Q104" t="s">
        <v>54</v>
      </c>
      <c r="R104">
        <f t="shared" si="32"/>
        <v>12.2258</v>
      </c>
      <c r="S104" s="21">
        <v>0</v>
      </c>
      <c r="T104" s="21">
        <v>87</v>
      </c>
      <c r="U104" s="21">
        <v>0</v>
      </c>
      <c r="V104" s="3">
        <f t="shared" ref="V104:V135" si="45">O104+((HPWater/1000)+((T104-S104)*R104)/1000)</f>
        <v>51.493264600000003</v>
      </c>
      <c r="W104">
        <v>30</v>
      </c>
      <c r="X104" s="7">
        <f t="shared" ref="X104:X135" si="46">VLOOKUP(W104,K,2,FALSE)</f>
        <v>4.5600000000000002E-2</v>
      </c>
      <c r="Y104" s="7"/>
      <c r="Z104" s="2">
        <f t="shared" ref="Z104:Z135" si="47">(4.12*10^-5*P104*V104*1000)/R104</f>
        <v>58.999627878486486</v>
      </c>
      <c r="AA104" s="2"/>
      <c r="AB104" s="5">
        <f t="shared" ref="AB104:AB135" si="48">((U104-S104)/((T104-S104)-Z104))*100</f>
        <v>0</v>
      </c>
      <c r="AD104" s="3">
        <f t="shared" ref="AD104:AD135" si="49">((V104*P104)*(X104-(0.68*P104*10^-5)))/R104</f>
        <v>61.98970610689134</v>
      </c>
      <c r="AE104" s="3"/>
      <c r="AF104" s="6">
        <f t="shared" ref="AF104:AF135" si="50">(U104-S104)/((T104-S104)-AD104)*100</f>
        <v>0</v>
      </c>
      <c r="AG104" t="str">
        <f t="shared" si="39"/>
        <v>PASS</v>
      </c>
      <c r="AH104" s="6" t="e">
        <f t="shared" si="44"/>
        <v>#DIV/0!</v>
      </c>
      <c r="AK104" s="22"/>
    </row>
    <row r="105" spans="1:37" x14ac:dyDescent="0.35">
      <c r="A105">
        <v>98</v>
      </c>
      <c r="B105" s="19" t="s">
        <v>151</v>
      </c>
      <c r="C105" t="s">
        <v>165</v>
      </c>
      <c r="D105" t="s">
        <v>58</v>
      </c>
      <c r="E105" t="s">
        <v>165</v>
      </c>
      <c r="F105" t="s">
        <v>63</v>
      </c>
      <c r="G105" t="s">
        <v>64</v>
      </c>
      <c r="H105">
        <v>50</v>
      </c>
      <c r="I105" t="s">
        <v>53</v>
      </c>
      <c r="J105">
        <v>53.7</v>
      </c>
      <c r="K105">
        <v>53.7</v>
      </c>
      <c r="L105" s="20">
        <f t="shared" si="40"/>
        <v>0</v>
      </c>
      <c r="M105" s="20">
        <f t="shared" si="41"/>
        <v>0</v>
      </c>
      <c r="N105">
        <f t="shared" si="42"/>
        <v>103.7</v>
      </c>
      <c r="O105" s="3">
        <f t="shared" si="43"/>
        <v>50</v>
      </c>
      <c r="P105">
        <v>340</v>
      </c>
      <c r="Q105" t="s">
        <v>54</v>
      </c>
      <c r="R105">
        <f t="shared" si="32"/>
        <v>12.2258</v>
      </c>
      <c r="S105" s="21">
        <v>0</v>
      </c>
      <c r="T105" s="21">
        <v>87.2</v>
      </c>
      <c r="U105" s="21">
        <v>0</v>
      </c>
      <c r="V105" s="3">
        <f t="shared" si="45"/>
        <v>51.495709759999997</v>
      </c>
      <c r="W105">
        <v>30</v>
      </c>
      <c r="X105" s="7">
        <f t="shared" si="46"/>
        <v>4.5600000000000002E-2</v>
      </c>
      <c r="Y105" s="7"/>
      <c r="Z105" s="2">
        <f t="shared" si="47"/>
        <v>59.002429478486476</v>
      </c>
      <c r="AA105" s="2"/>
      <c r="AB105" s="5">
        <f t="shared" si="48"/>
        <v>0</v>
      </c>
      <c r="AD105" s="3">
        <f t="shared" si="49"/>
        <v>61.992649690891326</v>
      </c>
      <c r="AE105" s="3"/>
      <c r="AF105" s="6">
        <f t="shared" si="50"/>
        <v>0</v>
      </c>
      <c r="AG105" t="str">
        <f t="shared" si="39"/>
        <v>PASS</v>
      </c>
      <c r="AH105" s="6" t="e">
        <f t="shared" si="44"/>
        <v>#DIV/0!</v>
      </c>
      <c r="AK105" s="22"/>
    </row>
    <row r="106" spans="1:37" x14ac:dyDescent="0.35">
      <c r="A106">
        <v>99</v>
      </c>
      <c r="B106" s="19" t="s">
        <v>151</v>
      </c>
      <c r="C106" t="s">
        <v>166</v>
      </c>
      <c r="D106" t="s">
        <v>58</v>
      </c>
      <c r="E106" t="s">
        <v>166</v>
      </c>
      <c r="F106" t="s">
        <v>63</v>
      </c>
      <c r="G106" t="s">
        <v>64</v>
      </c>
      <c r="H106">
        <v>50</v>
      </c>
      <c r="I106" t="s">
        <v>53</v>
      </c>
      <c r="J106">
        <v>52.8</v>
      </c>
      <c r="K106">
        <v>52.8</v>
      </c>
      <c r="L106" s="20">
        <f t="shared" si="40"/>
        <v>0</v>
      </c>
      <c r="M106" s="20">
        <f t="shared" si="41"/>
        <v>0</v>
      </c>
      <c r="N106">
        <f t="shared" si="42"/>
        <v>102.8</v>
      </c>
      <c r="O106" s="3">
        <f t="shared" si="43"/>
        <v>50</v>
      </c>
      <c r="P106">
        <v>340</v>
      </c>
      <c r="Q106" t="s">
        <v>54</v>
      </c>
      <c r="R106">
        <f t="shared" si="32"/>
        <v>12.2258</v>
      </c>
      <c r="S106" s="21">
        <v>0</v>
      </c>
      <c r="T106" s="21">
        <v>86.7</v>
      </c>
      <c r="U106" s="21">
        <v>0</v>
      </c>
      <c r="V106" s="3">
        <f t="shared" si="45"/>
        <v>51.489596859999999</v>
      </c>
      <c r="W106">
        <v>30</v>
      </c>
      <c r="X106" s="7">
        <f t="shared" si="46"/>
        <v>4.5600000000000002E-2</v>
      </c>
      <c r="Y106" s="7"/>
      <c r="Z106" s="2">
        <f t="shared" si="47"/>
        <v>58.995425478486482</v>
      </c>
      <c r="AA106" s="2"/>
      <c r="AB106" s="5">
        <f t="shared" si="48"/>
        <v>0</v>
      </c>
      <c r="AD106" s="3">
        <f t="shared" si="49"/>
        <v>61.985290730891322</v>
      </c>
      <c r="AE106" s="3"/>
      <c r="AF106" s="6">
        <f t="shared" si="50"/>
        <v>0</v>
      </c>
      <c r="AG106" t="str">
        <f t="shared" si="39"/>
        <v>PASS</v>
      </c>
      <c r="AH106" s="6" t="e">
        <f t="shared" si="44"/>
        <v>#DIV/0!</v>
      </c>
      <c r="AK106" s="22"/>
    </row>
    <row r="107" spans="1:37" x14ac:dyDescent="0.35">
      <c r="A107">
        <v>100</v>
      </c>
      <c r="B107" s="19" t="s">
        <v>151</v>
      </c>
      <c r="C107" t="s">
        <v>167</v>
      </c>
      <c r="D107" t="s">
        <v>58</v>
      </c>
      <c r="E107" t="s">
        <v>167</v>
      </c>
      <c r="F107" t="s">
        <v>63</v>
      </c>
      <c r="G107" t="s">
        <v>64</v>
      </c>
      <c r="H107">
        <v>50</v>
      </c>
      <c r="I107" t="s">
        <v>53</v>
      </c>
      <c r="J107">
        <v>52.9</v>
      </c>
      <c r="K107">
        <v>52.9</v>
      </c>
      <c r="L107" s="20">
        <f t="shared" si="40"/>
        <v>0</v>
      </c>
      <c r="M107" s="20">
        <f t="shared" si="41"/>
        <v>0</v>
      </c>
      <c r="N107">
        <f t="shared" si="42"/>
        <v>102.9</v>
      </c>
      <c r="O107" s="3">
        <f t="shared" si="43"/>
        <v>50.000000000000007</v>
      </c>
      <c r="P107">
        <v>340</v>
      </c>
      <c r="Q107" t="s">
        <v>54</v>
      </c>
      <c r="R107">
        <f t="shared" si="32"/>
        <v>12.2258</v>
      </c>
      <c r="S107" s="21">
        <v>0</v>
      </c>
      <c r="T107" s="21">
        <v>86.9</v>
      </c>
      <c r="U107" s="21">
        <v>0</v>
      </c>
      <c r="V107" s="3">
        <f t="shared" si="45"/>
        <v>51.492042020000007</v>
      </c>
      <c r="W107">
        <v>30</v>
      </c>
      <c r="X107" s="7">
        <f t="shared" si="46"/>
        <v>4.5600000000000002E-2</v>
      </c>
      <c r="Y107" s="7"/>
      <c r="Z107" s="2">
        <f t="shared" si="47"/>
        <v>58.998227078486494</v>
      </c>
      <c r="AA107" s="2"/>
      <c r="AB107" s="5">
        <f t="shared" si="48"/>
        <v>0</v>
      </c>
      <c r="AD107" s="3">
        <f t="shared" si="49"/>
        <v>61.988234314891344</v>
      </c>
      <c r="AE107" s="3"/>
      <c r="AF107" s="6">
        <f t="shared" si="50"/>
        <v>0</v>
      </c>
      <c r="AG107" t="str">
        <f t="shared" si="39"/>
        <v>PASS</v>
      </c>
      <c r="AH107" s="6" t="e">
        <f t="shared" si="44"/>
        <v>#DIV/0!</v>
      </c>
      <c r="AK107" s="22"/>
    </row>
    <row r="108" spans="1:37" x14ac:dyDescent="0.35">
      <c r="A108">
        <v>101</v>
      </c>
      <c r="B108" s="19" t="s">
        <v>151</v>
      </c>
      <c r="C108" t="s">
        <v>168</v>
      </c>
      <c r="D108" t="s">
        <v>58</v>
      </c>
      <c r="E108" t="s">
        <v>168</v>
      </c>
      <c r="F108" t="s">
        <v>63</v>
      </c>
      <c r="G108" t="s">
        <v>99</v>
      </c>
      <c r="H108">
        <v>50</v>
      </c>
      <c r="I108" t="s">
        <v>53</v>
      </c>
      <c r="J108">
        <v>54.4</v>
      </c>
      <c r="K108">
        <v>54.4</v>
      </c>
      <c r="L108" s="20">
        <f t="shared" si="40"/>
        <v>0</v>
      </c>
      <c r="M108" s="20">
        <f t="shared" si="41"/>
        <v>0</v>
      </c>
      <c r="N108">
        <f t="shared" si="42"/>
        <v>104.4</v>
      </c>
      <c r="O108" s="3">
        <f t="shared" si="43"/>
        <v>50.000000000000007</v>
      </c>
      <c r="P108">
        <v>340</v>
      </c>
      <c r="Q108" t="s">
        <v>54</v>
      </c>
      <c r="R108">
        <f t="shared" si="32"/>
        <v>12.2258</v>
      </c>
      <c r="S108" s="21">
        <v>0</v>
      </c>
      <c r="T108" s="21">
        <v>86.4</v>
      </c>
      <c r="U108" s="21">
        <v>0</v>
      </c>
      <c r="V108" s="3">
        <f t="shared" si="45"/>
        <v>51.485929120000009</v>
      </c>
      <c r="W108">
        <v>30</v>
      </c>
      <c r="X108" s="7">
        <f t="shared" si="46"/>
        <v>4.5600000000000002E-2</v>
      </c>
      <c r="Y108" s="7"/>
      <c r="Z108" s="2">
        <f t="shared" si="47"/>
        <v>58.991223078486499</v>
      </c>
      <c r="AA108" s="2"/>
      <c r="AB108" s="5">
        <f t="shared" si="48"/>
        <v>0</v>
      </c>
      <c r="AD108" s="3">
        <f t="shared" si="49"/>
        <v>61.980875354891332</v>
      </c>
      <c r="AE108" s="3"/>
      <c r="AF108" s="6">
        <f t="shared" si="50"/>
        <v>0</v>
      </c>
      <c r="AG108" t="str">
        <f t="shared" si="39"/>
        <v>PASS</v>
      </c>
      <c r="AH108" s="6" t="e">
        <f t="shared" si="44"/>
        <v>#DIV/0!</v>
      </c>
      <c r="AK108" s="22"/>
    </row>
    <row r="109" spans="1:37" x14ac:dyDescent="0.35">
      <c r="A109">
        <v>102</v>
      </c>
      <c r="B109" s="19" t="s">
        <v>151</v>
      </c>
      <c r="C109" t="s">
        <v>169</v>
      </c>
      <c r="D109" t="s">
        <v>58</v>
      </c>
      <c r="E109" t="s">
        <v>169</v>
      </c>
      <c r="F109" t="s">
        <v>63</v>
      </c>
      <c r="G109" t="s">
        <v>99</v>
      </c>
      <c r="H109">
        <v>50</v>
      </c>
      <c r="I109" t="s">
        <v>53</v>
      </c>
      <c r="J109">
        <v>53.7</v>
      </c>
      <c r="K109">
        <v>53.7</v>
      </c>
      <c r="L109" s="20">
        <f t="shared" si="40"/>
        <v>0</v>
      </c>
      <c r="M109" s="20">
        <f t="shared" si="41"/>
        <v>0</v>
      </c>
      <c r="N109">
        <f t="shared" si="42"/>
        <v>103.7</v>
      </c>
      <c r="O109" s="3">
        <f t="shared" si="43"/>
        <v>50</v>
      </c>
      <c r="P109">
        <v>340</v>
      </c>
      <c r="Q109" t="s">
        <v>54</v>
      </c>
      <c r="R109">
        <f t="shared" si="32"/>
        <v>12.2258</v>
      </c>
      <c r="S109" s="21">
        <v>0</v>
      </c>
      <c r="T109" s="21">
        <v>86.4</v>
      </c>
      <c r="U109" s="21">
        <v>0</v>
      </c>
      <c r="V109" s="3">
        <f t="shared" si="45"/>
        <v>51.485929120000002</v>
      </c>
      <c r="W109">
        <v>30</v>
      </c>
      <c r="X109" s="7">
        <f t="shared" si="46"/>
        <v>4.5600000000000002E-2</v>
      </c>
      <c r="Y109" s="7"/>
      <c r="Z109" s="2">
        <f t="shared" si="47"/>
        <v>58.991223078486492</v>
      </c>
      <c r="AA109" s="2"/>
      <c r="AB109" s="5">
        <f t="shared" si="48"/>
        <v>0</v>
      </c>
      <c r="AD109" s="3">
        <f t="shared" si="49"/>
        <v>61.980875354891332</v>
      </c>
      <c r="AE109" s="3"/>
      <c r="AF109" s="6">
        <f t="shared" si="50"/>
        <v>0</v>
      </c>
      <c r="AG109" t="str">
        <f t="shared" si="39"/>
        <v>PASS</v>
      </c>
      <c r="AH109" s="6" t="e">
        <f t="shared" si="44"/>
        <v>#DIV/0!</v>
      </c>
      <c r="AK109" s="22"/>
    </row>
    <row r="110" spans="1:37" x14ac:dyDescent="0.35">
      <c r="A110">
        <v>103</v>
      </c>
      <c r="B110" s="19" t="s">
        <v>151</v>
      </c>
      <c r="C110" t="s">
        <v>170</v>
      </c>
      <c r="D110" t="s">
        <v>58</v>
      </c>
      <c r="E110" t="s">
        <v>170</v>
      </c>
      <c r="F110" t="s">
        <v>63</v>
      </c>
      <c r="G110" t="s">
        <v>99</v>
      </c>
      <c r="H110">
        <v>50</v>
      </c>
      <c r="I110" t="s">
        <v>53</v>
      </c>
      <c r="J110">
        <v>57.7</v>
      </c>
      <c r="K110">
        <v>57.7</v>
      </c>
      <c r="L110" s="20">
        <f t="shared" si="40"/>
        <v>0</v>
      </c>
      <c r="M110" s="20">
        <f t="shared" si="41"/>
        <v>0</v>
      </c>
      <c r="N110">
        <f t="shared" si="42"/>
        <v>107.7</v>
      </c>
      <c r="O110" s="3">
        <f t="shared" si="43"/>
        <v>50</v>
      </c>
      <c r="P110">
        <v>340</v>
      </c>
      <c r="Q110" t="s">
        <v>54</v>
      </c>
      <c r="R110">
        <f t="shared" si="32"/>
        <v>12.2258</v>
      </c>
      <c r="S110" s="21">
        <v>0</v>
      </c>
      <c r="T110" s="21">
        <v>55.9</v>
      </c>
      <c r="U110" s="21">
        <v>0</v>
      </c>
      <c r="V110" s="3">
        <f t="shared" si="45"/>
        <v>51.113042219999997</v>
      </c>
      <c r="W110">
        <v>30</v>
      </c>
      <c r="X110" s="7">
        <f t="shared" si="46"/>
        <v>4.5600000000000002E-2</v>
      </c>
      <c r="Y110" s="7"/>
      <c r="Z110" s="2">
        <f t="shared" si="47"/>
        <v>58.56397907848649</v>
      </c>
      <c r="AA110" s="2"/>
      <c r="AB110" s="5">
        <f t="shared" si="48"/>
        <v>0</v>
      </c>
      <c r="AD110" s="3">
        <f t="shared" si="49"/>
        <v>61.53197879489133</v>
      </c>
      <c r="AE110" s="3"/>
      <c r="AF110" s="6">
        <f t="shared" si="50"/>
        <v>0</v>
      </c>
      <c r="AG110" t="str">
        <f t="shared" si="39"/>
        <v>PASS</v>
      </c>
      <c r="AH110" s="6" t="e">
        <f t="shared" si="44"/>
        <v>#DIV/0!</v>
      </c>
      <c r="AK110" s="22"/>
    </row>
    <row r="111" spans="1:37" x14ac:dyDescent="0.35">
      <c r="A111">
        <v>104</v>
      </c>
      <c r="B111" s="19" t="s">
        <v>151</v>
      </c>
      <c r="C111" t="s">
        <v>171</v>
      </c>
      <c r="D111" t="s">
        <v>58</v>
      </c>
      <c r="E111" t="s">
        <v>171</v>
      </c>
      <c r="F111" t="s">
        <v>63</v>
      </c>
      <c r="G111" t="s">
        <v>99</v>
      </c>
      <c r="H111">
        <v>50</v>
      </c>
      <c r="I111" t="s">
        <v>53</v>
      </c>
      <c r="J111">
        <v>53.3</v>
      </c>
      <c r="K111">
        <v>53.3</v>
      </c>
      <c r="L111" s="20">
        <f t="shared" si="40"/>
        <v>0</v>
      </c>
      <c r="M111" s="20">
        <f t="shared" si="41"/>
        <v>0</v>
      </c>
      <c r="N111">
        <f t="shared" si="42"/>
        <v>103.3</v>
      </c>
      <c r="O111" s="3">
        <f t="shared" si="43"/>
        <v>50</v>
      </c>
      <c r="P111">
        <v>340</v>
      </c>
      <c r="Q111" t="s">
        <v>54</v>
      </c>
      <c r="R111">
        <f t="shared" si="32"/>
        <v>12.2258</v>
      </c>
      <c r="S111" s="21">
        <v>0</v>
      </c>
      <c r="T111" s="21">
        <v>86.8</v>
      </c>
      <c r="U111" s="21">
        <v>0</v>
      </c>
      <c r="V111" s="3">
        <f t="shared" si="45"/>
        <v>51.490819440000003</v>
      </c>
      <c r="W111">
        <v>30</v>
      </c>
      <c r="X111" s="7">
        <f t="shared" si="46"/>
        <v>4.5600000000000002E-2</v>
      </c>
      <c r="Y111" s="7"/>
      <c r="Z111" s="2">
        <f t="shared" si="47"/>
        <v>58.996826278486502</v>
      </c>
      <c r="AA111" s="2"/>
      <c r="AB111" s="5">
        <f t="shared" si="48"/>
        <v>0</v>
      </c>
      <c r="AD111" s="3">
        <f t="shared" si="49"/>
        <v>61.986762522891325</v>
      </c>
      <c r="AE111" s="3"/>
      <c r="AF111" s="6">
        <f t="shared" si="50"/>
        <v>0</v>
      </c>
      <c r="AG111" t="str">
        <f t="shared" si="39"/>
        <v>PASS</v>
      </c>
      <c r="AH111" s="6" t="e">
        <f t="shared" si="44"/>
        <v>#DIV/0!</v>
      </c>
      <c r="AK111" s="22"/>
    </row>
    <row r="112" spans="1:37" x14ac:dyDescent="0.35">
      <c r="A112">
        <v>105</v>
      </c>
      <c r="B112" s="19" t="s">
        <v>151</v>
      </c>
      <c r="C112" t="s">
        <v>172</v>
      </c>
      <c r="D112" t="s">
        <v>58</v>
      </c>
      <c r="E112" t="s">
        <v>172</v>
      </c>
      <c r="F112" t="s">
        <v>63</v>
      </c>
      <c r="G112" t="s">
        <v>99</v>
      </c>
      <c r="H112">
        <v>50</v>
      </c>
      <c r="I112" t="s">
        <v>53</v>
      </c>
      <c r="J112">
        <v>53.3</v>
      </c>
      <c r="K112">
        <v>53.3</v>
      </c>
      <c r="L112" s="20">
        <f t="shared" si="40"/>
        <v>0</v>
      </c>
      <c r="M112" s="20">
        <f t="shared" si="41"/>
        <v>0</v>
      </c>
      <c r="N112">
        <f t="shared" si="42"/>
        <v>103.3</v>
      </c>
      <c r="O112" s="3">
        <f t="shared" si="43"/>
        <v>50</v>
      </c>
      <c r="P112">
        <v>340</v>
      </c>
      <c r="Q112" t="s">
        <v>54</v>
      </c>
      <c r="R112">
        <f t="shared" si="32"/>
        <v>12.2258</v>
      </c>
      <c r="S112" s="21">
        <v>0</v>
      </c>
      <c r="T112" s="21">
        <v>87.5</v>
      </c>
      <c r="U112" s="21">
        <v>0</v>
      </c>
      <c r="V112" s="3">
        <f t="shared" si="45"/>
        <v>51.499377500000001</v>
      </c>
      <c r="W112">
        <v>30</v>
      </c>
      <c r="X112" s="7">
        <f t="shared" si="46"/>
        <v>4.5600000000000002E-2</v>
      </c>
      <c r="Y112" s="7"/>
      <c r="Z112" s="2">
        <f t="shared" si="47"/>
        <v>59.006631878486495</v>
      </c>
      <c r="AA112" s="2"/>
      <c r="AB112" s="5">
        <f t="shared" si="48"/>
        <v>0</v>
      </c>
      <c r="AD112" s="3">
        <f t="shared" si="49"/>
        <v>61.997065066891324</v>
      </c>
      <c r="AE112" s="3"/>
      <c r="AF112" s="6">
        <f t="shared" si="50"/>
        <v>0</v>
      </c>
      <c r="AG112" t="str">
        <f t="shared" si="39"/>
        <v>PASS</v>
      </c>
      <c r="AH112" s="6" t="e">
        <f t="shared" si="44"/>
        <v>#DIV/0!</v>
      </c>
      <c r="AK112" s="22"/>
    </row>
    <row r="113" spans="1:37" x14ac:dyDescent="0.35">
      <c r="A113">
        <v>106</v>
      </c>
      <c r="B113" s="19" t="s">
        <v>151</v>
      </c>
      <c r="C113" t="s">
        <v>173</v>
      </c>
      <c r="D113" t="s">
        <v>58</v>
      </c>
      <c r="E113" t="s">
        <v>173</v>
      </c>
      <c r="F113" t="s">
        <v>63</v>
      </c>
      <c r="G113" t="s">
        <v>99</v>
      </c>
      <c r="H113">
        <v>50</v>
      </c>
      <c r="I113" t="s">
        <v>53</v>
      </c>
      <c r="J113">
        <v>57.9</v>
      </c>
      <c r="K113">
        <v>57.9</v>
      </c>
      <c r="L113" s="20">
        <f t="shared" si="40"/>
        <v>0</v>
      </c>
      <c r="M113" s="20">
        <f t="shared" si="41"/>
        <v>0</v>
      </c>
      <c r="N113">
        <f t="shared" si="42"/>
        <v>107.9</v>
      </c>
      <c r="O113" s="3">
        <f t="shared" si="43"/>
        <v>50.000000000000007</v>
      </c>
      <c r="P113">
        <v>340</v>
      </c>
      <c r="Q113" t="s">
        <v>54</v>
      </c>
      <c r="R113">
        <f t="shared" si="32"/>
        <v>12.2258</v>
      </c>
      <c r="S113" s="21">
        <v>0</v>
      </c>
      <c r="T113" s="21">
        <v>85.8</v>
      </c>
      <c r="U113" s="21">
        <v>0</v>
      </c>
      <c r="V113" s="3">
        <f t="shared" si="45"/>
        <v>51.478593640000007</v>
      </c>
      <c r="W113">
        <v>30</v>
      </c>
      <c r="X113" s="7">
        <f t="shared" si="46"/>
        <v>4.5600000000000002E-2</v>
      </c>
      <c r="Y113" s="7"/>
      <c r="Z113" s="2">
        <f t="shared" si="47"/>
        <v>58.982818278486491</v>
      </c>
      <c r="AA113" s="2"/>
      <c r="AB113" s="5">
        <f t="shared" si="48"/>
        <v>0</v>
      </c>
      <c r="AD113" s="3">
        <f t="shared" si="49"/>
        <v>61.972044602891337</v>
      </c>
      <c r="AE113" s="3"/>
      <c r="AF113" s="6">
        <f t="shared" si="50"/>
        <v>0</v>
      </c>
      <c r="AG113" t="str">
        <f t="shared" si="39"/>
        <v>PASS</v>
      </c>
      <c r="AH113" s="6" t="e">
        <f t="shared" si="44"/>
        <v>#DIV/0!</v>
      </c>
      <c r="AK113" s="22"/>
    </row>
    <row r="114" spans="1:37" x14ac:dyDescent="0.35">
      <c r="A114">
        <v>107</v>
      </c>
      <c r="B114" s="19" t="s">
        <v>151</v>
      </c>
      <c r="C114" t="s">
        <v>174</v>
      </c>
      <c r="D114" t="s">
        <v>58</v>
      </c>
      <c r="E114" t="s">
        <v>174</v>
      </c>
      <c r="F114" t="s">
        <v>63</v>
      </c>
      <c r="G114" t="s">
        <v>99</v>
      </c>
      <c r="H114">
        <v>50</v>
      </c>
      <c r="I114" t="s">
        <v>53</v>
      </c>
      <c r="J114">
        <v>56.9</v>
      </c>
      <c r="K114">
        <v>56.9</v>
      </c>
      <c r="L114" s="20">
        <f t="shared" si="40"/>
        <v>0</v>
      </c>
      <c r="M114" s="20">
        <f t="shared" si="41"/>
        <v>0</v>
      </c>
      <c r="N114">
        <f t="shared" si="42"/>
        <v>106.9</v>
      </c>
      <c r="O114" s="3">
        <f t="shared" si="43"/>
        <v>50.000000000000007</v>
      </c>
      <c r="P114">
        <v>340</v>
      </c>
      <c r="Q114" t="s">
        <v>54</v>
      </c>
      <c r="R114">
        <f t="shared" si="32"/>
        <v>12.2258</v>
      </c>
      <c r="S114" s="21">
        <v>0</v>
      </c>
      <c r="T114" s="21">
        <v>86</v>
      </c>
      <c r="U114" s="21">
        <v>0</v>
      </c>
      <c r="V114" s="3">
        <f t="shared" si="45"/>
        <v>51.481038800000007</v>
      </c>
      <c r="W114">
        <v>30</v>
      </c>
      <c r="X114" s="7">
        <f t="shared" si="46"/>
        <v>4.5600000000000002E-2</v>
      </c>
      <c r="Y114" s="7"/>
      <c r="Z114" s="2">
        <f t="shared" si="47"/>
        <v>58.985619878486489</v>
      </c>
      <c r="AA114" s="2"/>
      <c r="AB114" s="5">
        <f t="shared" si="48"/>
        <v>0</v>
      </c>
      <c r="AD114" s="3">
        <f t="shared" si="49"/>
        <v>61.974988186891338</v>
      </c>
      <c r="AE114" s="3"/>
      <c r="AF114" s="6">
        <f t="shared" si="50"/>
        <v>0</v>
      </c>
      <c r="AG114" t="str">
        <f t="shared" si="39"/>
        <v>PASS</v>
      </c>
      <c r="AH114" s="6" t="e">
        <f t="shared" si="44"/>
        <v>#DIV/0!</v>
      </c>
      <c r="AK114" s="22"/>
    </row>
    <row r="115" spans="1:37" x14ac:dyDescent="0.35">
      <c r="A115">
        <v>108</v>
      </c>
      <c r="B115" s="19" t="s">
        <v>151</v>
      </c>
      <c r="C115" t="s">
        <v>175</v>
      </c>
      <c r="D115" t="s">
        <v>58</v>
      </c>
      <c r="E115" t="s">
        <v>175</v>
      </c>
      <c r="F115" t="s">
        <v>63</v>
      </c>
      <c r="G115" t="s">
        <v>99</v>
      </c>
      <c r="H115">
        <v>50</v>
      </c>
      <c r="I115" t="s">
        <v>53</v>
      </c>
      <c r="J115">
        <v>56</v>
      </c>
      <c r="K115">
        <v>56</v>
      </c>
      <c r="L115" s="20">
        <f t="shared" si="40"/>
        <v>0</v>
      </c>
      <c r="M115" s="20">
        <f t="shared" si="41"/>
        <v>0</v>
      </c>
      <c r="N115">
        <f t="shared" si="42"/>
        <v>106</v>
      </c>
      <c r="O115" s="3">
        <f t="shared" si="43"/>
        <v>50</v>
      </c>
      <c r="P115">
        <v>340</v>
      </c>
      <c r="Q115" t="s">
        <v>54</v>
      </c>
      <c r="R115">
        <f t="shared" si="32"/>
        <v>12.2258</v>
      </c>
      <c r="S115" s="21">
        <v>0</v>
      </c>
      <c r="T115" s="21">
        <v>86.1</v>
      </c>
      <c r="U115" s="21">
        <v>0</v>
      </c>
      <c r="V115" s="3">
        <f t="shared" si="45"/>
        <v>51.482261379999997</v>
      </c>
      <c r="W115">
        <v>30</v>
      </c>
      <c r="X115" s="7">
        <f t="shared" si="46"/>
        <v>4.5600000000000002E-2</v>
      </c>
      <c r="Y115" s="7"/>
      <c r="Z115" s="2">
        <f t="shared" si="47"/>
        <v>58.987020678486488</v>
      </c>
      <c r="AA115" s="2"/>
      <c r="AB115" s="5">
        <f t="shared" si="48"/>
        <v>0</v>
      </c>
      <c r="AD115" s="3">
        <f t="shared" si="49"/>
        <v>61.976459978891327</v>
      </c>
      <c r="AE115" s="3"/>
      <c r="AF115" s="6">
        <f t="shared" si="50"/>
        <v>0</v>
      </c>
      <c r="AG115" t="str">
        <f t="shared" si="39"/>
        <v>PASS</v>
      </c>
      <c r="AH115" s="6" t="e">
        <f t="shared" si="44"/>
        <v>#DIV/0!</v>
      </c>
      <c r="AK115" s="22"/>
    </row>
    <row r="116" spans="1:37" x14ac:dyDescent="0.35">
      <c r="A116">
        <v>109</v>
      </c>
      <c r="B116" s="19" t="s">
        <v>151</v>
      </c>
      <c r="C116" t="s">
        <v>176</v>
      </c>
      <c r="D116" t="s">
        <v>58</v>
      </c>
      <c r="E116" t="s">
        <v>176</v>
      </c>
      <c r="F116" t="s">
        <v>63</v>
      </c>
      <c r="G116" t="s">
        <v>99</v>
      </c>
      <c r="H116">
        <v>50</v>
      </c>
      <c r="I116" t="s">
        <v>53</v>
      </c>
      <c r="J116">
        <v>52.7</v>
      </c>
      <c r="K116">
        <v>52.7</v>
      </c>
      <c r="L116" s="20">
        <f t="shared" si="40"/>
        <v>0</v>
      </c>
      <c r="M116" s="20">
        <f t="shared" si="41"/>
        <v>0</v>
      </c>
      <c r="N116">
        <f t="shared" si="42"/>
        <v>102.7</v>
      </c>
      <c r="O116" s="3">
        <f t="shared" si="43"/>
        <v>50</v>
      </c>
      <c r="P116">
        <v>340</v>
      </c>
      <c r="Q116" t="s">
        <v>54</v>
      </c>
      <c r="R116">
        <f t="shared" si="32"/>
        <v>12.2258</v>
      </c>
      <c r="S116" s="21">
        <v>0</v>
      </c>
      <c r="T116" s="21">
        <v>87.3</v>
      </c>
      <c r="U116" s="21">
        <v>0</v>
      </c>
      <c r="V116" s="3">
        <f t="shared" si="45"/>
        <v>51.496932340000001</v>
      </c>
      <c r="W116">
        <v>30</v>
      </c>
      <c r="X116" s="7">
        <f t="shared" si="46"/>
        <v>4.5600000000000002E-2</v>
      </c>
      <c r="Y116" s="7"/>
      <c r="Z116" s="2">
        <f t="shared" si="47"/>
        <v>59.003830278486483</v>
      </c>
      <c r="AA116" s="2"/>
      <c r="AB116" s="5">
        <f t="shared" si="48"/>
        <v>0</v>
      </c>
      <c r="AD116" s="3">
        <f t="shared" si="49"/>
        <v>61.994121482891337</v>
      </c>
      <c r="AE116" s="3"/>
      <c r="AF116" s="6">
        <f t="shared" si="50"/>
        <v>0</v>
      </c>
      <c r="AG116" t="str">
        <f t="shared" si="39"/>
        <v>PASS</v>
      </c>
      <c r="AH116" s="6" t="e">
        <f t="shared" si="44"/>
        <v>#DIV/0!</v>
      </c>
      <c r="AK116" s="22"/>
    </row>
    <row r="117" spans="1:37" x14ac:dyDescent="0.35">
      <c r="A117">
        <v>110</v>
      </c>
      <c r="B117" s="19" t="s">
        <v>151</v>
      </c>
      <c r="C117" t="s">
        <v>177</v>
      </c>
      <c r="D117" t="s">
        <v>58</v>
      </c>
      <c r="E117" t="s">
        <v>177</v>
      </c>
      <c r="F117" t="s">
        <v>63</v>
      </c>
      <c r="G117" t="s">
        <v>99</v>
      </c>
      <c r="H117">
        <v>50</v>
      </c>
      <c r="I117" t="s">
        <v>53</v>
      </c>
      <c r="J117">
        <v>53.5</v>
      </c>
      <c r="K117">
        <v>53.5</v>
      </c>
      <c r="L117" s="20">
        <f t="shared" si="40"/>
        <v>0</v>
      </c>
      <c r="M117" s="20">
        <f t="shared" si="41"/>
        <v>0</v>
      </c>
      <c r="N117">
        <f t="shared" si="42"/>
        <v>103.5</v>
      </c>
      <c r="O117" s="3">
        <f t="shared" si="43"/>
        <v>50</v>
      </c>
      <c r="P117">
        <v>340</v>
      </c>
      <c r="Q117" t="s">
        <v>54</v>
      </c>
      <c r="R117">
        <f t="shared" si="32"/>
        <v>12.2258</v>
      </c>
      <c r="S117" s="21">
        <v>0</v>
      </c>
      <c r="T117" s="21">
        <v>86.5</v>
      </c>
      <c r="U117" s="21">
        <v>0</v>
      </c>
      <c r="V117" s="3">
        <f t="shared" si="45"/>
        <v>51.487151699999998</v>
      </c>
      <c r="W117">
        <v>30</v>
      </c>
      <c r="X117" s="7">
        <f t="shared" si="46"/>
        <v>4.5600000000000002E-2</v>
      </c>
      <c r="Y117" s="7"/>
      <c r="Z117" s="2">
        <f t="shared" si="47"/>
        <v>58.992623878486484</v>
      </c>
      <c r="AA117" s="2"/>
      <c r="AB117" s="5">
        <f t="shared" si="48"/>
        <v>0</v>
      </c>
      <c r="AD117" s="3">
        <f t="shared" si="49"/>
        <v>61.982347146891328</v>
      </c>
      <c r="AE117" s="3"/>
      <c r="AF117" s="6">
        <f t="shared" si="50"/>
        <v>0</v>
      </c>
      <c r="AG117" t="str">
        <f t="shared" si="39"/>
        <v>PASS</v>
      </c>
      <c r="AH117" s="6" t="e">
        <f t="shared" si="44"/>
        <v>#DIV/0!</v>
      </c>
      <c r="AK117" s="22"/>
    </row>
    <row r="118" spans="1:37" x14ac:dyDescent="0.35">
      <c r="A118">
        <v>111</v>
      </c>
      <c r="B118" s="19" t="s">
        <v>151</v>
      </c>
      <c r="C118" t="s">
        <v>178</v>
      </c>
      <c r="D118" t="s">
        <v>58</v>
      </c>
      <c r="E118" t="s">
        <v>178</v>
      </c>
      <c r="F118" t="s">
        <v>63</v>
      </c>
      <c r="G118" t="s">
        <v>99</v>
      </c>
      <c r="H118">
        <v>50</v>
      </c>
      <c r="I118" t="s">
        <v>53</v>
      </c>
      <c r="J118">
        <v>54.2</v>
      </c>
      <c r="K118">
        <v>54.2</v>
      </c>
      <c r="L118" s="20">
        <f t="shared" si="40"/>
        <v>0</v>
      </c>
      <c r="M118" s="20">
        <f t="shared" si="41"/>
        <v>0</v>
      </c>
      <c r="N118">
        <f t="shared" si="42"/>
        <v>104.2</v>
      </c>
      <c r="O118" s="3">
        <f t="shared" si="43"/>
        <v>50</v>
      </c>
      <c r="P118">
        <v>340</v>
      </c>
      <c r="Q118" t="s">
        <v>54</v>
      </c>
      <c r="R118">
        <f t="shared" si="32"/>
        <v>12.2258</v>
      </c>
      <c r="S118" s="21">
        <v>0</v>
      </c>
      <c r="T118" s="21">
        <v>86.6</v>
      </c>
      <c r="U118" s="21">
        <v>0</v>
      </c>
      <c r="V118" s="3">
        <f t="shared" si="45"/>
        <v>51.488374280000002</v>
      </c>
      <c r="W118">
        <v>30</v>
      </c>
      <c r="X118" s="7">
        <f t="shared" si="46"/>
        <v>4.5600000000000002E-2</v>
      </c>
      <c r="Y118" s="7"/>
      <c r="Z118" s="2">
        <f t="shared" si="47"/>
        <v>58.99402467848649</v>
      </c>
      <c r="AA118" s="2"/>
      <c r="AB118" s="5">
        <f t="shared" si="48"/>
        <v>0</v>
      </c>
      <c r="AD118" s="3">
        <f t="shared" si="49"/>
        <v>61.983818938891325</v>
      </c>
      <c r="AE118" s="3"/>
      <c r="AF118" s="6">
        <f t="shared" si="50"/>
        <v>0</v>
      </c>
      <c r="AG118" t="str">
        <f t="shared" si="39"/>
        <v>PASS</v>
      </c>
      <c r="AH118" s="6" t="e">
        <f t="shared" si="44"/>
        <v>#DIV/0!</v>
      </c>
      <c r="AK118" s="22"/>
    </row>
    <row r="119" spans="1:37" x14ac:dyDescent="0.35">
      <c r="A119">
        <v>112</v>
      </c>
      <c r="B119" s="19" t="s">
        <v>151</v>
      </c>
      <c r="C119" t="s">
        <v>179</v>
      </c>
      <c r="D119" t="s">
        <v>58</v>
      </c>
      <c r="E119" t="s">
        <v>179</v>
      </c>
      <c r="F119" t="s">
        <v>63</v>
      </c>
      <c r="G119" t="s">
        <v>99</v>
      </c>
      <c r="H119">
        <v>50</v>
      </c>
      <c r="I119" t="s">
        <v>53</v>
      </c>
      <c r="J119">
        <v>54.2</v>
      </c>
      <c r="K119">
        <v>54.2</v>
      </c>
      <c r="L119" s="20">
        <f t="shared" si="40"/>
        <v>0</v>
      </c>
      <c r="M119" s="20">
        <f t="shared" si="41"/>
        <v>0</v>
      </c>
      <c r="N119">
        <f t="shared" si="42"/>
        <v>104.2</v>
      </c>
      <c r="O119" s="3">
        <f t="shared" si="43"/>
        <v>50</v>
      </c>
      <c r="P119">
        <v>340</v>
      </c>
      <c r="Q119" t="s">
        <v>54</v>
      </c>
      <c r="R119">
        <f t="shared" si="32"/>
        <v>12.2258</v>
      </c>
      <c r="S119" s="21">
        <v>0</v>
      </c>
      <c r="T119" s="21">
        <v>86.3</v>
      </c>
      <c r="U119" s="21">
        <v>0</v>
      </c>
      <c r="V119" s="3">
        <f t="shared" si="45"/>
        <v>51.484706539999998</v>
      </c>
      <c r="W119">
        <v>30</v>
      </c>
      <c r="X119" s="7">
        <f t="shared" si="46"/>
        <v>4.5600000000000002E-2</v>
      </c>
      <c r="Y119" s="7"/>
      <c r="Z119" s="2">
        <f t="shared" si="47"/>
        <v>58.989822278486486</v>
      </c>
      <c r="AA119" s="2"/>
      <c r="AB119" s="5">
        <f t="shared" si="48"/>
        <v>0</v>
      </c>
      <c r="AD119" s="3">
        <f t="shared" si="49"/>
        <v>61.979403562891328</v>
      </c>
      <c r="AE119" s="3"/>
      <c r="AF119" s="6">
        <f t="shared" si="50"/>
        <v>0</v>
      </c>
      <c r="AG119" t="str">
        <f t="shared" si="39"/>
        <v>PASS</v>
      </c>
      <c r="AH119" s="6" t="e">
        <f t="shared" si="44"/>
        <v>#DIV/0!</v>
      </c>
      <c r="AK119" s="22"/>
    </row>
    <row r="120" spans="1:37" x14ac:dyDescent="0.35">
      <c r="A120">
        <v>113</v>
      </c>
      <c r="B120" s="19" t="s">
        <v>151</v>
      </c>
      <c r="C120" t="s">
        <v>180</v>
      </c>
      <c r="D120" t="s">
        <v>58</v>
      </c>
      <c r="E120" t="s">
        <v>180</v>
      </c>
      <c r="F120" t="s">
        <v>63</v>
      </c>
      <c r="G120" t="s">
        <v>99</v>
      </c>
      <c r="H120">
        <v>50</v>
      </c>
      <c r="I120" t="s">
        <v>53</v>
      </c>
      <c r="J120">
        <v>52.3</v>
      </c>
      <c r="K120">
        <v>52.2</v>
      </c>
      <c r="L120" s="20">
        <f t="shared" si="40"/>
        <v>9.9999999999994316E-2</v>
      </c>
      <c r="M120" s="20">
        <f t="shared" si="41"/>
        <v>0.19120458891012299</v>
      </c>
      <c r="N120">
        <f t="shared" si="42"/>
        <v>102.2</v>
      </c>
      <c r="O120" s="3">
        <f t="shared" si="43"/>
        <v>50</v>
      </c>
      <c r="P120">
        <v>340</v>
      </c>
      <c r="Q120" t="s">
        <v>54</v>
      </c>
      <c r="R120">
        <f t="shared" si="32"/>
        <v>12.2258</v>
      </c>
      <c r="S120" s="21">
        <v>0</v>
      </c>
      <c r="T120" s="21">
        <v>87.9</v>
      </c>
      <c r="U120" s="21">
        <v>0</v>
      </c>
      <c r="V120" s="3">
        <f t="shared" si="45"/>
        <v>51.504267820000003</v>
      </c>
      <c r="W120">
        <v>30</v>
      </c>
      <c r="X120" s="7">
        <f t="shared" si="46"/>
        <v>4.5600000000000002E-2</v>
      </c>
      <c r="Y120" s="7"/>
      <c r="Z120" s="2">
        <f t="shared" si="47"/>
        <v>59.012235078486491</v>
      </c>
      <c r="AA120" s="2"/>
      <c r="AB120" s="5">
        <f t="shared" si="48"/>
        <v>0</v>
      </c>
      <c r="AD120" s="3">
        <f t="shared" si="49"/>
        <v>62.002952234891339</v>
      </c>
      <c r="AE120" s="3"/>
      <c r="AF120" s="6">
        <f t="shared" si="50"/>
        <v>0</v>
      </c>
      <c r="AG120" t="str">
        <f t="shared" si="39"/>
        <v>PASS</v>
      </c>
      <c r="AH120" s="6" t="e">
        <f t="shared" si="44"/>
        <v>#DIV/0!</v>
      </c>
      <c r="AK120" s="22"/>
    </row>
    <row r="121" spans="1:37" x14ac:dyDescent="0.35">
      <c r="A121">
        <v>114</v>
      </c>
      <c r="B121" s="19" t="s">
        <v>151</v>
      </c>
      <c r="C121" t="s">
        <v>181</v>
      </c>
      <c r="D121" t="s">
        <v>58</v>
      </c>
      <c r="E121" t="s">
        <v>181</v>
      </c>
      <c r="F121" t="s">
        <v>63</v>
      </c>
      <c r="G121" t="s">
        <v>99</v>
      </c>
      <c r="H121">
        <v>50</v>
      </c>
      <c r="I121" t="s">
        <v>53</v>
      </c>
      <c r="J121">
        <v>57.1</v>
      </c>
      <c r="K121">
        <v>57.1</v>
      </c>
      <c r="L121" s="20">
        <f t="shared" si="40"/>
        <v>0</v>
      </c>
      <c r="M121" s="20">
        <f t="shared" si="41"/>
        <v>0</v>
      </c>
      <c r="N121">
        <f t="shared" si="42"/>
        <v>107.1</v>
      </c>
      <c r="O121" s="3">
        <f t="shared" si="43"/>
        <v>49.999999999999993</v>
      </c>
      <c r="P121">
        <v>340</v>
      </c>
      <c r="Q121" t="s">
        <v>54</v>
      </c>
      <c r="R121">
        <f t="shared" si="32"/>
        <v>12.2258</v>
      </c>
      <c r="S121" s="21">
        <v>0</v>
      </c>
      <c r="T121" s="21">
        <v>86</v>
      </c>
      <c r="U121" s="21">
        <v>0</v>
      </c>
      <c r="V121" s="3">
        <f t="shared" si="45"/>
        <v>51.481038799999993</v>
      </c>
      <c r="W121">
        <v>30</v>
      </c>
      <c r="X121" s="7">
        <f t="shared" si="46"/>
        <v>4.5600000000000002E-2</v>
      </c>
      <c r="Y121" s="7"/>
      <c r="Z121" s="2">
        <f t="shared" si="47"/>
        <v>58.985619878486474</v>
      </c>
      <c r="AA121" s="2"/>
      <c r="AB121" s="5">
        <f t="shared" si="48"/>
        <v>0</v>
      </c>
      <c r="AD121" s="3">
        <f t="shared" si="49"/>
        <v>61.974988186891331</v>
      </c>
      <c r="AE121" s="3"/>
      <c r="AF121" s="6">
        <f t="shared" si="50"/>
        <v>0</v>
      </c>
      <c r="AG121" t="str">
        <f t="shared" si="39"/>
        <v>PASS</v>
      </c>
      <c r="AH121" s="6" t="e">
        <f t="shared" si="44"/>
        <v>#DIV/0!</v>
      </c>
      <c r="AK121" s="22"/>
    </row>
    <row r="122" spans="1:37" x14ac:dyDescent="0.35">
      <c r="A122">
        <v>115</v>
      </c>
      <c r="B122" s="19" t="s">
        <v>151</v>
      </c>
      <c r="C122" t="s">
        <v>182</v>
      </c>
      <c r="D122" t="s">
        <v>58</v>
      </c>
      <c r="E122" t="s">
        <v>182</v>
      </c>
      <c r="F122" t="s">
        <v>63</v>
      </c>
      <c r="G122" t="s">
        <v>99</v>
      </c>
      <c r="H122">
        <v>50</v>
      </c>
      <c r="I122" t="s">
        <v>53</v>
      </c>
      <c r="J122">
        <v>57.4</v>
      </c>
      <c r="K122">
        <v>57.4</v>
      </c>
      <c r="L122" s="20">
        <f t="shared" si="40"/>
        <v>0</v>
      </c>
      <c r="M122" s="20">
        <f t="shared" si="41"/>
        <v>0</v>
      </c>
      <c r="N122">
        <f t="shared" si="42"/>
        <v>107.4</v>
      </c>
      <c r="O122" s="3">
        <f t="shared" si="43"/>
        <v>50.000000000000007</v>
      </c>
      <c r="P122">
        <v>340</v>
      </c>
      <c r="Q122" t="s">
        <v>54</v>
      </c>
      <c r="R122">
        <f t="shared" si="32"/>
        <v>12.2258</v>
      </c>
      <c r="S122" s="21">
        <v>0</v>
      </c>
      <c r="T122" s="21">
        <v>86.2</v>
      </c>
      <c r="U122" s="21">
        <v>0</v>
      </c>
      <c r="V122" s="3">
        <f t="shared" si="45"/>
        <v>51.483483960000008</v>
      </c>
      <c r="W122">
        <v>30</v>
      </c>
      <c r="X122" s="7">
        <f t="shared" si="46"/>
        <v>4.5600000000000002E-2</v>
      </c>
      <c r="Y122" s="7"/>
      <c r="Z122" s="2">
        <f t="shared" si="47"/>
        <v>58.988421478486501</v>
      </c>
      <c r="AA122" s="2"/>
      <c r="AB122" s="5">
        <f t="shared" si="48"/>
        <v>0</v>
      </c>
      <c r="AD122" s="3">
        <f t="shared" si="49"/>
        <v>61.977931770891352</v>
      </c>
      <c r="AE122" s="3"/>
      <c r="AF122" s="6">
        <f t="shared" si="50"/>
        <v>0</v>
      </c>
      <c r="AG122" t="str">
        <f t="shared" si="39"/>
        <v>PASS</v>
      </c>
      <c r="AH122" s="6" t="e">
        <f t="shared" si="44"/>
        <v>#DIV/0!</v>
      </c>
      <c r="AK122" s="22"/>
    </row>
    <row r="123" spans="1:37" x14ac:dyDescent="0.35">
      <c r="A123">
        <v>116</v>
      </c>
      <c r="B123" s="19" t="s">
        <v>151</v>
      </c>
      <c r="C123" t="s">
        <v>183</v>
      </c>
      <c r="D123" t="s">
        <v>58</v>
      </c>
      <c r="E123" t="s">
        <v>183</v>
      </c>
      <c r="F123" t="s">
        <v>63</v>
      </c>
      <c r="G123" t="s">
        <v>99</v>
      </c>
      <c r="H123">
        <v>50</v>
      </c>
      <c r="I123" t="s">
        <v>53</v>
      </c>
      <c r="J123">
        <v>59.3</v>
      </c>
      <c r="K123">
        <v>59.3</v>
      </c>
      <c r="L123" s="20">
        <f t="shared" si="40"/>
        <v>0</v>
      </c>
      <c r="M123" s="20">
        <f t="shared" si="41"/>
        <v>0</v>
      </c>
      <c r="N123">
        <f t="shared" si="42"/>
        <v>109.3</v>
      </c>
      <c r="O123" s="3">
        <f t="shared" si="43"/>
        <v>50</v>
      </c>
      <c r="P123">
        <v>340</v>
      </c>
      <c r="Q123" t="s">
        <v>54</v>
      </c>
      <c r="R123">
        <f t="shared" si="32"/>
        <v>12.2258</v>
      </c>
      <c r="S123" s="21">
        <v>0</v>
      </c>
      <c r="T123" s="21">
        <v>83.6</v>
      </c>
      <c r="U123" s="21">
        <v>0</v>
      </c>
      <c r="V123" s="3">
        <f t="shared" si="45"/>
        <v>51.45169688</v>
      </c>
      <c r="W123">
        <v>30</v>
      </c>
      <c r="X123" s="7">
        <f t="shared" si="46"/>
        <v>4.5600000000000002E-2</v>
      </c>
      <c r="Y123" s="7"/>
      <c r="Z123" s="2">
        <f t="shared" si="47"/>
        <v>58.952000678486492</v>
      </c>
      <c r="AA123" s="2"/>
      <c r="AB123" s="5">
        <f t="shared" si="48"/>
        <v>0</v>
      </c>
      <c r="AD123" s="3">
        <f t="shared" si="49"/>
        <v>61.939665178891325</v>
      </c>
      <c r="AE123" s="3"/>
      <c r="AF123" s="6">
        <f t="shared" si="50"/>
        <v>0</v>
      </c>
      <c r="AG123" t="str">
        <f t="shared" si="39"/>
        <v>PASS</v>
      </c>
      <c r="AH123" s="6" t="e">
        <f t="shared" si="44"/>
        <v>#DIV/0!</v>
      </c>
      <c r="AK123" s="22"/>
    </row>
    <row r="124" spans="1:37" x14ac:dyDescent="0.35">
      <c r="A124">
        <v>117</v>
      </c>
      <c r="B124" s="19" t="s">
        <v>151</v>
      </c>
      <c r="C124" t="s">
        <v>184</v>
      </c>
      <c r="D124" t="s">
        <v>58</v>
      </c>
      <c r="E124" t="s">
        <v>184</v>
      </c>
      <c r="F124" t="s">
        <v>63</v>
      </c>
      <c r="G124" t="s">
        <v>99</v>
      </c>
      <c r="H124">
        <v>50</v>
      </c>
      <c r="I124" t="s">
        <v>53</v>
      </c>
      <c r="J124">
        <v>58.5</v>
      </c>
      <c r="K124">
        <v>58.5</v>
      </c>
      <c r="L124" s="20">
        <f t="shared" si="40"/>
        <v>0</v>
      </c>
      <c r="M124" s="20">
        <f t="shared" si="41"/>
        <v>0</v>
      </c>
      <c r="N124">
        <f t="shared" si="42"/>
        <v>108.5</v>
      </c>
      <c r="O124" s="3">
        <f t="shared" si="43"/>
        <v>50</v>
      </c>
      <c r="P124">
        <v>340</v>
      </c>
      <c r="Q124" t="s">
        <v>54</v>
      </c>
      <c r="R124">
        <f t="shared" si="32"/>
        <v>12.2258</v>
      </c>
      <c r="S124" s="21">
        <v>0</v>
      </c>
      <c r="T124" s="21">
        <v>84.1</v>
      </c>
      <c r="U124" s="21">
        <v>0</v>
      </c>
      <c r="V124" s="3">
        <f t="shared" si="45"/>
        <v>51.457809779999998</v>
      </c>
      <c r="W124">
        <v>30</v>
      </c>
      <c r="X124" s="7">
        <f t="shared" si="46"/>
        <v>4.5600000000000002E-2</v>
      </c>
      <c r="Y124" s="7"/>
      <c r="Z124" s="2">
        <f t="shared" si="47"/>
        <v>58.95900467848648</v>
      </c>
      <c r="AA124" s="2"/>
      <c r="AB124" s="5">
        <f t="shared" si="48"/>
        <v>0</v>
      </c>
      <c r="AD124" s="3">
        <f t="shared" si="49"/>
        <v>61.947024138891322</v>
      </c>
      <c r="AE124" s="3"/>
      <c r="AF124" s="6">
        <f t="shared" si="50"/>
        <v>0</v>
      </c>
      <c r="AG124" t="str">
        <f t="shared" si="39"/>
        <v>PASS</v>
      </c>
      <c r="AH124" s="6" t="e">
        <f t="shared" si="44"/>
        <v>#DIV/0!</v>
      </c>
      <c r="AK124" s="22"/>
    </row>
    <row r="125" spans="1:37" x14ac:dyDescent="0.35">
      <c r="A125">
        <v>118</v>
      </c>
      <c r="B125" s="19" t="s">
        <v>151</v>
      </c>
      <c r="C125" t="s">
        <v>185</v>
      </c>
      <c r="D125" t="s">
        <v>58</v>
      </c>
      <c r="E125" t="s">
        <v>185</v>
      </c>
      <c r="F125" t="s">
        <v>63</v>
      </c>
      <c r="G125" t="s">
        <v>99</v>
      </c>
      <c r="H125">
        <v>50</v>
      </c>
      <c r="I125" t="s">
        <v>53</v>
      </c>
      <c r="J125">
        <v>56.4</v>
      </c>
      <c r="K125">
        <v>56.4</v>
      </c>
      <c r="L125" s="20">
        <f t="shared" si="40"/>
        <v>0</v>
      </c>
      <c r="M125" s="20">
        <f t="shared" si="41"/>
        <v>0</v>
      </c>
      <c r="N125">
        <f t="shared" si="42"/>
        <v>106.4</v>
      </c>
      <c r="O125" s="3">
        <f t="shared" si="43"/>
        <v>50.000000000000007</v>
      </c>
      <c r="P125">
        <v>340</v>
      </c>
      <c r="Q125" t="s">
        <v>54</v>
      </c>
      <c r="R125">
        <f t="shared" si="32"/>
        <v>12.2258</v>
      </c>
      <c r="S125" s="21">
        <v>0</v>
      </c>
      <c r="T125" s="21">
        <v>86</v>
      </c>
      <c r="U125" s="21">
        <v>0</v>
      </c>
      <c r="V125" s="3">
        <f t="shared" si="45"/>
        <v>51.481038800000007</v>
      </c>
      <c r="W125">
        <v>30</v>
      </c>
      <c r="X125" s="7">
        <f t="shared" si="46"/>
        <v>4.5600000000000002E-2</v>
      </c>
      <c r="Y125" s="7"/>
      <c r="Z125" s="2">
        <f t="shared" si="47"/>
        <v>58.985619878486489</v>
      </c>
      <c r="AA125" s="2"/>
      <c r="AB125" s="5">
        <f t="shared" si="48"/>
        <v>0</v>
      </c>
      <c r="AD125" s="3">
        <f t="shared" si="49"/>
        <v>61.974988186891338</v>
      </c>
      <c r="AE125" s="3"/>
      <c r="AF125" s="6">
        <f t="shared" si="50"/>
        <v>0</v>
      </c>
      <c r="AG125" t="str">
        <f t="shared" si="39"/>
        <v>PASS</v>
      </c>
      <c r="AH125" s="6" t="e">
        <f t="shared" si="44"/>
        <v>#DIV/0!</v>
      </c>
      <c r="AK125" s="22"/>
    </row>
    <row r="126" spans="1:37" x14ac:dyDescent="0.35">
      <c r="A126">
        <v>119</v>
      </c>
      <c r="B126" s="19" t="s">
        <v>151</v>
      </c>
      <c r="C126" t="s">
        <v>186</v>
      </c>
      <c r="D126" t="s">
        <v>58</v>
      </c>
      <c r="E126" t="s">
        <v>186</v>
      </c>
      <c r="F126" t="s">
        <v>63</v>
      </c>
      <c r="G126" t="s">
        <v>99</v>
      </c>
      <c r="H126">
        <v>50</v>
      </c>
      <c r="I126" t="s">
        <v>53</v>
      </c>
      <c r="J126">
        <v>55.1</v>
      </c>
      <c r="K126">
        <v>55.1</v>
      </c>
      <c r="L126" s="20">
        <f t="shared" si="40"/>
        <v>0</v>
      </c>
      <c r="M126" s="20">
        <f t="shared" si="41"/>
        <v>0</v>
      </c>
      <c r="N126">
        <f t="shared" si="42"/>
        <v>105.1</v>
      </c>
      <c r="O126" s="3">
        <f t="shared" si="43"/>
        <v>49.999999999999993</v>
      </c>
      <c r="P126">
        <v>340</v>
      </c>
      <c r="Q126" t="s">
        <v>54</v>
      </c>
      <c r="R126">
        <f t="shared" si="32"/>
        <v>12.2258</v>
      </c>
      <c r="S126" s="21">
        <v>0</v>
      </c>
      <c r="T126" s="21">
        <v>85.6</v>
      </c>
      <c r="U126" s="21">
        <v>0</v>
      </c>
      <c r="V126" s="3">
        <f t="shared" si="45"/>
        <v>51.476148479999992</v>
      </c>
      <c r="W126">
        <v>30</v>
      </c>
      <c r="X126" s="7">
        <f t="shared" si="46"/>
        <v>4.5600000000000002E-2</v>
      </c>
      <c r="Y126" s="7"/>
      <c r="Z126" s="2">
        <f t="shared" si="47"/>
        <v>58.980016678486486</v>
      </c>
      <c r="AA126" s="2"/>
      <c r="AB126" s="5">
        <f t="shared" si="48"/>
        <v>0</v>
      </c>
      <c r="AD126" s="3">
        <f t="shared" si="49"/>
        <v>61.969101018891322</v>
      </c>
      <c r="AE126" s="3"/>
      <c r="AF126" s="6">
        <f t="shared" si="50"/>
        <v>0</v>
      </c>
      <c r="AG126" t="str">
        <f t="shared" si="39"/>
        <v>PASS</v>
      </c>
      <c r="AH126" s="6" t="e">
        <f t="shared" si="44"/>
        <v>#DIV/0!</v>
      </c>
      <c r="AK126" s="22"/>
    </row>
    <row r="127" spans="1:37" x14ac:dyDescent="0.35">
      <c r="A127">
        <v>120</v>
      </c>
      <c r="B127" s="19" t="s">
        <v>151</v>
      </c>
      <c r="C127" t="s">
        <v>187</v>
      </c>
      <c r="D127" t="s">
        <v>58</v>
      </c>
      <c r="E127" t="s">
        <v>187</v>
      </c>
      <c r="F127" t="s">
        <v>63</v>
      </c>
      <c r="G127" t="s">
        <v>99</v>
      </c>
      <c r="H127">
        <v>50</v>
      </c>
      <c r="I127" t="s">
        <v>53</v>
      </c>
      <c r="J127">
        <v>57.2</v>
      </c>
      <c r="K127">
        <v>57.2</v>
      </c>
      <c r="L127" s="20">
        <f t="shared" si="40"/>
        <v>0</v>
      </c>
      <c r="M127" s="20">
        <f t="shared" si="41"/>
        <v>0</v>
      </c>
      <c r="N127">
        <f t="shared" si="42"/>
        <v>107.2</v>
      </c>
      <c r="O127" s="3">
        <f t="shared" si="43"/>
        <v>50</v>
      </c>
      <c r="P127">
        <v>340</v>
      </c>
      <c r="Q127" t="s">
        <v>54</v>
      </c>
      <c r="R127">
        <f t="shared" si="32"/>
        <v>12.2258</v>
      </c>
      <c r="S127" s="21">
        <v>0</v>
      </c>
      <c r="T127" s="21">
        <v>85.8</v>
      </c>
      <c r="U127" s="21">
        <v>0</v>
      </c>
      <c r="V127" s="3">
        <f t="shared" si="45"/>
        <v>51.47859364</v>
      </c>
      <c r="W127">
        <v>30</v>
      </c>
      <c r="X127" s="7">
        <f t="shared" si="46"/>
        <v>4.5600000000000002E-2</v>
      </c>
      <c r="Y127" s="7"/>
      <c r="Z127" s="2">
        <f t="shared" si="47"/>
        <v>58.982818278486484</v>
      </c>
      <c r="AA127" s="2"/>
      <c r="AB127" s="5">
        <f t="shared" si="48"/>
        <v>0</v>
      </c>
      <c r="AD127" s="3">
        <f t="shared" si="49"/>
        <v>61.972044602891323</v>
      </c>
      <c r="AE127" s="3"/>
      <c r="AF127" s="6">
        <f t="shared" si="50"/>
        <v>0</v>
      </c>
      <c r="AG127" t="str">
        <f t="shared" si="39"/>
        <v>PASS</v>
      </c>
      <c r="AH127" s="6" t="e">
        <f t="shared" si="44"/>
        <v>#DIV/0!</v>
      </c>
      <c r="AK127" s="22"/>
    </row>
    <row r="128" spans="1:37" x14ac:dyDescent="0.35">
      <c r="A128">
        <v>121</v>
      </c>
      <c r="B128" s="19" t="s">
        <v>151</v>
      </c>
      <c r="C128" t="s">
        <v>188</v>
      </c>
      <c r="D128" t="s">
        <v>58</v>
      </c>
      <c r="E128" t="s">
        <v>188</v>
      </c>
      <c r="F128" t="s">
        <v>63</v>
      </c>
      <c r="G128" t="s">
        <v>99</v>
      </c>
      <c r="H128">
        <v>50</v>
      </c>
      <c r="I128" t="s">
        <v>53</v>
      </c>
      <c r="J128">
        <v>57.9</v>
      </c>
      <c r="K128">
        <v>57.9</v>
      </c>
      <c r="L128" s="20">
        <f t="shared" si="40"/>
        <v>0</v>
      </c>
      <c r="M128" s="20">
        <f t="shared" si="41"/>
        <v>0</v>
      </c>
      <c r="N128">
        <f t="shared" si="42"/>
        <v>107.9</v>
      </c>
      <c r="O128" s="3">
        <f t="shared" si="43"/>
        <v>50.000000000000007</v>
      </c>
      <c r="P128">
        <v>340</v>
      </c>
      <c r="Q128" t="s">
        <v>54</v>
      </c>
      <c r="R128">
        <f t="shared" si="32"/>
        <v>12.2258</v>
      </c>
      <c r="S128" s="21">
        <v>0</v>
      </c>
      <c r="T128" s="21">
        <v>85.9</v>
      </c>
      <c r="U128" s="21">
        <v>0</v>
      </c>
      <c r="V128" s="3">
        <f t="shared" si="45"/>
        <v>51.479816220000004</v>
      </c>
      <c r="W128">
        <v>30</v>
      </c>
      <c r="X128" s="7">
        <f t="shared" si="46"/>
        <v>4.5600000000000002E-2</v>
      </c>
      <c r="Y128" s="7"/>
      <c r="Z128" s="2">
        <f t="shared" si="47"/>
        <v>58.98421907848649</v>
      </c>
      <c r="AA128" s="2"/>
      <c r="AB128" s="5">
        <f t="shared" si="48"/>
        <v>0</v>
      </c>
      <c r="AD128" s="3">
        <f t="shared" si="49"/>
        <v>61.973516394891334</v>
      </c>
      <c r="AE128" s="3"/>
      <c r="AF128" s="6">
        <f t="shared" si="50"/>
        <v>0</v>
      </c>
      <c r="AG128" t="str">
        <f t="shared" si="39"/>
        <v>PASS</v>
      </c>
      <c r="AH128" s="6" t="e">
        <f t="shared" si="44"/>
        <v>#DIV/0!</v>
      </c>
      <c r="AK128" s="22"/>
    </row>
    <row r="129" spans="1:37" x14ac:dyDescent="0.35">
      <c r="A129">
        <v>122</v>
      </c>
      <c r="B129" s="19" t="s">
        <v>151</v>
      </c>
      <c r="C129">
        <v>5686</v>
      </c>
      <c r="D129" t="s">
        <v>59</v>
      </c>
      <c r="E129">
        <v>5686</v>
      </c>
      <c r="F129" t="s">
        <v>63</v>
      </c>
      <c r="G129" t="s">
        <v>99</v>
      </c>
      <c r="H129">
        <v>50</v>
      </c>
      <c r="I129" t="s">
        <v>53</v>
      </c>
      <c r="J129">
        <v>53.8</v>
      </c>
      <c r="K129">
        <v>53.8</v>
      </c>
      <c r="L129" s="20">
        <f t="shared" si="40"/>
        <v>0</v>
      </c>
      <c r="M129" s="20">
        <f t="shared" si="41"/>
        <v>0</v>
      </c>
      <c r="N129">
        <f t="shared" si="42"/>
        <v>103.8</v>
      </c>
      <c r="O129" s="3">
        <f t="shared" si="43"/>
        <v>50</v>
      </c>
      <c r="P129">
        <v>334</v>
      </c>
      <c r="Q129" t="s">
        <v>54</v>
      </c>
      <c r="R129">
        <f t="shared" si="32"/>
        <v>12.2258</v>
      </c>
      <c r="S129" s="21">
        <v>0</v>
      </c>
      <c r="T129" s="21">
        <v>86</v>
      </c>
      <c r="U129" s="21">
        <v>0</v>
      </c>
      <c r="V129" s="3">
        <f t="shared" si="45"/>
        <v>51.4810388</v>
      </c>
      <c r="W129">
        <v>30</v>
      </c>
      <c r="X129" s="7">
        <f t="shared" si="46"/>
        <v>4.5600000000000002E-2</v>
      </c>
      <c r="Y129" s="7"/>
      <c r="Z129" s="2">
        <f t="shared" si="47"/>
        <v>57.944697174748491</v>
      </c>
      <c r="AA129" s="2"/>
      <c r="AB129" s="5">
        <f t="shared" si="48"/>
        <v>0</v>
      </c>
      <c r="AD129" s="3">
        <f t="shared" si="49"/>
        <v>60.938694052068989</v>
      </c>
      <c r="AE129" s="3"/>
      <c r="AF129" s="6">
        <f t="shared" si="50"/>
        <v>0</v>
      </c>
      <c r="AG129" t="str">
        <f t="shared" si="39"/>
        <v>PASS</v>
      </c>
      <c r="AH129" s="6" t="e">
        <f t="shared" si="44"/>
        <v>#DIV/0!</v>
      </c>
      <c r="AK129" s="22"/>
    </row>
    <row r="130" spans="1:37" x14ac:dyDescent="0.35">
      <c r="A130">
        <v>123</v>
      </c>
      <c r="B130" s="19" t="s">
        <v>151</v>
      </c>
      <c r="C130" t="s">
        <v>189</v>
      </c>
      <c r="D130" t="s">
        <v>58</v>
      </c>
      <c r="E130" t="s">
        <v>189</v>
      </c>
      <c r="F130" t="s">
        <v>63</v>
      </c>
      <c r="G130" t="s">
        <v>99</v>
      </c>
      <c r="H130">
        <v>50</v>
      </c>
      <c r="I130" t="s">
        <v>53</v>
      </c>
      <c r="J130">
        <v>59.9</v>
      </c>
      <c r="K130">
        <v>59.9</v>
      </c>
      <c r="L130" s="20">
        <f t="shared" si="40"/>
        <v>0</v>
      </c>
      <c r="M130" s="20">
        <f t="shared" si="41"/>
        <v>0</v>
      </c>
      <c r="N130">
        <f t="shared" si="42"/>
        <v>109.9</v>
      </c>
      <c r="O130" s="3">
        <f t="shared" si="43"/>
        <v>50.000000000000007</v>
      </c>
      <c r="P130">
        <v>340</v>
      </c>
      <c r="Q130" t="s">
        <v>54</v>
      </c>
      <c r="R130">
        <f t="shared" si="32"/>
        <v>12.2258</v>
      </c>
      <c r="S130" s="21">
        <v>0</v>
      </c>
      <c r="T130" s="21">
        <v>81.7</v>
      </c>
      <c r="U130" s="21">
        <v>0</v>
      </c>
      <c r="V130" s="3">
        <f t="shared" si="45"/>
        <v>51.428467860000005</v>
      </c>
      <c r="W130">
        <v>30</v>
      </c>
      <c r="X130" s="7">
        <f t="shared" si="46"/>
        <v>4.5600000000000002E-2</v>
      </c>
      <c r="Y130" s="7"/>
      <c r="Z130" s="2">
        <f t="shared" si="47"/>
        <v>58.925385478486497</v>
      </c>
      <c r="AA130" s="2"/>
      <c r="AB130" s="5">
        <f t="shared" si="48"/>
        <v>0</v>
      </c>
      <c r="AD130" s="3">
        <f t="shared" si="49"/>
        <v>61.911701130891338</v>
      </c>
      <c r="AE130" s="3"/>
      <c r="AF130" s="6">
        <f t="shared" si="50"/>
        <v>0</v>
      </c>
      <c r="AG130" t="str">
        <f t="shared" si="39"/>
        <v>PASS</v>
      </c>
      <c r="AH130" s="6" t="e">
        <f t="shared" si="44"/>
        <v>#DIV/0!</v>
      </c>
      <c r="AK130" s="22"/>
    </row>
    <row r="131" spans="1:37" x14ac:dyDescent="0.35">
      <c r="A131">
        <v>124</v>
      </c>
      <c r="B131" s="19" t="s">
        <v>151</v>
      </c>
      <c r="C131" t="s">
        <v>190</v>
      </c>
      <c r="D131" t="s">
        <v>58</v>
      </c>
      <c r="E131" t="s">
        <v>190</v>
      </c>
      <c r="F131" t="s">
        <v>63</v>
      </c>
      <c r="G131" t="s">
        <v>99</v>
      </c>
      <c r="H131">
        <v>50</v>
      </c>
      <c r="I131" t="s">
        <v>53</v>
      </c>
      <c r="J131">
        <v>56.8</v>
      </c>
      <c r="K131">
        <v>56.8</v>
      </c>
      <c r="L131" s="20">
        <f t="shared" si="40"/>
        <v>0</v>
      </c>
      <c r="M131" s="20">
        <f t="shared" si="41"/>
        <v>0</v>
      </c>
      <c r="N131">
        <f t="shared" si="42"/>
        <v>106.8</v>
      </c>
      <c r="O131" s="3">
        <f t="shared" si="43"/>
        <v>50</v>
      </c>
      <c r="P131">
        <v>340</v>
      </c>
      <c r="Q131" t="s">
        <v>54</v>
      </c>
      <c r="R131">
        <f t="shared" si="32"/>
        <v>12.2258</v>
      </c>
      <c r="S131" s="21">
        <v>0</v>
      </c>
      <c r="T131" s="21">
        <v>85.8</v>
      </c>
      <c r="U131" s="21">
        <v>0</v>
      </c>
      <c r="V131" s="3">
        <f t="shared" si="45"/>
        <v>51.47859364</v>
      </c>
      <c r="W131">
        <v>30</v>
      </c>
      <c r="X131" s="7">
        <f t="shared" si="46"/>
        <v>4.5600000000000002E-2</v>
      </c>
      <c r="Y131" s="7"/>
      <c r="Z131" s="2">
        <f t="shared" si="47"/>
        <v>58.982818278486484</v>
      </c>
      <c r="AA131" s="2"/>
      <c r="AB131" s="5">
        <f t="shared" si="48"/>
        <v>0</v>
      </c>
      <c r="AD131" s="3">
        <f t="shared" si="49"/>
        <v>61.972044602891323</v>
      </c>
      <c r="AE131" s="3"/>
      <c r="AF131" s="6">
        <f t="shared" si="50"/>
        <v>0</v>
      </c>
      <c r="AG131" t="str">
        <f t="shared" si="39"/>
        <v>PASS</v>
      </c>
      <c r="AH131" s="6" t="e">
        <f t="shared" si="44"/>
        <v>#DIV/0!</v>
      </c>
      <c r="AK131" s="22"/>
    </row>
    <row r="132" spans="1:37" x14ac:dyDescent="0.35">
      <c r="A132">
        <v>125</v>
      </c>
      <c r="B132" s="19" t="s">
        <v>192</v>
      </c>
      <c r="C132" t="s">
        <v>191</v>
      </c>
      <c r="D132" t="s">
        <v>58</v>
      </c>
      <c r="E132" t="s">
        <v>191</v>
      </c>
      <c r="F132" t="s">
        <v>63</v>
      </c>
      <c r="G132" t="s">
        <v>130</v>
      </c>
      <c r="H132">
        <v>50</v>
      </c>
      <c r="I132" t="s">
        <v>53</v>
      </c>
      <c r="J132">
        <v>54</v>
      </c>
      <c r="K132">
        <v>54</v>
      </c>
      <c r="L132" s="20">
        <f t="shared" si="40"/>
        <v>0</v>
      </c>
      <c r="M132" s="20">
        <f t="shared" si="41"/>
        <v>0</v>
      </c>
      <c r="N132">
        <f t="shared" si="42"/>
        <v>104</v>
      </c>
      <c r="O132" s="3">
        <f t="shared" si="43"/>
        <v>50</v>
      </c>
      <c r="P132">
        <v>340</v>
      </c>
      <c r="Q132" t="s">
        <v>54</v>
      </c>
      <c r="R132">
        <f t="shared" si="32"/>
        <v>12.2258</v>
      </c>
      <c r="S132" s="21">
        <v>0</v>
      </c>
      <c r="T132" s="21">
        <v>86.4</v>
      </c>
      <c r="U132" s="21">
        <v>0</v>
      </c>
      <c r="V132" s="3">
        <f t="shared" si="45"/>
        <v>51.485929120000002</v>
      </c>
      <c r="W132">
        <v>30</v>
      </c>
      <c r="X132" s="7">
        <f t="shared" si="46"/>
        <v>4.5600000000000002E-2</v>
      </c>
      <c r="Y132" s="7"/>
      <c r="Z132" s="2">
        <f t="shared" si="47"/>
        <v>58.991223078486492</v>
      </c>
      <c r="AA132" s="2"/>
      <c r="AB132" s="5">
        <f t="shared" si="48"/>
        <v>0</v>
      </c>
      <c r="AD132" s="3">
        <f t="shared" si="49"/>
        <v>61.980875354891332</v>
      </c>
      <c r="AE132" s="3"/>
      <c r="AF132" s="6">
        <f t="shared" si="50"/>
        <v>0</v>
      </c>
      <c r="AG132" t="str">
        <f t="shared" si="39"/>
        <v>PASS</v>
      </c>
      <c r="AH132" s="6" t="e">
        <f t="shared" si="44"/>
        <v>#DIV/0!</v>
      </c>
      <c r="AK132" s="22"/>
    </row>
    <row r="133" spans="1:37" x14ac:dyDescent="0.35">
      <c r="A133">
        <v>126</v>
      </c>
      <c r="B133" s="19" t="s">
        <v>192</v>
      </c>
      <c r="C133" t="s">
        <v>193</v>
      </c>
      <c r="D133" t="s">
        <v>58</v>
      </c>
      <c r="E133" t="s">
        <v>193</v>
      </c>
      <c r="F133" t="s">
        <v>63</v>
      </c>
      <c r="G133" t="s">
        <v>130</v>
      </c>
      <c r="H133">
        <v>50</v>
      </c>
      <c r="I133" t="s">
        <v>53</v>
      </c>
      <c r="J133">
        <v>52.5</v>
      </c>
      <c r="K133">
        <v>52.5</v>
      </c>
      <c r="L133" s="20">
        <f t="shared" si="40"/>
        <v>0</v>
      </c>
      <c r="M133" s="20">
        <f t="shared" si="41"/>
        <v>0</v>
      </c>
      <c r="N133">
        <f t="shared" si="42"/>
        <v>102.5</v>
      </c>
      <c r="O133" s="3">
        <f t="shared" si="43"/>
        <v>50</v>
      </c>
      <c r="P133">
        <v>340</v>
      </c>
      <c r="Q133" t="s">
        <v>54</v>
      </c>
      <c r="R133">
        <f t="shared" si="32"/>
        <v>12.2258</v>
      </c>
      <c r="S133" s="21">
        <v>0</v>
      </c>
      <c r="T133" s="21">
        <v>86.5</v>
      </c>
      <c r="U133" s="21">
        <v>0</v>
      </c>
      <c r="V133" s="3">
        <f t="shared" si="45"/>
        <v>51.487151699999998</v>
      </c>
      <c r="W133">
        <v>30</v>
      </c>
      <c r="X133" s="7">
        <f t="shared" si="46"/>
        <v>4.5600000000000002E-2</v>
      </c>
      <c r="Y133" s="7"/>
      <c r="Z133" s="2">
        <f t="shared" si="47"/>
        <v>58.992623878486484</v>
      </c>
      <c r="AA133" s="2"/>
      <c r="AB133" s="5">
        <f t="shared" si="48"/>
        <v>0</v>
      </c>
      <c r="AD133" s="3">
        <f t="shared" si="49"/>
        <v>61.982347146891328</v>
      </c>
      <c r="AE133" s="3"/>
      <c r="AF133" s="6">
        <f t="shared" si="50"/>
        <v>0</v>
      </c>
      <c r="AG133" t="str">
        <f t="shared" si="39"/>
        <v>PASS</v>
      </c>
      <c r="AH133" s="6" t="e">
        <f t="shared" si="44"/>
        <v>#DIV/0!</v>
      </c>
      <c r="AK133" s="22"/>
    </row>
    <row r="134" spans="1:37" x14ac:dyDescent="0.35">
      <c r="A134">
        <v>127</v>
      </c>
      <c r="B134" s="19" t="s">
        <v>192</v>
      </c>
      <c r="C134" t="s">
        <v>194</v>
      </c>
      <c r="D134" t="s">
        <v>58</v>
      </c>
      <c r="E134" t="s">
        <v>194</v>
      </c>
      <c r="F134" t="s">
        <v>63</v>
      </c>
      <c r="G134" t="s">
        <v>130</v>
      </c>
      <c r="H134">
        <v>50</v>
      </c>
      <c r="I134" t="s">
        <v>53</v>
      </c>
      <c r="J134">
        <v>53.4</v>
      </c>
      <c r="K134">
        <v>53.4</v>
      </c>
      <c r="L134" s="20">
        <f t="shared" si="40"/>
        <v>0</v>
      </c>
      <c r="M134" s="20">
        <f t="shared" si="41"/>
        <v>0</v>
      </c>
      <c r="N134">
        <f t="shared" si="42"/>
        <v>103.4</v>
      </c>
      <c r="O134" s="3">
        <f t="shared" si="43"/>
        <v>50.000000000000007</v>
      </c>
      <c r="P134">
        <v>340</v>
      </c>
      <c r="Q134" t="s">
        <v>54</v>
      </c>
      <c r="R134">
        <f t="shared" si="32"/>
        <v>12.2258</v>
      </c>
      <c r="S134" s="21">
        <v>0</v>
      </c>
      <c r="T134" s="21">
        <v>87</v>
      </c>
      <c r="U134" s="21">
        <v>0</v>
      </c>
      <c r="V134" s="3">
        <f t="shared" si="45"/>
        <v>51.493264600000003</v>
      </c>
      <c r="W134">
        <v>30</v>
      </c>
      <c r="X134" s="7">
        <f t="shared" si="46"/>
        <v>4.5600000000000002E-2</v>
      </c>
      <c r="Y134" s="7"/>
      <c r="Z134" s="2">
        <f t="shared" si="47"/>
        <v>58.999627878486486</v>
      </c>
      <c r="AA134" s="2"/>
      <c r="AB134" s="5">
        <f t="shared" si="48"/>
        <v>0</v>
      </c>
      <c r="AD134" s="3">
        <f t="shared" si="49"/>
        <v>61.98970610689134</v>
      </c>
      <c r="AE134" s="3"/>
      <c r="AF134" s="6">
        <f t="shared" si="50"/>
        <v>0</v>
      </c>
      <c r="AG134" t="str">
        <f t="shared" si="39"/>
        <v>PASS</v>
      </c>
      <c r="AH134" s="6" t="e">
        <f t="shared" si="44"/>
        <v>#DIV/0!</v>
      </c>
      <c r="AK134" s="22"/>
    </row>
    <row r="135" spans="1:37" x14ac:dyDescent="0.35">
      <c r="A135">
        <v>128</v>
      </c>
      <c r="B135" s="19" t="s">
        <v>192</v>
      </c>
      <c r="C135" t="s">
        <v>195</v>
      </c>
      <c r="D135" t="s">
        <v>58</v>
      </c>
      <c r="E135" t="s">
        <v>195</v>
      </c>
      <c r="F135" t="s">
        <v>63</v>
      </c>
      <c r="G135" t="s">
        <v>130</v>
      </c>
      <c r="H135">
        <v>50</v>
      </c>
      <c r="I135" t="s">
        <v>53</v>
      </c>
      <c r="J135">
        <v>52</v>
      </c>
      <c r="K135">
        <v>52</v>
      </c>
      <c r="L135" s="20">
        <f t="shared" si="40"/>
        <v>0</v>
      </c>
      <c r="M135" s="20">
        <f t="shared" si="41"/>
        <v>0</v>
      </c>
      <c r="N135">
        <f t="shared" si="42"/>
        <v>102</v>
      </c>
      <c r="O135" s="3">
        <f t="shared" si="43"/>
        <v>50</v>
      </c>
      <c r="P135">
        <v>340</v>
      </c>
      <c r="Q135" t="s">
        <v>54</v>
      </c>
      <c r="R135">
        <f t="shared" si="32"/>
        <v>12.2258</v>
      </c>
      <c r="S135" s="21">
        <v>0</v>
      </c>
      <c r="T135" s="21">
        <v>87.8</v>
      </c>
      <c r="U135" s="21">
        <v>0</v>
      </c>
      <c r="V135" s="3">
        <f t="shared" si="45"/>
        <v>51.503045239999999</v>
      </c>
      <c r="W135">
        <v>30</v>
      </c>
      <c r="X135" s="7">
        <f t="shared" si="46"/>
        <v>4.5600000000000002E-2</v>
      </c>
      <c r="Y135" s="7"/>
      <c r="Z135" s="2">
        <f t="shared" si="47"/>
        <v>59.010834278486485</v>
      </c>
      <c r="AA135" s="2"/>
      <c r="AB135" s="5">
        <f t="shared" si="48"/>
        <v>0</v>
      </c>
      <c r="AD135" s="3">
        <f t="shared" si="49"/>
        <v>62.001480442891328</v>
      </c>
      <c r="AE135" s="3"/>
      <c r="AF135" s="6">
        <f t="shared" si="50"/>
        <v>0</v>
      </c>
      <c r="AG135" t="str">
        <f t="shared" si="39"/>
        <v>PASS</v>
      </c>
      <c r="AH135" s="6" t="e">
        <f t="shared" si="44"/>
        <v>#DIV/0!</v>
      </c>
      <c r="AK135" s="22"/>
    </row>
    <row r="136" spans="1:37" x14ac:dyDescent="0.35">
      <c r="A136">
        <v>129</v>
      </c>
      <c r="B136" s="19" t="s">
        <v>192</v>
      </c>
      <c r="C136" t="s">
        <v>196</v>
      </c>
      <c r="D136" t="s">
        <v>58</v>
      </c>
      <c r="E136" t="s">
        <v>196</v>
      </c>
      <c r="F136" t="s">
        <v>63</v>
      </c>
      <c r="G136" t="s">
        <v>130</v>
      </c>
      <c r="H136">
        <v>50</v>
      </c>
      <c r="I136" t="s">
        <v>53</v>
      </c>
      <c r="J136">
        <v>52.2</v>
      </c>
      <c r="K136">
        <v>52.2</v>
      </c>
      <c r="L136" s="20">
        <f t="shared" si="40"/>
        <v>0</v>
      </c>
      <c r="M136" s="20">
        <f t="shared" si="41"/>
        <v>0</v>
      </c>
      <c r="N136">
        <f t="shared" si="42"/>
        <v>102.2</v>
      </c>
      <c r="O136" s="3">
        <f t="shared" si="43"/>
        <v>50</v>
      </c>
      <c r="P136">
        <v>340</v>
      </c>
      <c r="Q136" t="s">
        <v>54</v>
      </c>
      <c r="R136">
        <f t="shared" ref="R136:R157" si="51">IF(Q136="N",burette,(burette+SSTube))</f>
        <v>12.2258</v>
      </c>
      <c r="S136" s="21">
        <v>0</v>
      </c>
      <c r="T136" s="21">
        <v>87.5</v>
      </c>
      <c r="U136" s="21">
        <v>0</v>
      </c>
      <c r="V136" s="3">
        <f t="shared" ref="V136:V157" si="52">O136+((HPWater/1000)+((T136-S136)*R136)/1000)</f>
        <v>51.499377500000001</v>
      </c>
      <c r="W136">
        <v>30</v>
      </c>
      <c r="X136" s="7">
        <f t="shared" ref="X136:X157" si="53">VLOOKUP(W136,K,2,FALSE)</f>
        <v>4.5600000000000002E-2</v>
      </c>
      <c r="Y136" s="7"/>
      <c r="Z136" s="2">
        <f t="shared" ref="Z136:Z157" si="54">(4.12*10^-5*P136*V136*1000)/R136</f>
        <v>59.006631878486495</v>
      </c>
      <c r="AA136" s="2"/>
      <c r="AB136" s="5">
        <f t="shared" ref="AB136:AB157" si="55">((U136-S136)/((T136-S136)-Z136))*100</f>
        <v>0</v>
      </c>
      <c r="AD136" s="3">
        <f t="shared" ref="AD136:AD157" si="56">((V136*P136)*(X136-(0.68*P136*10^-5)))/R136</f>
        <v>61.997065066891324</v>
      </c>
      <c r="AE136" s="3"/>
      <c r="AF136" s="6">
        <f t="shared" ref="AF136:AF157" si="57">(U136-S136)/((T136-S136)-AD136)*100</f>
        <v>0</v>
      </c>
      <c r="AG136" t="str">
        <f t="shared" ref="AG136:AG157" si="58">IF(AND(I136="Ok",L136&lt;5,AF136&lt;10),"PASS","FAIL")</f>
        <v>PASS</v>
      </c>
      <c r="AH136" s="6" t="e">
        <f t="shared" si="44"/>
        <v>#DIV/0!</v>
      </c>
      <c r="AK136" s="22"/>
    </row>
    <row r="137" spans="1:37" x14ac:dyDescent="0.35">
      <c r="A137">
        <v>130</v>
      </c>
      <c r="B137" s="19" t="s">
        <v>192</v>
      </c>
      <c r="C137">
        <v>8182</v>
      </c>
      <c r="D137" t="s">
        <v>59</v>
      </c>
      <c r="E137">
        <v>8182</v>
      </c>
      <c r="F137" t="s">
        <v>63</v>
      </c>
      <c r="G137" t="s">
        <v>130</v>
      </c>
      <c r="H137">
        <v>50</v>
      </c>
      <c r="I137" t="s">
        <v>53</v>
      </c>
      <c r="J137">
        <v>53.4</v>
      </c>
      <c r="K137">
        <v>53.4</v>
      </c>
      <c r="L137" s="20">
        <f t="shared" si="40"/>
        <v>0</v>
      </c>
      <c r="M137" s="20">
        <f t="shared" si="41"/>
        <v>0</v>
      </c>
      <c r="N137">
        <f t="shared" si="42"/>
        <v>103.4</v>
      </c>
      <c r="O137" s="3">
        <f t="shared" si="43"/>
        <v>50.000000000000007</v>
      </c>
      <c r="P137">
        <v>334</v>
      </c>
      <c r="Q137" t="s">
        <v>54</v>
      </c>
      <c r="R137">
        <f t="shared" si="51"/>
        <v>12.2258</v>
      </c>
      <c r="S137" s="21">
        <v>0</v>
      </c>
      <c r="T137" s="21">
        <v>86.9</v>
      </c>
      <c r="U137" s="21">
        <v>0</v>
      </c>
      <c r="V137" s="3">
        <f t="shared" si="52"/>
        <v>51.492042020000007</v>
      </c>
      <c r="W137">
        <v>30</v>
      </c>
      <c r="X137" s="7">
        <f t="shared" si="53"/>
        <v>4.5600000000000002E-2</v>
      </c>
      <c r="Y137" s="7"/>
      <c r="Z137" s="2">
        <f t="shared" si="54"/>
        <v>57.957081894748498</v>
      </c>
      <c r="AA137" s="2"/>
      <c r="AB137" s="5">
        <f t="shared" si="55"/>
        <v>0</v>
      </c>
      <c r="AD137" s="3">
        <f t="shared" si="56"/>
        <v>60.951718689348994</v>
      </c>
      <c r="AE137" s="3"/>
      <c r="AF137" s="6">
        <f t="shared" si="57"/>
        <v>0</v>
      </c>
      <c r="AG137" t="str">
        <f t="shared" si="58"/>
        <v>PASS</v>
      </c>
      <c r="AH137" s="6" t="e">
        <f t="shared" si="44"/>
        <v>#DIV/0!</v>
      </c>
      <c r="AK137" s="22"/>
    </row>
    <row r="138" spans="1:37" x14ac:dyDescent="0.35">
      <c r="A138">
        <v>131</v>
      </c>
      <c r="B138" s="19" t="s">
        <v>192</v>
      </c>
      <c r="C138" t="s">
        <v>197</v>
      </c>
      <c r="D138" t="s">
        <v>58</v>
      </c>
      <c r="E138" t="s">
        <v>197</v>
      </c>
      <c r="F138" t="s">
        <v>63</v>
      </c>
      <c r="G138" t="s">
        <v>130</v>
      </c>
      <c r="H138">
        <v>50</v>
      </c>
      <c r="I138" t="s">
        <v>53</v>
      </c>
      <c r="J138">
        <v>54.3</v>
      </c>
      <c r="K138">
        <v>54.3</v>
      </c>
      <c r="L138" s="20">
        <f t="shared" ref="L138:L157" si="59">J138-K138</f>
        <v>0</v>
      </c>
      <c r="M138" s="20">
        <f t="shared" ref="M138:M157" si="60">(L138/J138)*100</f>
        <v>0</v>
      </c>
      <c r="N138">
        <f t="shared" ref="N138:N157" si="61">+K138+H138</f>
        <v>104.3</v>
      </c>
      <c r="O138" s="3">
        <f t="shared" ref="O138:O157" si="62">+N138-K138</f>
        <v>50</v>
      </c>
      <c r="P138">
        <v>340</v>
      </c>
      <c r="Q138" t="s">
        <v>54</v>
      </c>
      <c r="R138">
        <f t="shared" si="51"/>
        <v>12.2258</v>
      </c>
      <c r="S138" s="21">
        <v>0</v>
      </c>
      <c r="T138" s="21">
        <v>85.3</v>
      </c>
      <c r="U138" s="21">
        <v>0</v>
      </c>
      <c r="V138" s="3">
        <f t="shared" si="52"/>
        <v>51.472480740000002</v>
      </c>
      <c r="W138">
        <v>30</v>
      </c>
      <c r="X138" s="7">
        <f t="shared" si="53"/>
        <v>4.5600000000000002E-2</v>
      </c>
      <c r="Y138" s="7"/>
      <c r="Z138" s="2">
        <f t="shared" si="54"/>
        <v>58.975814278486489</v>
      </c>
      <c r="AA138" s="2"/>
      <c r="AB138" s="5">
        <f t="shared" si="55"/>
        <v>0</v>
      </c>
      <c r="AD138" s="3">
        <f t="shared" si="56"/>
        <v>61.964685642891332</v>
      </c>
      <c r="AE138" s="3"/>
      <c r="AF138" s="6">
        <f t="shared" si="57"/>
        <v>0</v>
      </c>
      <c r="AG138" t="str">
        <f t="shared" si="58"/>
        <v>PASS</v>
      </c>
      <c r="AH138" s="6" t="e">
        <f t="shared" ref="AH138:AH157" si="63">(AF138/AB138)-1</f>
        <v>#DIV/0!</v>
      </c>
      <c r="AK138" s="22"/>
    </row>
    <row r="139" spans="1:37" x14ac:dyDescent="0.35">
      <c r="A139">
        <v>132</v>
      </c>
      <c r="B139" s="19" t="s">
        <v>192</v>
      </c>
      <c r="C139" t="s">
        <v>198</v>
      </c>
      <c r="D139" t="s">
        <v>58</v>
      </c>
      <c r="E139" t="s">
        <v>198</v>
      </c>
      <c r="F139" t="s">
        <v>63</v>
      </c>
      <c r="G139" t="s">
        <v>130</v>
      </c>
      <c r="H139">
        <v>50</v>
      </c>
      <c r="I139" t="s">
        <v>53</v>
      </c>
      <c r="J139">
        <v>57.3</v>
      </c>
      <c r="K139">
        <v>57.3</v>
      </c>
      <c r="L139" s="20">
        <f t="shared" si="59"/>
        <v>0</v>
      </c>
      <c r="M139" s="20">
        <f t="shared" si="60"/>
        <v>0</v>
      </c>
      <c r="N139">
        <f t="shared" si="61"/>
        <v>107.3</v>
      </c>
      <c r="O139" s="3">
        <f t="shared" si="62"/>
        <v>50</v>
      </c>
      <c r="P139">
        <v>340</v>
      </c>
      <c r="Q139" t="s">
        <v>54</v>
      </c>
      <c r="R139">
        <f t="shared" si="51"/>
        <v>12.2258</v>
      </c>
      <c r="S139" s="21">
        <v>0</v>
      </c>
      <c r="T139" s="21">
        <v>84.7</v>
      </c>
      <c r="U139" s="21">
        <v>0</v>
      </c>
      <c r="V139" s="3">
        <f t="shared" si="52"/>
        <v>51.46514526</v>
      </c>
      <c r="W139">
        <v>30</v>
      </c>
      <c r="X139" s="7">
        <f t="shared" si="53"/>
        <v>4.5600000000000002E-2</v>
      </c>
      <c r="Y139" s="7"/>
      <c r="Z139" s="2">
        <f t="shared" si="54"/>
        <v>58.967409478486481</v>
      </c>
      <c r="AA139" s="2"/>
      <c r="AB139" s="5">
        <f t="shared" si="55"/>
        <v>0</v>
      </c>
      <c r="AD139" s="3">
        <f t="shared" si="56"/>
        <v>61.955854890891338</v>
      </c>
      <c r="AE139" s="3"/>
      <c r="AF139" s="6">
        <f t="shared" si="57"/>
        <v>0</v>
      </c>
      <c r="AG139" t="str">
        <f t="shared" si="58"/>
        <v>PASS</v>
      </c>
      <c r="AH139" s="6" t="e">
        <f t="shared" si="63"/>
        <v>#DIV/0!</v>
      </c>
      <c r="AK139" s="22"/>
    </row>
    <row r="140" spans="1:37" x14ac:dyDescent="0.35">
      <c r="A140">
        <v>133</v>
      </c>
      <c r="B140" s="19" t="s">
        <v>192</v>
      </c>
      <c r="C140" t="s">
        <v>199</v>
      </c>
      <c r="D140" t="s">
        <v>58</v>
      </c>
      <c r="E140" t="s">
        <v>199</v>
      </c>
      <c r="F140" t="s">
        <v>63</v>
      </c>
      <c r="G140" t="s">
        <v>130</v>
      </c>
      <c r="H140">
        <v>50</v>
      </c>
      <c r="I140" t="s">
        <v>53</v>
      </c>
      <c r="J140">
        <v>54.2</v>
      </c>
      <c r="K140">
        <v>54.2</v>
      </c>
      <c r="L140" s="20">
        <f t="shared" si="59"/>
        <v>0</v>
      </c>
      <c r="M140" s="20">
        <f t="shared" si="60"/>
        <v>0</v>
      </c>
      <c r="N140">
        <f t="shared" si="61"/>
        <v>104.2</v>
      </c>
      <c r="O140" s="3">
        <f t="shared" si="62"/>
        <v>50</v>
      </c>
      <c r="P140">
        <v>340</v>
      </c>
      <c r="Q140" t="s">
        <v>54</v>
      </c>
      <c r="R140">
        <f t="shared" si="51"/>
        <v>12.2258</v>
      </c>
      <c r="S140" s="21">
        <v>0</v>
      </c>
      <c r="T140" s="21">
        <v>86</v>
      </c>
      <c r="U140" s="21">
        <v>0</v>
      </c>
      <c r="V140" s="3">
        <f t="shared" si="52"/>
        <v>51.4810388</v>
      </c>
      <c r="W140">
        <v>30</v>
      </c>
      <c r="X140" s="7">
        <f t="shared" si="53"/>
        <v>4.5600000000000002E-2</v>
      </c>
      <c r="Y140" s="7"/>
      <c r="Z140" s="2">
        <f t="shared" si="54"/>
        <v>58.985619878486482</v>
      </c>
      <c r="AA140" s="2"/>
      <c r="AB140" s="5">
        <f t="shared" si="55"/>
        <v>0</v>
      </c>
      <c r="AD140" s="3">
        <f t="shared" si="56"/>
        <v>61.974988186891331</v>
      </c>
      <c r="AE140" s="3"/>
      <c r="AF140" s="6">
        <f t="shared" si="57"/>
        <v>0</v>
      </c>
      <c r="AG140" t="str">
        <f t="shared" si="58"/>
        <v>PASS</v>
      </c>
      <c r="AH140" s="6" t="e">
        <f t="shared" si="63"/>
        <v>#DIV/0!</v>
      </c>
      <c r="AK140" s="22"/>
    </row>
    <row r="141" spans="1:37" x14ac:dyDescent="0.35">
      <c r="A141">
        <v>134</v>
      </c>
      <c r="B141" s="19" t="s">
        <v>192</v>
      </c>
      <c r="C141" t="s">
        <v>200</v>
      </c>
      <c r="D141" t="s">
        <v>58</v>
      </c>
      <c r="E141" t="s">
        <v>200</v>
      </c>
      <c r="F141" t="s">
        <v>63</v>
      </c>
      <c r="G141" t="s">
        <v>130</v>
      </c>
      <c r="H141">
        <v>50</v>
      </c>
      <c r="I141" t="s">
        <v>53</v>
      </c>
      <c r="J141">
        <v>52.7</v>
      </c>
      <c r="K141">
        <v>52.7</v>
      </c>
      <c r="L141" s="20">
        <f t="shared" si="59"/>
        <v>0</v>
      </c>
      <c r="M141" s="20">
        <f t="shared" si="60"/>
        <v>0</v>
      </c>
      <c r="N141">
        <f t="shared" si="61"/>
        <v>102.7</v>
      </c>
      <c r="O141" s="3">
        <f t="shared" si="62"/>
        <v>50</v>
      </c>
      <c r="P141">
        <v>340</v>
      </c>
      <c r="Q141" t="s">
        <v>54</v>
      </c>
      <c r="R141">
        <f t="shared" si="51"/>
        <v>12.2258</v>
      </c>
      <c r="S141" s="21">
        <v>0</v>
      </c>
      <c r="T141" s="21">
        <v>88.2</v>
      </c>
      <c r="U141" s="21">
        <v>0</v>
      </c>
      <c r="V141" s="3">
        <f t="shared" si="52"/>
        <v>51.50793556</v>
      </c>
      <c r="W141">
        <v>30</v>
      </c>
      <c r="X141" s="7">
        <f t="shared" si="53"/>
        <v>4.5600000000000002E-2</v>
      </c>
      <c r="Y141" s="7"/>
      <c r="Z141" s="2">
        <f t="shared" si="54"/>
        <v>59.016437478486488</v>
      </c>
      <c r="AA141" s="2"/>
      <c r="AB141" s="5">
        <f t="shared" si="55"/>
        <v>0</v>
      </c>
      <c r="AD141" s="3">
        <f t="shared" si="56"/>
        <v>62.007367610891336</v>
      </c>
      <c r="AE141" s="3"/>
      <c r="AF141" s="6">
        <f t="shared" si="57"/>
        <v>0</v>
      </c>
      <c r="AG141" t="str">
        <f t="shared" si="58"/>
        <v>PASS</v>
      </c>
      <c r="AH141" s="6" t="e">
        <f t="shared" si="63"/>
        <v>#DIV/0!</v>
      </c>
      <c r="AK141" s="22"/>
    </row>
    <row r="142" spans="1:37" x14ac:dyDescent="0.35">
      <c r="A142">
        <v>135</v>
      </c>
      <c r="B142" s="19" t="s">
        <v>192</v>
      </c>
      <c r="C142" t="s">
        <v>201</v>
      </c>
      <c r="D142" t="s">
        <v>58</v>
      </c>
      <c r="E142" t="s">
        <v>201</v>
      </c>
      <c r="F142" t="s">
        <v>63</v>
      </c>
      <c r="G142" t="s">
        <v>130</v>
      </c>
      <c r="H142">
        <v>50</v>
      </c>
      <c r="I142" t="s">
        <v>53</v>
      </c>
      <c r="J142">
        <v>52.6</v>
      </c>
      <c r="K142">
        <v>52.6</v>
      </c>
      <c r="L142" s="20">
        <f t="shared" si="59"/>
        <v>0</v>
      </c>
      <c r="M142" s="20">
        <f t="shared" si="60"/>
        <v>0</v>
      </c>
      <c r="N142">
        <f t="shared" si="61"/>
        <v>102.6</v>
      </c>
      <c r="O142" s="3">
        <f t="shared" si="62"/>
        <v>49.999999999999993</v>
      </c>
      <c r="P142">
        <v>340</v>
      </c>
      <c r="Q142" t="s">
        <v>54</v>
      </c>
      <c r="R142">
        <f t="shared" si="51"/>
        <v>12.2258</v>
      </c>
      <c r="S142" s="21">
        <v>0</v>
      </c>
      <c r="T142" s="21">
        <v>87.5</v>
      </c>
      <c r="U142" s="21">
        <v>0</v>
      </c>
      <c r="V142" s="3">
        <f t="shared" si="52"/>
        <v>51.499377499999994</v>
      </c>
      <c r="W142">
        <v>30</v>
      </c>
      <c r="X142" s="7">
        <f t="shared" si="53"/>
        <v>4.5600000000000002E-2</v>
      </c>
      <c r="Y142" s="7"/>
      <c r="Z142" s="2">
        <f t="shared" si="54"/>
        <v>59.006631878486481</v>
      </c>
      <c r="AA142" s="2"/>
      <c r="AB142" s="5">
        <f t="shared" si="55"/>
        <v>0</v>
      </c>
      <c r="AD142" s="3">
        <f t="shared" si="56"/>
        <v>61.997065066891324</v>
      </c>
      <c r="AE142" s="3"/>
      <c r="AF142" s="6">
        <f t="shared" si="57"/>
        <v>0</v>
      </c>
      <c r="AG142" t="str">
        <f t="shared" si="58"/>
        <v>PASS</v>
      </c>
      <c r="AH142" s="6" t="e">
        <f t="shared" si="63"/>
        <v>#DIV/0!</v>
      </c>
      <c r="AK142" s="22"/>
    </row>
    <row r="143" spans="1:37" x14ac:dyDescent="0.35">
      <c r="A143">
        <v>136</v>
      </c>
      <c r="B143" s="19" t="s">
        <v>192</v>
      </c>
      <c r="C143" t="s">
        <v>202</v>
      </c>
      <c r="D143" t="s">
        <v>58</v>
      </c>
      <c r="E143" t="s">
        <v>202</v>
      </c>
      <c r="F143" t="s">
        <v>63</v>
      </c>
      <c r="G143" t="s">
        <v>130</v>
      </c>
      <c r="H143">
        <v>50</v>
      </c>
      <c r="I143" t="s">
        <v>53</v>
      </c>
      <c r="J143">
        <v>52.4</v>
      </c>
      <c r="K143">
        <v>52.4</v>
      </c>
      <c r="L143" s="20">
        <f t="shared" si="59"/>
        <v>0</v>
      </c>
      <c r="M143" s="20">
        <f t="shared" si="60"/>
        <v>0</v>
      </c>
      <c r="N143">
        <f t="shared" si="61"/>
        <v>102.4</v>
      </c>
      <c r="O143" s="3">
        <f t="shared" si="62"/>
        <v>50.000000000000007</v>
      </c>
      <c r="P143">
        <v>340</v>
      </c>
      <c r="Q143" t="s">
        <v>54</v>
      </c>
      <c r="R143">
        <f t="shared" si="51"/>
        <v>12.2258</v>
      </c>
      <c r="S143" s="21">
        <v>0</v>
      </c>
      <c r="T143" s="21">
        <v>87.5</v>
      </c>
      <c r="U143" s="21">
        <v>0</v>
      </c>
      <c r="V143" s="3">
        <f t="shared" si="52"/>
        <v>51.499377500000008</v>
      </c>
      <c r="W143">
        <v>30</v>
      </c>
      <c r="X143" s="7">
        <f t="shared" si="53"/>
        <v>4.5600000000000002E-2</v>
      </c>
      <c r="Y143" s="7"/>
      <c r="Z143" s="2">
        <f t="shared" si="54"/>
        <v>59.006631878486502</v>
      </c>
      <c r="AA143" s="2"/>
      <c r="AB143" s="5">
        <f t="shared" si="55"/>
        <v>0</v>
      </c>
      <c r="AD143" s="3">
        <f t="shared" si="56"/>
        <v>61.997065066891338</v>
      </c>
      <c r="AE143" s="3"/>
      <c r="AF143" s="6">
        <f t="shared" si="57"/>
        <v>0</v>
      </c>
      <c r="AG143" t="str">
        <f t="shared" si="58"/>
        <v>PASS</v>
      </c>
      <c r="AH143" s="6" t="e">
        <f t="shared" si="63"/>
        <v>#DIV/0!</v>
      </c>
      <c r="AK143" s="22"/>
    </row>
    <row r="144" spans="1:37" x14ac:dyDescent="0.35">
      <c r="A144">
        <v>137</v>
      </c>
      <c r="B144" s="19" t="s">
        <v>192</v>
      </c>
      <c r="C144" t="s">
        <v>203</v>
      </c>
      <c r="D144" t="s">
        <v>58</v>
      </c>
      <c r="E144" t="s">
        <v>203</v>
      </c>
      <c r="F144" t="s">
        <v>63</v>
      </c>
      <c r="G144" t="s">
        <v>130</v>
      </c>
      <c r="H144">
        <v>50</v>
      </c>
      <c r="I144" t="s">
        <v>53</v>
      </c>
      <c r="J144">
        <v>53.9</v>
      </c>
      <c r="K144">
        <v>53.9</v>
      </c>
      <c r="L144" s="20">
        <f t="shared" si="59"/>
        <v>0</v>
      </c>
      <c r="M144" s="20">
        <f t="shared" si="60"/>
        <v>0</v>
      </c>
      <c r="N144">
        <f t="shared" si="61"/>
        <v>103.9</v>
      </c>
      <c r="O144" s="3">
        <f t="shared" si="62"/>
        <v>50.000000000000007</v>
      </c>
      <c r="P144">
        <v>340</v>
      </c>
      <c r="Q144" t="s">
        <v>54</v>
      </c>
      <c r="R144">
        <f t="shared" si="51"/>
        <v>12.2258</v>
      </c>
      <c r="S144" s="21">
        <v>0</v>
      </c>
      <c r="T144" s="21">
        <v>86.6</v>
      </c>
      <c r="U144" s="21">
        <v>0</v>
      </c>
      <c r="V144" s="3">
        <f t="shared" si="52"/>
        <v>51.488374280000009</v>
      </c>
      <c r="W144">
        <v>30</v>
      </c>
      <c r="X144" s="7">
        <f t="shared" si="53"/>
        <v>4.5600000000000002E-2</v>
      </c>
      <c r="Y144" s="7"/>
      <c r="Z144" s="2">
        <f t="shared" si="54"/>
        <v>58.994024678486497</v>
      </c>
      <c r="AA144" s="2"/>
      <c r="AB144" s="5">
        <f t="shared" si="55"/>
        <v>0</v>
      </c>
      <c r="AD144" s="3">
        <f t="shared" si="56"/>
        <v>61.983818938891346</v>
      </c>
      <c r="AE144" s="3"/>
      <c r="AF144" s="6">
        <f t="shared" si="57"/>
        <v>0</v>
      </c>
      <c r="AG144" t="str">
        <f t="shared" si="58"/>
        <v>PASS</v>
      </c>
      <c r="AH144" s="6" t="e">
        <f t="shared" si="63"/>
        <v>#DIV/0!</v>
      </c>
      <c r="AK144" s="22"/>
    </row>
    <row r="145" spans="1:37" x14ac:dyDescent="0.35">
      <c r="A145">
        <v>138</v>
      </c>
      <c r="B145" s="19" t="s">
        <v>192</v>
      </c>
      <c r="C145" t="s">
        <v>204</v>
      </c>
      <c r="D145" t="s">
        <v>58</v>
      </c>
      <c r="E145" t="s">
        <v>204</v>
      </c>
      <c r="F145" t="s">
        <v>63</v>
      </c>
      <c r="G145" t="s">
        <v>130</v>
      </c>
      <c r="H145">
        <v>50</v>
      </c>
      <c r="I145" t="s">
        <v>53</v>
      </c>
      <c r="J145">
        <v>54.5</v>
      </c>
      <c r="K145">
        <v>54.5</v>
      </c>
      <c r="L145" s="20">
        <f t="shared" si="59"/>
        <v>0</v>
      </c>
      <c r="M145" s="20">
        <f t="shared" si="60"/>
        <v>0</v>
      </c>
      <c r="N145">
        <f t="shared" si="61"/>
        <v>104.5</v>
      </c>
      <c r="O145" s="3">
        <f t="shared" si="62"/>
        <v>50</v>
      </c>
      <c r="P145">
        <v>340</v>
      </c>
      <c r="Q145" t="s">
        <v>54</v>
      </c>
      <c r="R145">
        <f t="shared" si="51"/>
        <v>12.2258</v>
      </c>
      <c r="S145" s="21">
        <v>0</v>
      </c>
      <c r="T145" s="21">
        <v>85.1</v>
      </c>
      <c r="U145" s="21">
        <v>0</v>
      </c>
      <c r="V145" s="3">
        <f t="shared" si="52"/>
        <v>51.470035580000001</v>
      </c>
      <c r="W145">
        <v>30</v>
      </c>
      <c r="X145" s="7">
        <f t="shared" si="53"/>
        <v>4.5600000000000002E-2</v>
      </c>
      <c r="Y145" s="7"/>
      <c r="Z145" s="2">
        <f t="shared" si="54"/>
        <v>58.973012678486491</v>
      </c>
      <c r="AA145" s="2"/>
      <c r="AB145" s="5">
        <f t="shared" si="55"/>
        <v>0</v>
      </c>
      <c r="AD145" s="3">
        <f t="shared" si="56"/>
        <v>61.961742058891332</v>
      </c>
      <c r="AE145" s="3"/>
      <c r="AF145" s="6">
        <f t="shared" si="57"/>
        <v>0</v>
      </c>
      <c r="AG145" t="str">
        <f t="shared" si="58"/>
        <v>PASS</v>
      </c>
      <c r="AH145" s="6" t="e">
        <f t="shared" si="63"/>
        <v>#DIV/0!</v>
      </c>
      <c r="AK145" s="22"/>
    </row>
    <row r="146" spans="1:37" x14ac:dyDescent="0.35">
      <c r="A146">
        <v>139</v>
      </c>
      <c r="B146" s="19" t="s">
        <v>192</v>
      </c>
      <c r="C146">
        <v>7862</v>
      </c>
      <c r="D146" t="s">
        <v>59</v>
      </c>
      <c r="E146">
        <v>7862</v>
      </c>
      <c r="F146" t="s">
        <v>63</v>
      </c>
      <c r="G146" t="s">
        <v>130</v>
      </c>
      <c r="H146">
        <v>50</v>
      </c>
      <c r="I146" t="s">
        <v>53</v>
      </c>
      <c r="J146">
        <v>54.8</v>
      </c>
      <c r="K146">
        <v>54.7</v>
      </c>
      <c r="L146" s="20">
        <f t="shared" si="59"/>
        <v>9.9999999999994316E-2</v>
      </c>
      <c r="M146" s="20">
        <f t="shared" si="60"/>
        <v>0.18248175182480714</v>
      </c>
      <c r="N146">
        <f t="shared" si="61"/>
        <v>104.7</v>
      </c>
      <c r="O146" s="3">
        <f t="shared" si="62"/>
        <v>50</v>
      </c>
      <c r="P146">
        <v>334</v>
      </c>
      <c r="Q146" t="s">
        <v>54</v>
      </c>
      <c r="R146">
        <f t="shared" si="51"/>
        <v>12.2258</v>
      </c>
      <c r="S146" s="21">
        <v>0</v>
      </c>
      <c r="T146" s="21">
        <v>85.6</v>
      </c>
      <c r="U146" s="21">
        <v>0</v>
      </c>
      <c r="V146" s="3">
        <f t="shared" si="52"/>
        <v>51.476148479999999</v>
      </c>
      <c r="W146">
        <v>30</v>
      </c>
      <c r="X146" s="7">
        <f t="shared" si="53"/>
        <v>4.5600000000000002E-2</v>
      </c>
      <c r="Y146" s="7"/>
      <c r="Z146" s="2">
        <f t="shared" si="54"/>
        <v>57.939192854748491</v>
      </c>
      <c r="AA146" s="2"/>
      <c r="AB146" s="5">
        <f t="shared" si="55"/>
        <v>0</v>
      </c>
      <c r="AD146" s="3">
        <f t="shared" si="56"/>
        <v>60.93290532438899</v>
      </c>
      <c r="AE146" s="3"/>
      <c r="AF146" s="6">
        <f t="shared" si="57"/>
        <v>0</v>
      </c>
      <c r="AG146" t="str">
        <f t="shared" si="58"/>
        <v>PASS</v>
      </c>
      <c r="AH146" s="6" t="e">
        <f t="shared" si="63"/>
        <v>#DIV/0!</v>
      </c>
      <c r="AK146" s="22"/>
    </row>
    <row r="147" spans="1:37" x14ac:dyDescent="0.35">
      <c r="A147">
        <v>140</v>
      </c>
      <c r="B147" s="19" t="s">
        <v>192</v>
      </c>
      <c r="C147" t="s">
        <v>205</v>
      </c>
      <c r="D147" t="s">
        <v>58</v>
      </c>
      <c r="E147" t="s">
        <v>205</v>
      </c>
      <c r="F147" t="s">
        <v>63</v>
      </c>
      <c r="G147" t="s">
        <v>130</v>
      </c>
      <c r="H147">
        <v>50</v>
      </c>
      <c r="I147" t="s">
        <v>53</v>
      </c>
      <c r="J147">
        <v>53</v>
      </c>
      <c r="K147">
        <v>53</v>
      </c>
      <c r="L147" s="20">
        <f t="shared" si="59"/>
        <v>0</v>
      </c>
      <c r="M147" s="20">
        <f t="shared" si="60"/>
        <v>0</v>
      </c>
      <c r="N147">
        <f t="shared" si="61"/>
        <v>103</v>
      </c>
      <c r="O147" s="3">
        <f t="shared" si="62"/>
        <v>50</v>
      </c>
      <c r="P147">
        <v>340</v>
      </c>
      <c r="Q147" t="s">
        <v>54</v>
      </c>
      <c r="R147">
        <f t="shared" si="51"/>
        <v>12.2258</v>
      </c>
      <c r="S147" s="21">
        <v>0</v>
      </c>
      <c r="T147" s="21">
        <v>85.7</v>
      </c>
      <c r="U147" s="21">
        <v>0</v>
      </c>
      <c r="V147" s="3">
        <f t="shared" si="52"/>
        <v>51.477371060000003</v>
      </c>
      <c r="W147">
        <v>30</v>
      </c>
      <c r="X147" s="7">
        <f t="shared" si="53"/>
        <v>4.5600000000000002E-2</v>
      </c>
      <c r="Y147" s="7"/>
      <c r="Z147" s="2">
        <f t="shared" si="54"/>
        <v>58.981417478486485</v>
      </c>
      <c r="AA147" s="2"/>
      <c r="AB147" s="5">
        <f t="shared" si="55"/>
        <v>0</v>
      </c>
      <c r="AD147" s="3">
        <f t="shared" si="56"/>
        <v>61.970572810891326</v>
      </c>
      <c r="AE147" s="3"/>
      <c r="AF147" s="6">
        <f t="shared" si="57"/>
        <v>0</v>
      </c>
      <c r="AG147" t="str">
        <f t="shared" si="58"/>
        <v>PASS</v>
      </c>
      <c r="AH147" s="6" t="e">
        <f t="shared" si="63"/>
        <v>#DIV/0!</v>
      </c>
      <c r="AK147" s="22"/>
    </row>
    <row r="148" spans="1:37" x14ac:dyDescent="0.35">
      <c r="A148">
        <v>141</v>
      </c>
      <c r="B148" s="19" t="s">
        <v>192</v>
      </c>
      <c r="C148" t="s">
        <v>206</v>
      </c>
      <c r="D148" t="s">
        <v>58</v>
      </c>
      <c r="E148" t="s">
        <v>206</v>
      </c>
      <c r="F148" t="s">
        <v>63</v>
      </c>
      <c r="G148" t="s">
        <v>130</v>
      </c>
      <c r="H148">
        <v>50</v>
      </c>
      <c r="I148" t="s">
        <v>53</v>
      </c>
      <c r="J148">
        <v>54.2</v>
      </c>
      <c r="K148">
        <v>54.2</v>
      </c>
      <c r="L148" s="20">
        <f t="shared" si="59"/>
        <v>0</v>
      </c>
      <c r="M148" s="20">
        <f t="shared" si="60"/>
        <v>0</v>
      </c>
      <c r="N148">
        <f t="shared" si="61"/>
        <v>104.2</v>
      </c>
      <c r="O148" s="3">
        <f t="shared" si="62"/>
        <v>50</v>
      </c>
      <c r="P148">
        <v>340</v>
      </c>
      <c r="Q148" t="s">
        <v>54</v>
      </c>
      <c r="R148">
        <f t="shared" si="51"/>
        <v>12.2258</v>
      </c>
      <c r="S148" s="21">
        <v>0</v>
      </c>
      <c r="T148" s="21">
        <v>85.5</v>
      </c>
      <c r="U148" s="21">
        <v>0</v>
      </c>
      <c r="V148" s="3">
        <f t="shared" si="52"/>
        <v>51.474925900000002</v>
      </c>
      <c r="W148">
        <v>30</v>
      </c>
      <c r="X148" s="7">
        <f t="shared" si="53"/>
        <v>4.5600000000000002E-2</v>
      </c>
      <c r="Y148" s="7"/>
      <c r="Z148" s="2">
        <f t="shared" si="54"/>
        <v>58.978615878486501</v>
      </c>
      <c r="AA148" s="2"/>
      <c r="AB148" s="5">
        <f t="shared" si="55"/>
        <v>0</v>
      </c>
      <c r="AD148" s="3">
        <f t="shared" si="56"/>
        <v>61.967629226891333</v>
      </c>
      <c r="AE148" s="3"/>
      <c r="AF148" s="6">
        <f t="shared" si="57"/>
        <v>0</v>
      </c>
      <c r="AG148" t="str">
        <f t="shared" si="58"/>
        <v>PASS</v>
      </c>
      <c r="AH148" s="6" t="e">
        <f t="shared" si="63"/>
        <v>#DIV/0!</v>
      </c>
      <c r="AK148" s="22"/>
    </row>
    <row r="149" spans="1:37" x14ac:dyDescent="0.35">
      <c r="A149">
        <v>142</v>
      </c>
      <c r="B149" s="19" t="s">
        <v>192</v>
      </c>
      <c r="C149" t="s">
        <v>207</v>
      </c>
      <c r="D149" t="s">
        <v>58</v>
      </c>
      <c r="E149" t="s">
        <v>207</v>
      </c>
      <c r="F149" t="s">
        <v>63</v>
      </c>
      <c r="G149" t="s">
        <v>130</v>
      </c>
      <c r="H149">
        <v>50</v>
      </c>
      <c r="I149" t="s">
        <v>53</v>
      </c>
      <c r="J149">
        <v>54.1</v>
      </c>
      <c r="K149">
        <v>54.1</v>
      </c>
      <c r="L149" s="20">
        <f t="shared" si="59"/>
        <v>0</v>
      </c>
      <c r="M149" s="20">
        <f t="shared" si="60"/>
        <v>0</v>
      </c>
      <c r="N149">
        <f t="shared" si="61"/>
        <v>104.1</v>
      </c>
      <c r="O149" s="3">
        <f t="shared" si="62"/>
        <v>49.999999999999993</v>
      </c>
      <c r="P149">
        <v>340</v>
      </c>
      <c r="Q149" t="s">
        <v>54</v>
      </c>
      <c r="R149">
        <f t="shared" si="51"/>
        <v>12.2258</v>
      </c>
      <c r="S149" s="21">
        <v>0</v>
      </c>
      <c r="T149" s="21">
        <v>85.8</v>
      </c>
      <c r="U149" s="21">
        <v>0</v>
      </c>
      <c r="V149" s="3">
        <f t="shared" si="52"/>
        <v>51.478593639999993</v>
      </c>
      <c r="W149">
        <v>30</v>
      </c>
      <c r="X149" s="7">
        <f t="shared" si="53"/>
        <v>4.5600000000000002E-2</v>
      </c>
      <c r="Y149" s="7"/>
      <c r="Z149" s="2">
        <f t="shared" si="54"/>
        <v>58.982818278486477</v>
      </c>
      <c r="AA149" s="2"/>
      <c r="AB149" s="5">
        <f t="shared" si="55"/>
        <v>0</v>
      </c>
      <c r="AD149" s="3">
        <f t="shared" si="56"/>
        <v>61.972044602891323</v>
      </c>
      <c r="AE149" s="3"/>
      <c r="AF149" s="6">
        <f t="shared" si="57"/>
        <v>0</v>
      </c>
      <c r="AG149" t="str">
        <f t="shared" si="58"/>
        <v>PASS</v>
      </c>
      <c r="AH149" s="6" t="e">
        <f t="shared" si="63"/>
        <v>#DIV/0!</v>
      </c>
      <c r="AK149" s="22"/>
    </row>
    <row r="150" spans="1:37" x14ac:dyDescent="0.35">
      <c r="A150">
        <v>143</v>
      </c>
      <c r="B150" s="19" t="s">
        <v>192</v>
      </c>
      <c r="C150" t="s">
        <v>208</v>
      </c>
      <c r="D150" t="s">
        <v>58</v>
      </c>
      <c r="E150" t="s">
        <v>208</v>
      </c>
      <c r="F150" t="s">
        <v>63</v>
      </c>
      <c r="G150" t="s">
        <v>130</v>
      </c>
      <c r="H150">
        <v>50</v>
      </c>
      <c r="I150" t="s">
        <v>53</v>
      </c>
      <c r="J150">
        <v>52.6</v>
      </c>
      <c r="K150">
        <v>52.6</v>
      </c>
      <c r="L150" s="20">
        <f t="shared" si="59"/>
        <v>0</v>
      </c>
      <c r="M150" s="20">
        <f t="shared" si="60"/>
        <v>0</v>
      </c>
      <c r="N150">
        <f t="shared" si="61"/>
        <v>102.6</v>
      </c>
      <c r="O150" s="3">
        <f t="shared" si="62"/>
        <v>49.999999999999993</v>
      </c>
      <c r="P150">
        <v>340</v>
      </c>
      <c r="Q150" t="s">
        <v>54</v>
      </c>
      <c r="R150">
        <f t="shared" si="51"/>
        <v>12.2258</v>
      </c>
      <c r="S150" s="21">
        <v>0</v>
      </c>
      <c r="T150" s="21">
        <v>87</v>
      </c>
      <c r="U150" s="21">
        <v>0</v>
      </c>
      <c r="V150" s="3">
        <f t="shared" si="52"/>
        <v>51.493264599999989</v>
      </c>
      <c r="W150">
        <v>30</v>
      </c>
      <c r="X150" s="7">
        <f t="shared" si="53"/>
        <v>4.5600000000000002E-2</v>
      </c>
      <c r="Y150" s="7"/>
      <c r="Z150" s="2">
        <f t="shared" si="54"/>
        <v>58.999627878486478</v>
      </c>
      <c r="AA150" s="2"/>
      <c r="AB150" s="5">
        <f t="shared" si="55"/>
        <v>0</v>
      </c>
      <c r="AD150" s="3">
        <f t="shared" si="56"/>
        <v>61.989706106891319</v>
      </c>
      <c r="AE150" s="3"/>
      <c r="AF150" s="6">
        <f t="shared" si="57"/>
        <v>0</v>
      </c>
      <c r="AG150" t="str">
        <f t="shared" si="58"/>
        <v>PASS</v>
      </c>
      <c r="AH150" s="6" t="e">
        <f t="shared" si="63"/>
        <v>#DIV/0!</v>
      </c>
      <c r="AK150" s="22"/>
    </row>
    <row r="151" spans="1:37" x14ac:dyDescent="0.35">
      <c r="A151">
        <v>144</v>
      </c>
      <c r="B151" s="19" t="s">
        <v>192</v>
      </c>
      <c r="C151" t="s">
        <v>209</v>
      </c>
      <c r="D151" t="s">
        <v>58</v>
      </c>
      <c r="E151" t="s">
        <v>209</v>
      </c>
      <c r="F151" t="s">
        <v>63</v>
      </c>
      <c r="G151" t="s">
        <v>130</v>
      </c>
      <c r="H151">
        <v>50</v>
      </c>
      <c r="I151" t="s">
        <v>53</v>
      </c>
      <c r="J151">
        <v>52.9</v>
      </c>
      <c r="K151">
        <v>52.9</v>
      </c>
      <c r="L151" s="20">
        <f t="shared" si="59"/>
        <v>0</v>
      </c>
      <c r="M151" s="20">
        <f t="shared" si="60"/>
        <v>0</v>
      </c>
      <c r="N151">
        <f t="shared" si="61"/>
        <v>102.9</v>
      </c>
      <c r="O151" s="3">
        <f t="shared" si="62"/>
        <v>50.000000000000007</v>
      </c>
      <c r="P151">
        <v>340</v>
      </c>
      <c r="Q151" t="s">
        <v>54</v>
      </c>
      <c r="R151">
        <f t="shared" si="51"/>
        <v>12.2258</v>
      </c>
      <c r="S151" s="21">
        <v>0</v>
      </c>
      <c r="T151" s="21">
        <v>87.2</v>
      </c>
      <c r="U151" s="21">
        <v>0</v>
      </c>
      <c r="V151" s="3">
        <f t="shared" si="52"/>
        <v>51.495709760000004</v>
      </c>
      <c r="W151">
        <v>30</v>
      </c>
      <c r="X151" s="7">
        <f t="shared" si="53"/>
        <v>4.5600000000000002E-2</v>
      </c>
      <c r="Y151" s="7"/>
      <c r="Z151" s="2">
        <f t="shared" si="54"/>
        <v>59.002429478486491</v>
      </c>
      <c r="AA151" s="2"/>
      <c r="AB151" s="5">
        <f t="shared" si="55"/>
        <v>0</v>
      </c>
      <c r="AD151" s="3">
        <f t="shared" si="56"/>
        <v>61.992649690891341</v>
      </c>
      <c r="AE151" s="3"/>
      <c r="AF151" s="6">
        <f t="shared" si="57"/>
        <v>0</v>
      </c>
      <c r="AG151" t="str">
        <f t="shared" si="58"/>
        <v>PASS</v>
      </c>
      <c r="AH151" s="6" t="e">
        <f t="shared" si="63"/>
        <v>#DIV/0!</v>
      </c>
      <c r="AK151" s="22"/>
    </row>
    <row r="152" spans="1:37" x14ac:dyDescent="0.35">
      <c r="A152">
        <v>145</v>
      </c>
      <c r="B152" s="19" t="s">
        <v>192</v>
      </c>
      <c r="C152" t="s">
        <v>210</v>
      </c>
      <c r="D152" t="s">
        <v>58</v>
      </c>
      <c r="E152" t="s">
        <v>210</v>
      </c>
      <c r="F152" t="s">
        <v>63</v>
      </c>
      <c r="G152" t="s">
        <v>130</v>
      </c>
      <c r="H152">
        <v>50</v>
      </c>
      <c r="I152" t="s">
        <v>53</v>
      </c>
      <c r="J152">
        <v>53.3</v>
      </c>
      <c r="K152">
        <v>53.3</v>
      </c>
      <c r="L152" s="20">
        <f t="shared" si="59"/>
        <v>0</v>
      </c>
      <c r="M152" s="20">
        <f t="shared" si="60"/>
        <v>0</v>
      </c>
      <c r="N152">
        <f t="shared" si="61"/>
        <v>103.3</v>
      </c>
      <c r="O152" s="3">
        <f t="shared" si="62"/>
        <v>50</v>
      </c>
      <c r="P152">
        <v>340</v>
      </c>
      <c r="Q152" t="s">
        <v>54</v>
      </c>
      <c r="R152">
        <f t="shared" si="51"/>
        <v>12.2258</v>
      </c>
      <c r="S152" s="21">
        <v>0</v>
      </c>
      <c r="T152" s="21">
        <v>86</v>
      </c>
      <c r="U152" s="21">
        <v>0</v>
      </c>
      <c r="V152" s="3">
        <f t="shared" si="52"/>
        <v>51.4810388</v>
      </c>
      <c r="W152">
        <v>30</v>
      </c>
      <c r="X152" s="7">
        <f t="shared" si="53"/>
        <v>4.5600000000000002E-2</v>
      </c>
      <c r="Y152" s="7"/>
      <c r="Z152" s="2">
        <f t="shared" si="54"/>
        <v>58.985619878486482</v>
      </c>
      <c r="AA152" s="2"/>
      <c r="AB152" s="5">
        <f t="shared" si="55"/>
        <v>0</v>
      </c>
      <c r="AD152" s="3">
        <f t="shared" si="56"/>
        <v>61.974988186891331</v>
      </c>
      <c r="AE152" s="3"/>
      <c r="AF152" s="6">
        <f t="shared" si="57"/>
        <v>0</v>
      </c>
      <c r="AG152" t="str">
        <f t="shared" si="58"/>
        <v>PASS</v>
      </c>
      <c r="AH152" s="6" t="e">
        <f t="shared" si="63"/>
        <v>#DIV/0!</v>
      </c>
      <c r="AK152" s="22"/>
    </row>
    <row r="153" spans="1:37" x14ac:dyDescent="0.35">
      <c r="A153">
        <v>146</v>
      </c>
      <c r="B153" s="19" t="s">
        <v>192</v>
      </c>
      <c r="C153" t="s">
        <v>211</v>
      </c>
      <c r="D153" t="s">
        <v>58</v>
      </c>
      <c r="E153" t="s">
        <v>211</v>
      </c>
      <c r="F153" t="s">
        <v>63</v>
      </c>
      <c r="G153" t="s">
        <v>130</v>
      </c>
      <c r="H153">
        <v>50</v>
      </c>
      <c r="I153" t="s">
        <v>53</v>
      </c>
      <c r="J153">
        <v>58.3</v>
      </c>
      <c r="K153">
        <v>58.3</v>
      </c>
      <c r="L153" s="20">
        <f t="shared" si="59"/>
        <v>0</v>
      </c>
      <c r="M153" s="20">
        <f t="shared" si="60"/>
        <v>0</v>
      </c>
      <c r="N153">
        <f t="shared" si="61"/>
        <v>108.3</v>
      </c>
      <c r="O153" s="3">
        <f t="shared" si="62"/>
        <v>50</v>
      </c>
      <c r="P153">
        <v>340</v>
      </c>
      <c r="Q153" t="s">
        <v>54</v>
      </c>
      <c r="R153">
        <f t="shared" si="51"/>
        <v>12.2258</v>
      </c>
      <c r="S153" s="21">
        <v>0</v>
      </c>
      <c r="T153" s="21">
        <v>84.2</v>
      </c>
      <c r="U153" s="21">
        <v>0</v>
      </c>
      <c r="V153" s="3">
        <f t="shared" si="52"/>
        <v>51.459032360000002</v>
      </c>
      <c r="W153">
        <v>30</v>
      </c>
      <c r="X153" s="7">
        <f t="shared" si="53"/>
        <v>4.5600000000000002E-2</v>
      </c>
      <c r="Y153" s="7"/>
      <c r="Z153" s="2">
        <f t="shared" si="54"/>
        <v>58.9604054784865</v>
      </c>
      <c r="AA153" s="2"/>
      <c r="AB153" s="5">
        <f t="shared" si="55"/>
        <v>0</v>
      </c>
      <c r="AD153" s="3">
        <f t="shared" si="56"/>
        <v>61.948495930891333</v>
      </c>
      <c r="AE153" s="3"/>
      <c r="AF153" s="6">
        <f t="shared" si="57"/>
        <v>0</v>
      </c>
      <c r="AG153" t="str">
        <f t="shared" si="58"/>
        <v>PASS</v>
      </c>
      <c r="AH153" s="6" t="e">
        <f t="shared" si="63"/>
        <v>#DIV/0!</v>
      </c>
      <c r="AK153" s="22"/>
    </row>
    <row r="154" spans="1:37" x14ac:dyDescent="0.35">
      <c r="A154">
        <v>147</v>
      </c>
      <c r="B154" s="19" t="s">
        <v>192</v>
      </c>
      <c r="C154" t="s">
        <v>212</v>
      </c>
      <c r="D154" t="s">
        <v>58</v>
      </c>
      <c r="E154" t="s">
        <v>212</v>
      </c>
      <c r="F154" t="s">
        <v>63</v>
      </c>
      <c r="G154" t="s">
        <v>130</v>
      </c>
      <c r="H154">
        <v>50</v>
      </c>
      <c r="I154" t="s">
        <v>53</v>
      </c>
      <c r="J154">
        <v>58.1</v>
      </c>
      <c r="K154">
        <v>58.1</v>
      </c>
      <c r="L154" s="20">
        <f t="shared" si="59"/>
        <v>0</v>
      </c>
      <c r="M154" s="20">
        <f t="shared" si="60"/>
        <v>0</v>
      </c>
      <c r="N154">
        <f t="shared" si="61"/>
        <v>108.1</v>
      </c>
      <c r="O154" s="3">
        <f t="shared" si="62"/>
        <v>49.999999999999993</v>
      </c>
      <c r="P154">
        <v>340</v>
      </c>
      <c r="Q154" t="s">
        <v>54</v>
      </c>
      <c r="R154">
        <f t="shared" si="51"/>
        <v>12.2258</v>
      </c>
      <c r="S154" s="21">
        <v>0</v>
      </c>
      <c r="T154" s="21">
        <v>84.5</v>
      </c>
      <c r="U154" s="21">
        <v>0</v>
      </c>
      <c r="V154" s="3">
        <f t="shared" si="52"/>
        <v>51.462700099999992</v>
      </c>
      <c r="W154">
        <v>30</v>
      </c>
      <c r="X154" s="7">
        <f t="shared" si="53"/>
        <v>4.5600000000000002E-2</v>
      </c>
      <c r="Y154" s="7"/>
      <c r="Z154" s="2">
        <f t="shared" si="54"/>
        <v>58.964607878486483</v>
      </c>
      <c r="AA154" s="2"/>
      <c r="AB154" s="5">
        <f t="shared" si="55"/>
        <v>0</v>
      </c>
      <c r="AD154" s="3">
        <f t="shared" si="56"/>
        <v>61.952911306891316</v>
      </c>
      <c r="AE154" s="3"/>
      <c r="AF154" s="6">
        <f t="shared" si="57"/>
        <v>0</v>
      </c>
      <c r="AG154" t="str">
        <f t="shared" si="58"/>
        <v>PASS</v>
      </c>
      <c r="AH154" s="6" t="e">
        <f t="shared" si="63"/>
        <v>#DIV/0!</v>
      </c>
      <c r="AK154" s="22"/>
    </row>
    <row r="155" spans="1:37" x14ac:dyDescent="0.35">
      <c r="A155">
        <v>148</v>
      </c>
      <c r="B155" s="19" t="s">
        <v>192</v>
      </c>
      <c r="C155" t="s">
        <v>213</v>
      </c>
      <c r="D155" t="s">
        <v>58</v>
      </c>
      <c r="E155" t="s">
        <v>213</v>
      </c>
      <c r="F155" t="s">
        <v>63</v>
      </c>
      <c r="G155" t="s">
        <v>130</v>
      </c>
      <c r="H155">
        <v>50</v>
      </c>
      <c r="I155" t="s">
        <v>53</v>
      </c>
      <c r="J155">
        <v>53.2</v>
      </c>
      <c r="K155">
        <v>53.2</v>
      </c>
      <c r="L155" s="20">
        <f t="shared" si="59"/>
        <v>0</v>
      </c>
      <c r="M155" s="20">
        <f t="shared" si="60"/>
        <v>0</v>
      </c>
      <c r="N155">
        <f t="shared" si="61"/>
        <v>103.2</v>
      </c>
      <c r="O155" s="3">
        <f t="shared" si="62"/>
        <v>50</v>
      </c>
      <c r="P155">
        <v>340</v>
      </c>
      <c r="Q155" t="s">
        <v>54</v>
      </c>
      <c r="R155">
        <f t="shared" si="51"/>
        <v>12.2258</v>
      </c>
      <c r="S155" s="21">
        <v>0</v>
      </c>
      <c r="T155" s="21">
        <v>86.5</v>
      </c>
      <c r="U155" s="21">
        <v>0</v>
      </c>
      <c r="V155" s="3">
        <f t="shared" si="52"/>
        <v>51.487151699999998</v>
      </c>
      <c r="W155">
        <v>30</v>
      </c>
      <c r="X155" s="7">
        <f t="shared" si="53"/>
        <v>4.5600000000000002E-2</v>
      </c>
      <c r="Y155" s="7"/>
      <c r="Z155" s="2">
        <f t="shared" si="54"/>
        <v>58.992623878486484</v>
      </c>
      <c r="AA155" s="2"/>
      <c r="AB155" s="5">
        <f t="shared" si="55"/>
        <v>0</v>
      </c>
      <c r="AD155" s="3">
        <f t="shared" si="56"/>
        <v>61.982347146891328</v>
      </c>
      <c r="AE155" s="3"/>
      <c r="AF155" s="6">
        <f t="shared" si="57"/>
        <v>0</v>
      </c>
      <c r="AG155" t="str">
        <f t="shared" si="58"/>
        <v>PASS</v>
      </c>
      <c r="AH155" s="6" t="e">
        <f t="shared" si="63"/>
        <v>#DIV/0!</v>
      </c>
      <c r="AK155" s="22"/>
    </row>
    <row r="156" spans="1:37" x14ac:dyDescent="0.35">
      <c r="A156">
        <v>149</v>
      </c>
      <c r="B156" s="19" t="s">
        <v>192</v>
      </c>
      <c r="C156" t="s">
        <v>214</v>
      </c>
      <c r="D156" t="s">
        <v>58</v>
      </c>
      <c r="E156" t="s">
        <v>214</v>
      </c>
      <c r="F156" t="s">
        <v>63</v>
      </c>
      <c r="G156" t="s">
        <v>130</v>
      </c>
      <c r="H156">
        <v>50</v>
      </c>
      <c r="I156" t="s">
        <v>53</v>
      </c>
      <c r="J156">
        <v>54.1</v>
      </c>
      <c r="K156">
        <v>54.1</v>
      </c>
      <c r="L156" s="20">
        <f t="shared" si="59"/>
        <v>0</v>
      </c>
      <c r="M156" s="20">
        <f t="shared" si="60"/>
        <v>0</v>
      </c>
      <c r="N156">
        <f t="shared" si="61"/>
        <v>104.1</v>
      </c>
      <c r="O156" s="3">
        <f t="shared" si="62"/>
        <v>49.999999999999993</v>
      </c>
      <c r="P156">
        <v>340</v>
      </c>
      <c r="Q156" t="s">
        <v>54</v>
      </c>
      <c r="R156">
        <f t="shared" si="51"/>
        <v>12.2258</v>
      </c>
      <c r="S156" s="21">
        <v>0</v>
      </c>
      <c r="T156" s="21">
        <v>84.9</v>
      </c>
      <c r="U156" s="21">
        <v>0</v>
      </c>
      <c r="V156" s="3">
        <f t="shared" si="52"/>
        <v>51.467590419999993</v>
      </c>
      <c r="W156">
        <v>30</v>
      </c>
      <c r="X156" s="7">
        <f t="shared" si="53"/>
        <v>4.5600000000000002E-2</v>
      </c>
      <c r="Y156" s="7"/>
      <c r="Z156" s="2">
        <f t="shared" si="54"/>
        <v>58.970211078486479</v>
      </c>
      <c r="AA156" s="2"/>
      <c r="AB156" s="5">
        <f t="shared" si="55"/>
        <v>0</v>
      </c>
      <c r="AD156" s="3">
        <f t="shared" si="56"/>
        <v>61.958798474891331</v>
      </c>
      <c r="AE156" s="3"/>
      <c r="AF156" s="6">
        <f t="shared" si="57"/>
        <v>0</v>
      </c>
      <c r="AG156" t="str">
        <f t="shared" si="58"/>
        <v>PASS</v>
      </c>
      <c r="AH156" s="6" t="e">
        <f t="shared" si="63"/>
        <v>#DIV/0!</v>
      </c>
      <c r="AK156" s="22"/>
    </row>
    <row r="157" spans="1:37" x14ac:dyDescent="0.35">
      <c r="A157">
        <v>150</v>
      </c>
      <c r="B157" s="19" t="s">
        <v>192</v>
      </c>
      <c r="C157" t="s">
        <v>215</v>
      </c>
      <c r="D157" t="s">
        <v>58</v>
      </c>
      <c r="E157" t="s">
        <v>215</v>
      </c>
      <c r="F157" t="s">
        <v>63</v>
      </c>
      <c r="G157" t="s">
        <v>130</v>
      </c>
      <c r="H157">
        <v>50</v>
      </c>
      <c r="I157" t="s">
        <v>53</v>
      </c>
      <c r="J157">
        <v>53.4</v>
      </c>
      <c r="K157">
        <v>53.4</v>
      </c>
      <c r="L157" s="20">
        <f t="shared" si="59"/>
        <v>0</v>
      </c>
      <c r="M157" s="20">
        <f t="shared" si="60"/>
        <v>0</v>
      </c>
      <c r="N157">
        <f t="shared" si="61"/>
        <v>103.4</v>
      </c>
      <c r="O157" s="3">
        <f t="shared" si="62"/>
        <v>50.000000000000007</v>
      </c>
      <c r="P157">
        <v>340</v>
      </c>
      <c r="Q157" t="s">
        <v>54</v>
      </c>
      <c r="R157">
        <f t="shared" si="51"/>
        <v>12.2258</v>
      </c>
      <c r="S157" s="21">
        <v>0</v>
      </c>
      <c r="T157" s="21">
        <v>86.6</v>
      </c>
      <c r="U157" s="21">
        <v>0</v>
      </c>
      <c r="V157" s="3">
        <f t="shared" si="52"/>
        <v>51.488374280000009</v>
      </c>
      <c r="W157">
        <v>30</v>
      </c>
      <c r="X157" s="7">
        <f t="shared" si="53"/>
        <v>4.5600000000000002E-2</v>
      </c>
      <c r="Y157" s="7"/>
      <c r="Z157" s="2">
        <f t="shared" si="54"/>
        <v>58.994024678486497</v>
      </c>
      <c r="AA157" s="2"/>
      <c r="AB157" s="5">
        <f t="shared" si="55"/>
        <v>0</v>
      </c>
      <c r="AD157" s="3">
        <f t="shared" si="56"/>
        <v>61.983818938891346</v>
      </c>
      <c r="AE157" s="3"/>
      <c r="AF157" s="6">
        <f t="shared" si="57"/>
        <v>0</v>
      </c>
      <c r="AG157" t="str">
        <f t="shared" si="58"/>
        <v>PASS</v>
      </c>
      <c r="AH157" s="6" t="e">
        <f t="shared" si="63"/>
        <v>#DIV/0!</v>
      </c>
      <c r="AK157" s="22"/>
    </row>
  </sheetData>
  <mergeCells count="2">
    <mergeCell ref="Z2:AB2"/>
    <mergeCell ref="AD2:AF2"/>
  </mergeCells>
  <pageMargins left="0.70866141732283472" right="0.70866141732283472" top="0.74803149606299213" bottom="0.74803149606299213" header="0.31496062992125984" footer="0.31496062992125984"/>
  <pageSetup paperSize="9"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constant</vt:lpstr>
      <vt:lpstr>eg data</vt:lpstr>
      <vt:lpstr>Sheet1</vt:lpstr>
      <vt:lpstr>burette</vt:lpstr>
      <vt:lpstr>HPWater</vt:lpstr>
      <vt:lpstr>K</vt:lpstr>
      <vt:lpstr>Sheet1!Print_Area</vt:lpstr>
      <vt:lpstr>SSTube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cp:lastPrinted>2020-04-27T17:44:51Z</cp:lastPrinted>
  <dcterms:created xsi:type="dcterms:W3CDTF">2020-04-27T06:46:33Z</dcterms:created>
  <dcterms:modified xsi:type="dcterms:W3CDTF">2020-05-08T06:06:08Z</dcterms:modified>
</cp:coreProperties>
</file>