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mayilvahanan/Desktop/Research code and projects/030 conductive_fillers_UT/TLM/"/>
    </mc:Choice>
  </mc:AlternateContent>
  <xr:revisionPtr revIDLastSave="0" documentId="13_ncr:1_{12CF3465-A7BF-7C40-82AB-946E4CB5E029}" xr6:coauthVersionLast="47" xr6:coauthVersionMax="47" xr10:uidLastSave="{00000000-0000-0000-0000-000000000000}"/>
  <bookViews>
    <workbookView xWindow="39600" yWindow="3520" windowWidth="15320" windowHeight="21800" activeTab="1" xr2:uid="{B3F6327D-6C9E-BB44-9AFE-0F28213015AB}"/>
  </bookViews>
  <sheets>
    <sheet name="specs" sheetId="1" r:id="rId1"/>
    <sheet name="ECM_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D13" i="2"/>
  <c r="D12" i="2"/>
  <c r="C12" i="2"/>
  <c r="E12" i="2"/>
  <c r="F12" i="2"/>
  <c r="G12" i="2"/>
  <c r="I12" i="2"/>
  <c r="C13" i="2"/>
  <c r="E13" i="2"/>
  <c r="F13" i="2"/>
  <c r="G13" i="2"/>
  <c r="I13" i="2"/>
  <c r="B13" i="2"/>
  <c r="B12" i="2"/>
  <c r="H7" i="2"/>
  <c r="D7" i="2"/>
  <c r="H3" i="2"/>
  <c r="D3" i="2"/>
  <c r="H2" i="2"/>
  <c r="D2" i="2"/>
  <c r="H5" i="2"/>
  <c r="D5" i="2"/>
  <c r="H4" i="2"/>
  <c r="D4" i="2"/>
  <c r="L6" i="1"/>
  <c r="L7" i="1"/>
  <c r="K3" i="1"/>
  <c r="K4" i="1"/>
  <c r="K5" i="1"/>
  <c r="K6" i="1"/>
  <c r="K7" i="1"/>
  <c r="K8" i="1"/>
  <c r="K9" i="1"/>
  <c r="K10" i="1"/>
  <c r="K2" i="1"/>
  <c r="L2" i="1"/>
  <c r="H3" i="1"/>
  <c r="L3" i="1" s="1"/>
  <c r="I3" i="1"/>
  <c r="H4" i="1"/>
  <c r="L4" i="1" s="1"/>
  <c r="I4" i="1"/>
  <c r="H5" i="1"/>
  <c r="L5" i="1" s="1"/>
  <c r="I5" i="1"/>
  <c r="H6" i="1"/>
  <c r="I6" i="1"/>
  <c r="H7" i="1"/>
  <c r="I7" i="1"/>
  <c r="H8" i="1"/>
  <c r="I8" i="1"/>
  <c r="L8" i="1" s="1"/>
  <c r="H9" i="1"/>
  <c r="L9" i="1" s="1"/>
  <c r="I9" i="1"/>
  <c r="H10" i="1"/>
  <c r="L10" i="1" s="1"/>
  <c r="I10" i="1"/>
  <c r="I2" i="1"/>
  <c r="H2" i="1"/>
  <c r="M2" i="1" l="1"/>
  <c r="M10" i="1"/>
  <c r="M9" i="1"/>
  <c r="M7" i="1"/>
  <c r="M6" i="1"/>
  <c r="M3" i="1"/>
  <c r="M8" i="1"/>
  <c r="M5" i="1"/>
  <c r="M4" i="1"/>
</calcChain>
</file>

<file path=xl/sharedStrings.xml><?xml version="1.0" encoding="utf-8"?>
<sst xmlns="http://schemas.openxmlformats.org/spreadsheetml/2006/main" count="49" uniqueCount="39">
  <si>
    <t>electrode</t>
  </si>
  <si>
    <t>Loading</t>
  </si>
  <si>
    <t>AM_density</t>
  </si>
  <si>
    <t>wt%_AM</t>
  </si>
  <si>
    <t>wt%_binder</t>
  </si>
  <si>
    <t>wt%_carbon</t>
  </si>
  <si>
    <t>thickness</t>
  </si>
  <si>
    <t>LFP-A</t>
  </si>
  <si>
    <t>LFP-B</t>
  </si>
  <si>
    <t>NCM</t>
  </si>
  <si>
    <t>LTO-Al</t>
  </si>
  <si>
    <t>LTO-Cu</t>
  </si>
  <si>
    <t>Gr-A</t>
  </si>
  <si>
    <t>Gr-B</t>
  </si>
  <si>
    <t>Gr-C</t>
  </si>
  <si>
    <t>LCO</t>
  </si>
  <si>
    <t>binder_loading</t>
  </si>
  <si>
    <t>carbon_loading</t>
  </si>
  <si>
    <t>CBD density</t>
  </si>
  <si>
    <t>v%AM</t>
  </si>
  <si>
    <t>v%CBD</t>
  </si>
  <si>
    <t>figure</t>
  </si>
  <si>
    <t>A1</t>
  </si>
  <si>
    <t>A2</t>
  </si>
  <si>
    <t>A3</t>
  </si>
  <si>
    <t>A5</t>
  </si>
  <si>
    <t>A7</t>
  </si>
  <si>
    <t>porosity_calc</t>
  </si>
  <si>
    <t>porosity_provided</t>
  </si>
  <si>
    <t>R_HRF</t>
  </si>
  <si>
    <t>R_e</t>
  </si>
  <si>
    <t>min</t>
  </si>
  <si>
    <t>max</t>
  </si>
  <si>
    <t>R_cc</t>
  </si>
  <si>
    <t>Q_cc</t>
  </si>
  <si>
    <t>gamma_cc</t>
  </si>
  <si>
    <t>R_loc</t>
  </si>
  <si>
    <t>Q_loc</t>
  </si>
  <si>
    <t>gamma_loc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</si>
</sst>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CA7F-C3EF-684C-AB2A-78E25AC2FA74}">
  <dimension ref="A1:O10"/>
  <sheetViews>
    <sheetView workbookViewId="0">
      <selection activeCell="B31" sqref="B31"/>
    </sheetView>
  </sheetViews>
  <sheetFormatPr baseColWidth="10" defaultRowHeight="16" x14ac:dyDescent="0.2"/>
  <cols>
    <col min="11" max="14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17</v>
      </c>
      <c r="J1" t="s">
        <v>18</v>
      </c>
      <c r="K1" s="1" t="s">
        <v>19</v>
      </c>
      <c r="L1" s="1" t="s">
        <v>20</v>
      </c>
      <c r="M1" s="1" t="s">
        <v>27</v>
      </c>
      <c r="N1" s="1" t="s">
        <v>28</v>
      </c>
      <c r="O1" s="1" t="s">
        <v>21</v>
      </c>
    </row>
    <row r="2" spans="1:15" x14ac:dyDescent="0.2">
      <c r="A2" t="s">
        <v>7</v>
      </c>
      <c r="B2">
        <v>8</v>
      </c>
      <c r="C2">
        <v>3.6</v>
      </c>
      <c r="D2">
        <v>90</v>
      </c>
      <c r="E2">
        <v>5</v>
      </c>
      <c r="F2">
        <v>5</v>
      </c>
      <c r="G2">
        <v>50</v>
      </c>
      <c r="H2" s="1">
        <f>C2*E2/D2</f>
        <v>0.2</v>
      </c>
      <c r="I2" s="1">
        <f>B2*F2/D2</f>
        <v>0.44444444444444442</v>
      </c>
      <c r="J2">
        <v>1.8</v>
      </c>
      <c r="K2" s="1">
        <f>(0.001*B2/C2)/(G2*0.0001)</f>
        <v>0.44444444444444442</v>
      </c>
      <c r="L2" s="1">
        <f>0.001*SUM(H2:I2)/(J2*G2*0.0001)</f>
        <v>7.1604938271604912E-2</v>
      </c>
      <c r="M2" s="1">
        <f>1-K2-L2</f>
        <v>0.48395061728395067</v>
      </c>
      <c r="N2" s="1">
        <v>0.45</v>
      </c>
      <c r="O2" t="s">
        <v>24</v>
      </c>
    </row>
    <row r="3" spans="1:15" x14ac:dyDescent="0.2">
      <c r="A3" t="s">
        <v>8</v>
      </c>
      <c r="B3">
        <v>16</v>
      </c>
      <c r="C3">
        <v>3.6</v>
      </c>
      <c r="D3">
        <v>91</v>
      </c>
      <c r="E3">
        <v>4.5</v>
      </c>
      <c r="F3">
        <v>4.5</v>
      </c>
      <c r="G3">
        <v>100</v>
      </c>
      <c r="H3" s="1">
        <f t="shared" ref="H3:H10" si="0">C3*E3/D3</f>
        <v>0.17802197802197803</v>
      </c>
      <c r="I3" s="1">
        <f t="shared" ref="I3:I10" si="1">B3*F3/D3</f>
        <v>0.79120879120879117</v>
      </c>
      <c r="J3">
        <v>1.8</v>
      </c>
      <c r="K3" s="1">
        <f t="shared" ref="K3:K10" si="2">(0.001*B3/C3)/(G3*0.0001)</f>
        <v>0.44444444444444442</v>
      </c>
      <c r="L3" s="1">
        <f t="shared" ref="L3:L10" si="3">0.001*SUM(H3:I3)/(J3*G3*0.0001)</f>
        <v>5.3846153846153842E-2</v>
      </c>
      <c r="M3" s="1">
        <f t="shared" ref="M3:M10" si="4">1-K3-L3</f>
        <v>0.5017094017094017</v>
      </c>
      <c r="N3" s="1">
        <v>0.55000000000000004</v>
      </c>
      <c r="O3" t="s">
        <v>25</v>
      </c>
    </row>
    <row r="4" spans="1:15" x14ac:dyDescent="0.2">
      <c r="A4" t="s">
        <v>9</v>
      </c>
      <c r="B4">
        <v>8.1999999999999993</v>
      </c>
      <c r="C4">
        <v>4.5999999999999996</v>
      </c>
      <c r="D4">
        <v>90</v>
      </c>
      <c r="E4">
        <v>5</v>
      </c>
      <c r="F4">
        <v>5</v>
      </c>
      <c r="G4">
        <v>34</v>
      </c>
      <c r="H4" s="1">
        <f t="shared" si="0"/>
        <v>0.25555555555555554</v>
      </c>
      <c r="I4" s="1">
        <f t="shared" si="1"/>
        <v>0.45555555555555555</v>
      </c>
      <c r="J4">
        <v>1.8</v>
      </c>
      <c r="K4" s="1">
        <f t="shared" si="2"/>
        <v>0.52429667519181578</v>
      </c>
      <c r="L4" s="1">
        <f t="shared" si="3"/>
        <v>0.11619462599854755</v>
      </c>
      <c r="M4" s="1">
        <f t="shared" si="4"/>
        <v>0.35950869880963665</v>
      </c>
      <c r="N4" s="1">
        <v>0.34</v>
      </c>
      <c r="O4" t="s">
        <v>22</v>
      </c>
    </row>
    <row r="5" spans="1:15" x14ac:dyDescent="0.2">
      <c r="A5" t="s">
        <v>15</v>
      </c>
      <c r="B5">
        <v>21</v>
      </c>
      <c r="C5">
        <v>5.05</v>
      </c>
      <c r="D5">
        <v>95.7</v>
      </c>
      <c r="E5">
        <v>2.15</v>
      </c>
      <c r="F5">
        <v>2.15</v>
      </c>
      <c r="G5">
        <v>100</v>
      </c>
      <c r="H5" s="1">
        <f t="shared" si="0"/>
        <v>0.11345350052246604</v>
      </c>
      <c r="I5" s="1">
        <f t="shared" si="1"/>
        <v>0.47178683385579934</v>
      </c>
      <c r="J5">
        <v>1.8</v>
      </c>
      <c r="K5" s="1">
        <f t="shared" si="2"/>
        <v>0.41584158415841588</v>
      </c>
      <c r="L5" s="1">
        <f t="shared" si="3"/>
        <v>3.2513351909903628E-2</v>
      </c>
      <c r="M5" s="1">
        <f t="shared" si="4"/>
        <v>0.55164506393168045</v>
      </c>
      <c r="N5" s="1">
        <v>0.42</v>
      </c>
      <c r="O5" t="s">
        <v>23</v>
      </c>
    </row>
    <row r="6" spans="1:15" x14ac:dyDescent="0.2">
      <c r="A6" t="s">
        <v>10</v>
      </c>
      <c r="B6">
        <v>8.1</v>
      </c>
      <c r="C6">
        <v>3.5</v>
      </c>
      <c r="D6">
        <v>90</v>
      </c>
      <c r="E6">
        <v>5</v>
      </c>
      <c r="F6">
        <v>5</v>
      </c>
      <c r="G6">
        <v>50</v>
      </c>
      <c r="H6" s="1">
        <f t="shared" si="0"/>
        <v>0.19444444444444445</v>
      </c>
      <c r="I6" s="1">
        <f t="shared" si="1"/>
        <v>0.45</v>
      </c>
      <c r="J6">
        <v>1.8</v>
      </c>
      <c r="K6" s="1">
        <f t="shared" si="2"/>
        <v>0.4628571428571428</v>
      </c>
      <c r="L6" s="1">
        <f t="shared" si="3"/>
        <v>7.1604938271604926E-2</v>
      </c>
      <c r="M6" s="1">
        <f t="shared" si="4"/>
        <v>0.46553791887125223</v>
      </c>
    </row>
    <row r="7" spans="1:15" x14ac:dyDescent="0.2">
      <c r="A7" t="s">
        <v>11</v>
      </c>
      <c r="B7">
        <v>8.4</v>
      </c>
      <c r="C7">
        <v>3.5</v>
      </c>
      <c r="D7">
        <v>90</v>
      </c>
      <c r="E7">
        <v>5</v>
      </c>
      <c r="F7">
        <v>5</v>
      </c>
      <c r="G7">
        <v>50</v>
      </c>
      <c r="H7" s="1">
        <f t="shared" si="0"/>
        <v>0.19444444444444445</v>
      </c>
      <c r="I7" s="1">
        <f t="shared" si="1"/>
        <v>0.46666666666666667</v>
      </c>
      <c r="J7">
        <v>1.8</v>
      </c>
      <c r="K7" s="1">
        <f t="shared" si="2"/>
        <v>0.48000000000000004</v>
      </c>
      <c r="L7" s="1">
        <f t="shared" si="3"/>
        <v>7.345679012345678E-2</v>
      </c>
      <c r="M7" s="1">
        <f t="shared" si="4"/>
        <v>0.44654320987654322</v>
      </c>
      <c r="N7" s="1">
        <v>0.53</v>
      </c>
      <c r="O7" t="s">
        <v>26</v>
      </c>
    </row>
    <row r="8" spans="1:15" x14ac:dyDescent="0.2">
      <c r="A8" t="s">
        <v>12</v>
      </c>
      <c r="B8">
        <v>5.5</v>
      </c>
      <c r="C8">
        <v>2.2599999999999998</v>
      </c>
      <c r="D8">
        <v>91.8</v>
      </c>
      <c r="E8">
        <v>6</v>
      </c>
      <c r="F8">
        <v>2.2000000000000002</v>
      </c>
      <c r="G8">
        <v>44</v>
      </c>
      <c r="H8" s="1">
        <f t="shared" si="0"/>
        <v>0.1477124183006536</v>
      </c>
      <c r="I8" s="1">
        <f t="shared" si="1"/>
        <v>0.13180827886710242</v>
      </c>
      <c r="J8">
        <v>1.8</v>
      </c>
      <c r="K8" s="1">
        <f t="shared" si="2"/>
        <v>0.55309734513274333</v>
      </c>
      <c r="L8" s="1">
        <f t="shared" si="3"/>
        <v>3.5293017319161117E-2</v>
      </c>
      <c r="M8" s="1">
        <f t="shared" si="4"/>
        <v>0.41160963754809554</v>
      </c>
    </row>
    <row r="9" spans="1:15" x14ac:dyDescent="0.2">
      <c r="A9" t="s">
        <v>13</v>
      </c>
      <c r="B9">
        <v>8</v>
      </c>
      <c r="C9">
        <v>2.2599999999999998</v>
      </c>
      <c r="D9">
        <v>94.5</v>
      </c>
      <c r="E9">
        <v>2.75</v>
      </c>
      <c r="F9">
        <v>2.75</v>
      </c>
      <c r="G9">
        <v>50</v>
      </c>
      <c r="H9" s="1">
        <f t="shared" si="0"/>
        <v>6.5767195767195766E-2</v>
      </c>
      <c r="I9" s="1">
        <f t="shared" si="1"/>
        <v>0.23280423280423279</v>
      </c>
      <c r="J9">
        <v>1.8</v>
      </c>
      <c r="K9" s="1">
        <f t="shared" si="2"/>
        <v>0.70796460176991161</v>
      </c>
      <c r="L9" s="1">
        <f t="shared" si="3"/>
        <v>3.3174603174603169E-2</v>
      </c>
      <c r="M9" s="1">
        <f t="shared" si="4"/>
        <v>0.2588607950554852</v>
      </c>
    </row>
    <row r="10" spans="1:15" x14ac:dyDescent="0.2">
      <c r="A10" t="s">
        <v>14</v>
      </c>
      <c r="B10">
        <v>10.9</v>
      </c>
      <c r="C10">
        <v>2.2599999999999998</v>
      </c>
      <c r="D10">
        <v>95.7</v>
      </c>
      <c r="E10">
        <v>2.15</v>
      </c>
      <c r="F10">
        <v>2.15</v>
      </c>
      <c r="G10">
        <v>100</v>
      </c>
      <c r="H10" s="1">
        <f t="shared" si="0"/>
        <v>5.0773249738766971E-2</v>
      </c>
      <c r="I10" s="1">
        <f t="shared" si="1"/>
        <v>0.24487983281086728</v>
      </c>
      <c r="J10">
        <v>1.8</v>
      </c>
      <c r="K10" s="1">
        <f t="shared" si="2"/>
        <v>0.48230088495575224</v>
      </c>
      <c r="L10" s="1">
        <f t="shared" si="3"/>
        <v>1.6425171252757456E-2</v>
      </c>
      <c r="M10" s="1">
        <f t="shared" si="4"/>
        <v>0.50127394379149037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464E-CB79-4044-98B2-08DC42ED6D80}">
  <dimension ref="A1:I13"/>
  <sheetViews>
    <sheetView tabSelected="1" workbookViewId="0">
      <selection activeCell="G2" sqref="G2"/>
    </sheetView>
  </sheetViews>
  <sheetFormatPr baseColWidth="10" defaultRowHeight="16" x14ac:dyDescent="0.2"/>
  <sheetData>
    <row r="1" spans="1:9" x14ac:dyDescent="0.2">
      <c r="A1" t="s">
        <v>0</v>
      </c>
      <c r="B1" t="s">
        <v>29</v>
      </c>
      <c r="C1" t="s">
        <v>33</v>
      </c>
      <c r="D1" t="s">
        <v>34</v>
      </c>
      <c r="E1" t="s">
        <v>35</v>
      </c>
      <c r="F1" t="s">
        <v>30</v>
      </c>
      <c r="G1" t="s">
        <v>36</v>
      </c>
      <c r="H1" t="s">
        <v>37</v>
      </c>
      <c r="I1" t="s">
        <v>38</v>
      </c>
    </row>
    <row r="2" spans="1:9" x14ac:dyDescent="0.2">
      <c r="A2" t="s">
        <v>7</v>
      </c>
      <c r="B2">
        <v>2.9</v>
      </c>
      <c r="C2">
        <v>88.9</v>
      </c>
      <c r="D2">
        <f>19.1*(10^-6)</f>
        <v>1.91E-5</v>
      </c>
      <c r="E2">
        <v>0.7</v>
      </c>
      <c r="F2">
        <v>545.1</v>
      </c>
      <c r="G2">
        <v>133</v>
      </c>
      <c r="H2">
        <f>3.9*0.001</f>
        <v>3.8999999999999998E-3</v>
      </c>
      <c r="I2">
        <v>0.87</v>
      </c>
    </row>
    <row r="3" spans="1:9" x14ac:dyDescent="0.2">
      <c r="A3" t="s">
        <v>8</v>
      </c>
      <c r="B3">
        <v>28.2</v>
      </c>
      <c r="C3">
        <v>140.4</v>
      </c>
      <c r="D3">
        <f>4.5*(10^-6)</f>
        <v>4.5000000000000001E-6</v>
      </c>
      <c r="E3">
        <v>0.82</v>
      </c>
      <c r="F3">
        <v>489</v>
      </c>
      <c r="G3">
        <v>103.6</v>
      </c>
      <c r="H3">
        <f>5.4*0.001</f>
        <v>5.4000000000000003E-3</v>
      </c>
      <c r="I3">
        <v>0.88</v>
      </c>
    </row>
    <row r="4" spans="1:9" x14ac:dyDescent="0.2">
      <c r="A4" t="s">
        <v>9</v>
      </c>
      <c r="B4">
        <v>43.5</v>
      </c>
      <c r="C4">
        <v>70.2</v>
      </c>
      <c r="D4">
        <f>31.3*(10^-6)</f>
        <v>3.1300000000000002E-5</v>
      </c>
      <c r="E4">
        <v>0.7</v>
      </c>
      <c r="F4">
        <v>21.2</v>
      </c>
      <c r="G4">
        <v>177.5</v>
      </c>
      <c r="H4">
        <f>0.6*(10^-3)</f>
        <v>5.9999999999999995E-4</v>
      </c>
      <c r="I4">
        <v>0.92</v>
      </c>
    </row>
    <row r="5" spans="1:9" x14ac:dyDescent="0.2">
      <c r="A5" t="s">
        <v>15</v>
      </c>
      <c r="B5">
        <v>36.9</v>
      </c>
      <c r="C5">
        <v>95.3</v>
      </c>
      <c r="D5">
        <f>21.3*(10^-6)</f>
        <v>2.1299999999999999E-5</v>
      </c>
      <c r="E5">
        <v>0.66</v>
      </c>
      <c r="F5">
        <v>43.6</v>
      </c>
      <c r="G5">
        <v>365.9</v>
      </c>
      <c r="H5">
        <f>0.7*(10^-3)</f>
        <v>6.9999999999999999E-4</v>
      </c>
      <c r="I5">
        <v>0.94</v>
      </c>
    </row>
    <row r="6" spans="1:9" x14ac:dyDescent="0.2">
      <c r="A6" t="s">
        <v>10</v>
      </c>
    </row>
    <row r="7" spans="1:9" x14ac:dyDescent="0.2">
      <c r="A7" t="s">
        <v>11</v>
      </c>
      <c r="B7">
        <v>23.7</v>
      </c>
      <c r="C7">
        <v>87.4</v>
      </c>
      <c r="D7">
        <f>18.5*(10^-6)</f>
        <v>1.8499999999999999E-5</v>
      </c>
      <c r="E7">
        <v>0.72</v>
      </c>
      <c r="F7">
        <v>301.89999999999998</v>
      </c>
      <c r="G7">
        <v>68.2</v>
      </c>
      <c r="H7">
        <f>0.6*0.001</f>
        <v>5.9999999999999995E-4</v>
      </c>
      <c r="I7">
        <v>0.96</v>
      </c>
    </row>
    <row r="8" spans="1:9" x14ac:dyDescent="0.2">
      <c r="A8" t="s">
        <v>12</v>
      </c>
    </row>
    <row r="9" spans="1:9" x14ac:dyDescent="0.2">
      <c r="A9" t="s">
        <v>13</v>
      </c>
    </row>
    <row r="10" spans="1:9" x14ac:dyDescent="0.2">
      <c r="A10" t="s">
        <v>14</v>
      </c>
    </row>
    <row r="12" spans="1:9" x14ac:dyDescent="0.2">
      <c r="A12" t="s">
        <v>31</v>
      </c>
      <c r="B12">
        <f>MIN(B2:B10)</f>
        <v>2.9</v>
      </c>
      <c r="C12">
        <f t="shared" ref="C12:I12" si="0">MIN(C2:C10)</f>
        <v>70.2</v>
      </c>
      <c r="D12">
        <f>MIN(D2:D10)*10^6</f>
        <v>4.5</v>
      </c>
      <c r="E12">
        <f t="shared" si="0"/>
        <v>0.66</v>
      </c>
      <c r="F12">
        <f t="shared" si="0"/>
        <v>21.2</v>
      </c>
      <c r="G12">
        <f t="shared" si="0"/>
        <v>68.2</v>
      </c>
      <c r="H12">
        <f>MIN(H2:H10)*1000</f>
        <v>0.6</v>
      </c>
      <c r="I12">
        <f t="shared" si="0"/>
        <v>0.87</v>
      </c>
    </row>
    <row r="13" spans="1:9" x14ac:dyDescent="0.2">
      <c r="A13" t="s">
        <v>32</v>
      </c>
      <c r="B13">
        <f>MAX(B2:B10)</f>
        <v>43.5</v>
      </c>
      <c r="C13">
        <f t="shared" ref="C13:I13" si="1">MAX(C2:C10)</f>
        <v>140.4</v>
      </c>
      <c r="D13">
        <f>MAX(D2:D10)*10^6</f>
        <v>31.3</v>
      </c>
      <c r="E13">
        <f t="shared" si="1"/>
        <v>0.82</v>
      </c>
      <c r="F13">
        <f t="shared" si="1"/>
        <v>545.1</v>
      </c>
      <c r="G13">
        <f t="shared" si="1"/>
        <v>365.9</v>
      </c>
      <c r="H13">
        <f>MAX(H2:H10)*1000</f>
        <v>5.4</v>
      </c>
      <c r="I13">
        <f t="shared" si="1"/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ECM_results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2021-06-02T19:19:06Z</dcterms:created>
  <dcterms:modified xsi:type="dcterms:W3CDTF">2021-06-08T17:32:06Z</dcterms:modified>
</cp:coreProperties>
</file>